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embeddings/oleObject1.bin" ContentType="application/vnd.openxmlformats-officedocument.oleObject"/>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pivotTables/pivotTable1.xml" ContentType="application/vnd.openxmlformats-officedocument.spreadsheetml.pivotTable+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Year End\FY17\Claire's Workshop Material For the Website\"/>
    </mc:Choice>
  </mc:AlternateContent>
  <bookViews>
    <workbookView xWindow="0" yWindow="0" windowWidth="16392" windowHeight="5472" tabRatio="904"/>
  </bookViews>
  <sheets>
    <sheet name="Control Log -Year-End by ledger" sheetId="170" r:id="rId1"/>
    <sheet name="List -Year-End by ledger" sheetId="137" r:id="rId2"/>
    <sheet name="#YE1&amp;2-Revised (Combined Entry)" sheetId="230" r:id="rId3"/>
    <sheet name="WS for YE-1 &amp;2 (Allocate Enc.)" sheetId="139" r:id="rId4"/>
    <sheet name="#YE-3 Advs. Tuition &amp; Fees" sheetId="199" r:id="rId5"/>
    <sheet name="#YE-4 - Inventory Central Store" sheetId="17" r:id="rId6"/>
    <sheet name="YE-4a Inventory Reserve" sheetId="171" r:id="rId7"/>
    <sheet name="#YE-5 - Inventory Bookstore" sheetId="29" r:id="rId8"/>
    <sheet name="#YE-6a Advances-Grants" sheetId="135" r:id="rId9"/>
    <sheet name="#YE-6b Reclass AR Credit Bal" sheetId="197" r:id="rId10"/>
    <sheet name="#YE-6c Credit Memos" sheetId="196" r:id="rId11"/>
    <sheet name="#YE-6d Grant Rec'd in Advance" sheetId="233" r:id="rId12"/>
    <sheet name="#YE-6e Record Grant Rev-CY" sheetId="236" r:id="rId13"/>
    <sheet name="GASB 63&amp;65 Revision Examples" sheetId="232" r:id="rId14"/>
    <sheet name="#YE-7a Write off doubtful accts" sheetId="167" r:id="rId15"/>
    <sheet name="#YE-7b Reserve for Bad Debt" sheetId="8" r:id="rId16"/>
    <sheet name="#YE-7c Reserve for Doubtful Act" sheetId="179" r:id="rId17"/>
    <sheet name="#YE-8 Curr Yr Net Assets (R&amp;R)" sheetId="69" r:id="rId18"/>
    <sheet name="Query for #YE-8" sheetId="168" r:id="rId19"/>
    <sheet name="#YE-8a Adj. R&amp;R Reserve" sheetId="159" r:id="rId20"/>
    <sheet name="Query for #YE-8a" sheetId="169" r:id="rId21"/>
    <sheet name="#YE-8b Other Adjustments to R&amp;R" sheetId="237" r:id="rId22"/>
    <sheet name="Back up for YE8, 8a, 8b" sheetId="175" r:id="rId23"/>
    <sheet name="#YE-9 Restricted Cash Gifts" sheetId="156" r:id="rId24"/>
    <sheet name="#YE-10 Fringe benefits" sheetId="178" r:id="rId25"/>
    <sheet name="#YE-11a Gift Revenue" sheetId="186" r:id="rId26"/>
    <sheet name="#YE 11b Bonds-Commitment" sheetId="215" r:id="rId27"/>
    <sheet name="#11c Bonds-No Commitment" sheetId="216" r:id="rId28"/>
    <sheet name="#YE-12 Reverse Agency Revenue" sheetId="188" r:id="rId29"/>
    <sheet name="#YE-13 Reverse Agency Expense" sheetId="189" r:id="rId30"/>
    <sheet name="#YE-15 -Library Acquistion" sheetId="19" r:id="rId31"/>
    <sheet name="#YE-16 - Library Disposal Books" sheetId="20" r:id="rId32"/>
    <sheet name="#YE-17 - Library Depr. " sheetId="15" r:id="rId33"/>
    <sheet name="Library WH # YE 15,16,17" sheetId="143" r:id="rId34"/>
    <sheet name="Library Vol # YE 15,16,17" sheetId="144" r:id="rId35"/>
    <sheet name="#YE-18a Reclass Principal Pymts" sheetId="193" r:id="rId36"/>
    <sheet name="#YE-18b LT Liab. (NC Portion)" sheetId="5" r:id="rId37"/>
    <sheet name="#YE-19 - Cap-Const. in Progress" sheetId="47" r:id="rId38"/>
    <sheet name="Explanation for #19" sheetId="48" r:id="rId39"/>
    <sheet name="Slide from AM WS (for #19)" sheetId="174" r:id="rId40"/>
    <sheet name="#YE-20 Open" sheetId="71" r:id="rId41"/>
    <sheet name="#YE-21 Adj Accum. Depr." sheetId="158" r:id="rId42"/>
    <sheet name="#YE-22 Impairment Loss" sheetId="192" r:id="rId43"/>
    <sheet name="Impairment Questionnaire" sheetId="191" r:id="rId44"/>
    <sheet name="GASB 42 Impairment Flwchart" sheetId="190" r:id="rId45"/>
    <sheet name="#YE-25 Comp Abs Earned " sheetId="149" r:id="rId46"/>
    <sheet name="#YE-26 Comp Abs Taken" sheetId="150" r:id="rId47"/>
    <sheet name="#YE-27 Comp Abs Post curr.  " sheetId="151" r:id="rId48"/>
    <sheet name="Instructions-YE-25,26,27" sheetId="154" r:id="rId49"/>
    <sheet name="Dup. CA Query (3 yrs)#YE-25-27" sheetId="153" r:id="rId50"/>
    <sheet name="Cal. of curr. portion for#YE-27" sheetId="152" r:id="rId51"/>
    <sheet name="#YE-28 Elimination - Quasi Rev " sheetId="4" r:id="rId52"/>
    <sheet name="#YE-29-Book Retainage" sheetId="44" r:id="rId53"/>
    <sheet name="#YE-29a-Book Contract Payable" sheetId="222" r:id="rId54"/>
    <sheet name="#YE-29b-Retainage AR &amp; Rev" sheetId="177" r:id="rId55"/>
    <sheet name="#YE-30 Tuition Remission" sheetId="198" r:id="rId56"/>
    <sheet name="#YE-30a GTA_GRA Waiver Reclass" sheetId="205" r:id="rId57"/>
    <sheet name="#YE-31 - Scholarship Allowance" sheetId="7" r:id="rId58"/>
    <sheet name="BU for #YE-31 -Determine Allow." sheetId="140" r:id="rId59"/>
    <sheet name="BU for #YE-31 -Computation" sheetId="141" r:id="rId60"/>
    <sheet name="BU for #YE-31 - Allocation" sheetId="142" r:id="rId61"/>
    <sheet name="#YE-32 Defer Vendor Gift Rev" sheetId="165" r:id="rId62"/>
    <sheet name="#YE-32a Amort Vendor Gift Rev" sheetId="200" r:id="rId63"/>
    <sheet name="#YE-32a Vendor Gift Ex." sheetId="201" r:id="rId64"/>
    <sheet name="#YE 32b-Svc. Consession Agree." sheetId="228" r:id="rId65"/>
    <sheet name="#YE32b-Svc Concession-Example" sheetId="226" r:id="rId66"/>
    <sheet name="#YE32c-Svc. Concession-Restated" sheetId="234" r:id="rId67"/>
    <sheet name="#YE-33 Receivable for Des. Sch" sheetId="194" r:id="rId68"/>
    <sheet name="#YE-33a Agency Receivable" sheetId="195" r:id="rId69"/>
    <sheet name="#YE-34 Cash to Non-current cash" sheetId="157" r:id="rId70"/>
    <sheet name="#YE-34a S-T Inv to Non-current" sheetId="208" r:id="rId71"/>
    <sheet name="YE-35 Loan Fund JE" sheetId="172" r:id="rId72"/>
    <sheet name="YE-35a Loans Issued During Year" sheetId="238" r:id="rId73"/>
    <sheet name="YE-36 On dep GSFIC-Compl Proj" sheetId="173" r:id="rId74"/>
    <sheet name="YE-37 GSFIC Ga Fund 1 Activity" sheetId="3" r:id="rId75"/>
    <sheet name="YE37a GSFIC Ga Fund 1-#1" sheetId="204" r:id="rId76"/>
    <sheet name="YE-37b GSFIC Ga Fund 1-#2" sheetId="202" r:id="rId77"/>
    <sheet name="YE-37c Funds Returned" sheetId="203" r:id="rId78"/>
    <sheet name="#YE-38 Change in MV of Invest." sheetId="16" r:id="rId79"/>
    <sheet name="YE-38a Purchase of Investments" sheetId="239" r:id="rId80"/>
    <sheet name="Example for #YE-38&amp;38a (Year 1)" sheetId="65" r:id="rId81"/>
    <sheet name="Example for #YE-38&amp;38a (Year 2)" sheetId="66" r:id="rId82"/>
    <sheet name="#YE-39 Accrue Current Year Exps" sheetId="181" r:id="rId83"/>
    <sheet name="Query Instructions for #YE-39" sheetId="212" r:id="rId84"/>
    <sheet name="#YE-40 Due From C.U." sheetId="182" r:id="rId85"/>
    <sheet name="#YE-41 Due To Affiliated Org. " sheetId="183" r:id="rId86"/>
    <sheet name="#YE-43 Gift Revenue Reversal" sheetId="185" r:id="rId87"/>
    <sheet name="#YE-44 Gift Revenue Adjustment" sheetId="187" r:id="rId88"/>
    <sheet name="#YE-45 Missing Equip Inventory" sheetId="209" r:id="rId89"/>
    <sheet name="#YE-46 Pollution Remediation" sheetId="210" r:id="rId90"/>
    <sheet name="#YE-46 Decision Flowchart" sheetId="211" r:id="rId91"/>
    <sheet name="#YE-47 -Deleted" sheetId="206" r:id="rId92"/>
    <sheet name="#YE-48 - Deleted" sheetId="221" r:id="rId93"/>
    <sheet name="#YE-49 Intangibles" sheetId="213" r:id="rId94"/>
    <sheet name="#YE-50 - Deleted" sheetId="217" r:id="rId95"/>
    <sheet name="#YE-51-Deleted" sheetId="218" r:id="rId96"/>
    <sheet name="#YE-52a Summer Tuition " sheetId="223" r:id="rId97"/>
    <sheet name="#YE-52b Summer Tuition  PPA" sheetId="227" r:id="rId98"/>
    <sheet name="#YE-53 Interest Accrual" sheetId="229" r:id="rId99"/>
    <sheet name="#YE-54 Bond Refinancing" sheetId="240" r:id="rId100"/>
    <sheet name="#YE-55 Pension Activity" sheetId="241" r:id="rId101"/>
    <sheet name="Pesnion Example" sheetId="259" r:id="rId102"/>
    <sheet name="#YE-56 Claims &amp; Judgments" sheetId="245" r:id="rId103"/>
    <sheet name="#YE-57 Correct NICA" sheetId="244" r:id="rId104"/>
    <sheet name="#YE-57 NICA Calculation" sheetId="235" r:id="rId105"/>
    <sheet name="#YE-58 Reclass BS for Cash Flow" sheetId="184" r:id="rId106"/>
    <sheet name="#YE-58 CF Reclass JE Worksheet" sheetId="250" r:id="rId107"/>
    <sheet name="CashFlow Example" sheetId="261" r:id="rId108"/>
    <sheet name="#YE-58 Example Pivot Table" sheetId="255" r:id="rId109"/>
    <sheet name="#YE-59 Reclass Inactivated Acct" sheetId="249" r:id="rId110"/>
    <sheet name="Sheet8" sheetId="248" r:id="rId111"/>
  </sheets>
  <externalReferences>
    <externalReference r:id="rId112"/>
    <externalReference r:id="rId113"/>
    <externalReference r:id="rId114"/>
    <externalReference r:id="rId115"/>
    <externalReference r:id="rId116"/>
    <externalReference r:id="rId117"/>
  </externalReferences>
  <definedNames>
    <definedName name="AS2DocOpenMode" hidden="1">"AS2DocumentEdit"</definedName>
    <definedName name="AS2HasNoAutoHeaderFooter" hidden="1">" "</definedName>
    <definedName name="ASD" localSheetId="107">'CashFlow Example'!$T$6</definedName>
    <definedName name="ASD">'#YE-58 CF Reclass JE Worksheet'!#REF!</definedName>
    <definedName name="Auxiliary_SRECNA_Page_1" localSheetId="24">#REF!</definedName>
    <definedName name="Auxiliary_SRECNA_Page_1" localSheetId="53">#REF!</definedName>
    <definedName name="Auxiliary_SRECNA_Page_1" localSheetId="82">#REF!</definedName>
    <definedName name="Auxiliary_SRECNA_Page_1" localSheetId="84">#REF!</definedName>
    <definedName name="Auxiliary_SRECNA_Page_1" localSheetId="85">#REF!</definedName>
    <definedName name="Auxiliary_SRECNA_Page_1" localSheetId="93">#REF!</definedName>
    <definedName name="Auxiliary_SRECNA_Page_1" localSheetId="97">#REF!</definedName>
    <definedName name="Auxiliary_SRECNA_Page_1" localSheetId="98">#REF!</definedName>
    <definedName name="Auxiliary_SRECNA_Page_1" localSheetId="102">#REF!</definedName>
    <definedName name="Auxiliary_SRECNA_Page_1" localSheetId="103">#REF!</definedName>
    <definedName name="Auxiliary_SRECNA_Page_1" localSheetId="105">#REF!</definedName>
    <definedName name="Auxiliary_SRECNA_Page_1" localSheetId="109">#REF!</definedName>
    <definedName name="Auxiliary_SRECNA_Page_1" localSheetId="21">#REF!</definedName>
    <definedName name="Auxiliary_SRECNA_Page_1" localSheetId="22">#REF!</definedName>
    <definedName name="Auxiliary_SRECNA_Page_1" localSheetId="0">#REF!</definedName>
    <definedName name="Auxiliary_SRECNA_Page_1" localSheetId="72">#REF!</definedName>
    <definedName name="Auxiliary_SRECNA_Page_1" localSheetId="79">#REF!</definedName>
    <definedName name="Auxiliary_SRECNA_Page_1" localSheetId="6">#REF!</definedName>
    <definedName name="Auxiliary_SRECNA_Page_1">#REF!</definedName>
    <definedName name="Auxiliary_SRECNA_Page_2" localSheetId="24">#REF!</definedName>
    <definedName name="Auxiliary_SRECNA_Page_2" localSheetId="53">#REF!</definedName>
    <definedName name="Auxiliary_SRECNA_Page_2" localSheetId="82">#REF!</definedName>
    <definedName name="Auxiliary_SRECNA_Page_2" localSheetId="84">#REF!</definedName>
    <definedName name="Auxiliary_SRECNA_Page_2" localSheetId="85">#REF!</definedName>
    <definedName name="Auxiliary_SRECNA_Page_2" localSheetId="97">#REF!</definedName>
    <definedName name="Auxiliary_SRECNA_Page_2" localSheetId="98">#REF!</definedName>
    <definedName name="Auxiliary_SRECNA_Page_2" localSheetId="102">#REF!</definedName>
    <definedName name="Auxiliary_SRECNA_Page_2" localSheetId="103">#REF!</definedName>
    <definedName name="Auxiliary_SRECNA_Page_2" localSheetId="105">#REF!</definedName>
    <definedName name="Auxiliary_SRECNA_Page_2" localSheetId="109">#REF!</definedName>
    <definedName name="Auxiliary_SRECNA_Page_2" localSheetId="21">#REF!</definedName>
    <definedName name="Auxiliary_SRECNA_Page_2" localSheetId="22">#REF!</definedName>
    <definedName name="Auxiliary_SRECNA_Page_2" localSheetId="0">#REF!</definedName>
    <definedName name="Auxiliary_SRECNA_Page_2" localSheetId="72">#REF!</definedName>
    <definedName name="Auxiliary_SRECNA_Page_2" localSheetId="79">#REF!</definedName>
    <definedName name="Auxiliary_SRECNA_Page_2" localSheetId="6">#REF!</definedName>
    <definedName name="Auxiliary_SRECNA_Page_2">#REF!</definedName>
    <definedName name="CAUXEXP">[1]COMB06!$L$649:$L$649</definedName>
    <definedName name="Change_Auxiliary_Enterprises" localSheetId="102">#REF!</definedName>
    <definedName name="Change_Auxiliary_Enterprises" localSheetId="103">#REF!</definedName>
    <definedName name="Change_Auxiliary_Enterprises" localSheetId="109">#REF!</definedName>
    <definedName name="Change_Auxiliary_Enterprises">#REF!</definedName>
    <definedName name="Change_Capital_Assets" localSheetId="102">'[2]Stmt of Net Assets (linked)'!#REF!</definedName>
    <definedName name="Change_Capital_Assets" localSheetId="103">'[2]Stmt of Net Assets (linked)'!#REF!</definedName>
    <definedName name="Change_Capital_Assets" localSheetId="109">'[2]Stmt of Net Assets (linked)'!#REF!</definedName>
    <definedName name="Change_Capital_Assets">'[2]Stmt of Net Assets (linked)'!#REF!</definedName>
    <definedName name="Change_Capital_Grants_Gifts" localSheetId="102">#REF!</definedName>
    <definedName name="Change_Capital_Grants_Gifts" localSheetId="103">#REF!</definedName>
    <definedName name="Change_Capital_Grants_Gifts" localSheetId="109">#REF!</definedName>
    <definedName name="Change_Capital_Grants_Gifts">#REF!</definedName>
    <definedName name="Change_Depreciation" localSheetId="102">#REF!</definedName>
    <definedName name="Change_Depreciation" localSheetId="103">#REF!</definedName>
    <definedName name="Change_Depreciation" localSheetId="109">#REF!</definedName>
    <definedName name="Change_Depreciation">#REF!</definedName>
    <definedName name="Change_Invested_in_Capital_Assets" localSheetId="102">'[2]Stmt of Net Assets (linked)'!#REF!</definedName>
    <definedName name="Change_Invested_in_Capital_Assets" localSheetId="103">'[2]Stmt of Net Assets (linked)'!#REF!</definedName>
    <definedName name="Change_Invested_in_Capital_Assets" localSheetId="109">'[2]Stmt of Net Assets (linked)'!#REF!</definedName>
    <definedName name="Change_Invested_in_Capital_Assets">'[2]Stmt of Net Assets (linked)'!#REF!</definedName>
    <definedName name="Change_Misc_Scholarships" localSheetId="102">#REF!</definedName>
    <definedName name="Change_Misc_Scholarships" localSheetId="103">#REF!</definedName>
    <definedName name="Change_Misc_Scholarships" localSheetId="109">#REF!</definedName>
    <definedName name="Change_Misc_Scholarships">#REF!</definedName>
    <definedName name="Change_Noncurrent_Liabilities" localSheetId="102">'[2]Stmt of Net Assets (linked)'!#REF!</definedName>
    <definedName name="Change_Noncurrent_Liabilities" localSheetId="103">'[2]Stmt of Net Assets (linked)'!#REF!</definedName>
    <definedName name="Change_Noncurrent_Liabilities" localSheetId="109">'[2]Stmt of Net Assets (linked)'!#REF!</definedName>
    <definedName name="Change_Noncurrent_Liabilities">'[2]Stmt of Net Assets (linked)'!#REF!</definedName>
    <definedName name="Change_Nongovernmental_Grants_Contracts" localSheetId="102">#REF!</definedName>
    <definedName name="Change_Nongovernmental_Grants_Contracts" localSheetId="103">#REF!</definedName>
    <definedName name="Change_Nongovernmental_Grants_Contracts" localSheetId="109">#REF!</definedName>
    <definedName name="Change_Nongovernmental_Grants_Contracts">#REF!</definedName>
    <definedName name="Change_Salaries_Benefits" localSheetId="102">#REF!</definedName>
    <definedName name="Change_Salaries_Benefits" localSheetId="103">#REF!</definedName>
    <definedName name="Change_Salaries_Benefits" localSheetId="109">#REF!</definedName>
    <definedName name="Change_Salaries_Benefits">#REF!</definedName>
    <definedName name="Change_State_Appropriations" localSheetId="102">#REF!</definedName>
    <definedName name="Change_State_Appropriations" localSheetId="103">#REF!</definedName>
    <definedName name="Change_State_Appropriations" localSheetId="109">#REF!</definedName>
    <definedName name="Change_State_Appropriations">#REF!</definedName>
    <definedName name="Change_Total_Assets" localSheetId="102">'[2]Stmt of Net Assets (linked)'!#REF!</definedName>
    <definedName name="Change_Total_Assets" localSheetId="103">'[2]Stmt of Net Assets (linked)'!#REF!</definedName>
    <definedName name="Change_Total_Assets" localSheetId="109">'[2]Stmt of Net Assets (linked)'!#REF!</definedName>
    <definedName name="Change_Total_Assets">'[2]Stmt of Net Assets (linked)'!#REF!</definedName>
    <definedName name="Change_Total_Liabilities" localSheetId="102">'[2]Stmt of Net Assets (linked)'!#REF!</definedName>
    <definedName name="Change_Total_Liabilities" localSheetId="103">'[2]Stmt of Net Assets (linked)'!#REF!</definedName>
    <definedName name="Change_Total_Liabilities" localSheetId="109">'[2]Stmt of Net Assets (linked)'!#REF!</definedName>
    <definedName name="Change_Total_Liabilities">'[2]Stmt of Net Assets (linked)'!#REF!</definedName>
    <definedName name="Change_Utilities" localSheetId="102">#REF!</definedName>
    <definedName name="Change_Utilities" localSheetId="103">#REF!</definedName>
    <definedName name="Change_Utilities" localSheetId="109">#REF!</definedName>
    <definedName name="Change_Utilities">#REF!</definedName>
    <definedName name="Cumulative_Effect_Change_Accounting_Principle" localSheetId="102">#REF!</definedName>
    <definedName name="Cumulative_Effect_Change_Accounting_Principle" localSheetId="103">#REF!</definedName>
    <definedName name="Cumulative_Effect_Change_Accounting_Principle" localSheetId="109">#REF!</definedName>
    <definedName name="Cumulative_Effect_Change_Accounting_Principle">#REF!</definedName>
    <definedName name="EGRestricted06" localSheetId="102">'[3]06'!#REF!</definedName>
    <definedName name="EGRestricted06" localSheetId="103">'[3]06'!#REF!</definedName>
    <definedName name="EGRestricted06" localSheetId="109">'[3]06'!#REF!</definedName>
    <definedName name="EGRestricted06">'[3]06'!#REF!</definedName>
    <definedName name="ExpDirect" localSheetId="24">#REF!</definedName>
    <definedName name="ExpDirect" localSheetId="53">#REF!</definedName>
    <definedName name="ExpDirect" localSheetId="82">#REF!</definedName>
    <definedName name="ExpDirect" localSheetId="84">#REF!</definedName>
    <definedName name="ExpDirect" localSheetId="85">#REF!</definedName>
    <definedName name="ExpDirect" localSheetId="97">#REF!</definedName>
    <definedName name="ExpDirect" localSheetId="98">#REF!</definedName>
    <definedName name="ExpDirect" localSheetId="102">#REF!</definedName>
    <definedName name="ExpDirect" localSheetId="103">#REF!</definedName>
    <definedName name="ExpDirect" localSheetId="105">#REF!</definedName>
    <definedName name="ExpDirect" localSheetId="109">#REF!</definedName>
    <definedName name="ExpDirect" localSheetId="21">#REF!</definedName>
    <definedName name="ExpDirect" localSheetId="22">#REF!</definedName>
    <definedName name="ExpDirect" localSheetId="72">#REF!</definedName>
    <definedName name="ExpDirect" localSheetId="79">#REF!</definedName>
    <definedName name="ExpDirect" localSheetId="6">#REF!</definedName>
    <definedName name="ExpDirect">#REF!</definedName>
    <definedName name="Footnote_15_Functional_vs_Natural">#REF!</definedName>
    <definedName name="Footnote_2a_Categorization_of_Cash">#REF!</definedName>
    <definedName name="Footnote_2b_Categorization_of_Investments">#REF!</definedName>
    <definedName name="Footnote_2c_Condensed_Changes_Investments">#REF!</definedName>
    <definedName name="Footnote_3_Accounts_Receivable">#REF!</definedName>
    <definedName name="Footnote_4_Inventories">#REF!</definedName>
    <definedName name="Footnote_6_Capital_Assets_Disclosure" localSheetId="41">#REF!</definedName>
    <definedName name="Footnote_6_Capital_Assets_Disclosure">#REF!</definedName>
    <definedName name="Footnote_8_Long_Term_Liabilities">#REF!</definedName>
    <definedName name="FYYYY">'[4]Accounts Receivable'!#REF!</definedName>
    <definedName name="FYYYYY">'[4]Natural Classification'!#REF!</definedName>
    <definedName name="Gifts_Special_Projects" localSheetId="102">#REF!</definedName>
    <definedName name="Gifts_Special_Projects" localSheetId="103">#REF!</definedName>
    <definedName name="Gifts_Special_Projects" localSheetId="109">#REF!</definedName>
    <definedName name="Gifts_Special_Projects">#REF!</definedName>
    <definedName name="IDN">[4]SNP!$G$8</definedName>
    <definedName name="LYN" localSheetId="107">'CashFlow Example'!$T$4</definedName>
    <definedName name="LYN">'#YE-58 CF Reclass JE Worksheet'!#REF!</definedName>
    <definedName name="Note_7_Deferred_Revenue">#REF!</definedName>
    <definedName name="Nvsactdep.xnv">'CashFlow Example'!#REF!</definedName>
    <definedName name="NvsASD">"V2016-06-30"</definedName>
    <definedName name="NvsAutoDrillOk">"VY"</definedName>
    <definedName name="NvsDrillHyperLink" localSheetId="107">"https://scitest.gafirst.usg.edu/psp/scitest_newwin/EMPLOYEE/ERP/c/REPORT_BOOKS.IC_RUN_DRILLDOWN.GBL?Action=A&amp;NVS_INSTANCE=8377045_7435391"</definedName>
    <definedName name="NvsElapsedTime">0</definedName>
    <definedName name="NvsEndTime">42527.7158796295</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Effdt">"V1901-01-01"</definedName>
    <definedName name="NvsPanelSetid">"V71000"</definedName>
    <definedName name="NvsReqBU">"V39000"</definedName>
    <definedName name="NvsReqBUOnly">"VY"</definedName>
    <definedName name="NvsSheetType" localSheetId="107">"M"</definedName>
    <definedName name="NvsTransLed">"VN"</definedName>
    <definedName name="NvsTreeASD">"V2016-06-30"</definedName>
    <definedName name="NvsValTbl.CLASS_FLD">"CLASS_TBL"</definedName>
    <definedName name="NvsValTbl.DEPTID">"DEPARTMENT_TBL"</definedName>
    <definedName name="NvsValTbl.FUND_CODE">"FUND_TBL"</definedName>
    <definedName name="NvsValTbl.PROGRAM_CODE">"PROGRAM_TBL"</definedName>
    <definedName name="OPR" localSheetId="107">'CashFlow Example'!$T$5</definedName>
    <definedName name="OPR">'#YE-58 CF Reclass JE Worksheet'!#REF!</definedName>
    <definedName name="_xlnm.Print_Area" localSheetId="27">'#11c Bonds-No Commitment'!$B$1:$L$46</definedName>
    <definedName name="_xlnm.Print_Area" localSheetId="26">'#YE 11b Bonds-Commitment'!$B$4:$L$46</definedName>
    <definedName name="_xlnm.Print_Area" localSheetId="64">'#YE 32b-Svc. Consession Agree.'!$B$1:$O$107</definedName>
    <definedName name="_xlnm.Print_Area" localSheetId="2">'#YE1&amp;2-Revised (Combined Entry)'!$B$3:$N$89</definedName>
    <definedName name="_xlnm.Print_Area" localSheetId="24">'#YE-10 Fringe benefits'!$B$1:$M$45</definedName>
    <definedName name="_xlnm.Print_Area" localSheetId="25">'#YE-11a Gift Revenue'!$B$1:$L$48</definedName>
    <definedName name="_xlnm.Print_Area" localSheetId="28">'#YE-12 Reverse Agency Revenue'!$B$1:$N$45</definedName>
    <definedName name="_xlnm.Print_Area" localSheetId="29">'#YE-13 Reverse Agency Expense'!$B$1:$N$42</definedName>
    <definedName name="_xlnm.Print_Area" localSheetId="30">'#YE-15 -Library Acquistion'!$B$1:$N$46</definedName>
    <definedName name="_xlnm.Print_Area" localSheetId="31">'#YE-16 - Library Disposal Books'!$B$1:$O$42</definedName>
    <definedName name="_xlnm.Print_Area" localSheetId="32">'#YE-17 - Library Depr. '!$B$1:$O$43</definedName>
    <definedName name="_xlnm.Print_Area" localSheetId="35">'#YE-18a Reclass Principal Pymts'!$B$1:$O$64</definedName>
    <definedName name="_xlnm.Print_Area" localSheetId="36">'#YE-18b LT Liab. (NC Portion)'!$B$1:$N$45</definedName>
    <definedName name="_xlnm.Print_Area" localSheetId="37">'#YE-19 - Cap-Const. in Progress'!$B$1:$L$48</definedName>
    <definedName name="_xlnm.Print_Area" localSheetId="40">'#YE-20 Open'!$B$1:$M$45</definedName>
    <definedName name="_xlnm.Print_Area" localSheetId="41">'#YE-21 Adj Accum. Depr.'!$B$1:$N$45</definedName>
    <definedName name="_xlnm.Print_Area" localSheetId="42">'#YE-22 Impairment Loss'!$B$1:$M$43</definedName>
    <definedName name="_xlnm.Print_Area" localSheetId="45">'#YE-25 Comp Abs Earned '!$B$1:$M$45</definedName>
    <definedName name="_xlnm.Print_Area" localSheetId="46">'#YE-26 Comp Abs Taken'!$B$1:$M$44</definedName>
    <definedName name="_xlnm.Print_Area" localSheetId="47">'#YE-27 Comp Abs Post curr.  '!$B$1:$M$43</definedName>
    <definedName name="_xlnm.Print_Area" localSheetId="51">'#YE-28 Elimination - Quasi Rev '!$B$1:$M$44</definedName>
    <definedName name="_xlnm.Print_Area" localSheetId="53">'#YE-29a-Book Contract Payable'!$B$6:$M$59</definedName>
    <definedName name="_xlnm.Print_Area" localSheetId="52">'#YE-29-Book Retainage'!$B$6:$L$60</definedName>
    <definedName name="_xlnm.Print_Area" localSheetId="54">'#YE-29b-Retainage AR &amp; Rev'!$B$5:$L$44</definedName>
    <definedName name="_xlnm.Print_Area" localSheetId="4">'#YE-3 Advs. Tuition &amp; Fees'!$B$1:$N$41</definedName>
    <definedName name="_xlnm.Print_Area" localSheetId="55">'#YE-30 Tuition Remission'!$B$1:$N$46</definedName>
    <definedName name="_xlnm.Print_Area" localSheetId="56">'#YE-30a GTA_GRA Waiver Reclass'!$B$1:$O$43</definedName>
    <definedName name="_xlnm.Print_Area" localSheetId="57">'#YE-31 - Scholarship Allowance'!$B$1:$M$43</definedName>
    <definedName name="_xlnm.Print_Area" localSheetId="61">'#YE-32 Defer Vendor Gift Rev'!$B$9:$L$82</definedName>
    <definedName name="_xlnm.Print_Area" localSheetId="62">'#YE-32a Amort Vendor Gift Rev'!$A$9:$K$79</definedName>
    <definedName name="_xlnm.Print_Area" localSheetId="63">'#YE-32a Vendor Gift Ex.'!$A$1:$I$125</definedName>
    <definedName name="_xlnm.Print_Area" localSheetId="65">'#YE32b-Svc Concession-Example'!$A$1:$X$340</definedName>
    <definedName name="_xlnm.Print_Area" localSheetId="66">'#YE32c-Svc. Concession-Restated'!$B$1:$N$112</definedName>
    <definedName name="_xlnm.Print_Area" localSheetId="67">'#YE-33 Receivable for Des. Sch'!$B$1:$L$45</definedName>
    <definedName name="_xlnm.Print_Area" localSheetId="68">'#YE-33a Agency Receivable'!$B$1:$M$47</definedName>
    <definedName name="_xlnm.Print_Area" localSheetId="69">'#YE-34 Cash to Non-current cash'!$B$1:$M$47</definedName>
    <definedName name="_xlnm.Print_Area" localSheetId="70">'#YE-34a S-T Inv to Non-current'!$B$1:$M$46</definedName>
    <definedName name="_xlnm.Print_Area" localSheetId="78">'#YE-38 Change in MV of Invest.'!$B$1:$M$46</definedName>
    <definedName name="_xlnm.Print_Area" localSheetId="82">'#YE-39 Accrue Current Year Exps'!$B$1:$M$47</definedName>
    <definedName name="_xlnm.Print_Area" localSheetId="5">'#YE-4 - Inventory Central Store'!$B$1:$N$43</definedName>
    <definedName name="_xlnm.Print_Area" localSheetId="84">'#YE-40 Due From C.U.'!$B$1:$M$48</definedName>
    <definedName name="_xlnm.Print_Area" localSheetId="85">'#YE-41 Due To Affiliated Org. '!$B$1:$M$45</definedName>
    <definedName name="_xlnm.Print_Area" localSheetId="86">'#YE-43 Gift Revenue Reversal'!$B$1:$M$48</definedName>
    <definedName name="_xlnm.Print_Area" localSheetId="87">'#YE-44 Gift Revenue Adjustment'!$B$1:$M$47</definedName>
    <definedName name="_xlnm.Print_Area" localSheetId="88">'#YE-45 Missing Equip Inventory'!$B$1:$M$44</definedName>
    <definedName name="_xlnm.Print_Area" localSheetId="89">'#YE-46 Pollution Remediation'!$B$1:$M$47</definedName>
    <definedName name="_xlnm.Print_Area" localSheetId="91">'#YE-47 -Deleted'!$B$1:$N$51</definedName>
    <definedName name="_xlnm.Print_Area" localSheetId="92">'#YE-48 - Deleted'!$A$1:$P$48</definedName>
    <definedName name="_xlnm.Print_Area" localSheetId="93">'#YE-49 Intangibles'!$A$1:$L$56</definedName>
    <definedName name="_xlnm.Print_Area" localSheetId="7">'#YE-5 - Inventory Bookstore'!$B$1:$M$42</definedName>
    <definedName name="_xlnm.Print_Area" localSheetId="96">'#YE-52a Summer Tuition '!$B$1:$M$39</definedName>
    <definedName name="_xlnm.Print_Area" localSheetId="98">'#YE-53 Interest Accrual'!$A$1:$M$54</definedName>
    <definedName name="_xlnm.Print_Area" localSheetId="99">'#YE-54 Bond Refinancing'!$A$1:$L$45</definedName>
    <definedName name="_xlnm.Print_Area" localSheetId="100">'#YE-55 Pension Activity'!$B$1:$N$80</definedName>
    <definedName name="_xlnm.Print_Area" localSheetId="102">'#YE-56 Claims &amp; Judgments'!$B$1:$M$50</definedName>
    <definedName name="_xlnm.Print_Area" localSheetId="103">'#YE-57 Correct NICA'!$B$1:$M$46</definedName>
    <definedName name="_xlnm.Print_Area" localSheetId="106">'#YE-58 CF Reclass JE Worksheet'!$A$1:$J$108</definedName>
    <definedName name="_xlnm.Print_Area" localSheetId="105">'#YE-58 Reclass BS for Cash Flow'!$B$1:$M$61</definedName>
    <definedName name="_xlnm.Print_Area" localSheetId="109">'#YE-59 Reclass Inactivated Acct'!$B$1:$M$56</definedName>
    <definedName name="_xlnm.Print_Area" localSheetId="8">'#YE-6a Advances-Grants'!$B$1:$M$50</definedName>
    <definedName name="_xlnm.Print_Area" localSheetId="9">'#YE-6b Reclass AR Credit Bal'!$B$4:$M$49</definedName>
    <definedName name="_xlnm.Print_Area" localSheetId="10">'#YE-6c Credit Memos'!$B$1:$N$45</definedName>
    <definedName name="_xlnm.Print_Area" localSheetId="11">'#YE-6d Grant Rec''d in Advance'!$B$4:$M$46</definedName>
    <definedName name="_xlnm.Print_Area" localSheetId="12">'#YE-6e Record Grant Rev-CY'!$B$1:$M$49</definedName>
    <definedName name="_xlnm.Print_Area" localSheetId="14">'#YE-7a Write off doubtful accts'!$B$1:$M$40</definedName>
    <definedName name="_xlnm.Print_Area" localSheetId="15">'#YE-7b Reserve for Bad Debt'!$B$1:$N$48</definedName>
    <definedName name="_xlnm.Print_Area" localSheetId="16">'#YE-7c Reserve for Doubtful Act'!$B$1:$N$42</definedName>
    <definedName name="_xlnm.Print_Area" localSheetId="17">'#YE-8 Curr Yr Net Assets (R&amp;R)'!$B$6:$N$65</definedName>
    <definedName name="_xlnm.Print_Area" localSheetId="19">'#YE-8a Adj. R&amp;R Reserve'!$B$5:$N$60</definedName>
    <definedName name="_xlnm.Print_Area" localSheetId="21">'#YE-8b Other Adjustments to R&amp;R'!$B$1:$N$39</definedName>
    <definedName name="_xlnm.Print_Area" localSheetId="23">'#YE-9 Restricted Cash Gifts'!$B$1:$O$43</definedName>
    <definedName name="_xlnm.Print_Area" localSheetId="22">'Back up for YE8, 8a, 8b'!$A$12:$W$51</definedName>
    <definedName name="_xlnm.Print_Area" localSheetId="107">'CashFlow Example'!$C$2:$M$278</definedName>
    <definedName name="_xlnm.Print_Area" localSheetId="0">'Control Log -Year-End by ledger'!$A$1:$F$87</definedName>
    <definedName name="_xlnm.Print_Area" localSheetId="49">'Dup. CA Query (3 yrs)#YE-25-27'!$Y$1:$AJ$450</definedName>
    <definedName name="_xlnm.Print_Area" localSheetId="81">'Example for #YE-38&amp;38a (Year 2)'!$A$1:$R$36</definedName>
    <definedName name="_xlnm.Print_Area" localSheetId="38">'Explanation for #19'!$B$1:$N$55</definedName>
    <definedName name="_xlnm.Print_Area" localSheetId="13">'GASB 63&amp;65 Revision Examples'!$A$1:$I$55</definedName>
    <definedName name="_xlnm.Print_Area" localSheetId="48">'Instructions-YE-25,26,27'!$A$1:$K$36</definedName>
    <definedName name="_xlnm.Print_Area" localSheetId="33">'Library WH # YE 15,16,17'!$A$1:$AC$89</definedName>
    <definedName name="_xlnm.Print_Area" localSheetId="1">'List -Year-End by ledger'!$A$1:$X$93</definedName>
    <definedName name="_xlnm.Print_Area" localSheetId="18">'Query for #YE-8'!$A$1:$K$90</definedName>
    <definedName name="_xlnm.Print_Area" localSheetId="20">'Query for #YE-8a'!$A$1:$K$75</definedName>
    <definedName name="_xlnm.Print_Area" localSheetId="83">'Query Instructions for #YE-39'!$A$1:$J$79</definedName>
    <definedName name="_xlnm.Print_Area" localSheetId="3">'WS for YE-1 &amp;2 (Allocate Enc.)'!$B$1:$G$37</definedName>
    <definedName name="_xlnm.Print_Area" localSheetId="71">'YE-35 Loan Fund JE'!$B$1:$M$48</definedName>
    <definedName name="_xlnm.Print_Area" localSheetId="72">'YE-35a Loans Issued During Year'!$B$1:$M$46</definedName>
    <definedName name="_xlnm.Print_Area" localSheetId="73">'YE-36 On dep GSFIC-Compl Proj'!$B$2:$O$44</definedName>
    <definedName name="_xlnm.Print_Area" localSheetId="74">'YE-37 GSFIC Ga Fund 1 Activity'!$A$1:$L$48</definedName>
    <definedName name="_xlnm.Print_Area" localSheetId="75">'YE37a GSFIC Ga Fund 1-#1'!$B$1:$O$52</definedName>
    <definedName name="_xlnm.Print_Area" localSheetId="76">'YE-37b GSFIC Ga Fund 1-#2'!$B$1:$M$58</definedName>
    <definedName name="_xlnm.Print_Area" localSheetId="77">'YE-37c Funds Returned'!$B$1:$M$48</definedName>
    <definedName name="_xlnm.Print_Area" localSheetId="79">'YE-38a Purchase of Investments'!$B$1:$M$40</definedName>
    <definedName name="_xlnm.Print_Area" localSheetId="6">'YE-4a Inventory Reserve'!$B$1:$N$47</definedName>
    <definedName name="_xlnm.Print_Titles" localSheetId="64">'#YE 32b-Svc. Consession Agree.'!$1:$12</definedName>
    <definedName name="_xlnm.Print_Titles" localSheetId="35">'#YE-18a Reclass Principal Pymts'!$1:$12</definedName>
    <definedName name="_xlnm.Print_Titles" localSheetId="61">'#YE-32 Defer Vendor Gift Rev'!$9:$20</definedName>
    <definedName name="_xlnm.Print_Titles" localSheetId="62">'#YE-32a Amort Vendor Gift Rev'!$9:$21</definedName>
    <definedName name="_xlnm.Print_Titles" localSheetId="65">'#YE32b-Svc Concession-Example'!$1:$4</definedName>
    <definedName name="_xlnm.Print_Titles" localSheetId="66">'#YE32c-Svc. Concession-Restated'!$1:$13</definedName>
    <definedName name="_xlnm.Print_Titles" localSheetId="97">'#YE-52b Summer Tuition  PPA'!$1:$12</definedName>
    <definedName name="_xlnm.Print_Titles" localSheetId="106">'#YE-58 CF Reclass JE Worksheet'!$1:$38</definedName>
    <definedName name="_xlnm.Print_Titles" localSheetId="17">'#YE-8 Curr Yr Net Assets (R&amp;R)'!$6:$17</definedName>
    <definedName name="_xlnm.Print_Titles" localSheetId="19">'#YE-8a Adj. R&amp;R Reserve'!$5:$16</definedName>
    <definedName name="_xlnm.Print_Titles" localSheetId="21">'#YE-8b Other Adjustments to R&amp;R'!$1:$12</definedName>
    <definedName name="_xlnm.Print_Titles" localSheetId="50">'Cal. of curr. portion for#YE-27'!$2:$11</definedName>
    <definedName name="_xlnm.Print_Titles" localSheetId="0">'Control Log -Year-End by ledger'!$1:$5</definedName>
    <definedName name="_xlnm.Print_Titles" localSheetId="13">'GASB 63&amp;65 Revision Examples'!$1:$7</definedName>
    <definedName name="_xlnm.Print_Titles" localSheetId="1">'List -Year-End by ledger'!$1:$8</definedName>
    <definedName name="RestrictedFundBal" localSheetId="24">#REF!</definedName>
    <definedName name="RestrictedFundBal" localSheetId="53">#REF!</definedName>
    <definedName name="RestrictedFundBal" localSheetId="82">#REF!</definedName>
    <definedName name="RestrictedFundBal" localSheetId="84">#REF!</definedName>
    <definedName name="RestrictedFundBal" localSheetId="85">#REF!</definedName>
    <definedName name="RestrictedFundBal" localSheetId="97">#REF!</definedName>
    <definedName name="RestrictedFundBal" localSheetId="98">#REF!</definedName>
    <definedName name="RestrictedFundBal" localSheetId="102">#REF!</definedName>
    <definedName name="RestrictedFundBal" localSheetId="103">#REF!</definedName>
    <definedName name="RestrictedFundBal" localSheetId="105">#REF!</definedName>
    <definedName name="RestrictedFundBal" localSheetId="109">#REF!</definedName>
    <definedName name="RestrictedFundBal" localSheetId="21">#REF!</definedName>
    <definedName name="RestrictedFundBal" localSheetId="22">#REF!</definedName>
    <definedName name="RestrictedFundBal" localSheetId="72">#REF!</definedName>
    <definedName name="RestrictedFundBal" localSheetId="79">#REF!</definedName>
    <definedName name="RestrictedFundBal" localSheetId="6">#REF!</definedName>
    <definedName name="RestrictedFundBal">#REF!</definedName>
    <definedName name="RestrictedFundsBal" localSheetId="24">#REF!</definedName>
    <definedName name="RestrictedFundsBal" localSheetId="53">#REF!</definedName>
    <definedName name="RestrictedFundsBal" localSheetId="82">#REF!</definedName>
    <definedName name="RestrictedFundsBal" localSheetId="84">#REF!</definedName>
    <definedName name="RestrictedFundsBal" localSheetId="85">#REF!</definedName>
    <definedName name="RestrictedFundsBal" localSheetId="97">#REF!</definedName>
    <definedName name="RestrictedFundsBal" localSheetId="98">#REF!</definedName>
    <definedName name="RestrictedFundsBal" localSheetId="102">#REF!</definedName>
    <definedName name="RestrictedFundsBal" localSheetId="103">#REF!</definedName>
    <definedName name="RestrictedFundsBal" localSheetId="105">#REF!</definedName>
    <definedName name="RestrictedFundsBal" localSheetId="109">#REF!</definedName>
    <definedName name="RestrictedFundsBal" localSheetId="21">#REF!</definedName>
    <definedName name="RestrictedFundsBal" localSheetId="22">#REF!</definedName>
    <definedName name="RestrictedFundsBal" localSheetId="72">#REF!</definedName>
    <definedName name="RestrictedFundsBal" localSheetId="79">#REF!</definedName>
    <definedName name="RestrictedFundsBal" localSheetId="6">#REF!</definedName>
    <definedName name="RestrictedFundsBal">#REF!</definedName>
    <definedName name="RestrictedFundsRev" localSheetId="24">#REF!</definedName>
    <definedName name="RestrictedFundsRev" localSheetId="53">#REF!</definedName>
    <definedName name="RestrictedFundsRev" localSheetId="82">#REF!</definedName>
    <definedName name="RestrictedFundsRev" localSheetId="84">#REF!</definedName>
    <definedName name="RestrictedFundsRev" localSheetId="85">#REF!</definedName>
    <definedName name="RestrictedFundsRev" localSheetId="97">#REF!</definedName>
    <definedName name="RestrictedFundsRev" localSheetId="98">#REF!</definedName>
    <definedName name="RestrictedFundsRev" localSheetId="102">#REF!</definedName>
    <definedName name="RestrictedFundsRev" localSheetId="103">#REF!</definedName>
    <definedName name="RestrictedFundsRev" localSheetId="105">#REF!</definedName>
    <definedName name="RestrictedFundsRev" localSheetId="109">#REF!</definedName>
    <definedName name="RestrictedFundsRev" localSheetId="21">#REF!</definedName>
    <definedName name="RestrictedFundsRev" localSheetId="22">#REF!</definedName>
    <definedName name="RestrictedFundsRev" localSheetId="72">#REF!</definedName>
    <definedName name="RestrictedFundsRev" localSheetId="79">#REF!</definedName>
    <definedName name="RestrictedFundsRev" localSheetId="6">#REF!</definedName>
    <definedName name="RestrictedFundsRev">#REF!</definedName>
    <definedName name="RID" localSheetId="107">'CashFlow Example'!$T$3</definedName>
    <definedName name="RID">'#YE-58 CF Reclass JE Worksheet'!#REF!</definedName>
    <definedName name="rptVersion">'CashFlow Example'!$E$308</definedName>
    <definedName name="Sch16Add" localSheetId="24">#REF!</definedName>
    <definedName name="Sch16Add" localSheetId="53">#REF!</definedName>
    <definedName name="Sch16Add" localSheetId="82">#REF!</definedName>
    <definedName name="Sch16Add" localSheetId="84">#REF!</definedName>
    <definedName name="Sch16Add" localSheetId="85">#REF!</definedName>
    <definedName name="Sch16Add" localSheetId="97">#REF!</definedName>
    <definedName name="Sch16Add" localSheetId="98">#REF!</definedName>
    <definedName name="Sch16Add" localSheetId="102">#REF!</definedName>
    <definedName name="Sch16Add" localSheetId="103">#REF!</definedName>
    <definedName name="Sch16Add" localSheetId="105">#REF!</definedName>
    <definedName name="Sch16Add" localSheetId="109">#REF!</definedName>
    <definedName name="Sch16Add" localSheetId="21">#REF!</definedName>
    <definedName name="Sch16Add" localSheetId="22">#REF!</definedName>
    <definedName name="Sch16Add" localSheetId="72">#REF!</definedName>
    <definedName name="Sch16Add" localSheetId="79">#REF!</definedName>
    <definedName name="Sch16Add" localSheetId="6">#REF!</definedName>
    <definedName name="Sch16Add">#REF!</definedName>
    <definedName name="Sch16Ded" localSheetId="24">#REF!</definedName>
    <definedName name="Sch16Ded" localSheetId="53">#REF!</definedName>
    <definedName name="Sch16Ded" localSheetId="82">#REF!</definedName>
    <definedName name="Sch16Ded" localSheetId="84">#REF!</definedName>
    <definedName name="Sch16Ded" localSheetId="85">#REF!</definedName>
    <definedName name="Sch16Ded" localSheetId="97">#REF!</definedName>
    <definedName name="Sch16Ded" localSheetId="98">#REF!</definedName>
    <definedName name="Sch16Ded" localSheetId="102">#REF!</definedName>
    <definedName name="Sch16Ded" localSheetId="103">#REF!</definedName>
    <definedName name="Sch16Ded" localSheetId="105">#REF!</definedName>
    <definedName name="Sch16Ded" localSheetId="109">#REF!</definedName>
    <definedName name="Sch16Ded" localSheetId="21">#REF!</definedName>
    <definedName name="Sch16Ded" localSheetId="22">#REF!</definedName>
    <definedName name="Sch16Ded" localSheetId="72">#REF!</definedName>
    <definedName name="Sch16Ded" localSheetId="79">#REF!</definedName>
    <definedName name="Sch16Ded" localSheetId="6">#REF!</definedName>
    <definedName name="Sch16Ded">#REF!</definedName>
    <definedName name="SRECNA">#REF!</definedName>
    <definedName name="SRECNA_Condenses" localSheetId="102">#REF!</definedName>
    <definedName name="SRECNA_Condenses" localSheetId="103">#REF!</definedName>
    <definedName name="SRECNA_Condenses" localSheetId="109">#REF!</definedName>
    <definedName name="SRECNA_Condenses">#REF!</definedName>
    <definedName name="Statement_of_Cash_Flows_1">#REF!</definedName>
    <definedName name="Statement_of_Cash_Flows_2">#REF!</definedName>
    <definedName name="Statement_of_Cash_Flows_Condensed" localSheetId="102">#REF!</definedName>
    <definedName name="Statement_of_Cash_Flows_Condensed" localSheetId="103">#REF!</definedName>
    <definedName name="Statement_of_Cash_Flows_Condensed" localSheetId="109">#REF!</definedName>
    <definedName name="Statement_of_Cash_Flows_Condensed">#REF!</definedName>
    <definedName name="Statement_of_Net_Assets_Condensed" localSheetId="102">'[2]Stmt of Net Assets (linked)'!#REF!</definedName>
    <definedName name="Statement_of_Net_Assets_Condensed" localSheetId="103">'[2]Stmt of Net Assets (linked)'!#REF!</definedName>
    <definedName name="Statement_of_Net_Assets_Condensed" localSheetId="109">'[2]Stmt of Net Assets (linked)'!#REF!</definedName>
    <definedName name="Statement_of_Net_Assets_Condensed">'[2]Stmt of Net Assets (linked)'!#REF!</definedName>
    <definedName name="Total_Net_Assets" localSheetId="102">'[2]Stmt of Net Assets (linked)'!#REF!</definedName>
    <definedName name="Total_Net_Assets" localSheetId="103">'[2]Stmt of Net Assets (linked)'!#REF!</definedName>
    <definedName name="Total_Net_Assets" localSheetId="109">'[2]Stmt of Net Assets (linked)'!#REF!</definedName>
    <definedName name="Total_Net_Assets">'[2]Stmt of Net Assets (linked)'!#REF!</definedName>
    <definedName name="totalassets" localSheetId="102">'[5]Stmt of Net Assets '!#REF!</definedName>
    <definedName name="totalassets" localSheetId="103">'[5]Stmt of Net Assets '!#REF!</definedName>
    <definedName name="totalassets" localSheetId="109">'[5]Stmt of Net Assets '!#REF!</definedName>
    <definedName name="totalassets">'[5]Stmt of Net Assets '!#REF!</definedName>
    <definedName name="TotalCFExp" localSheetId="102">'[3]06'!#REF!</definedName>
    <definedName name="TotalCFExp" localSheetId="103">'[3]06'!#REF!</definedName>
    <definedName name="TotalCFExp" localSheetId="109">'[3]06'!#REF!</definedName>
    <definedName name="TotalCFExp">'[3]06'!#REF!</definedName>
    <definedName name="TotalDedDirect" localSheetId="24">#REF!</definedName>
    <definedName name="TotalDedDirect" localSheetId="53">#REF!</definedName>
    <definedName name="TotalDedDirect" localSheetId="82">#REF!</definedName>
    <definedName name="TotalDedDirect" localSheetId="84">#REF!</definedName>
    <definedName name="TotalDedDirect" localSheetId="85">#REF!</definedName>
    <definedName name="TotalDedDirect" localSheetId="97">#REF!</definedName>
    <definedName name="TotalDedDirect" localSheetId="98">#REF!</definedName>
    <definedName name="TotalDedDirect" localSheetId="102">#REF!</definedName>
    <definedName name="TotalDedDirect" localSheetId="103">#REF!</definedName>
    <definedName name="TotalDedDirect" localSheetId="105">#REF!</definedName>
    <definedName name="TotalDedDirect" localSheetId="109">#REF!</definedName>
    <definedName name="TotalDedDirect" localSheetId="21">#REF!</definedName>
    <definedName name="TotalDeddirect" localSheetId="22">#REF!</definedName>
    <definedName name="TotalDedDirect" localSheetId="72">#REF!</definedName>
    <definedName name="TotalDedDirect" localSheetId="79">#REF!</definedName>
    <definedName name="TotalDedDirect" localSheetId="6">#REF!</definedName>
    <definedName name="TotalDedDirect">#REF!</definedName>
    <definedName name="wrn.Aging._.and._.Trend._.Analysis." hidden="1">{#N/A,#N/A,FALSE,"Aging Summary";#N/A,#N/A,FALSE,"Ratio Analysis";#N/A,#N/A,FALSE,"Test 120 Day Accts";#N/A,#N/A,FALSE,"Tickmarks"}</definedName>
    <definedName name="XREF_COLUMN_1" localSheetId="102" hidden="1">'[6]EXHIBIT A'!#REF!</definedName>
    <definedName name="XREF_COLUMN_1" localSheetId="103" hidden="1">'[6]EXHIBIT A'!#REF!</definedName>
    <definedName name="XREF_COLUMN_1" localSheetId="109" hidden="1">'[6]EXHIBIT A'!#REF!</definedName>
    <definedName name="XREF_COLUMN_1" hidden="1">'[6]EXHIBIT A'!#REF!</definedName>
    <definedName name="XREF_COLUMN_10" localSheetId="102" hidden="1">'[6]EXHIBIT H'!#REF!</definedName>
    <definedName name="XREF_COLUMN_10" localSheetId="103" hidden="1">'[6]EXHIBIT H'!#REF!</definedName>
    <definedName name="XREF_COLUMN_10" localSheetId="109" hidden="1">'[6]EXHIBIT H'!#REF!</definedName>
    <definedName name="XREF_COLUMN_10" hidden="1">'[6]EXHIBIT H'!#REF!</definedName>
    <definedName name="XREF_COLUMN_11" localSheetId="102" hidden="1">'[6]EXHIBIT I'!#REF!</definedName>
    <definedName name="XREF_COLUMN_11" localSheetId="103" hidden="1">'[6]EXHIBIT I'!#REF!</definedName>
    <definedName name="XREF_COLUMN_11" localSheetId="109" hidden="1">'[6]EXHIBIT I'!#REF!</definedName>
    <definedName name="XREF_COLUMN_11" hidden="1">'[6]EXHIBIT I'!#REF!</definedName>
    <definedName name="XREF_COLUMN_12" localSheetId="102" hidden="1">'[6]EXHIBIT I'!#REF!</definedName>
    <definedName name="XREF_COLUMN_12" localSheetId="103" hidden="1">'[6]EXHIBIT I'!#REF!</definedName>
    <definedName name="XREF_COLUMN_12" localSheetId="109" hidden="1">'[6]EXHIBIT I'!#REF!</definedName>
    <definedName name="XREF_COLUMN_12" hidden="1">'[6]EXHIBIT I'!#REF!</definedName>
    <definedName name="XREF_COLUMN_13" localSheetId="102" hidden="1">'[6]EXHIBIT J'!#REF!</definedName>
    <definedName name="XREF_COLUMN_13" localSheetId="103" hidden="1">'[6]EXHIBIT J'!#REF!</definedName>
    <definedName name="XREF_COLUMN_13" localSheetId="109" hidden="1">'[6]EXHIBIT J'!#REF!</definedName>
    <definedName name="XREF_COLUMN_13" hidden="1">'[6]EXHIBIT J'!#REF!</definedName>
    <definedName name="XREF_COLUMN_14" localSheetId="102" hidden="1">'[6]EXHIBIT I'!#REF!</definedName>
    <definedName name="XREF_COLUMN_14" localSheetId="103" hidden="1">'[6]EXHIBIT I'!#REF!</definedName>
    <definedName name="XREF_COLUMN_14" localSheetId="109" hidden="1">'[6]EXHIBIT I'!#REF!</definedName>
    <definedName name="XREF_COLUMN_14" hidden="1">'[6]EXHIBIT I'!#REF!</definedName>
    <definedName name="XREF_COLUMN_15" localSheetId="102" hidden="1">'[6]EXHIBIT J'!#REF!</definedName>
    <definedName name="XREF_COLUMN_15" localSheetId="103" hidden="1">'[6]EXHIBIT J'!#REF!</definedName>
    <definedName name="XREF_COLUMN_15" localSheetId="109" hidden="1">'[6]EXHIBIT J'!#REF!</definedName>
    <definedName name="XREF_COLUMN_15" hidden="1">'[6]EXHIBIT J'!#REF!</definedName>
    <definedName name="XREF_COLUMN_16" localSheetId="102" hidden="1">'[6]EXHIBIT I'!#REF!</definedName>
    <definedName name="XREF_COLUMN_16" localSheetId="103" hidden="1">'[6]EXHIBIT I'!#REF!</definedName>
    <definedName name="XREF_COLUMN_16" localSheetId="109" hidden="1">'[6]EXHIBIT I'!#REF!</definedName>
    <definedName name="XREF_COLUMN_16" hidden="1">'[6]EXHIBIT I'!#REF!</definedName>
    <definedName name="XREF_COLUMN_17" localSheetId="102" hidden="1">'[6]EXHIBIT J'!#REF!</definedName>
    <definedName name="XREF_COLUMN_17" localSheetId="103" hidden="1">'[6]EXHIBIT J'!#REF!</definedName>
    <definedName name="XREF_COLUMN_17" localSheetId="109" hidden="1">'[6]EXHIBIT J'!#REF!</definedName>
    <definedName name="XREF_COLUMN_17" hidden="1">'[6]EXHIBIT J'!#REF!</definedName>
    <definedName name="XREF_COLUMN_2" localSheetId="102" hidden="1">'[6]EXHIBIT B'!#REF!</definedName>
    <definedName name="XREF_COLUMN_2" localSheetId="103" hidden="1">'[6]EXHIBIT B'!#REF!</definedName>
    <definedName name="XREF_COLUMN_2" localSheetId="109" hidden="1">'[6]EXHIBIT B'!#REF!</definedName>
    <definedName name="XREF_COLUMN_2" hidden="1">'[6]EXHIBIT B'!#REF!</definedName>
    <definedName name="XREF_COLUMN_3" localSheetId="102" hidden="1">'[6]EXHIBIT G'!#REF!</definedName>
    <definedName name="XREF_COLUMN_3" localSheetId="103" hidden="1">'[6]EXHIBIT G'!#REF!</definedName>
    <definedName name="XREF_COLUMN_3" localSheetId="109" hidden="1">'[6]EXHIBIT G'!#REF!</definedName>
    <definedName name="XREF_COLUMN_3" hidden="1">'[6]EXHIBIT G'!#REF!</definedName>
    <definedName name="XREF_COLUMN_4" localSheetId="102" hidden="1">'[6]EXHIBIT H'!#REF!</definedName>
    <definedName name="XREF_COLUMN_4" localSheetId="103" hidden="1">'[6]EXHIBIT H'!#REF!</definedName>
    <definedName name="XREF_COLUMN_4" localSheetId="109" hidden="1">'[6]EXHIBIT H'!#REF!</definedName>
    <definedName name="XREF_COLUMN_4" hidden="1">'[6]EXHIBIT H'!#REF!</definedName>
    <definedName name="XREF_COLUMN_5" localSheetId="102" hidden="1">'[6]EXHIBIT G'!#REF!</definedName>
    <definedName name="XREF_COLUMN_5" localSheetId="103" hidden="1">'[6]EXHIBIT G'!#REF!</definedName>
    <definedName name="XREF_COLUMN_5" localSheetId="109" hidden="1">'[6]EXHIBIT G'!#REF!</definedName>
    <definedName name="XREF_COLUMN_5" hidden="1">'[6]EXHIBIT G'!#REF!</definedName>
    <definedName name="XREF_COLUMN_6" localSheetId="102" hidden="1">'[6]EXHIBIT H'!#REF!</definedName>
    <definedName name="XREF_COLUMN_6" localSheetId="103" hidden="1">'[6]EXHIBIT H'!#REF!</definedName>
    <definedName name="XREF_COLUMN_6" localSheetId="109" hidden="1">'[6]EXHIBIT H'!#REF!</definedName>
    <definedName name="XREF_COLUMN_6" hidden="1">'[6]EXHIBIT H'!#REF!</definedName>
    <definedName name="XREF_COLUMN_7" localSheetId="102" hidden="1">'[6]EXHIBIT G'!#REF!</definedName>
    <definedName name="XREF_COLUMN_7" localSheetId="103" hidden="1">'[6]EXHIBIT G'!#REF!</definedName>
    <definedName name="XREF_COLUMN_7" localSheetId="109" hidden="1">'[6]EXHIBIT G'!#REF!</definedName>
    <definedName name="XREF_COLUMN_7" hidden="1">'[6]EXHIBIT G'!#REF!</definedName>
    <definedName name="XREF_COLUMN_8" localSheetId="102" hidden="1">'[6]EXHIBIT H'!#REF!</definedName>
    <definedName name="XREF_COLUMN_8" localSheetId="103" hidden="1">'[6]EXHIBIT H'!#REF!</definedName>
    <definedName name="XREF_COLUMN_8" localSheetId="109" hidden="1">'[6]EXHIBIT H'!#REF!</definedName>
    <definedName name="XREF_COLUMN_8" hidden="1">'[6]EXHIBIT H'!#REF!</definedName>
    <definedName name="XREF_COLUMN_9" localSheetId="102" hidden="1">'[6]EXHIBIT G'!#REF!</definedName>
    <definedName name="XREF_COLUMN_9" localSheetId="103" hidden="1">'[6]EXHIBIT G'!#REF!</definedName>
    <definedName name="XREF_COLUMN_9" localSheetId="109" hidden="1">'[6]EXHIBIT G'!#REF!</definedName>
    <definedName name="XREF_COLUMN_9" hidden="1">'[6]EXHIBIT G'!#REF!</definedName>
    <definedName name="XRefColumnsCount" hidden="1">45</definedName>
    <definedName name="XRefCopy100Row" hidden="1">#REF!</definedName>
    <definedName name="XRefCopy101Row" hidden="1">#REF!</definedName>
    <definedName name="XRefCopy102Row" hidden="1">#REF!</definedName>
    <definedName name="XRefCopy103Row" hidden="1">#REF!</definedName>
    <definedName name="XRefCopy104Row" hidden="1">#REF!</definedName>
    <definedName name="XRefCopy105Row" hidden="1">#REF!</definedName>
    <definedName name="XRefCopy106Row" hidden="1">#REF!</definedName>
    <definedName name="XRefCopy107Row" hidden="1">#REF!</definedName>
    <definedName name="XRefCopy108Row" hidden="1">#REF!</definedName>
    <definedName name="XRefCopy109Row" hidden="1">#REF!</definedName>
    <definedName name="XRefCopy10Row" hidden="1">#REF!</definedName>
    <definedName name="XRefCopy110Row" hidden="1">#REF!</definedName>
    <definedName name="XRefCopy111Row" hidden="1">#REF!</definedName>
    <definedName name="XRefCopy112Row" hidden="1">#REF!</definedName>
    <definedName name="XRefCopy113Row" hidden="1">#REF!</definedName>
    <definedName name="XRefCopy114Row" hidden="1">#REF!</definedName>
    <definedName name="XRefCopy115Row" hidden="1">#REF!</definedName>
    <definedName name="XRefCopy116Row" hidden="1">#REF!</definedName>
    <definedName name="XRefCopy117Row" hidden="1">#REF!</definedName>
    <definedName name="XRefCopy118Row" hidden="1">#REF!</definedName>
    <definedName name="XRefCopy119Row" hidden="1">#REF!</definedName>
    <definedName name="XRefCopy11Row" hidden="1">#REF!</definedName>
    <definedName name="XRefCopy120Row" hidden="1">#REF!</definedName>
    <definedName name="XRefCopy121Row" hidden="1">#REF!</definedName>
    <definedName name="XRefCopy122Row" hidden="1">#REF!</definedName>
    <definedName name="XRefCopy123Row" hidden="1">#REF!</definedName>
    <definedName name="XRefCopy124Row" hidden="1">#REF!</definedName>
    <definedName name="XRefCopy125Row" hidden="1">#REF!</definedName>
    <definedName name="XRefCopy126Row" hidden="1">#REF!</definedName>
    <definedName name="XRefCopy127Row" hidden="1">#REF!</definedName>
    <definedName name="XRefCopy128Row" hidden="1">#REF!</definedName>
    <definedName name="XRefCopy129Row" hidden="1">#REF!</definedName>
    <definedName name="XRefCopy12Row"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0Row" hidden="1">#REF!</definedName>
    <definedName name="XRefCopy141Row" hidden="1">#REF!</definedName>
    <definedName name="XRefCopy142Row" localSheetId="102" hidden="1">[6]XREF!#REF!</definedName>
    <definedName name="XRefCopy142Row" localSheetId="103" hidden="1">[6]XREF!#REF!</definedName>
    <definedName name="XRefCopy142Row" localSheetId="109" hidden="1">[6]XREF!#REF!</definedName>
    <definedName name="XRefCopy142Row" hidden="1">[6]XREF!#REF!</definedName>
    <definedName name="XRefCopy143Row" localSheetId="102" hidden="1">[6]XREF!#REF!</definedName>
    <definedName name="XRefCopy143Row" localSheetId="103" hidden="1">[6]XREF!#REF!</definedName>
    <definedName name="XRefCopy143Row" localSheetId="109" hidden="1">[6]XREF!#REF!</definedName>
    <definedName name="XRefCopy143Row" hidden="1">[6]XREF!#REF!</definedName>
    <definedName name="XRefCopy145Row" localSheetId="102" hidden="1">[6]XREF!#REF!</definedName>
    <definedName name="XRefCopy145Row" localSheetId="103" hidden="1">[6]XREF!#REF!</definedName>
    <definedName name="XRefCopy145Row" localSheetId="109" hidden="1">[6]XREF!#REF!</definedName>
    <definedName name="XRefCopy145Row" hidden="1">[6]XREF!#REF!</definedName>
    <definedName name="XRefCopy146Row" localSheetId="102" hidden="1">[6]XREF!#REF!</definedName>
    <definedName name="XRefCopy146Row" localSheetId="103" hidden="1">[6]XREF!#REF!</definedName>
    <definedName name="XRefCopy146Row" localSheetId="109" hidden="1">[6]XREF!#REF!</definedName>
    <definedName name="XRefCopy146Row" hidden="1">[6]XREF!#REF!</definedName>
    <definedName name="XRefCopy149Row" localSheetId="102" hidden="1">[6]XREF!#REF!</definedName>
    <definedName name="XRefCopy149Row" localSheetId="103" hidden="1">[6]XREF!#REF!</definedName>
    <definedName name="XRefCopy149Row" localSheetId="109" hidden="1">[6]XREF!#REF!</definedName>
    <definedName name="XRefCopy149Row" hidden="1">[6]XREF!#REF!</definedName>
    <definedName name="XRefCopy14Row" hidden="1">#REF!</definedName>
    <definedName name="XRefCopy151Row" localSheetId="102" hidden="1">[6]XREF!#REF!</definedName>
    <definedName name="XRefCopy151Row" localSheetId="103" hidden="1">[6]XREF!#REF!</definedName>
    <definedName name="XRefCopy151Row" localSheetId="109" hidden="1">[6]XREF!#REF!</definedName>
    <definedName name="XRefCopy151Row" hidden="1">[6]XREF!#REF!</definedName>
    <definedName name="XRefCopy152Row" localSheetId="102" hidden="1">[6]XREF!#REF!</definedName>
    <definedName name="XRefCopy152Row" localSheetId="103" hidden="1">[6]XREF!#REF!</definedName>
    <definedName name="XRefCopy152Row" localSheetId="109" hidden="1">[6]XREF!#REF!</definedName>
    <definedName name="XRefCopy152Row" hidden="1">[6]XREF!#REF!</definedName>
    <definedName name="XRefCopy155Row" localSheetId="102" hidden="1">[6]XREF!#REF!</definedName>
    <definedName name="XRefCopy155Row" localSheetId="103" hidden="1">[6]XREF!#REF!</definedName>
    <definedName name="XRefCopy155Row" localSheetId="109" hidden="1">[6]XREF!#REF!</definedName>
    <definedName name="XRefCopy155Row" hidden="1">[6]XREF!#REF!</definedName>
    <definedName name="XRefCopy156Row" localSheetId="102" hidden="1">[6]XREF!#REF!</definedName>
    <definedName name="XRefCopy156Row" localSheetId="103" hidden="1">[6]XREF!#REF!</definedName>
    <definedName name="XRefCopy156Row" localSheetId="109" hidden="1">[6]XREF!#REF!</definedName>
    <definedName name="XRefCopy156Row" hidden="1">[6]XREF!#REF!</definedName>
    <definedName name="XRefCopy159Row" localSheetId="102" hidden="1">[6]XREF!#REF!</definedName>
    <definedName name="XRefCopy159Row" localSheetId="103" hidden="1">[6]XREF!#REF!</definedName>
    <definedName name="XRefCopy159Row" localSheetId="109" hidden="1">[6]XREF!#REF!</definedName>
    <definedName name="XRefCopy159Row" hidden="1">[6]XREF!#REF!</definedName>
    <definedName name="XRefCopy15Row" hidden="1">#REF!</definedName>
    <definedName name="XRefCopy161Row" localSheetId="102" hidden="1">[6]XREF!#REF!</definedName>
    <definedName name="XRefCopy161Row" localSheetId="103" hidden="1">[6]XREF!#REF!</definedName>
    <definedName name="XRefCopy161Row" localSheetId="109" hidden="1">[6]XREF!#REF!</definedName>
    <definedName name="XRefCopy161Row" hidden="1">[6]XREF!#REF!</definedName>
    <definedName name="XRefCopy163Row" localSheetId="102" hidden="1">[6]XREF!#REF!</definedName>
    <definedName name="XRefCopy163Row" localSheetId="103" hidden="1">[6]XREF!#REF!</definedName>
    <definedName name="XRefCopy163Row" localSheetId="109" hidden="1">[6]XREF!#REF!</definedName>
    <definedName name="XRefCopy163Row" hidden="1">[6]XREF!#REF!</definedName>
    <definedName name="XRefCopy165Row" localSheetId="102" hidden="1">[6]XREF!#REF!</definedName>
    <definedName name="XRefCopy165Row" localSheetId="103" hidden="1">[6]XREF!#REF!</definedName>
    <definedName name="XRefCopy165Row" localSheetId="109" hidden="1">[6]XREF!#REF!</definedName>
    <definedName name="XRefCopy165Row" hidden="1">[6]XREF!#REF!</definedName>
    <definedName name="XRefCopy167Row" localSheetId="102" hidden="1">[6]XREF!#REF!</definedName>
    <definedName name="XRefCopy167Row" localSheetId="103" hidden="1">[6]XREF!#REF!</definedName>
    <definedName name="XRefCopy167Row" localSheetId="109" hidden="1">[6]XREF!#REF!</definedName>
    <definedName name="XRefCopy167Row" hidden="1">[6]XREF!#REF!</definedName>
    <definedName name="XRefCopy169Row" localSheetId="102" hidden="1">[6]XREF!#REF!</definedName>
    <definedName name="XRefCopy169Row" localSheetId="103" hidden="1">[6]XREF!#REF!</definedName>
    <definedName name="XRefCopy169Row" localSheetId="109" hidden="1">[6]XREF!#REF!</definedName>
    <definedName name="XRefCopy169Row" hidden="1">[6]XREF!#REF!</definedName>
    <definedName name="XRefCopy16Row" hidden="1">#REF!</definedName>
    <definedName name="XRefCopy171Row" localSheetId="102" hidden="1">[6]XREF!#REF!</definedName>
    <definedName name="XRefCopy171Row" localSheetId="103" hidden="1">[6]XREF!#REF!</definedName>
    <definedName name="XRefCopy171Row" localSheetId="109" hidden="1">[6]XREF!#REF!</definedName>
    <definedName name="XRefCopy171Row" hidden="1">[6]XREF!#REF!</definedName>
    <definedName name="XRefCopy174Row" localSheetId="102" hidden="1">[6]XREF!#REF!</definedName>
    <definedName name="XRefCopy174Row" localSheetId="103" hidden="1">[6]XREF!#REF!</definedName>
    <definedName name="XRefCopy174Row" localSheetId="109" hidden="1">[6]XREF!#REF!</definedName>
    <definedName name="XRefCopy174Row" hidden="1">[6]XREF!#REF!</definedName>
    <definedName name="XRefCopy176Row" localSheetId="102" hidden="1">[6]XREF!#REF!</definedName>
    <definedName name="XRefCopy176Row" localSheetId="103" hidden="1">[6]XREF!#REF!</definedName>
    <definedName name="XRefCopy176Row" localSheetId="109" hidden="1">[6]XREF!#REF!</definedName>
    <definedName name="XRefCopy176Row" hidden="1">[6]XREF!#REF!</definedName>
    <definedName name="XRefCopy177Row" localSheetId="102" hidden="1">[6]XREF!#REF!</definedName>
    <definedName name="XRefCopy177Row" localSheetId="103" hidden="1">[6]XREF!#REF!</definedName>
    <definedName name="XRefCopy177Row" localSheetId="109" hidden="1">[6]XREF!#REF!</definedName>
    <definedName name="XRefCopy177Row" hidden="1">[6]XREF!#REF!</definedName>
    <definedName name="XRefCopy178Row" localSheetId="102" hidden="1">[6]XREF!#REF!</definedName>
    <definedName name="XRefCopy178Row" localSheetId="103" hidden="1">[6]XREF!#REF!</definedName>
    <definedName name="XRefCopy178Row" localSheetId="109" hidden="1">[6]XREF!#REF!</definedName>
    <definedName name="XRefCopy178Row" hidden="1">[6]XREF!#REF!</definedName>
    <definedName name="XRefCopy17Row" hidden="1">#REF!</definedName>
    <definedName name="XRefCopy18Row" hidden="1">#REF!</definedName>
    <definedName name="XRefCopy19Row" hidden="1">#REF!</definedName>
    <definedName name="XRefCopy1Row" localSheetId="102" hidden="1">#REF!</definedName>
    <definedName name="XRefCopy1Row" localSheetId="103" hidden="1">#REF!</definedName>
    <definedName name="XRefCopy1Row" localSheetId="109" hidden="1">#REF!</definedName>
    <definedName name="XRefCopy1Row" hidden="1">#REF!</definedName>
    <definedName name="XRefCopy20Row" hidden="1">#REF!</definedName>
    <definedName name="XRefCopy21Row" hidden="1">#REF!</definedName>
    <definedName name="XRefCopy22Row" hidden="1">#REF!</definedName>
    <definedName name="XRefCopy23Row" hidden="1">#REF!</definedName>
    <definedName name="XRefCopy24Row" hidden="1">#REF!</definedName>
    <definedName name="XRefCopy25Row" hidden="1">#REF!</definedName>
    <definedName name="XRefCopy26Row" hidden="1">#REF!</definedName>
    <definedName name="XRefCopy27Row" hidden="1">#REF!</definedName>
    <definedName name="XRefCopy28Row" hidden="1">#REF!</definedName>
    <definedName name="XRefCopy29Row" hidden="1">#REF!</definedName>
    <definedName name="XRefCopy2Row" hidden="1">#REF!</definedName>
    <definedName name="XRefCopy30Row" hidden="1">#REF!</definedName>
    <definedName name="XRefCopy31Row" hidden="1">#REF!</definedName>
    <definedName name="XRefCopy32Row" hidden="1">#REF!</definedName>
    <definedName name="XRefCopy33Row" hidden="1">#REF!</definedName>
    <definedName name="XRefCopy34Row" hidden="1">#REF!</definedName>
    <definedName name="XRefCopy35Row" hidden="1">#REF!</definedName>
    <definedName name="XRefCopy36Row" hidden="1">#REF!</definedName>
    <definedName name="XRefCopy37Row" hidden="1">#REF!</definedName>
    <definedName name="XRefCopy38Row" hidden="1">#REF!</definedName>
    <definedName name="XRefCopy39Row" hidden="1">#REF!</definedName>
    <definedName name="XRefCopy3Row" hidden="1">#REF!</definedName>
    <definedName name="XRefCopy40Row" hidden="1">#REF!</definedName>
    <definedName name="XRefCopy41Row" hidden="1">#REF!</definedName>
    <definedName name="XRefCopy42Row" hidden="1">#REF!</definedName>
    <definedName name="XRefCopy43Row" hidden="1">#REF!</definedName>
    <definedName name="XRefCopy44Row" hidden="1">#REF!</definedName>
    <definedName name="XRefCopy45Row" hidden="1">#REF!</definedName>
    <definedName name="XRefCopy46Row" hidden="1">#REF!</definedName>
    <definedName name="XRefCopy47Row" hidden="1">#REF!</definedName>
    <definedName name="XRefCopy48Row" hidden="1">#REF!</definedName>
    <definedName name="XRefCopy49Row" hidden="1">#REF!</definedName>
    <definedName name="XRefCopy4Row" hidden="1">#REF!</definedName>
    <definedName name="XRefCopy50Row" hidden="1">#REF!</definedName>
    <definedName name="XRefCopy51Row" hidden="1">#REF!</definedName>
    <definedName name="XRefCopy52Row" hidden="1">#REF!</definedName>
    <definedName name="XRefCopy53Row" hidden="1">#REF!</definedName>
    <definedName name="XRefCopy54Row" hidden="1">#REF!</definedName>
    <definedName name="XRefCopy55Row" hidden="1">#REF!</definedName>
    <definedName name="XRefCopy56Row" hidden="1">#REF!</definedName>
    <definedName name="XRefCopy57Row" hidden="1">#REF!</definedName>
    <definedName name="XRefCopy58Row" hidden="1">#REF!</definedName>
    <definedName name="XRefCopy59Row" hidden="1">#REF!</definedName>
    <definedName name="XRefCopy5Row" hidden="1">#REF!</definedName>
    <definedName name="XRefCopy60Row" hidden="1">#REF!</definedName>
    <definedName name="XRefCopy61Row" hidden="1">#REF!</definedName>
    <definedName name="XRefCopy62Row" hidden="1">#REF!</definedName>
    <definedName name="XRefCopy63Row" hidden="1">#REF!</definedName>
    <definedName name="XRefCopy64Row" hidden="1">#REF!</definedName>
    <definedName name="XRefCopy65Row" hidden="1">#REF!</definedName>
    <definedName name="XRefCopy66Row" hidden="1">#REF!</definedName>
    <definedName name="XRefCopy67Row" hidden="1">#REF!</definedName>
    <definedName name="XRefCopy68Row" hidden="1">#REF!</definedName>
    <definedName name="XRefCopy69Row" hidden="1">#REF!</definedName>
    <definedName name="XRefCopy6Row" hidden="1">#REF!</definedName>
    <definedName name="XRefCopy70Row" hidden="1">#REF!</definedName>
    <definedName name="XRefCopy71Row" hidden="1">#REF!</definedName>
    <definedName name="XRefCopy72Row" hidden="1">#REF!</definedName>
    <definedName name="XRefCopy73Row" hidden="1">#REF!</definedName>
    <definedName name="XRefCopy74Row" hidden="1">#REF!</definedName>
    <definedName name="XRefCopy75Row" hidden="1">#REF!</definedName>
    <definedName name="XRefCopy76Row" hidden="1">#REF!</definedName>
    <definedName name="XRefCopy77Row" hidden="1">#REF!</definedName>
    <definedName name="XRefCopy78Row" hidden="1">#REF!</definedName>
    <definedName name="XRefCopy79Row" hidden="1">#REF!</definedName>
    <definedName name="XRefCopy7Row" hidden="1">#REF!</definedName>
    <definedName name="XRefCopy80Row" hidden="1">#REF!</definedName>
    <definedName name="XRefCopy81Row" hidden="1">#REF!</definedName>
    <definedName name="XRefCopy82Row" hidden="1">#REF!</definedName>
    <definedName name="XRefCopy83Row" hidden="1">#REF!</definedName>
    <definedName name="XRefCopy84Row" hidden="1">#REF!</definedName>
    <definedName name="XRefCopy85Row" hidden="1">#REF!</definedName>
    <definedName name="XRefCopy86Row" hidden="1">#REF!</definedName>
    <definedName name="XRefCopy87Row" hidden="1">#REF!</definedName>
    <definedName name="XRefCopy88Row" hidden="1">#REF!</definedName>
    <definedName name="XRefCopy89Row" hidden="1">#REF!</definedName>
    <definedName name="XRefCopy8Row" hidden="1">#REF!</definedName>
    <definedName name="XRefCopy90Row" hidden="1">#REF!</definedName>
    <definedName name="XRefCopy91Row" hidden="1">#REF!</definedName>
    <definedName name="XRefCopy92Row" hidden="1">#REF!</definedName>
    <definedName name="XRefCopy93Row" hidden="1">#REF!</definedName>
    <definedName name="XRefCopy94Row" hidden="1">#REF!</definedName>
    <definedName name="XRefCopy95Row" hidden="1">#REF!</definedName>
    <definedName name="XRefCopy96Row" hidden="1">#REF!</definedName>
    <definedName name="XRefCopy97Row" hidden="1">#REF!</definedName>
    <definedName name="XRefCopy98Row" hidden="1">#REF!</definedName>
    <definedName name="XRefCopy99Row" hidden="1">#REF!</definedName>
    <definedName name="XRefCopy9Row" hidden="1">#REF!</definedName>
    <definedName name="XRefCopyRangeCount" hidden="1">186</definedName>
    <definedName name="XRefPaste100Row" hidden="1">#REF!</definedName>
    <definedName name="XRefPaste101Row" hidden="1">#REF!</definedName>
    <definedName name="XRefPaste102Row" hidden="1">#REF!</definedName>
    <definedName name="XRefPaste103Row" hidden="1">#REF!</definedName>
    <definedName name="XRefPaste104Row" hidden="1">#REF!</definedName>
    <definedName name="XRefPaste105Row" hidden="1">#REF!</definedName>
    <definedName name="XRefPaste106Row" hidden="1">#REF!</definedName>
    <definedName name="XRefPaste107Row" hidden="1">#REF!</definedName>
    <definedName name="XRefPaste108Row" hidden="1">#REF!</definedName>
    <definedName name="XRefPaste109Row" hidden="1">#REF!</definedName>
    <definedName name="XRefPaste10Row" hidden="1">#REF!</definedName>
    <definedName name="XRefPaste110Row" hidden="1">#REF!</definedName>
    <definedName name="XRefPaste111Row" hidden="1">#REF!</definedName>
    <definedName name="XRefPaste112Row" hidden="1">#REF!</definedName>
    <definedName name="XRefPaste113Row" hidden="1">#REF!</definedName>
    <definedName name="XRefPaste114Row" hidden="1">#REF!</definedName>
    <definedName name="XRefPaste115Row" hidden="1">#REF!</definedName>
    <definedName name="XRefPaste116Row" hidden="1">#REF!</definedName>
    <definedName name="XRefPaste117Row" hidden="1">#REF!</definedName>
    <definedName name="XRefPaste118Row" hidden="1">#REF!</definedName>
    <definedName name="XRefPaste119Row" hidden="1">#REF!</definedName>
    <definedName name="XRefPaste11Row"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Row" hidden="1">#REF!</definedName>
    <definedName name="XRefPaste127Row" hidden="1">#REF!</definedName>
    <definedName name="XRefPaste128Row" hidden="1">#REF!</definedName>
    <definedName name="XRefPaste129Row" hidden="1">#REF!</definedName>
    <definedName name="XRefPaste12Row" hidden="1">#REF!</definedName>
    <definedName name="XRefPaste130Row" hidden="1">#REF!</definedName>
    <definedName name="XRefPaste131Row" hidden="1">#REF!</definedName>
    <definedName name="XRefPaste132Row" hidden="1">#REF!</definedName>
    <definedName name="XRefPaste133Row" hidden="1">#REF!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Row" hidden="1">#REF!</definedName>
    <definedName name="XRefPaste13Row" hidden="1">#REF!</definedName>
    <definedName name="XRefPaste140Row" hidden="1">#REF!</definedName>
    <definedName name="XRefPaste141Row" hidden="1">#REF!</definedName>
    <definedName name="XRefPaste142Row" hidden="1">#REF!</definedName>
    <definedName name="XRefPaste143Row" hidden="1">#REF!</definedName>
    <definedName name="XRefPaste144Row" hidden="1">#REF!</definedName>
    <definedName name="XRefPaste145Row" hidden="1">#REF!</definedName>
    <definedName name="XRefPaste146Row" hidden="1">#REF!</definedName>
    <definedName name="XRefPaste147Row" hidden="1">#REF!</definedName>
    <definedName name="XRefPaste148Row" hidden="1">#REF!</definedName>
    <definedName name="XRefPaste149Row" hidden="1">#REF!</definedName>
    <definedName name="XRefPaste14Row" hidden="1">#REF!</definedName>
    <definedName name="XRefPaste150Row" hidden="1">#REF!</definedName>
    <definedName name="XRefPaste151Row" hidden="1">#REF!</definedName>
    <definedName name="XRefPaste152Row" hidden="1">#REF!</definedName>
    <definedName name="XRefPaste153Row" hidden="1">#REF!</definedName>
    <definedName name="XRefPaste154Row" hidden="1">#REF!</definedName>
    <definedName name="XRefPaste155Row" hidden="1">#REF!</definedName>
    <definedName name="XRefPaste156Row" hidden="1">#REF!</definedName>
    <definedName name="XRefPaste157Row" hidden="1">#REF!</definedName>
    <definedName name="XRefPaste158Row" hidden="1">#REF!</definedName>
    <definedName name="XRefPaste159Row" hidden="1">#REF!</definedName>
    <definedName name="XRefPaste15Row" hidden="1">#REF!</definedName>
    <definedName name="XRefPaste160Row" hidden="1">#REF!</definedName>
    <definedName name="XRefPaste161Row" hidden="1">#REF!</definedName>
    <definedName name="XRefPaste162Row" hidden="1">#REF!</definedName>
    <definedName name="XRefPaste163Row" hidden="1">#REF!</definedName>
    <definedName name="XRefPaste164Row" hidden="1">#REF!</definedName>
    <definedName name="XRefPaste165Row" hidden="1">#REF!</definedName>
    <definedName name="XRefPaste166Row" hidden="1">#REF!</definedName>
    <definedName name="XRefPaste167Row" hidden="1">#REF!</definedName>
    <definedName name="XRefPaste168Row" hidden="1">#REF!</definedName>
    <definedName name="XRefPaste169Row" hidden="1">#REF!</definedName>
    <definedName name="XRefPaste16Row" hidden="1">#REF!</definedName>
    <definedName name="XRefPaste170Row" hidden="1">#REF!</definedName>
    <definedName name="XRefPaste171Row" hidden="1">#REF!</definedName>
    <definedName name="XRefPaste172Row" hidden="1">#REF!</definedName>
    <definedName name="XRefPaste173Row" hidden="1">#REF!</definedName>
    <definedName name="XRefPaste174Row" hidden="1">#REF!</definedName>
    <definedName name="XRefPaste175Row" hidden="1">#REF!</definedName>
    <definedName name="XRefPaste176Row" hidden="1">#REF!</definedName>
    <definedName name="XRefPaste177Row" hidden="1">#REF!</definedName>
    <definedName name="XRefPaste178Row" localSheetId="102" hidden="1">#REF!</definedName>
    <definedName name="XRefPaste178Row" localSheetId="103" hidden="1">#REF!</definedName>
    <definedName name="XRefPaste178Row" localSheetId="109" hidden="1">#REF!</definedName>
    <definedName name="XRefPaste178Row" hidden="1">#REF!</definedName>
    <definedName name="XRefPaste179Row" hidden="1">#REF!</definedName>
    <definedName name="XRefPaste17Row" hidden="1">#REF!</definedName>
    <definedName name="XRefPaste180Row" hidden="1">#REF!</definedName>
    <definedName name="XRefPaste181Row" hidden="1">#REF!</definedName>
    <definedName name="XRefPaste182Row" hidden="1">#REF!</definedName>
    <definedName name="XRefPaste183Row" hidden="1">#REF!</definedName>
    <definedName name="XRefPaste184Row" hidden="1">#REF!</definedName>
    <definedName name="XRefPaste185Row" hidden="1">#REF!</definedName>
    <definedName name="XRefPaste186Row" hidden="1">#REF!</definedName>
    <definedName name="XRefPaste187Row" hidden="1">#REF!</definedName>
    <definedName name="XRefPaste188Row" hidden="1">#REF!</definedName>
    <definedName name="XRefPaste189Row" hidden="1">#REF!</definedName>
    <definedName name="XRefPaste18Row" hidden="1">#REF!</definedName>
    <definedName name="XRefPaste190Row" hidden="1">#REF!</definedName>
    <definedName name="XRefPaste191Row" hidden="1">#REF!</definedName>
    <definedName name="XRefPaste192Row" hidden="1">#REF!</definedName>
    <definedName name="XRefPaste193Row" hidden="1">#REF!</definedName>
    <definedName name="XRefPaste194Row" hidden="1">#REF!</definedName>
    <definedName name="XRefPaste195Row" hidden="1">#REF!</definedName>
    <definedName name="XRefPaste196Row" hidden="1">#REF!</definedName>
    <definedName name="XRefPaste197Row" hidden="1">#REF!</definedName>
    <definedName name="XRefPaste198Row" hidden="1">#REF!</definedName>
    <definedName name="XRefPaste199Row" hidden="1">#REF!</definedName>
    <definedName name="XRefPaste19Row" hidden="1">#REF!</definedName>
    <definedName name="XRefPaste1Row" hidden="1">#REF!</definedName>
    <definedName name="XRefPaste200Row" hidden="1">#REF!</definedName>
    <definedName name="XRefPaste201Row" hidden="1">#REF!</definedName>
    <definedName name="XRefPaste202Row" hidden="1">#REF!</definedName>
    <definedName name="XRefPaste203Row" hidden="1">#REF!</definedName>
    <definedName name="XRefPaste204Row" hidden="1">#REF!</definedName>
    <definedName name="XRefPaste205Row" hidden="1">#REF!</definedName>
    <definedName name="XRefPaste206Row" hidden="1">#REF!</definedName>
    <definedName name="XRefPaste207Row" hidden="1">#REF!</definedName>
    <definedName name="XRefPaste208Row" hidden="1">#REF!</definedName>
    <definedName name="XRefPaste209Row" hidden="1">#REF!</definedName>
    <definedName name="XRefPaste20Row" hidden="1">#REF!</definedName>
    <definedName name="XRefPaste210Row" hidden="1">#REF!</definedName>
    <definedName name="XRefPaste211Row" localSheetId="102" hidden="1">[6]XREF!#REF!</definedName>
    <definedName name="XRefPaste211Row" localSheetId="103" hidden="1">[6]XREF!#REF!</definedName>
    <definedName name="XRefPaste211Row" localSheetId="109" hidden="1">[6]XREF!#REF!</definedName>
    <definedName name="XRefPaste211Row" hidden="1">[6]XREF!#REF!</definedName>
    <definedName name="XRefPaste214Row" localSheetId="102" hidden="1">[6]XREF!#REF!</definedName>
    <definedName name="XRefPaste214Row" localSheetId="103" hidden="1">[6]XREF!#REF!</definedName>
    <definedName name="XRefPaste214Row" localSheetId="109" hidden="1">[6]XREF!#REF!</definedName>
    <definedName name="XRefPaste214Row" hidden="1">[6]XREF!#REF!</definedName>
    <definedName name="XRefPaste216Row" localSheetId="102" hidden="1">[6]XREF!#REF!</definedName>
    <definedName name="XRefPaste216Row" localSheetId="103" hidden="1">[6]XREF!#REF!</definedName>
    <definedName name="XRefPaste216Row" localSheetId="109" hidden="1">[6]XREF!#REF!</definedName>
    <definedName name="XRefPaste216Row" hidden="1">[6]XREF!#REF!</definedName>
    <definedName name="XRefPaste217Row" localSheetId="102" hidden="1">[6]XREF!#REF!</definedName>
    <definedName name="XRefPaste217Row" localSheetId="103" hidden="1">[6]XREF!#REF!</definedName>
    <definedName name="XRefPaste217Row" localSheetId="109" hidden="1">[6]XREF!#REF!</definedName>
    <definedName name="XRefPaste217Row" hidden="1">[6]XREF!#REF!</definedName>
    <definedName name="XRefPaste21Row" hidden="1">#REF!</definedName>
    <definedName name="XRefPaste220Row" localSheetId="102" hidden="1">[6]XREF!#REF!</definedName>
    <definedName name="XRefPaste220Row" localSheetId="103" hidden="1">[6]XREF!#REF!</definedName>
    <definedName name="XRefPaste220Row" localSheetId="109" hidden="1">[6]XREF!#REF!</definedName>
    <definedName name="XRefPaste220Row" hidden="1">[6]XREF!#REF!</definedName>
    <definedName name="XRefPaste222Row" localSheetId="102" hidden="1">[6]XREF!#REF!</definedName>
    <definedName name="XRefPaste222Row" localSheetId="103" hidden="1">[6]XREF!#REF!</definedName>
    <definedName name="XRefPaste222Row" localSheetId="109" hidden="1">[6]XREF!#REF!</definedName>
    <definedName name="XRefPaste222Row" hidden="1">[6]XREF!#REF!</definedName>
    <definedName name="XRefPaste224Row" localSheetId="102" hidden="1">[6]XREF!#REF!</definedName>
    <definedName name="XRefPaste224Row" localSheetId="103" hidden="1">[6]XREF!#REF!</definedName>
    <definedName name="XRefPaste224Row" localSheetId="109" hidden="1">[6]XREF!#REF!</definedName>
    <definedName name="XRefPaste224Row" hidden="1">[6]XREF!#REF!</definedName>
    <definedName name="XRefPaste225Row" localSheetId="102" hidden="1">[6]XREF!#REF!</definedName>
    <definedName name="XRefPaste225Row" localSheetId="103" hidden="1">[6]XREF!#REF!</definedName>
    <definedName name="XRefPaste225Row" localSheetId="109" hidden="1">[6]XREF!#REF!</definedName>
    <definedName name="XRefPaste225Row" hidden="1">[6]XREF!#REF!</definedName>
    <definedName name="XRefPaste228Row" localSheetId="102" hidden="1">[6]XREF!#REF!</definedName>
    <definedName name="XRefPaste228Row" localSheetId="103" hidden="1">[6]XREF!#REF!</definedName>
    <definedName name="XRefPaste228Row" localSheetId="109" hidden="1">[6]XREF!#REF!</definedName>
    <definedName name="XRefPaste228Row" hidden="1">[6]XREF!#REF!</definedName>
    <definedName name="XRefPaste229Row" localSheetId="102" hidden="1">[6]XREF!#REF!</definedName>
    <definedName name="XRefPaste229Row" localSheetId="103" hidden="1">[6]XREF!#REF!</definedName>
    <definedName name="XRefPaste229Row" localSheetId="109" hidden="1">[6]XREF!#REF!</definedName>
    <definedName name="XRefPaste229Row" hidden="1">[6]XREF!#REF!</definedName>
    <definedName name="XRefPaste22Row" hidden="1">#REF!</definedName>
    <definedName name="XRefPaste230Row" localSheetId="102" hidden="1">[6]XREF!#REF!</definedName>
    <definedName name="XRefPaste230Row" localSheetId="103" hidden="1">[6]XREF!#REF!</definedName>
    <definedName name="XRefPaste230Row" localSheetId="109" hidden="1">[6]XREF!#REF!</definedName>
    <definedName name="XRefPaste230Row" hidden="1">[6]XREF!#REF!</definedName>
    <definedName name="XRefPaste232Row" localSheetId="102" hidden="1">[6]XREF!#REF!</definedName>
    <definedName name="XRefPaste232Row" localSheetId="103" hidden="1">[6]XREF!#REF!</definedName>
    <definedName name="XRefPaste232Row" localSheetId="109" hidden="1">[6]XREF!#REF!</definedName>
    <definedName name="XRefPaste232Row" hidden="1">[6]XREF!#REF!</definedName>
    <definedName name="XRefPaste233Row" localSheetId="102" hidden="1">[6]XREF!#REF!</definedName>
    <definedName name="XRefPaste233Row" localSheetId="103" hidden="1">[6]XREF!#REF!</definedName>
    <definedName name="XRefPaste233Row" localSheetId="109" hidden="1">[6]XREF!#REF!</definedName>
    <definedName name="XRefPaste233Row" hidden="1">[6]XREF!#REF!</definedName>
    <definedName name="XRefPaste236Row" localSheetId="102" hidden="1">[6]XREF!#REF!</definedName>
    <definedName name="XRefPaste236Row" localSheetId="103" hidden="1">[6]XREF!#REF!</definedName>
    <definedName name="XRefPaste236Row" localSheetId="109" hidden="1">[6]XREF!#REF!</definedName>
    <definedName name="XRefPaste236Row" hidden="1">[6]XREF!#REF!</definedName>
    <definedName name="XRefPaste237Row" localSheetId="102" hidden="1">[6]XREF!#REF!</definedName>
    <definedName name="XRefPaste237Row" localSheetId="103" hidden="1">[6]XREF!#REF!</definedName>
    <definedName name="XRefPaste237Row" localSheetId="109" hidden="1">[6]XREF!#REF!</definedName>
    <definedName name="XRefPaste237Row" hidden="1">[6]XREF!#REF!</definedName>
    <definedName name="XRefPaste23Row" hidden="1">#REF!</definedName>
    <definedName name="XRefPaste240Row" localSheetId="102" hidden="1">[6]XREF!#REF!</definedName>
    <definedName name="XRefPaste240Row" localSheetId="103" hidden="1">[6]XREF!#REF!</definedName>
    <definedName name="XRefPaste240Row" localSheetId="109" hidden="1">[6]XREF!#REF!</definedName>
    <definedName name="XRefPaste240Row" hidden="1">[6]XREF!#REF!</definedName>
    <definedName name="XRefPaste241Row" localSheetId="102" hidden="1">[6]XREF!#REF!</definedName>
    <definedName name="XRefPaste241Row" localSheetId="103" hidden="1">[6]XREF!#REF!</definedName>
    <definedName name="XRefPaste241Row" localSheetId="109" hidden="1">[6]XREF!#REF!</definedName>
    <definedName name="XRefPaste241Row" hidden="1">[6]XREF!#REF!</definedName>
    <definedName name="XRefPaste244Row" localSheetId="102" hidden="1">[6]XREF!#REF!</definedName>
    <definedName name="XRefPaste244Row" localSheetId="103" hidden="1">[6]XREF!#REF!</definedName>
    <definedName name="XRefPaste244Row" localSheetId="109" hidden="1">[6]XREF!#REF!</definedName>
    <definedName name="XRefPaste244Row" hidden="1">[6]XREF!#REF!</definedName>
    <definedName name="XRefPaste245Row" localSheetId="102" hidden="1">[6]XREF!#REF!</definedName>
    <definedName name="XRefPaste245Row" localSheetId="103" hidden="1">[6]XREF!#REF!</definedName>
    <definedName name="XRefPaste245Row" localSheetId="109" hidden="1">[6]XREF!#REF!</definedName>
    <definedName name="XRefPaste245Row" hidden="1">[6]XREF!#REF!</definedName>
    <definedName name="XRefPaste248Row" localSheetId="102" hidden="1">[6]XREF!#REF!</definedName>
    <definedName name="XRefPaste248Row" localSheetId="103" hidden="1">[6]XREF!#REF!</definedName>
    <definedName name="XRefPaste248Row" localSheetId="109" hidden="1">[6]XREF!#REF!</definedName>
    <definedName name="XRefPaste248Row" hidden="1">[6]XREF!#REF!</definedName>
    <definedName name="XRefPaste249Row" localSheetId="102" hidden="1">[6]XREF!#REF!</definedName>
    <definedName name="XRefPaste249Row" localSheetId="103" hidden="1">[6]XREF!#REF!</definedName>
    <definedName name="XRefPaste249Row" localSheetId="109" hidden="1">[6]XREF!#REF!</definedName>
    <definedName name="XRefPaste249Row" hidden="1">[6]XREF!#REF!</definedName>
    <definedName name="XRefPaste24Row" localSheetId="102" hidden="1">#REF!</definedName>
    <definedName name="XRefPaste24Row" localSheetId="103" hidden="1">#REF!</definedName>
    <definedName name="XRefPaste24Row" localSheetId="109" hidden="1">#REF!</definedName>
    <definedName name="XRefPaste24Row" hidden="1">#REF!</definedName>
    <definedName name="XRefPaste251Row" localSheetId="102" hidden="1">[6]XREF!#REF!</definedName>
    <definedName name="XRefPaste251Row" localSheetId="103" hidden="1">[6]XREF!#REF!</definedName>
    <definedName name="XRefPaste251Row" localSheetId="109" hidden="1">[6]XREF!#REF!</definedName>
    <definedName name="XRefPaste251Row" hidden="1">[6]XREF!#REF!</definedName>
    <definedName name="XRefPaste252Row" localSheetId="102" hidden="1">[6]XREF!#REF!</definedName>
    <definedName name="XRefPaste252Row" localSheetId="103" hidden="1">[6]XREF!#REF!</definedName>
    <definedName name="XRefPaste252Row" localSheetId="109" hidden="1">[6]XREF!#REF!</definedName>
    <definedName name="XRefPaste252Row" hidden="1">[6]XREF!#REF!</definedName>
    <definedName name="XRefPaste255Row" localSheetId="102" hidden="1">[6]XREF!#REF!</definedName>
    <definedName name="XRefPaste255Row" localSheetId="103" hidden="1">[6]XREF!#REF!</definedName>
    <definedName name="XRefPaste255Row" localSheetId="109" hidden="1">[6]XREF!#REF!</definedName>
    <definedName name="XRefPaste255Row" hidden="1">[6]XREF!#REF!</definedName>
    <definedName name="XRefPaste256Row" localSheetId="102" hidden="1">[6]XREF!#REF!</definedName>
    <definedName name="XRefPaste256Row" localSheetId="103" hidden="1">[6]XREF!#REF!</definedName>
    <definedName name="XRefPaste256Row" localSheetId="109" hidden="1">[6]XREF!#REF!</definedName>
    <definedName name="XRefPaste256Row" hidden="1">[6]XREF!#REF!</definedName>
    <definedName name="XRefPaste257Row" localSheetId="102" hidden="1">[6]XREF!#REF!</definedName>
    <definedName name="XRefPaste257Row" localSheetId="103" hidden="1">[6]XREF!#REF!</definedName>
    <definedName name="XRefPaste257Row" localSheetId="109" hidden="1">[6]XREF!#REF!</definedName>
    <definedName name="XRefPaste257Row" hidden="1">[6]XREF!#REF!</definedName>
    <definedName name="XRefPaste258Row" localSheetId="102" hidden="1">[6]XREF!#REF!</definedName>
    <definedName name="XRefPaste258Row" localSheetId="103" hidden="1">[6]XREF!#REF!</definedName>
    <definedName name="XRefPaste258Row" localSheetId="109" hidden="1">[6]XREF!#REF!</definedName>
    <definedName name="XRefPaste258Row" hidden="1">[6]XREF!#REF!</definedName>
    <definedName name="XRefPaste25Row" hidden="1">#REF!</definedName>
    <definedName name="XRefPaste260Row" localSheetId="102" hidden="1">[6]XREF!#REF!</definedName>
    <definedName name="XRefPaste260Row" localSheetId="103" hidden="1">[6]XREF!#REF!</definedName>
    <definedName name="XRefPaste260Row" localSheetId="109" hidden="1">[6]XREF!#REF!</definedName>
    <definedName name="XRefPaste260Row" hidden="1">[6]XREF!#REF!</definedName>
    <definedName name="XRefPaste26Row" localSheetId="102" hidden="1">#REF!</definedName>
    <definedName name="XRefPaste26Row" localSheetId="103" hidden="1">#REF!</definedName>
    <definedName name="XRefPaste26Row" localSheetId="109" hidden="1">#REF!</definedName>
    <definedName name="XRefPaste26Row" hidden="1">#REF!</definedName>
    <definedName name="XRefPaste27Row" hidden="1">#REF!</definedName>
    <definedName name="XRefPaste28Row" hidden="1">#REF!</definedName>
    <definedName name="XRefPaste29Row" hidden="1">#REF!</definedName>
    <definedName name="XRefPaste2Row" hidden="1">#REF!</definedName>
    <definedName name="XRefPaste30Row" hidden="1">#REF!</definedName>
    <definedName name="XRefPaste31Row" hidden="1">#REF!</definedName>
    <definedName name="XRefPaste32Row" hidden="1">#REF!</definedName>
    <definedName name="XRefPaste33Row" hidden="1">#REF!</definedName>
    <definedName name="XRefPaste34Row" hidden="1">#REF!</definedName>
    <definedName name="XRefPaste35Row"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0Row" hidden="1">#REF!</definedName>
    <definedName name="XRefPaste41Row" hidden="1">#REF!</definedName>
    <definedName name="XRefPaste42Row" hidden="1">#REF!</definedName>
    <definedName name="XRefPaste43Row" hidden="1">#REF!</definedName>
    <definedName name="XRefPaste44Row"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0Row"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Row" hidden="1">#REF!</definedName>
    <definedName name="XRefPaste66Row" hidden="1">#REF!</definedName>
    <definedName name="XRefPaste67Row" hidden="1">#REF!</definedName>
    <definedName name="XRefPaste68Row" hidden="1">#REF!</definedName>
    <definedName name="XRefPaste69Row" hidden="1">#REF!</definedName>
    <definedName name="XRefPaste6Row" hidden="1">#REF!</definedName>
    <definedName name="XRefPaste70Row" hidden="1">#REF!</definedName>
    <definedName name="XRefPaste71Row" hidden="1">#REF!</definedName>
    <definedName name="XRefPaste72Row" hidden="1">#REF!</definedName>
    <definedName name="XRefPaste73Row" hidden="1">#REF!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0Row" hidden="1">#REF!</definedName>
    <definedName name="XRefPaste91Row" hidden="1">#REF!</definedName>
    <definedName name="XRefPaste92Row" hidden="1">#REF!</definedName>
    <definedName name="XRefPaste93Row" hidden="1">#REF!</definedName>
    <definedName name="XRefPaste94Row" hidden="1">#REF!</definedName>
    <definedName name="XRefPaste95Row" hidden="1">#REF!</definedName>
    <definedName name="XRefPaste96Row" hidden="1">#REF!</definedName>
    <definedName name="XRefPaste97Row" hidden="1">#REF!</definedName>
    <definedName name="XRefPaste98Row" hidden="1">#REF!</definedName>
    <definedName name="XRefPaste99Row" hidden="1">#REF!</definedName>
    <definedName name="XRefPaste9Row" hidden="1">#REF!</definedName>
    <definedName name="XRefPasteRangeCount" hidden="1">270</definedName>
  </definedNames>
  <calcPr calcId="162913"/>
  <pivotCaches>
    <pivotCache cacheId="0" r:id="rId118"/>
  </pivotCaches>
</workbook>
</file>

<file path=xl/calcChain.xml><?xml version="1.0" encoding="utf-8"?>
<calcChain xmlns="http://schemas.openxmlformats.org/spreadsheetml/2006/main">
  <c r="AC88" i="143" l="1"/>
  <c r="AC62" i="143"/>
  <c r="AC63" i="143"/>
  <c r="AC64" i="143"/>
  <c r="AC65" i="143"/>
  <c r="AC66" i="143"/>
  <c r="AC67" i="143"/>
  <c r="AC68" i="143"/>
  <c r="AC69" i="143"/>
  <c r="AC70" i="143"/>
  <c r="AC71" i="143"/>
  <c r="AC72" i="143"/>
  <c r="AC73" i="143"/>
  <c r="AC74" i="143"/>
  <c r="AC75" i="143"/>
  <c r="AC76" i="143"/>
  <c r="AC77" i="143"/>
  <c r="AC78" i="143"/>
  <c r="AC79" i="143"/>
  <c r="AC80" i="143"/>
  <c r="AC81" i="143"/>
  <c r="AC82" i="143"/>
  <c r="AC83" i="143"/>
  <c r="AC84" i="143"/>
  <c r="AC85" i="143"/>
  <c r="AC86" i="143"/>
  <c r="AC87" i="143"/>
  <c r="AC61" i="143"/>
  <c r="M19" i="15" l="1"/>
  <c r="AB87" i="143"/>
  <c r="M20" i="20"/>
  <c r="L19" i="19"/>
  <c r="S36" i="144"/>
  <c r="Q36" i="144"/>
  <c r="M46" i="143"/>
  <c r="N46" i="143" s="1"/>
  <c r="L46" i="143"/>
  <c r="K46" i="143"/>
  <c r="J46" i="143"/>
  <c r="I46" i="143"/>
  <c r="H46" i="143"/>
  <c r="F46" i="143"/>
  <c r="G46" i="143" s="1"/>
  <c r="AB85" i="143"/>
  <c r="AB78" i="143"/>
  <c r="AB79" i="143"/>
  <c r="AB80" i="143"/>
  <c r="AB81" i="143"/>
  <c r="AB82" i="143"/>
  <c r="AB83" i="143"/>
  <c r="AB84" i="143"/>
  <c r="AB77" i="143"/>
  <c r="AB76" i="143"/>
  <c r="AB86" i="143"/>
  <c r="C46" i="143"/>
  <c r="D46" i="143"/>
  <c r="AB88" i="143" l="1"/>
  <c r="S191" i="261"/>
  <c r="E78" i="250"/>
  <c r="E56" i="250"/>
  <c r="E39" i="250"/>
  <c r="E95" i="250"/>
  <c r="E92" i="250"/>
  <c r="E88" i="250"/>
  <c r="E85" i="250"/>
  <c r="E84" i="250"/>
  <c r="E82" i="250"/>
  <c r="E75" i="250"/>
  <c r="E76" i="250"/>
  <c r="E71" i="250"/>
  <c r="E70" i="250"/>
  <c r="E68" i="250"/>
  <c r="E64" i="250"/>
  <c r="E58" i="250"/>
  <c r="E51" i="250"/>
  <c r="E99" i="250"/>
  <c r="E96" i="250"/>
  <c r="E91" i="250"/>
  <c r="E90" i="250"/>
  <c r="E89" i="250"/>
  <c r="F40" i="250"/>
  <c r="I237" i="261" l="1"/>
  <c r="I191" i="261"/>
  <c r="I54" i="261"/>
  <c r="S188" i="261" s="1"/>
  <c r="J50" i="261"/>
  <c r="E81" i="250" l="1"/>
  <c r="E77" i="250"/>
  <c r="E74" i="250"/>
  <c r="E67" i="250"/>
  <c r="E72" i="250"/>
  <c r="E63" i="250"/>
  <c r="E62" i="250"/>
  <c r="E59" i="250"/>
  <c r="E53" i="250"/>
  <c r="E52" i="250"/>
  <c r="E49" i="250"/>
  <c r="E41" i="250"/>
  <c r="E42" i="250"/>
  <c r="E43" i="250"/>
  <c r="E44" i="250"/>
  <c r="E45" i="250"/>
  <c r="E46" i="250"/>
  <c r="E40" i="250"/>
  <c r="C287" i="261"/>
  <c r="C286" i="261"/>
  <c r="C285" i="261"/>
  <c r="C284" i="261"/>
  <c r="K273" i="261"/>
  <c r="M273" i="261" s="1"/>
  <c r="K270" i="261"/>
  <c r="M270" i="261" s="1"/>
  <c r="K269" i="261"/>
  <c r="M269" i="261" s="1"/>
  <c r="K266" i="261"/>
  <c r="M266" i="261" s="1"/>
  <c r="F266" i="261" s="1"/>
  <c r="K265" i="261"/>
  <c r="M265" i="261" s="1"/>
  <c r="K264" i="261"/>
  <c r="M264" i="261" s="1"/>
  <c r="F264" i="261" s="1"/>
  <c r="K263" i="261"/>
  <c r="M263" i="261" s="1"/>
  <c r="F263" i="261" s="1"/>
  <c r="K262" i="261"/>
  <c r="M262" i="261" s="1"/>
  <c r="F262" i="261" s="1"/>
  <c r="K259" i="261"/>
  <c r="M259" i="261" s="1"/>
  <c r="K258" i="261"/>
  <c r="M258" i="261" s="1"/>
  <c r="K256" i="261"/>
  <c r="M256" i="261" s="1"/>
  <c r="F256" i="261" s="1"/>
  <c r="K255" i="261"/>
  <c r="M255" i="261" s="1"/>
  <c r="K252" i="261"/>
  <c r="M252" i="261" s="1"/>
  <c r="K251" i="261"/>
  <c r="M251" i="261" s="1"/>
  <c r="K250" i="261"/>
  <c r="M250" i="261" s="1"/>
  <c r="K249" i="261"/>
  <c r="M249" i="261" s="1"/>
  <c r="K248" i="261"/>
  <c r="M248" i="261" s="1"/>
  <c r="K246" i="261"/>
  <c r="M246" i="261" s="1"/>
  <c r="F246" i="261" s="1"/>
  <c r="K245" i="261"/>
  <c r="M245" i="261" s="1"/>
  <c r="F245" i="261"/>
  <c r="K244" i="261"/>
  <c r="M244" i="261" s="1"/>
  <c r="F244" i="261" s="1"/>
  <c r="K242" i="261"/>
  <c r="M242" i="261" s="1"/>
  <c r="K241" i="261"/>
  <c r="M241" i="261" s="1"/>
  <c r="F241" i="261" s="1"/>
  <c r="K238" i="261"/>
  <c r="M238" i="261" s="1"/>
  <c r="K237" i="261"/>
  <c r="M237" i="261" s="1"/>
  <c r="K236" i="261"/>
  <c r="M236" i="261" s="1"/>
  <c r="K233" i="261"/>
  <c r="M233" i="261" s="1"/>
  <c r="K232" i="261"/>
  <c r="M232" i="261" s="1"/>
  <c r="K230" i="261"/>
  <c r="M230" i="261" s="1"/>
  <c r="F230" i="261" s="1"/>
  <c r="K227" i="261"/>
  <c r="M227" i="261" s="1"/>
  <c r="K226" i="261"/>
  <c r="M226" i="261" s="1"/>
  <c r="K225" i="261"/>
  <c r="M225" i="261" s="1"/>
  <c r="K223" i="261"/>
  <c r="M223" i="261" s="1"/>
  <c r="F223" i="261" s="1"/>
  <c r="K220" i="261"/>
  <c r="M220" i="261" s="1"/>
  <c r="K219" i="261"/>
  <c r="M219" i="261" s="1"/>
  <c r="K218" i="261"/>
  <c r="M218" i="261" s="1"/>
  <c r="K217" i="261"/>
  <c r="M217" i="261" s="1"/>
  <c r="K216" i="261"/>
  <c r="M216" i="261" s="1"/>
  <c r="K215" i="261"/>
  <c r="M215" i="261" s="1"/>
  <c r="K214" i="261"/>
  <c r="M214" i="261" s="1"/>
  <c r="K213" i="261"/>
  <c r="M213" i="261" s="1"/>
  <c r="K210" i="261"/>
  <c r="M210" i="261" s="1"/>
  <c r="K208" i="261"/>
  <c r="M208" i="261" s="1"/>
  <c r="F208" i="261" s="1"/>
  <c r="K207" i="261"/>
  <c r="M207" i="261" s="1"/>
  <c r="K203" i="261"/>
  <c r="S201" i="261"/>
  <c r="S195" i="261"/>
  <c r="S193" i="261"/>
  <c r="K190" i="261"/>
  <c r="M190" i="261" s="1"/>
  <c r="F190" i="261"/>
  <c r="S190" i="261"/>
  <c r="K184" i="261"/>
  <c r="M184" i="261" s="1"/>
  <c r="F184" i="261" s="1"/>
  <c r="K182" i="261"/>
  <c r="M182" i="261" s="1"/>
  <c r="F182" i="261" s="1"/>
  <c r="K179" i="261"/>
  <c r="M179" i="261" s="1"/>
  <c r="K178" i="261"/>
  <c r="M178" i="261" s="1"/>
  <c r="K167" i="261"/>
  <c r="M167" i="261" s="1"/>
  <c r="K166" i="261"/>
  <c r="M166" i="261" s="1"/>
  <c r="K163" i="261"/>
  <c r="M163" i="261" s="1"/>
  <c r="K162" i="261"/>
  <c r="M162" i="261" s="1"/>
  <c r="K161" i="261"/>
  <c r="M161" i="261" s="1"/>
  <c r="S197" i="261"/>
  <c r="S199" i="261" s="1"/>
  <c r="K157" i="261"/>
  <c r="M157" i="261" s="1"/>
  <c r="K156" i="261"/>
  <c r="M156" i="261" s="1"/>
  <c r="K155" i="261"/>
  <c r="M155" i="261" s="1"/>
  <c r="K154" i="261"/>
  <c r="M154" i="261" s="1"/>
  <c r="K153" i="261"/>
  <c r="M153" i="261" s="1"/>
  <c r="K152" i="261"/>
  <c r="M152" i="261" s="1"/>
  <c r="K151" i="261"/>
  <c r="M151" i="261" s="1"/>
  <c r="K150" i="261"/>
  <c r="M150" i="261" s="1"/>
  <c r="K149" i="261"/>
  <c r="M149" i="261" s="1"/>
  <c r="K148" i="261"/>
  <c r="M148" i="261" s="1"/>
  <c r="K147" i="261"/>
  <c r="M147" i="261" s="1"/>
  <c r="K145" i="261"/>
  <c r="M145" i="261" s="1"/>
  <c r="F145" i="261" s="1"/>
  <c r="K142" i="261"/>
  <c r="M142" i="261" s="1"/>
  <c r="K141" i="261"/>
  <c r="M141" i="261" s="1"/>
  <c r="M140" i="261"/>
  <c r="K140" i="261"/>
  <c r="K139" i="261"/>
  <c r="M139" i="261" s="1"/>
  <c r="K137" i="261"/>
  <c r="K130" i="261"/>
  <c r="M130" i="261" s="1"/>
  <c r="K129" i="261"/>
  <c r="M129" i="261" s="1"/>
  <c r="K128" i="261"/>
  <c r="M128" i="261" s="1"/>
  <c r="K124" i="261"/>
  <c r="M124" i="261" s="1"/>
  <c r="K123" i="261"/>
  <c r="M123" i="261" s="1"/>
  <c r="K122" i="261"/>
  <c r="M122" i="261" s="1"/>
  <c r="K121" i="261"/>
  <c r="M121" i="261" s="1"/>
  <c r="K118" i="261"/>
  <c r="M118" i="261" s="1"/>
  <c r="K117" i="261"/>
  <c r="M117" i="261" s="1"/>
  <c r="S208" i="261" s="1"/>
  <c r="K116" i="261"/>
  <c r="M116" i="261" s="1"/>
  <c r="K115" i="261"/>
  <c r="M115" i="261" s="1"/>
  <c r="K114" i="261"/>
  <c r="M114" i="261" s="1"/>
  <c r="K113" i="261"/>
  <c r="M113" i="261" s="1"/>
  <c r="K112" i="261"/>
  <c r="M112" i="261" s="1"/>
  <c r="K111" i="261"/>
  <c r="M111" i="261" s="1"/>
  <c r="K110" i="261"/>
  <c r="M110" i="261" s="1"/>
  <c r="K108" i="261"/>
  <c r="M108" i="261" s="1"/>
  <c r="F108" i="261" s="1"/>
  <c r="K105" i="261"/>
  <c r="M105" i="261" s="1"/>
  <c r="K104" i="261"/>
  <c r="M104" i="261" s="1"/>
  <c r="K95" i="261"/>
  <c r="M95" i="261" s="1"/>
  <c r="M97" i="261" s="1"/>
  <c r="M92" i="261"/>
  <c r="M91" i="261"/>
  <c r="M90" i="261"/>
  <c r="K89" i="261"/>
  <c r="M89" i="261" s="1"/>
  <c r="M86" i="261"/>
  <c r="M85" i="261"/>
  <c r="M84" i="261"/>
  <c r="M83" i="261"/>
  <c r="K80" i="261"/>
  <c r="M80" i="261" s="1"/>
  <c r="S233" i="261" s="1"/>
  <c r="K79" i="261"/>
  <c r="M79" i="261" s="1"/>
  <c r="S232" i="261" s="1"/>
  <c r="K77" i="261"/>
  <c r="M77" i="261" s="1"/>
  <c r="F77" i="261" s="1"/>
  <c r="K71" i="261"/>
  <c r="M71" i="261" s="1"/>
  <c r="S238" i="261" s="1"/>
  <c r="K70" i="261"/>
  <c r="M70" i="261" s="1"/>
  <c r="S259" i="261" s="1"/>
  <c r="K69" i="261"/>
  <c r="M69" i="261" s="1"/>
  <c r="S258" i="261" s="1"/>
  <c r="K68" i="261"/>
  <c r="M68" i="261" s="1"/>
  <c r="S241" i="261" s="1"/>
  <c r="K67" i="261"/>
  <c r="M67" i="261" s="1"/>
  <c r="S227" i="261" s="1"/>
  <c r="K66" i="261"/>
  <c r="M66" i="261" s="1"/>
  <c r="K65" i="261"/>
  <c r="M65" i="261" s="1"/>
  <c r="K64" i="261"/>
  <c r="M64" i="261" s="1"/>
  <c r="K63" i="261"/>
  <c r="K60" i="261"/>
  <c r="M60" i="261" s="1"/>
  <c r="K59" i="261"/>
  <c r="M59" i="261" s="1"/>
  <c r="S262" i="261" s="1"/>
  <c r="K58" i="261"/>
  <c r="M58" i="261" s="1"/>
  <c r="S265" i="261" s="1"/>
  <c r="K57" i="261"/>
  <c r="M57" i="261" s="1"/>
  <c r="S255" i="261" s="1"/>
  <c r="K56" i="261"/>
  <c r="M56" i="261" s="1"/>
  <c r="S242" i="261" s="1"/>
  <c r="K55" i="261"/>
  <c r="M55" i="261" s="1"/>
  <c r="S244" i="261" s="1"/>
  <c r="K54" i="261"/>
  <c r="M54" i="261" s="1"/>
  <c r="S237" i="261" s="1"/>
  <c r="K53" i="261"/>
  <c r="M53" i="261" s="1"/>
  <c r="K52" i="261"/>
  <c r="M52" i="261" s="1"/>
  <c r="S226" i="261" s="1"/>
  <c r="K51" i="261"/>
  <c r="M51" i="261" s="1"/>
  <c r="S225" i="261" s="1"/>
  <c r="K50" i="261"/>
  <c r="M50" i="261" s="1"/>
  <c r="K49" i="261"/>
  <c r="M49" i="261" s="1"/>
  <c r="K48" i="261"/>
  <c r="M48" i="261" s="1"/>
  <c r="K47" i="261"/>
  <c r="M47" i="261" s="1"/>
  <c r="K43" i="261"/>
  <c r="M43" i="261" s="1"/>
  <c r="S269" i="261" s="1"/>
  <c r="K42" i="261"/>
  <c r="M42" i="261" s="1"/>
  <c r="S250" i="261" s="1"/>
  <c r="K41" i="261"/>
  <c r="M41" i="261" s="1"/>
  <c r="S249" i="261" s="1"/>
  <c r="K40" i="261"/>
  <c r="M40" i="261" s="1"/>
  <c r="S217" i="261" s="1"/>
  <c r="K39" i="261"/>
  <c r="M39" i="261" s="1"/>
  <c r="S216" i="261" s="1"/>
  <c r="K38" i="261"/>
  <c r="M38" i="261" s="1"/>
  <c r="S215" i="261" s="1"/>
  <c r="K37" i="261"/>
  <c r="M37" i="261" s="1"/>
  <c r="S214" i="261" s="1"/>
  <c r="K36" i="261"/>
  <c r="M36" i="261" s="1"/>
  <c r="K35" i="261"/>
  <c r="M35" i="261" s="1"/>
  <c r="K34" i="261"/>
  <c r="M34" i="261" s="1"/>
  <c r="K32" i="261"/>
  <c r="M32" i="261" s="1"/>
  <c r="F32" i="261" s="1"/>
  <c r="K28" i="261"/>
  <c r="M28" i="261" s="1"/>
  <c r="S236" i="261" s="1"/>
  <c r="K27" i="261"/>
  <c r="M27" i="261" s="1"/>
  <c r="S252" i="261" s="1"/>
  <c r="K26" i="261"/>
  <c r="M26" i="261" s="1"/>
  <c r="S251" i="261" s="1"/>
  <c r="K25" i="261"/>
  <c r="M25" i="261" s="1"/>
  <c r="S248" i="261" s="1"/>
  <c r="K24" i="261"/>
  <c r="M24" i="261" s="1"/>
  <c r="S246" i="261" s="1"/>
  <c r="K23" i="261"/>
  <c r="M23" i="261" s="1"/>
  <c r="S220" i="261" s="1"/>
  <c r="K22" i="261"/>
  <c r="M22" i="261" s="1"/>
  <c r="S219" i="261" s="1"/>
  <c r="K21" i="261"/>
  <c r="M21" i="261" s="1"/>
  <c r="S218" i="261" s="1"/>
  <c r="K20" i="261"/>
  <c r="M20" i="261" s="1"/>
  <c r="S213" i="261" s="1"/>
  <c r="K19" i="261"/>
  <c r="M19" i="261" s="1"/>
  <c r="K18" i="261"/>
  <c r="M18" i="261" s="1"/>
  <c r="K17" i="261"/>
  <c r="M17" i="261" s="1"/>
  <c r="K14" i="261"/>
  <c r="M14" i="261" s="1"/>
  <c r="K13" i="261"/>
  <c r="M13" i="261" s="1"/>
  <c r="K12" i="261"/>
  <c r="M12" i="261" s="1"/>
  <c r="K8" i="261"/>
  <c r="F8" i="261"/>
  <c r="C4" i="261"/>
  <c r="T259" i="261" l="1"/>
  <c r="M87" i="261"/>
  <c r="F83" i="261" s="1"/>
  <c r="M93" i="261"/>
  <c r="F89" i="261" s="1"/>
  <c r="M126" i="261"/>
  <c r="F121" i="261" s="1"/>
  <c r="M239" i="261"/>
  <c r="F236" i="261" s="1"/>
  <c r="T249" i="261"/>
  <c r="T248" i="261"/>
  <c r="T238" i="261"/>
  <c r="T246" i="261"/>
  <c r="T262" i="261"/>
  <c r="M180" i="261"/>
  <c r="F178" i="261" s="1"/>
  <c r="F186" i="261" s="1"/>
  <c r="M168" i="261"/>
  <c r="F166" i="261" s="1"/>
  <c r="M106" i="261"/>
  <c r="F104" i="261" s="1"/>
  <c r="M132" i="261"/>
  <c r="F128" i="261" s="1"/>
  <c r="M44" i="261"/>
  <c r="F34" i="261" s="1"/>
  <c r="T233" i="261"/>
  <c r="T214" i="261"/>
  <c r="T215" i="261"/>
  <c r="T237" i="261"/>
  <c r="T217" i="261"/>
  <c r="M61" i="261"/>
  <c r="F47" i="261" s="1"/>
  <c r="T213" i="261"/>
  <c r="T218" i="261"/>
  <c r="T219" i="261"/>
  <c r="F207" i="261"/>
  <c r="F95" i="261"/>
  <c r="S210" i="261"/>
  <c r="T210" i="261" s="1"/>
  <c r="F273" i="261"/>
  <c r="F210" i="261"/>
  <c r="T220" i="261"/>
  <c r="S256" i="261"/>
  <c r="T256" i="261" s="1"/>
  <c r="S223" i="261"/>
  <c r="T223" i="261" s="1"/>
  <c r="T216" i="261"/>
  <c r="T226" i="261"/>
  <c r="M228" i="261"/>
  <c r="F225" i="261" s="1"/>
  <c r="T255" i="261"/>
  <c r="F255" i="261"/>
  <c r="M271" i="261"/>
  <c r="F269" i="261" s="1"/>
  <c r="T269" i="261"/>
  <c r="S207" i="261"/>
  <c r="T207" i="261" s="1"/>
  <c r="M158" i="261"/>
  <c r="F147" i="261" s="1"/>
  <c r="T242" i="261"/>
  <c r="F242" i="261"/>
  <c r="T265" i="261"/>
  <c r="F265" i="261"/>
  <c r="T251" i="261"/>
  <c r="K160" i="261"/>
  <c r="M160" i="261" s="1"/>
  <c r="M164" i="261" s="1"/>
  <c r="F160" i="261" s="1"/>
  <c r="T208" i="261"/>
  <c r="T225" i="261"/>
  <c r="K209" i="261"/>
  <c r="M209" i="261" s="1"/>
  <c r="T236" i="261"/>
  <c r="M119" i="261"/>
  <c r="F110" i="261" s="1"/>
  <c r="T227" i="261"/>
  <c r="T258" i="261"/>
  <c r="M260" i="261"/>
  <c r="F258" i="261" s="1"/>
  <c r="T250" i="261"/>
  <c r="M221" i="261"/>
  <c r="F213" i="261" s="1"/>
  <c r="M143" i="261"/>
  <c r="F139" i="261" s="1"/>
  <c r="M29" i="261"/>
  <c r="F12" i="261" s="1"/>
  <c r="T244" i="261"/>
  <c r="M75" i="261"/>
  <c r="F64" i="261" s="1"/>
  <c r="M234" i="261"/>
  <c r="F232" i="261" s="1"/>
  <c r="T241" i="261"/>
  <c r="T232" i="261"/>
  <c r="T252" i="261"/>
  <c r="M81" i="261"/>
  <c r="F79" i="261" s="1"/>
  <c r="S194" i="261"/>
  <c r="S196" i="261" s="1"/>
  <c r="M253" i="261"/>
  <c r="F248" i="261" s="1"/>
  <c r="F133" i="261" l="1"/>
  <c r="S209" i="261"/>
  <c r="F173" i="261"/>
  <c r="T209" i="261"/>
  <c r="F209" i="261"/>
  <c r="F98" i="261"/>
  <c r="S203" i="261" s="1"/>
  <c r="F278" i="261"/>
  <c r="S204" i="261" s="1"/>
  <c r="S205" i="261" l="1"/>
  <c r="F188" i="261"/>
  <c r="F191" i="261" s="1"/>
  <c r="F194" i="261" l="1"/>
  <c r="S200" i="261"/>
  <c r="S202" i="261" s="1"/>
  <c r="P367" i="153" l="1"/>
  <c r="L367" i="153"/>
  <c r="H367" i="153"/>
  <c r="F367" i="153"/>
  <c r="Q365" i="153"/>
  <c r="S365" i="153" s="1"/>
  <c r="W365" i="153" s="1"/>
  <c r="N365" i="153"/>
  <c r="J365" i="153"/>
  <c r="Q364" i="153"/>
  <c r="S364" i="153" s="1"/>
  <c r="W364" i="153" s="1"/>
  <c r="N364" i="153"/>
  <c r="J364" i="153"/>
  <c r="Q363" i="153"/>
  <c r="S363" i="153" s="1"/>
  <c r="W363" i="153" s="1"/>
  <c r="N363" i="153"/>
  <c r="J363" i="153"/>
  <c r="Q362" i="153"/>
  <c r="S362" i="153" s="1"/>
  <c r="W362" i="153" s="1"/>
  <c r="N362" i="153"/>
  <c r="J362" i="153"/>
  <c r="Q360" i="153"/>
  <c r="S360" i="153" s="1"/>
  <c r="W360" i="153" s="1"/>
  <c r="N360" i="153"/>
  <c r="J360" i="153"/>
  <c r="Q359" i="153"/>
  <c r="S359" i="153" s="1"/>
  <c r="W359" i="153" s="1"/>
  <c r="N359" i="153"/>
  <c r="J359" i="153"/>
  <c r="Q358" i="153"/>
  <c r="S358" i="153" s="1"/>
  <c r="W358" i="153" s="1"/>
  <c r="N358" i="153"/>
  <c r="J358" i="153"/>
  <c r="Q357" i="153"/>
  <c r="S357" i="153" s="1"/>
  <c r="W357" i="153" s="1"/>
  <c r="N357" i="153"/>
  <c r="J357" i="153"/>
  <c r="Q356" i="153"/>
  <c r="S356" i="153" s="1"/>
  <c r="W356" i="153" s="1"/>
  <c r="N356" i="153"/>
  <c r="J356" i="153"/>
  <c r="Q355" i="153"/>
  <c r="S355" i="153" s="1"/>
  <c r="W355" i="153" s="1"/>
  <c r="N355" i="153"/>
  <c r="J355" i="153"/>
  <c r="Q354" i="153"/>
  <c r="S354" i="153" s="1"/>
  <c r="W354" i="153" s="1"/>
  <c r="N354" i="153"/>
  <c r="J354" i="153"/>
  <c r="Q353" i="153"/>
  <c r="S353" i="153" s="1"/>
  <c r="W353" i="153" s="1"/>
  <c r="N353" i="153"/>
  <c r="J353" i="153"/>
  <c r="Q352" i="153"/>
  <c r="S352" i="153" s="1"/>
  <c r="W352" i="153" s="1"/>
  <c r="N352" i="153"/>
  <c r="J352" i="153"/>
  <c r="Q351" i="153"/>
  <c r="S351" i="153" s="1"/>
  <c r="W351" i="153" s="1"/>
  <c r="N351" i="153"/>
  <c r="J351" i="153"/>
  <c r="Q350" i="153"/>
  <c r="S350" i="153" s="1"/>
  <c r="W350" i="153" s="1"/>
  <c r="N350" i="153"/>
  <c r="J350" i="153"/>
  <c r="Q349" i="153"/>
  <c r="S349" i="153" s="1"/>
  <c r="W349" i="153" s="1"/>
  <c r="N349" i="153"/>
  <c r="J349" i="153"/>
  <c r="Q348" i="153"/>
  <c r="S348" i="153" s="1"/>
  <c r="W348" i="153" s="1"/>
  <c r="N348" i="153"/>
  <c r="J348" i="153"/>
  <c r="Q347" i="153"/>
  <c r="S347" i="153" s="1"/>
  <c r="W347" i="153" s="1"/>
  <c r="N347" i="153"/>
  <c r="J347" i="153"/>
  <c r="Q346" i="153"/>
  <c r="Q367" i="153" s="1"/>
  <c r="N346" i="153"/>
  <c r="J346" i="153"/>
  <c r="J367" i="153" l="1"/>
  <c r="N367" i="153"/>
  <c r="S346" i="153"/>
  <c r="W346" i="153" s="1"/>
  <c r="W367" i="153" s="1"/>
  <c r="S367" i="153"/>
  <c r="P405" i="153" l="1"/>
  <c r="L405" i="153"/>
  <c r="H405" i="153"/>
  <c r="F405" i="153"/>
  <c r="Q403" i="153"/>
  <c r="S403" i="153" s="1"/>
  <c r="W403" i="153" s="1"/>
  <c r="N403" i="153"/>
  <c r="J403" i="153"/>
  <c r="Q402" i="153"/>
  <c r="S402" i="153" s="1"/>
  <c r="W402" i="153" s="1"/>
  <c r="N402" i="153"/>
  <c r="J402" i="153"/>
  <c r="Q401" i="153"/>
  <c r="S401" i="153" s="1"/>
  <c r="W401" i="153" s="1"/>
  <c r="N401" i="153"/>
  <c r="J401" i="153"/>
  <c r="Q400" i="153"/>
  <c r="S400" i="153" s="1"/>
  <c r="W400" i="153" s="1"/>
  <c r="N400" i="153"/>
  <c r="J400" i="153"/>
  <c r="Q398" i="153"/>
  <c r="S398" i="153" s="1"/>
  <c r="W398" i="153" s="1"/>
  <c r="N398" i="153"/>
  <c r="J398" i="153"/>
  <c r="Q397" i="153"/>
  <c r="S397" i="153" s="1"/>
  <c r="W397" i="153" s="1"/>
  <c r="N397" i="153"/>
  <c r="J397" i="153"/>
  <c r="Q396" i="153"/>
  <c r="S396" i="153" s="1"/>
  <c r="W396" i="153" s="1"/>
  <c r="N396" i="153"/>
  <c r="J396" i="153"/>
  <c r="Q395" i="153"/>
  <c r="S395" i="153" s="1"/>
  <c r="W395" i="153" s="1"/>
  <c r="N395" i="153"/>
  <c r="J395" i="153"/>
  <c r="Q394" i="153"/>
  <c r="S394" i="153" s="1"/>
  <c r="W394" i="153" s="1"/>
  <c r="N394" i="153"/>
  <c r="J394" i="153"/>
  <c r="Q393" i="153"/>
  <c r="S393" i="153" s="1"/>
  <c r="W393" i="153" s="1"/>
  <c r="N393" i="153"/>
  <c r="J393" i="153"/>
  <c r="Q392" i="153"/>
  <c r="S392" i="153" s="1"/>
  <c r="W392" i="153" s="1"/>
  <c r="N392" i="153"/>
  <c r="J392" i="153"/>
  <c r="Q391" i="153"/>
  <c r="S391" i="153" s="1"/>
  <c r="W391" i="153" s="1"/>
  <c r="N391" i="153"/>
  <c r="J391" i="153"/>
  <c r="Q390" i="153"/>
  <c r="S390" i="153" s="1"/>
  <c r="W390" i="153" s="1"/>
  <c r="N390" i="153"/>
  <c r="J390" i="153"/>
  <c r="Q389" i="153"/>
  <c r="S389" i="153" s="1"/>
  <c r="W389" i="153" s="1"/>
  <c r="N389" i="153"/>
  <c r="J389" i="153"/>
  <c r="Q388" i="153"/>
  <c r="S388" i="153" s="1"/>
  <c r="W388" i="153" s="1"/>
  <c r="N388" i="153"/>
  <c r="J388" i="153"/>
  <c r="Q387" i="153"/>
  <c r="S387" i="153" s="1"/>
  <c r="W387" i="153" s="1"/>
  <c r="N387" i="153"/>
  <c r="J387" i="153"/>
  <c r="Q386" i="153"/>
  <c r="S386" i="153" s="1"/>
  <c r="W386" i="153" s="1"/>
  <c r="N386" i="153"/>
  <c r="J386" i="153"/>
  <c r="Q385" i="153"/>
  <c r="S385" i="153" s="1"/>
  <c r="W385" i="153" s="1"/>
  <c r="N385" i="153"/>
  <c r="J385" i="153"/>
  <c r="Q384" i="153"/>
  <c r="N384" i="153"/>
  <c r="J384" i="153"/>
  <c r="Q405" i="153" l="1"/>
  <c r="S384" i="153"/>
  <c r="S405" i="153" s="1"/>
  <c r="J405" i="153"/>
  <c r="N405" i="153"/>
  <c r="W384" i="153" l="1"/>
  <c r="W405" i="153" s="1"/>
  <c r="R25" i="175"/>
  <c r="P25" i="175"/>
  <c r="N25" i="175"/>
  <c r="L25" i="175"/>
  <c r="J25" i="175"/>
  <c r="H25" i="175"/>
  <c r="F25" i="175"/>
  <c r="D25" i="175"/>
  <c r="M68" i="241" l="1"/>
  <c r="L50" i="241" s="1"/>
  <c r="M52" i="241" s="1"/>
  <c r="L22" i="249"/>
  <c r="L27" i="249"/>
  <c r="K32" i="184"/>
  <c r="L34" i="184" s="1"/>
  <c r="K26" i="184"/>
  <c r="L27" i="184" s="1"/>
  <c r="J19" i="250" l="1"/>
  <c r="AN10" i="255"/>
  <c r="F46" i="250"/>
  <c r="AN7" i="255"/>
  <c r="F77" i="250" l="1"/>
  <c r="J77" i="250" s="1"/>
  <c r="J18" i="250"/>
  <c r="K20" i="184" s="1"/>
  <c r="L22" i="184" s="1"/>
  <c r="J17" i="250"/>
  <c r="E108" i="250"/>
  <c r="J99" i="250"/>
  <c r="J96" i="250"/>
  <c r="J95" i="250"/>
  <c r="J92" i="250"/>
  <c r="J91" i="250"/>
  <c r="J90" i="250"/>
  <c r="J89" i="250"/>
  <c r="J88" i="250"/>
  <c r="J85" i="250"/>
  <c r="J84" i="250"/>
  <c r="J82" i="250"/>
  <c r="J81" i="250"/>
  <c r="J78" i="250"/>
  <c r="J76" i="250"/>
  <c r="J75" i="250"/>
  <c r="J74" i="250"/>
  <c r="J72" i="250"/>
  <c r="J71" i="250"/>
  <c r="J70" i="250"/>
  <c r="J68" i="250"/>
  <c r="J67" i="250"/>
  <c r="J64" i="250"/>
  <c r="J63" i="250"/>
  <c r="J62" i="250"/>
  <c r="J59" i="250"/>
  <c r="J58" i="250"/>
  <c r="J56" i="250"/>
  <c r="J53" i="250"/>
  <c r="J52" i="250"/>
  <c r="J51" i="250"/>
  <c r="J49" i="250"/>
  <c r="J46" i="250"/>
  <c r="J45" i="250"/>
  <c r="J44" i="250"/>
  <c r="J43" i="250"/>
  <c r="J42" i="250"/>
  <c r="J41" i="250"/>
  <c r="J40" i="250"/>
  <c r="J39" i="250"/>
  <c r="J30" i="250" l="1"/>
  <c r="K38" i="184" s="1"/>
  <c r="L40" i="184" s="1"/>
  <c r="L45" i="184" s="1"/>
  <c r="J31" i="250"/>
  <c r="L39" i="249"/>
  <c r="K39" i="249"/>
  <c r="E56" i="235"/>
  <c r="E42" i="235" s="1"/>
  <c r="L40" i="249" l="1"/>
  <c r="E44" i="235"/>
  <c r="E48" i="235" s="1"/>
  <c r="L22" i="244" l="1"/>
  <c r="K20" i="244"/>
  <c r="L28" i="245" l="1"/>
  <c r="K28" i="245"/>
  <c r="L28" i="244"/>
  <c r="K28" i="244"/>
  <c r="L29" i="244" l="1"/>
  <c r="L29" i="245"/>
  <c r="M56" i="241" l="1"/>
  <c r="L56" i="241"/>
  <c r="K26" i="240"/>
  <c r="J26" i="240"/>
  <c r="M57" i="241" l="1"/>
  <c r="L21" i="210"/>
  <c r="L30" i="210" s="1"/>
  <c r="L24" i="239" l="1"/>
  <c r="K24" i="239"/>
  <c r="L31" i="238"/>
  <c r="K31" i="238"/>
  <c r="K36" i="222"/>
  <c r="L36" i="222"/>
  <c r="L25" i="239" l="1"/>
  <c r="L32" i="238"/>
  <c r="N23" i="237" l="1"/>
  <c r="M23" i="237"/>
  <c r="N24" i="237" l="1"/>
  <c r="M21" i="234"/>
  <c r="L21" i="234"/>
  <c r="R30" i="175" l="1"/>
  <c r="P30" i="175"/>
  <c r="N30" i="175"/>
  <c r="L30" i="175"/>
  <c r="J30" i="175"/>
  <c r="H30" i="175"/>
  <c r="F30" i="175"/>
  <c r="D30" i="175"/>
  <c r="T25" i="175"/>
  <c r="T26" i="175"/>
  <c r="T27" i="175"/>
  <c r="L43" i="175" l="1"/>
  <c r="T28" i="175" l="1"/>
  <c r="T30" i="175" s="1"/>
  <c r="M33" i="236" l="1"/>
  <c r="L33" i="236"/>
  <c r="M34" i="236" l="1"/>
  <c r="AA75" i="143"/>
  <c r="AA85" i="143"/>
  <c r="AA84" i="143"/>
  <c r="AA77" i="143"/>
  <c r="AA78" i="143"/>
  <c r="AA79" i="143"/>
  <c r="AA80" i="143"/>
  <c r="AA81" i="143"/>
  <c r="AA82" i="143"/>
  <c r="AA83" i="143"/>
  <c r="AA76" i="143"/>
  <c r="S35" i="144"/>
  <c r="H45" i="143" s="1"/>
  <c r="Q35" i="144"/>
  <c r="F45" i="143" s="1"/>
  <c r="AA87" i="143" l="1"/>
  <c r="K45" i="143" l="1"/>
  <c r="AC405" i="153" l="1"/>
  <c r="AC406" i="153"/>
  <c r="Z84" i="143"/>
  <c r="Z76" i="143"/>
  <c r="Z77" i="143"/>
  <c r="Z78" i="143"/>
  <c r="Z79" i="143"/>
  <c r="Z80" i="143"/>
  <c r="Z81" i="143"/>
  <c r="Z82" i="143"/>
  <c r="Z83" i="143"/>
  <c r="Z75" i="143"/>
  <c r="Z74" i="143"/>
  <c r="Z87" i="143" l="1"/>
  <c r="AC404" i="153"/>
  <c r="S34" i="144"/>
  <c r="H44" i="143" s="1"/>
  <c r="Q34" i="144"/>
  <c r="F44" i="143" s="1"/>
  <c r="S33" i="144"/>
  <c r="H43" i="143" s="1"/>
  <c r="Q33" i="144"/>
  <c r="F43" i="143" s="1"/>
  <c r="M32" i="234" l="1"/>
  <c r="M75" i="234"/>
  <c r="L75" i="234"/>
  <c r="M66" i="234"/>
  <c r="L66" i="234"/>
  <c r="M57" i="234"/>
  <c r="L57" i="234"/>
  <c r="L51" i="234"/>
  <c r="M50" i="234"/>
  <c r="M51" i="234" s="1"/>
  <c r="M43" i="234"/>
  <c r="L43" i="234"/>
  <c r="L32" i="234"/>
  <c r="B4" i="17" l="1"/>
  <c r="B4" i="171" s="1"/>
  <c r="M56" i="228" l="1"/>
  <c r="L56" i="228"/>
  <c r="L73" i="228"/>
  <c r="M73" i="228"/>
  <c r="L65" i="228"/>
  <c r="M65" i="228"/>
  <c r="L47" i="228"/>
  <c r="M47" i="228"/>
  <c r="L40" i="228"/>
  <c r="M38" i="228"/>
  <c r="M40" i="228" s="1"/>
  <c r="M30" i="233" l="1"/>
  <c r="L30" i="233"/>
  <c r="M31" i="233" l="1"/>
  <c r="L21" i="229"/>
  <c r="M36" i="230" l="1"/>
  <c r="L36" i="230"/>
  <c r="M37" i="230" l="1"/>
  <c r="L31" i="229"/>
  <c r="K31" i="229"/>
  <c r="H141" i="152"/>
  <c r="H139" i="152"/>
  <c r="L32" i="229" l="1"/>
  <c r="J139" i="152"/>
  <c r="X82" i="143" l="1"/>
  <c r="X74" i="143"/>
  <c r="X75" i="143"/>
  <c r="X76" i="143"/>
  <c r="X77" i="143"/>
  <c r="X78" i="143"/>
  <c r="X79" i="143"/>
  <c r="X80" i="143"/>
  <c r="X81" i="143"/>
  <c r="X73" i="143"/>
  <c r="X72" i="143"/>
  <c r="Y75" i="143"/>
  <c r="Y76" i="143"/>
  <c r="Y77" i="143"/>
  <c r="Y78" i="143"/>
  <c r="Y79" i="143"/>
  <c r="Y80" i="143"/>
  <c r="Y81" i="143"/>
  <c r="Y82" i="143"/>
  <c r="Y74" i="143"/>
  <c r="Y83" i="143"/>
  <c r="Y73" i="143"/>
  <c r="Y87" i="143" l="1"/>
  <c r="X87" i="143"/>
  <c r="P443" i="153"/>
  <c r="L443" i="153"/>
  <c r="H443" i="153"/>
  <c r="F443" i="153"/>
  <c r="Q441" i="153"/>
  <c r="S441" i="153" s="1"/>
  <c r="W441" i="153" s="1"/>
  <c r="N441" i="153"/>
  <c r="J441" i="153"/>
  <c r="Q440" i="153"/>
  <c r="S440" i="153" s="1"/>
  <c r="W440" i="153" s="1"/>
  <c r="N440" i="153"/>
  <c r="J440" i="153"/>
  <c r="Q439" i="153"/>
  <c r="S439" i="153" s="1"/>
  <c r="W439" i="153" s="1"/>
  <c r="N439" i="153"/>
  <c r="J439" i="153"/>
  <c r="Q438" i="153"/>
  <c r="S438" i="153" s="1"/>
  <c r="W438" i="153" s="1"/>
  <c r="N438" i="153"/>
  <c r="J438" i="153"/>
  <c r="Q436" i="153"/>
  <c r="S436" i="153" s="1"/>
  <c r="W436" i="153" s="1"/>
  <c r="N436" i="153"/>
  <c r="J436" i="153"/>
  <c r="Q435" i="153"/>
  <c r="S435" i="153" s="1"/>
  <c r="W435" i="153" s="1"/>
  <c r="N435" i="153"/>
  <c r="J435" i="153"/>
  <c r="Q434" i="153"/>
  <c r="S434" i="153" s="1"/>
  <c r="W434" i="153" s="1"/>
  <c r="N434" i="153"/>
  <c r="J434" i="153"/>
  <c r="Q433" i="153"/>
  <c r="S433" i="153" s="1"/>
  <c r="W433" i="153" s="1"/>
  <c r="N433" i="153"/>
  <c r="J433" i="153"/>
  <c r="Q432" i="153"/>
  <c r="S432" i="153" s="1"/>
  <c r="W432" i="153" s="1"/>
  <c r="N432" i="153"/>
  <c r="J432" i="153"/>
  <c r="Q431" i="153"/>
  <c r="S431" i="153" s="1"/>
  <c r="W431" i="153" s="1"/>
  <c r="N431" i="153"/>
  <c r="J431" i="153"/>
  <c r="Q430" i="153"/>
  <c r="S430" i="153" s="1"/>
  <c r="W430" i="153" s="1"/>
  <c r="N430" i="153"/>
  <c r="J430" i="153"/>
  <c r="Q429" i="153"/>
  <c r="S429" i="153" s="1"/>
  <c r="W429" i="153" s="1"/>
  <c r="N429" i="153"/>
  <c r="J429" i="153"/>
  <c r="Q428" i="153"/>
  <c r="S428" i="153" s="1"/>
  <c r="W428" i="153" s="1"/>
  <c r="N428" i="153"/>
  <c r="J428" i="153"/>
  <c r="Q427" i="153"/>
  <c r="S427" i="153" s="1"/>
  <c r="W427" i="153" s="1"/>
  <c r="N427" i="153"/>
  <c r="J427" i="153"/>
  <c r="Q426" i="153"/>
  <c r="S426" i="153" s="1"/>
  <c r="W426" i="153" s="1"/>
  <c r="N426" i="153"/>
  <c r="J426" i="153"/>
  <c r="Q425" i="153"/>
  <c r="S425" i="153" s="1"/>
  <c r="W425" i="153" s="1"/>
  <c r="N425" i="153"/>
  <c r="J425" i="153"/>
  <c r="Q424" i="153"/>
  <c r="S424" i="153" s="1"/>
  <c r="W424" i="153" s="1"/>
  <c r="N424" i="153"/>
  <c r="J424" i="153"/>
  <c r="Q423" i="153"/>
  <c r="S423" i="153" s="1"/>
  <c r="W423" i="153" s="1"/>
  <c r="N423" i="153"/>
  <c r="J423" i="153"/>
  <c r="Q422" i="153"/>
  <c r="N422" i="153"/>
  <c r="J422" i="153"/>
  <c r="K43" i="143" l="1"/>
  <c r="J443" i="153"/>
  <c r="AC443" i="153" s="1"/>
  <c r="K19" i="149" s="1"/>
  <c r="N443" i="153"/>
  <c r="Q443" i="153"/>
  <c r="S422" i="153"/>
  <c r="B4" i="193"/>
  <c r="AA422" i="153" l="1"/>
  <c r="AE443" i="153"/>
  <c r="K21" i="149" s="1"/>
  <c r="S443" i="153"/>
  <c r="W422" i="153"/>
  <c r="W443" i="153" s="1"/>
  <c r="AC444" i="153" s="1"/>
  <c r="M32" i="228"/>
  <c r="L32" i="228"/>
  <c r="M20" i="228"/>
  <c r="L20" i="228"/>
  <c r="AG443" i="153" l="1"/>
  <c r="AA423" i="153"/>
  <c r="AE444" i="153"/>
  <c r="AG444" i="153" s="1"/>
  <c r="K38" i="227"/>
  <c r="L38" i="227"/>
  <c r="L24" i="227"/>
  <c r="K24" i="227"/>
  <c r="K20" i="223"/>
  <c r="AC424" i="153" l="1"/>
  <c r="L23" i="149"/>
  <c r="H127" i="152" l="1"/>
  <c r="H129" i="152"/>
  <c r="AE404" i="153"/>
  <c r="AG404" i="153" s="1"/>
  <c r="J15" i="153"/>
  <c r="N15" i="153"/>
  <c r="W15" i="153"/>
  <c r="J16" i="153"/>
  <c r="N16" i="153"/>
  <c r="W16" i="153"/>
  <c r="J17" i="153"/>
  <c r="N17" i="153"/>
  <c r="W17" i="153"/>
  <c r="J18" i="153"/>
  <c r="N18" i="153"/>
  <c r="W18" i="153"/>
  <c r="J19" i="153"/>
  <c r="N19" i="153"/>
  <c r="W19" i="153"/>
  <c r="J20" i="153"/>
  <c r="N20" i="153"/>
  <c r="W20" i="153"/>
  <c r="J21" i="153"/>
  <c r="N21" i="153"/>
  <c r="W21" i="153"/>
  <c r="J22" i="153"/>
  <c r="N22" i="153"/>
  <c r="W22" i="153"/>
  <c r="J23" i="153"/>
  <c r="N23" i="153"/>
  <c r="W23" i="153"/>
  <c r="J24" i="153"/>
  <c r="N24" i="153"/>
  <c r="W24" i="153"/>
  <c r="J25" i="153"/>
  <c r="N25" i="153"/>
  <c r="W25" i="153"/>
  <c r="J26" i="153"/>
  <c r="N26" i="153"/>
  <c r="W26" i="153"/>
  <c r="J27" i="153"/>
  <c r="N27" i="153"/>
  <c r="W27" i="153"/>
  <c r="J28" i="153"/>
  <c r="N28" i="153"/>
  <c r="W28" i="153"/>
  <c r="J29" i="153"/>
  <c r="N29" i="153"/>
  <c r="W29" i="153"/>
  <c r="J30" i="153"/>
  <c r="N30" i="153"/>
  <c r="W30" i="153"/>
  <c r="J31" i="153"/>
  <c r="N31" i="153"/>
  <c r="W31" i="153"/>
  <c r="H34" i="153"/>
  <c r="L34" i="153"/>
  <c r="P34" i="153"/>
  <c r="S34" i="153"/>
  <c r="U34" i="153"/>
  <c r="J51" i="153"/>
  <c r="N51" i="153"/>
  <c r="Q51" i="153"/>
  <c r="S51" i="153" s="1"/>
  <c r="J52" i="153"/>
  <c r="N52" i="153"/>
  <c r="Q52" i="153"/>
  <c r="S52" i="153" s="1"/>
  <c r="W52" i="153" s="1"/>
  <c r="J53" i="153"/>
  <c r="N53" i="153"/>
  <c r="Q53" i="153"/>
  <c r="S53" i="153" s="1"/>
  <c r="W53" i="153" s="1"/>
  <c r="J54" i="153"/>
  <c r="N54" i="153"/>
  <c r="Q54" i="153"/>
  <c r="S54" i="153" s="1"/>
  <c r="W54" i="153" s="1"/>
  <c r="J55" i="153"/>
  <c r="N55" i="153"/>
  <c r="Q55" i="153"/>
  <c r="S55" i="153" s="1"/>
  <c r="W55" i="153" s="1"/>
  <c r="J56" i="153"/>
  <c r="N56" i="153"/>
  <c r="Q56" i="153"/>
  <c r="S56" i="153" s="1"/>
  <c r="W56" i="153" s="1"/>
  <c r="J57" i="153"/>
  <c r="N57" i="153"/>
  <c r="Q57" i="153"/>
  <c r="S57" i="153" s="1"/>
  <c r="W57" i="153" s="1"/>
  <c r="J58" i="153"/>
  <c r="N58" i="153"/>
  <c r="Q58" i="153"/>
  <c r="S58" i="153" s="1"/>
  <c r="W58" i="153" s="1"/>
  <c r="J59" i="153"/>
  <c r="N59" i="153"/>
  <c r="Q59" i="153"/>
  <c r="S59" i="153" s="1"/>
  <c r="W59" i="153" s="1"/>
  <c r="J60" i="153"/>
  <c r="N60" i="153"/>
  <c r="Q60" i="153"/>
  <c r="S60" i="153" s="1"/>
  <c r="W60" i="153" s="1"/>
  <c r="J61" i="153"/>
  <c r="N61" i="153"/>
  <c r="Q61" i="153"/>
  <c r="S61" i="153" s="1"/>
  <c r="W61" i="153" s="1"/>
  <c r="J62" i="153"/>
  <c r="N62" i="153"/>
  <c r="Q62" i="153"/>
  <c r="S62" i="153" s="1"/>
  <c r="W62" i="153" s="1"/>
  <c r="J63" i="153"/>
  <c r="N63" i="153"/>
  <c r="Q63" i="153"/>
  <c r="S63" i="153" s="1"/>
  <c r="W63" i="153" s="1"/>
  <c r="J64" i="153"/>
  <c r="N64" i="153"/>
  <c r="Q64" i="153"/>
  <c r="S64" i="153" s="1"/>
  <c r="W64" i="153" s="1"/>
  <c r="J65" i="153"/>
  <c r="N65" i="153"/>
  <c r="Q65" i="153"/>
  <c r="S65" i="153" s="1"/>
  <c r="W65" i="153" s="1"/>
  <c r="J66" i="153"/>
  <c r="N66" i="153"/>
  <c r="Q66" i="153"/>
  <c r="S66" i="153" s="1"/>
  <c r="W66" i="153" s="1"/>
  <c r="J67" i="153"/>
  <c r="N67" i="153"/>
  <c r="Q67" i="153"/>
  <c r="S67" i="153" s="1"/>
  <c r="W67" i="153" s="1"/>
  <c r="F70" i="153"/>
  <c r="H70" i="153"/>
  <c r="L70" i="153"/>
  <c r="P70" i="153"/>
  <c r="U70" i="153"/>
  <c r="AA84" i="153"/>
  <c r="J85" i="153"/>
  <c r="N85" i="153"/>
  <c r="Q85" i="153"/>
  <c r="S85" i="153" s="1"/>
  <c r="J86" i="153"/>
  <c r="N86" i="153"/>
  <c r="Q86" i="153"/>
  <c r="S86" i="153" s="1"/>
  <c r="W86" i="153" s="1"/>
  <c r="J87" i="153"/>
  <c r="N87" i="153"/>
  <c r="Q87" i="153"/>
  <c r="S87" i="153" s="1"/>
  <c r="W87" i="153" s="1"/>
  <c r="J88" i="153"/>
  <c r="N88" i="153"/>
  <c r="Q88" i="153"/>
  <c r="S88" i="153" s="1"/>
  <c r="W88" i="153" s="1"/>
  <c r="J89" i="153"/>
  <c r="N89" i="153"/>
  <c r="Q89" i="153"/>
  <c r="S89" i="153" s="1"/>
  <c r="W89" i="153" s="1"/>
  <c r="J90" i="153"/>
  <c r="N90" i="153"/>
  <c r="Q90" i="153"/>
  <c r="S90" i="153" s="1"/>
  <c r="W90" i="153" s="1"/>
  <c r="J91" i="153"/>
  <c r="N91" i="153"/>
  <c r="Q91" i="153"/>
  <c r="S91" i="153" s="1"/>
  <c r="W91" i="153" s="1"/>
  <c r="J92" i="153"/>
  <c r="N92" i="153"/>
  <c r="Q92" i="153"/>
  <c r="S92" i="153" s="1"/>
  <c r="W92" i="153" s="1"/>
  <c r="J93" i="153"/>
  <c r="N93" i="153"/>
  <c r="Q93" i="153"/>
  <c r="W93" i="153"/>
  <c r="J94" i="153"/>
  <c r="N94" i="153"/>
  <c r="Q94" i="153"/>
  <c r="S94" i="153" s="1"/>
  <c r="W94" i="153" s="1"/>
  <c r="J95" i="153"/>
  <c r="N95" i="153"/>
  <c r="Q95" i="153"/>
  <c r="S95" i="153" s="1"/>
  <c r="W95" i="153" s="1"/>
  <c r="J96" i="153"/>
  <c r="N96" i="153"/>
  <c r="Q96" i="153"/>
  <c r="S96" i="153" s="1"/>
  <c r="W96" i="153" s="1"/>
  <c r="J97" i="153"/>
  <c r="N97" i="153"/>
  <c r="Q97" i="153"/>
  <c r="S97" i="153" s="1"/>
  <c r="W97" i="153" s="1"/>
  <c r="J98" i="153"/>
  <c r="N98" i="153"/>
  <c r="Q98" i="153"/>
  <c r="W98" i="153"/>
  <c r="J99" i="153"/>
  <c r="N99" i="153"/>
  <c r="Q99" i="153"/>
  <c r="S99" i="153" s="1"/>
  <c r="W99" i="153" s="1"/>
  <c r="J100" i="153"/>
  <c r="N100" i="153"/>
  <c r="Q100" i="153"/>
  <c r="S100" i="153" s="1"/>
  <c r="W100" i="153" s="1"/>
  <c r="AE100" i="153"/>
  <c r="AG100" i="153" s="1"/>
  <c r="J101" i="153"/>
  <c r="N101" i="153"/>
  <c r="Q101" i="153"/>
  <c r="S101" i="153" s="1"/>
  <c r="W101" i="153" s="1"/>
  <c r="AE101" i="153"/>
  <c r="AG101" i="153" s="1"/>
  <c r="AC86" i="153" s="1"/>
  <c r="AE102" i="153"/>
  <c r="AG102" i="153" s="1"/>
  <c r="AC103" i="153"/>
  <c r="AC89" i="153" s="1"/>
  <c r="F104" i="153"/>
  <c r="H104" i="153"/>
  <c r="L104" i="153"/>
  <c r="P104" i="153"/>
  <c r="U104" i="153"/>
  <c r="AA119" i="153"/>
  <c r="J120" i="153"/>
  <c r="N120" i="153"/>
  <c r="Q120" i="153"/>
  <c r="S120" i="153" s="1"/>
  <c r="J121" i="153"/>
  <c r="N121" i="153"/>
  <c r="Q121" i="153"/>
  <c r="S121" i="153" s="1"/>
  <c r="W121" i="153" s="1"/>
  <c r="J122" i="153"/>
  <c r="N122" i="153"/>
  <c r="Q122" i="153"/>
  <c r="S122" i="153" s="1"/>
  <c r="W122" i="153" s="1"/>
  <c r="J123" i="153"/>
  <c r="N123" i="153"/>
  <c r="Q123" i="153"/>
  <c r="S123" i="153" s="1"/>
  <c r="W123" i="153" s="1"/>
  <c r="J124" i="153"/>
  <c r="N124" i="153"/>
  <c r="Q124" i="153"/>
  <c r="S124" i="153" s="1"/>
  <c r="W124" i="153" s="1"/>
  <c r="J125" i="153"/>
  <c r="N125" i="153"/>
  <c r="Q125" i="153"/>
  <c r="S125" i="153" s="1"/>
  <c r="W125" i="153" s="1"/>
  <c r="J126" i="153"/>
  <c r="N126" i="153"/>
  <c r="Q126" i="153"/>
  <c r="S126" i="153" s="1"/>
  <c r="W126" i="153" s="1"/>
  <c r="J127" i="153"/>
  <c r="N127" i="153"/>
  <c r="Q127" i="153"/>
  <c r="S127" i="153" s="1"/>
  <c r="W127" i="153" s="1"/>
  <c r="J128" i="153"/>
  <c r="N128" i="153"/>
  <c r="Q128" i="153"/>
  <c r="S128" i="153" s="1"/>
  <c r="W128" i="153" s="1"/>
  <c r="J129" i="153"/>
  <c r="N129" i="153"/>
  <c r="Q129" i="153"/>
  <c r="S129" i="153" s="1"/>
  <c r="W129" i="153" s="1"/>
  <c r="J130" i="153"/>
  <c r="N130" i="153"/>
  <c r="Q130" i="153"/>
  <c r="S130" i="153" s="1"/>
  <c r="W130" i="153" s="1"/>
  <c r="J131" i="153"/>
  <c r="N131" i="153"/>
  <c r="Q131" i="153"/>
  <c r="S131" i="153" s="1"/>
  <c r="W131" i="153" s="1"/>
  <c r="J132" i="153"/>
  <c r="N132" i="153"/>
  <c r="Q132" i="153"/>
  <c r="S132" i="153" s="1"/>
  <c r="W132" i="153" s="1"/>
  <c r="J133" i="153"/>
  <c r="N133" i="153"/>
  <c r="Q133" i="153"/>
  <c r="S133" i="153" s="1"/>
  <c r="W133" i="153" s="1"/>
  <c r="J135" i="153"/>
  <c r="N135" i="153"/>
  <c r="Q135" i="153"/>
  <c r="S135" i="153" s="1"/>
  <c r="W135" i="153" s="1"/>
  <c r="J136" i="153"/>
  <c r="N136" i="153"/>
  <c r="Q136" i="153"/>
  <c r="S136" i="153" s="1"/>
  <c r="W136" i="153" s="1"/>
  <c r="J137" i="153"/>
  <c r="N137" i="153"/>
  <c r="Q137" i="153"/>
  <c r="S137" i="153" s="1"/>
  <c r="W137" i="153" s="1"/>
  <c r="AE137" i="153"/>
  <c r="AG137" i="153" s="1"/>
  <c r="J138" i="153"/>
  <c r="N138" i="153"/>
  <c r="Q138" i="153"/>
  <c r="S138" i="153" s="1"/>
  <c r="W138" i="153" s="1"/>
  <c r="AE138" i="153"/>
  <c r="AA120" i="153" s="1"/>
  <c r="J139" i="153"/>
  <c r="N139" i="153"/>
  <c r="Q139" i="153"/>
  <c r="S139" i="153" s="1"/>
  <c r="W139" i="153" s="1"/>
  <c r="AE139" i="153"/>
  <c r="AG139" i="153" s="1"/>
  <c r="AC140" i="153"/>
  <c r="AC124" i="153" s="1"/>
  <c r="F141" i="153"/>
  <c r="H141" i="153"/>
  <c r="L141" i="153"/>
  <c r="P141" i="153"/>
  <c r="J159" i="153"/>
  <c r="N159" i="153"/>
  <c r="Q159" i="153"/>
  <c r="AA159" i="153"/>
  <c r="J160" i="153"/>
  <c r="N160" i="153"/>
  <c r="Q160" i="153"/>
  <c r="S160" i="153" s="1"/>
  <c r="W160" i="153" s="1"/>
  <c r="J161" i="153"/>
  <c r="N161" i="153"/>
  <c r="Q161" i="153"/>
  <c r="S161" i="153" s="1"/>
  <c r="W161" i="153" s="1"/>
  <c r="J162" i="153"/>
  <c r="N162" i="153"/>
  <c r="Q162" i="153"/>
  <c r="S162" i="153" s="1"/>
  <c r="W162" i="153" s="1"/>
  <c r="J163" i="153"/>
  <c r="N163" i="153"/>
  <c r="Q163" i="153"/>
  <c r="S163" i="153" s="1"/>
  <c r="W163" i="153" s="1"/>
  <c r="J164" i="153"/>
  <c r="N164" i="153"/>
  <c r="Q164" i="153"/>
  <c r="S164" i="153" s="1"/>
  <c r="W164" i="153" s="1"/>
  <c r="J165" i="153"/>
  <c r="N165" i="153"/>
  <c r="Q165" i="153"/>
  <c r="S165" i="153" s="1"/>
  <c r="W165" i="153" s="1"/>
  <c r="J166" i="153"/>
  <c r="N166" i="153"/>
  <c r="Q166" i="153"/>
  <c r="S166" i="153" s="1"/>
  <c r="W166" i="153" s="1"/>
  <c r="J167" i="153"/>
  <c r="N167" i="153"/>
  <c r="Q167" i="153"/>
  <c r="S167" i="153" s="1"/>
  <c r="W167" i="153" s="1"/>
  <c r="J168" i="153"/>
  <c r="N168" i="153"/>
  <c r="Q168" i="153"/>
  <c r="S168" i="153" s="1"/>
  <c r="W168" i="153" s="1"/>
  <c r="J169" i="153"/>
  <c r="N169" i="153"/>
  <c r="Q169" i="153"/>
  <c r="S169" i="153" s="1"/>
  <c r="W169" i="153" s="1"/>
  <c r="J170" i="153"/>
  <c r="N170" i="153"/>
  <c r="Q170" i="153"/>
  <c r="S170" i="153" s="1"/>
  <c r="W170" i="153" s="1"/>
  <c r="J171" i="153"/>
  <c r="N171" i="153"/>
  <c r="Q171" i="153"/>
  <c r="S171" i="153" s="1"/>
  <c r="W171" i="153" s="1"/>
  <c r="J172" i="153"/>
  <c r="N172" i="153"/>
  <c r="Q172" i="153"/>
  <c r="S172" i="153" s="1"/>
  <c r="W172" i="153" s="1"/>
  <c r="J173" i="153"/>
  <c r="N173" i="153"/>
  <c r="Q173" i="153"/>
  <c r="S173" i="153" s="1"/>
  <c r="W173" i="153" s="1"/>
  <c r="J175" i="153"/>
  <c r="N175" i="153"/>
  <c r="Q175" i="153"/>
  <c r="S175" i="153" s="1"/>
  <c r="W175" i="153" s="1"/>
  <c r="J176" i="153"/>
  <c r="N176" i="153"/>
  <c r="Q176" i="153"/>
  <c r="S176" i="153" s="1"/>
  <c r="W176" i="153" s="1"/>
  <c r="AE176" i="153"/>
  <c r="AG176" i="153" s="1"/>
  <c r="J177" i="153"/>
  <c r="N177" i="153"/>
  <c r="Q177" i="153"/>
  <c r="S177" i="153" s="1"/>
  <c r="W177" i="153" s="1"/>
  <c r="AE177" i="153"/>
  <c r="AA160" i="153" s="1"/>
  <c r="J178" i="153"/>
  <c r="N178" i="153"/>
  <c r="Q178" i="153"/>
  <c r="S178" i="153" s="1"/>
  <c r="W178" i="153" s="1"/>
  <c r="AE178" i="153"/>
  <c r="AG178" i="153" s="1"/>
  <c r="AC179" i="153"/>
  <c r="AE179" i="153" s="1"/>
  <c r="AC165" i="153" s="1"/>
  <c r="F180" i="153"/>
  <c r="H180" i="153"/>
  <c r="L180" i="153"/>
  <c r="P180" i="153"/>
  <c r="J198" i="153"/>
  <c r="N198" i="153"/>
  <c r="Q198" i="153"/>
  <c r="J199" i="153"/>
  <c r="N199" i="153"/>
  <c r="Q199" i="153"/>
  <c r="S199" i="153" s="1"/>
  <c r="W199" i="153" s="1"/>
  <c r="J200" i="153"/>
  <c r="N200" i="153"/>
  <c r="Q200" i="153"/>
  <c r="S200" i="153" s="1"/>
  <c r="W200" i="153" s="1"/>
  <c r="J201" i="153"/>
  <c r="N201" i="153"/>
  <c r="Q201" i="153"/>
  <c r="S201" i="153" s="1"/>
  <c r="W201" i="153" s="1"/>
  <c r="J202" i="153"/>
  <c r="N202" i="153"/>
  <c r="Q202" i="153"/>
  <c r="S202" i="153" s="1"/>
  <c r="W202" i="153" s="1"/>
  <c r="J203" i="153"/>
  <c r="N203" i="153"/>
  <c r="Q203" i="153"/>
  <c r="S203" i="153" s="1"/>
  <c r="W203" i="153" s="1"/>
  <c r="J204" i="153"/>
  <c r="N204" i="153"/>
  <c r="Q204" i="153"/>
  <c r="S204" i="153" s="1"/>
  <c r="W204" i="153" s="1"/>
  <c r="J205" i="153"/>
  <c r="N205" i="153"/>
  <c r="Q205" i="153"/>
  <c r="S205" i="153" s="1"/>
  <c r="W205" i="153" s="1"/>
  <c r="J206" i="153"/>
  <c r="N206" i="153"/>
  <c r="Q206" i="153"/>
  <c r="S206" i="153" s="1"/>
  <c r="W206" i="153" s="1"/>
  <c r="J207" i="153"/>
  <c r="N207" i="153"/>
  <c r="Q207" i="153"/>
  <c r="S207" i="153" s="1"/>
  <c r="W207" i="153" s="1"/>
  <c r="J208" i="153"/>
  <c r="N208" i="153"/>
  <c r="Q208" i="153"/>
  <c r="S208" i="153" s="1"/>
  <c r="W208" i="153" s="1"/>
  <c r="J209" i="153"/>
  <c r="N209" i="153"/>
  <c r="Q209" i="153"/>
  <c r="S209" i="153" s="1"/>
  <c r="W209" i="153" s="1"/>
  <c r="J210" i="153"/>
  <c r="N210" i="153"/>
  <c r="Q210" i="153"/>
  <c r="S210" i="153" s="1"/>
  <c r="W210" i="153" s="1"/>
  <c r="J211" i="153"/>
  <c r="N211" i="153"/>
  <c r="Q211" i="153"/>
  <c r="S211" i="153" s="1"/>
  <c r="W211" i="153" s="1"/>
  <c r="J212" i="153"/>
  <c r="N212" i="153"/>
  <c r="Q212" i="153"/>
  <c r="S212" i="153" s="1"/>
  <c r="W212" i="153" s="1"/>
  <c r="J214" i="153"/>
  <c r="N214" i="153"/>
  <c r="Q214" i="153"/>
  <c r="S214" i="153" s="1"/>
  <c r="W214" i="153" s="1"/>
  <c r="J215" i="153"/>
  <c r="N215" i="153"/>
  <c r="Q215" i="153"/>
  <c r="S215" i="153" s="1"/>
  <c r="W215" i="153" s="1"/>
  <c r="J216" i="153"/>
  <c r="N216" i="153"/>
  <c r="Q216" i="153"/>
  <c r="S216" i="153" s="1"/>
  <c r="W216" i="153" s="1"/>
  <c r="J217" i="153"/>
  <c r="N217" i="153"/>
  <c r="Q217" i="153"/>
  <c r="S217" i="153" s="1"/>
  <c r="W217" i="153" s="1"/>
  <c r="F219" i="153"/>
  <c r="H219" i="153"/>
  <c r="L219" i="153"/>
  <c r="P219" i="153"/>
  <c r="J237" i="153"/>
  <c r="N237" i="153"/>
  <c r="Q237" i="153"/>
  <c r="S237" i="153" s="1"/>
  <c r="W237" i="153" s="1"/>
  <c r="H238" i="153"/>
  <c r="J238" i="153" s="1"/>
  <c r="N238" i="153"/>
  <c r="J239" i="153"/>
  <c r="N239" i="153"/>
  <c r="Q239" i="153"/>
  <c r="S239" i="153" s="1"/>
  <c r="W239" i="153" s="1"/>
  <c r="J240" i="153"/>
  <c r="N240" i="153"/>
  <c r="Q240" i="153"/>
  <c r="S240" i="153" s="1"/>
  <c r="W240" i="153" s="1"/>
  <c r="J241" i="153"/>
  <c r="N241" i="153"/>
  <c r="Q241" i="153"/>
  <c r="S241" i="153" s="1"/>
  <c r="W241" i="153" s="1"/>
  <c r="J242" i="153"/>
  <c r="N242" i="153"/>
  <c r="Q242" i="153"/>
  <c r="H243" i="153"/>
  <c r="N243" i="153"/>
  <c r="J244" i="153"/>
  <c r="N244" i="153"/>
  <c r="Q244" i="153"/>
  <c r="S244" i="153" s="1"/>
  <c r="W244" i="153" s="1"/>
  <c r="J245" i="153"/>
  <c r="N245" i="153"/>
  <c r="Q245" i="153"/>
  <c r="S245" i="153" s="1"/>
  <c r="W245" i="153" s="1"/>
  <c r="J246" i="153"/>
  <c r="N246" i="153"/>
  <c r="Q246" i="153"/>
  <c r="S246" i="153" s="1"/>
  <c r="W246" i="153" s="1"/>
  <c r="J247" i="153"/>
  <c r="N247" i="153"/>
  <c r="Q247" i="153"/>
  <c r="S247" i="153" s="1"/>
  <c r="W247" i="153" s="1"/>
  <c r="J248" i="153"/>
  <c r="N248" i="153"/>
  <c r="Q248" i="153"/>
  <c r="S248" i="153" s="1"/>
  <c r="W248" i="153" s="1"/>
  <c r="J249" i="153"/>
  <c r="N249" i="153"/>
  <c r="Q249" i="153"/>
  <c r="S249" i="153" s="1"/>
  <c r="W249" i="153" s="1"/>
  <c r="J250" i="153"/>
  <c r="N250" i="153"/>
  <c r="Q250" i="153"/>
  <c r="S250" i="153" s="1"/>
  <c r="W250" i="153" s="1"/>
  <c r="J251" i="153"/>
  <c r="N251" i="153"/>
  <c r="Q251" i="153"/>
  <c r="S251" i="153" s="1"/>
  <c r="W251" i="153" s="1"/>
  <c r="J253" i="153"/>
  <c r="N253" i="153"/>
  <c r="Q253" i="153"/>
  <c r="S253" i="153" s="1"/>
  <c r="W253" i="153" s="1"/>
  <c r="J254" i="153"/>
  <c r="N254" i="153"/>
  <c r="Q254" i="153"/>
  <c r="S254" i="153" s="1"/>
  <c r="W254" i="153" s="1"/>
  <c r="J255" i="153"/>
  <c r="N255" i="153"/>
  <c r="Q255" i="153"/>
  <c r="S255" i="153" s="1"/>
  <c r="W255" i="153" s="1"/>
  <c r="J256" i="153"/>
  <c r="N256" i="153"/>
  <c r="Q256" i="153"/>
  <c r="S256" i="153" s="1"/>
  <c r="W256" i="153" s="1"/>
  <c r="F258" i="153"/>
  <c r="L258" i="153"/>
  <c r="P258" i="153"/>
  <c r="J273" i="153"/>
  <c r="N273" i="153"/>
  <c r="Q273" i="153"/>
  <c r="S273" i="153" s="1"/>
  <c r="W273" i="153" s="1"/>
  <c r="J274" i="153"/>
  <c r="N274" i="153"/>
  <c r="Q274" i="153"/>
  <c r="J275" i="153"/>
  <c r="N275" i="153"/>
  <c r="Q275" i="153"/>
  <c r="S275" i="153" s="1"/>
  <c r="W275" i="153" s="1"/>
  <c r="J276" i="153"/>
  <c r="N276" i="153"/>
  <c r="Q276" i="153"/>
  <c r="S276" i="153" s="1"/>
  <c r="W276" i="153" s="1"/>
  <c r="J277" i="153"/>
  <c r="N277" i="153"/>
  <c r="Q277" i="153"/>
  <c r="S277" i="153" s="1"/>
  <c r="W277" i="153" s="1"/>
  <c r="J278" i="153"/>
  <c r="N278" i="153"/>
  <c r="Q278" i="153"/>
  <c r="S278" i="153" s="1"/>
  <c r="W278" i="153" s="1"/>
  <c r="J279" i="153"/>
  <c r="N279" i="153"/>
  <c r="Q279" i="153"/>
  <c r="S279" i="153" s="1"/>
  <c r="W279" i="153" s="1"/>
  <c r="J280" i="153"/>
  <c r="N280" i="153"/>
  <c r="Q280" i="153"/>
  <c r="S280" i="153" s="1"/>
  <c r="W280" i="153" s="1"/>
  <c r="J281" i="153"/>
  <c r="N281" i="153"/>
  <c r="Q281" i="153"/>
  <c r="S281" i="153" s="1"/>
  <c r="W281" i="153" s="1"/>
  <c r="J282" i="153"/>
  <c r="N282" i="153"/>
  <c r="Q282" i="153"/>
  <c r="S282" i="153" s="1"/>
  <c r="W282" i="153" s="1"/>
  <c r="J283" i="153"/>
  <c r="N283" i="153"/>
  <c r="Q283" i="153"/>
  <c r="S283" i="153" s="1"/>
  <c r="W283" i="153" s="1"/>
  <c r="J284" i="153"/>
  <c r="N284" i="153"/>
  <c r="Q284" i="153"/>
  <c r="S284" i="153" s="1"/>
  <c r="W284" i="153" s="1"/>
  <c r="J285" i="153"/>
  <c r="N285" i="153"/>
  <c r="Q285" i="153"/>
  <c r="S285" i="153" s="1"/>
  <c r="W285" i="153" s="1"/>
  <c r="J286" i="153"/>
  <c r="N286" i="153"/>
  <c r="Q286" i="153"/>
  <c r="S286" i="153" s="1"/>
  <c r="W286" i="153" s="1"/>
  <c r="J287" i="153"/>
  <c r="N287" i="153"/>
  <c r="Q287" i="153"/>
  <c r="S287" i="153" s="1"/>
  <c r="W287" i="153" s="1"/>
  <c r="J289" i="153"/>
  <c r="N289" i="153"/>
  <c r="Q289" i="153"/>
  <c r="S289" i="153" s="1"/>
  <c r="W289" i="153" s="1"/>
  <c r="J290" i="153"/>
  <c r="N290" i="153"/>
  <c r="Q290" i="153"/>
  <c r="S290" i="153" s="1"/>
  <c r="W290" i="153" s="1"/>
  <c r="J291" i="153"/>
  <c r="N291" i="153"/>
  <c r="Q291" i="153"/>
  <c r="S291" i="153" s="1"/>
  <c r="W291" i="153" s="1"/>
  <c r="J292" i="153"/>
  <c r="N292" i="153"/>
  <c r="Q292" i="153"/>
  <c r="S292" i="153" s="1"/>
  <c r="W292" i="153" s="1"/>
  <c r="F294" i="153"/>
  <c r="H294" i="153"/>
  <c r="L294" i="153"/>
  <c r="P294" i="153"/>
  <c r="J309" i="153"/>
  <c r="N309" i="153"/>
  <c r="Q309" i="153"/>
  <c r="J310" i="153"/>
  <c r="N310" i="153"/>
  <c r="Q310" i="153"/>
  <c r="S310" i="153" s="1"/>
  <c r="W310" i="153" s="1"/>
  <c r="J311" i="153"/>
  <c r="N311" i="153"/>
  <c r="Q311" i="153"/>
  <c r="S311" i="153" s="1"/>
  <c r="W311" i="153" s="1"/>
  <c r="J312" i="153"/>
  <c r="N312" i="153"/>
  <c r="Q312" i="153"/>
  <c r="S312" i="153" s="1"/>
  <c r="W312" i="153" s="1"/>
  <c r="J313" i="153"/>
  <c r="N313" i="153"/>
  <c r="Q313" i="153"/>
  <c r="S313" i="153" s="1"/>
  <c r="W313" i="153" s="1"/>
  <c r="J314" i="153"/>
  <c r="N314" i="153"/>
  <c r="Q314" i="153"/>
  <c r="S314" i="153" s="1"/>
  <c r="W314" i="153" s="1"/>
  <c r="J315" i="153"/>
  <c r="N315" i="153"/>
  <c r="Q315" i="153"/>
  <c r="S315" i="153" s="1"/>
  <c r="W315" i="153" s="1"/>
  <c r="J316" i="153"/>
  <c r="N316" i="153"/>
  <c r="Q316" i="153"/>
  <c r="S316" i="153" s="1"/>
  <c r="W316" i="153" s="1"/>
  <c r="J317" i="153"/>
  <c r="N317" i="153"/>
  <c r="Q317" i="153"/>
  <c r="S317" i="153" s="1"/>
  <c r="W317" i="153" s="1"/>
  <c r="J318" i="153"/>
  <c r="N318" i="153"/>
  <c r="Q318" i="153"/>
  <c r="S318" i="153" s="1"/>
  <c r="W318" i="153" s="1"/>
  <c r="J319" i="153"/>
  <c r="N319" i="153"/>
  <c r="Q319" i="153"/>
  <c r="S319" i="153" s="1"/>
  <c r="W319" i="153" s="1"/>
  <c r="J320" i="153"/>
  <c r="N320" i="153"/>
  <c r="Q320" i="153"/>
  <c r="S320" i="153" s="1"/>
  <c r="W320" i="153" s="1"/>
  <c r="J321" i="153"/>
  <c r="N321" i="153"/>
  <c r="Q321" i="153"/>
  <c r="S321" i="153" s="1"/>
  <c r="W321" i="153" s="1"/>
  <c r="J322" i="153"/>
  <c r="N322" i="153"/>
  <c r="Q322" i="153"/>
  <c r="S322" i="153" s="1"/>
  <c r="W322" i="153" s="1"/>
  <c r="J323" i="153"/>
  <c r="N323" i="153"/>
  <c r="Q323" i="153"/>
  <c r="S323" i="153" s="1"/>
  <c r="W323" i="153" s="1"/>
  <c r="J325" i="153"/>
  <c r="N325" i="153"/>
  <c r="Q325" i="153"/>
  <c r="S325" i="153" s="1"/>
  <c r="W325" i="153" s="1"/>
  <c r="J326" i="153"/>
  <c r="N326" i="153"/>
  <c r="Q326" i="153"/>
  <c r="S326" i="153" s="1"/>
  <c r="W326" i="153" s="1"/>
  <c r="J327" i="153"/>
  <c r="N327" i="153"/>
  <c r="Q327" i="153"/>
  <c r="S327" i="153" s="1"/>
  <c r="W327" i="153" s="1"/>
  <c r="J328" i="153"/>
  <c r="N328" i="153"/>
  <c r="Q328" i="153"/>
  <c r="S328" i="153" s="1"/>
  <c r="W328" i="153" s="1"/>
  <c r="F330" i="153"/>
  <c r="H330" i="153"/>
  <c r="L330" i="153"/>
  <c r="P330" i="153"/>
  <c r="AE363" i="153"/>
  <c r="AG363" i="153" s="1"/>
  <c r="N21" i="15"/>
  <c r="M21" i="19"/>
  <c r="K42" i="143"/>
  <c r="W81" i="143"/>
  <c r="V80" i="143"/>
  <c r="H258" i="153" l="1"/>
  <c r="Q238" i="153"/>
  <c r="S238" i="153" s="1"/>
  <c r="W238" i="153" s="1"/>
  <c r="J127" i="152"/>
  <c r="J140" i="152" s="1"/>
  <c r="AC164" i="153"/>
  <c r="J104" i="153"/>
  <c r="AE103" i="153"/>
  <c r="AC90" i="153" s="1"/>
  <c r="AC92" i="153" s="1"/>
  <c r="J34" i="153"/>
  <c r="AE140" i="153"/>
  <c r="AC125" i="153" s="1"/>
  <c r="W34" i="153"/>
  <c r="AC66" i="153" s="1"/>
  <c r="AG66" i="153" s="1"/>
  <c r="Q104" i="153"/>
  <c r="J141" i="153"/>
  <c r="N34" i="153"/>
  <c r="AG138" i="153"/>
  <c r="AC121" i="153" s="1"/>
  <c r="AA85" i="153"/>
  <c r="N70" i="153"/>
  <c r="AG179" i="153"/>
  <c r="AA163" i="153" s="1"/>
  <c r="S198" i="153"/>
  <c r="Q219" i="153"/>
  <c r="Q294" i="153"/>
  <c r="S274" i="153"/>
  <c r="S242" i="153"/>
  <c r="W242" i="153" s="1"/>
  <c r="N330" i="153"/>
  <c r="J294" i="153"/>
  <c r="AC291" i="153" s="1"/>
  <c r="N258" i="153"/>
  <c r="N180" i="153"/>
  <c r="N141" i="153"/>
  <c r="J219" i="153"/>
  <c r="AC216" i="153" s="1"/>
  <c r="Q180" i="153"/>
  <c r="J330" i="153"/>
  <c r="AC327" i="153" s="1"/>
  <c r="J180" i="153"/>
  <c r="N104" i="153"/>
  <c r="J70" i="153"/>
  <c r="AC67" i="153" s="1"/>
  <c r="AG67" i="153" s="1"/>
  <c r="Q243" i="153"/>
  <c r="S243" i="153" s="1"/>
  <c r="W243" i="153" s="1"/>
  <c r="J243" i="153"/>
  <c r="J258" i="153" s="1"/>
  <c r="AC255" i="153" s="1"/>
  <c r="W85" i="153"/>
  <c r="W104" i="153" s="1"/>
  <c r="S104" i="153"/>
  <c r="S309" i="153"/>
  <c r="Q330" i="153"/>
  <c r="W120" i="153"/>
  <c r="W141" i="153" s="1"/>
  <c r="S141" i="153"/>
  <c r="W51" i="153"/>
  <c r="W70" i="153" s="1"/>
  <c r="AC68" i="153" s="1"/>
  <c r="AG68" i="153" s="1"/>
  <c r="S70" i="153"/>
  <c r="N294" i="153"/>
  <c r="N219" i="153"/>
  <c r="Q141" i="153"/>
  <c r="AG177" i="153"/>
  <c r="AC161" i="153" s="1"/>
  <c r="S159" i="153"/>
  <c r="Q70" i="153"/>
  <c r="AE365" i="153" l="1"/>
  <c r="AG365" i="153" s="1"/>
  <c r="AA346" i="153"/>
  <c r="AG140" i="153"/>
  <c r="AA123" i="153" s="1"/>
  <c r="AA384" i="153"/>
  <c r="AE405" i="153"/>
  <c r="AG103" i="153"/>
  <c r="AA88" i="153" s="1"/>
  <c r="AA92" i="153" s="1"/>
  <c r="W258" i="153"/>
  <c r="AC290" i="153" s="1"/>
  <c r="AC53" i="153"/>
  <c r="AA52" i="153"/>
  <c r="AA273" i="153"/>
  <c r="AE291" i="153"/>
  <c r="AA274" i="153" s="1"/>
  <c r="W159" i="153"/>
  <c r="W180" i="153" s="1"/>
  <c r="AC215" i="153" s="1"/>
  <c r="S180" i="153"/>
  <c r="W309" i="153"/>
  <c r="W330" i="153" s="1"/>
  <c r="S330" i="153"/>
  <c r="AC69" i="153"/>
  <c r="AG69" i="153" s="1"/>
  <c r="AA237" i="153"/>
  <c r="AE255" i="153"/>
  <c r="AA238" i="153" s="1"/>
  <c r="W198" i="153"/>
  <c r="W219" i="153" s="1"/>
  <c r="S219" i="153"/>
  <c r="AA198" i="153"/>
  <c r="AE216" i="153"/>
  <c r="AA199" i="153" s="1"/>
  <c r="W274" i="153"/>
  <c r="W294" i="153" s="1"/>
  <c r="S294" i="153"/>
  <c r="AA309" i="153"/>
  <c r="AE327" i="153"/>
  <c r="AA310" i="153" s="1"/>
  <c r="S258" i="153"/>
  <c r="Q258" i="153"/>
  <c r="L20" i="223"/>
  <c r="AC407" i="153" l="1"/>
  <c r="AC389" i="153" s="1"/>
  <c r="AC442" i="153"/>
  <c r="AE364" i="153"/>
  <c r="AA347" i="153" s="1"/>
  <c r="AC366" i="153"/>
  <c r="AE366" i="153" s="1"/>
  <c r="AC352" i="153" s="1"/>
  <c r="AA385" i="153"/>
  <c r="AE406" i="153"/>
  <c r="AG406" i="153" s="1"/>
  <c r="AG405" i="153"/>
  <c r="AC256" i="153"/>
  <c r="AE256" i="153" s="1"/>
  <c r="AG256" i="153" s="1"/>
  <c r="AG255" i="153"/>
  <c r="AC239" i="153" s="1"/>
  <c r="AG327" i="153"/>
  <c r="AC311" i="153" s="1"/>
  <c r="AC328" i="153"/>
  <c r="AE215" i="153"/>
  <c r="AG215" i="153" s="1"/>
  <c r="AG216" i="153"/>
  <c r="AC200" i="153" s="1"/>
  <c r="AG291" i="153"/>
  <c r="AC275" i="153" s="1"/>
  <c r="AC217" i="153"/>
  <c r="AC254" i="153"/>
  <c r="AC292" i="153"/>
  <c r="AC293" i="153" s="1"/>
  <c r="AC326" i="153"/>
  <c r="AA56" i="153"/>
  <c r="AC57" i="153"/>
  <c r="AE290" i="153"/>
  <c r="AG290" i="153" s="1"/>
  <c r="S32" i="144"/>
  <c r="H42" i="143" s="1"/>
  <c r="Q32" i="144"/>
  <c r="F42" i="143" s="1"/>
  <c r="AG364" i="153" l="1"/>
  <c r="AC348" i="153" s="1"/>
  <c r="AE407" i="153"/>
  <c r="AG407" i="153" s="1"/>
  <c r="AE442" i="153"/>
  <c r="AG442" i="153" s="1"/>
  <c r="AC445" i="153"/>
  <c r="AC351" i="153"/>
  <c r="AC386" i="153"/>
  <c r="AE217" i="153"/>
  <c r="AG217" i="153" s="1"/>
  <c r="AE293" i="153"/>
  <c r="AC279" i="153" s="1"/>
  <c r="AC278" i="153"/>
  <c r="AE254" i="153"/>
  <c r="AG254" i="153" s="1"/>
  <c r="AC257" i="153"/>
  <c r="AE292" i="153"/>
  <c r="AG292" i="153" s="1"/>
  <c r="AE326" i="153"/>
  <c r="AG326" i="153" s="1"/>
  <c r="AC329" i="153"/>
  <c r="AG366" i="153"/>
  <c r="AA350" i="153" s="1"/>
  <c r="AE328" i="153"/>
  <c r="AG328" i="153" s="1"/>
  <c r="AC218" i="153"/>
  <c r="H117" i="152"/>
  <c r="H115" i="152"/>
  <c r="W73" i="143"/>
  <c r="W74" i="143"/>
  <c r="W75" i="143"/>
  <c r="W76" i="143"/>
  <c r="W77" i="143"/>
  <c r="W78" i="143"/>
  <c r="W79" i="143"/>
  <c r="W80" i="143"/>
  <c r="W72" i="143"/>
  <c r="W71" i="143"/>
  <c r="S31" i="144"/>
  <c r="H41" i="143" s="1"/>
  <c r="Q31" i="144"/>
  <c r="T24" i="175"/>
  <c r="T23" i="175"/>
  <c r="T22" i="175"/>
  <c r="L30" i="216"/>
  <c r="K30" i="216"/>
  <c r="L29" i="215"/>
  <c r="K29" i="215"/>
  <c r="S30" i="144"/>
  <c r="H40" i="143" s="1"/>
  <c r="Q30" i="144"/>
  <c r="F40" i="143" s="1"/>
  <c r="V72" i="143"/>
  <c r="V73" i="143"/>
  <c r="V74" i="143"/>
  <c r="V75" i="143"/>
  <c r="V76" i="143"/>
  <c r="V77" i="143"/>
  <c r="V78" i="143"/>
  <c r="V79" i="143"/>
  <c r="V71" i="143"/>
  <c r="V70" i="143"/>
  <c r="U72" i="143"/>
  <c r="J38" i="213"/>
  <c r="K38" i="213"/>
  <c r="K30" i="210"/>
  <c r="L21" i="209"/>
  <c r="L27" i="209" s="1"/>
  <c r="K27" i="209"/>
  <c r="K30" i="187"/>
  <c r="L30" i="187"/>
  <c r="K31" i="185"/>
  <c r="L31" i="185"/>
  <c r="K45" i="184"/>
  <c r="K28" i="183"/>
  <c r="L28" i="183"/>
  <c r="K31" i="182"/>
  <c r="L31" i="182"/>
  <c r="K28" i="181"/>
  <c r="L28" i="181"/>
  <c r="L18" i="66"/>
  <c r="P18" i="66" s="1"/>
  <c r="L19" i="66"/>
  <c r="L20" i="66"/>
  <c r="P20" i="66" s="1"/>
  <c r="L21" i="66"/>
  <c r="P21" i="66" s="1"/>
  <c r="F24" i="66"/>
  <c r="J31" i="66" s="1"/>
  <c r="H24" i="66"/>
  <c r="J30" i="66" s="1"/>
  <c r="J24" i="66"/>
  <c r="J29" i="66" s="1"/>
  <c r="N24" i="66"/>
  <c r="J28" i="66" s="1"/>
  <c r="L18" i="65"/>
  <c r="P18" i="65" s="1"/>
  <c r="L19" i="65"/>
  <c r="L20" i="65"/>
  <c r="P20" i="65" s="1"/>
  <c r="L21" i="65"/>
  <c r="P21" i="65" s="1"/>
  <c r="F23" i="65"/>
  <c r="J31" i="65" s="1"/>
  <c r="H23" i="65"/>
  <c r="J30" i="65" s="1"/>
  <c r="J23" i="65"/>
  <c r="J29" i="65" s="1"/>
  <c r="N23" i="65"/>
  <c r="J28" i="65" s="1"/>
  <c r="K29" i="203"/>
  <c r="L29" i="203"/>
  <c r="K30" i="202"/>
  <c r="L30" i="202"/>
  <c r="M22" i="204"/>
  <c r="N22" i="204"/>
  <c r="J31" i="3"/>
  <c r="K31" i="3"/>
  <c r="M26" i="173"/>
  <c r="N26" i="173"/>
  <c r="K31" i="172"/>
  <c r="L31" i="172"/>
  <c r="K27" i="208"/>
  <c r="L27" i="208"/>
  <c r="K28" i="157"/>
  <c r="L28" i="157"/>
  <c r="K30" i="195"/>
  <c r="L30" i="195"/>
  <c r="K28" i="194"/>
  <c r="L28" i="194"/>
  <c r="F31" i="201"/>
  <c r="J45" i="200"/>
  <c r="K45" i="200"/>
  <c r="K42" i="165"/>
  <c r="L42" i="165"/>
  <c r="E14" i="142"/>
  <c r="E16" i="142"/>
  <c r="E17" i="142"/>
  <c r="E18" i="142"/>
  <c r="E19" i="142"/>
  <c r="E20" i="142"/>
  <c r="E21" i="142"/>
  <c r="E25" i="142"/>
  <c r="D25" i="141"/>
  <c r="D8" i="140"/>
  <c r="E15" i="140" s="1"/>
  <c r="D8" i="141" s="1"/>
  <c r="D19" i="140"/>
  <c r="E15" i="142" s="1"/>
  <c r="E32" i="140"/>
  <c r="D10" i="141" s="1"/>
  <c r="E41" i="140"/>
  <c r="D18" i="141" s="1"/>
  <c r="M27" i="205"/>
  <c r="N27" i="205"/>
  <c r="M30" i="198"/>
  <c r="N30" i="198"/>
  <c r="K27" i="177"/>
  <c r="L27" i="177"/>
  <c r="K36" i="44"/>
  <c r="L36" i="44"/>
  <c r="K26" i="4"/>
  <c r="L26" i="4"/>
  <c r="H17" i="152"/>
  <c r="H20" i="152"/>
  <c r="H27" i="152"/>
  <c r="H29" i="152"/>
  <c r="H38" i="152"/>
  <c r="H40" i="152"/>
  <c r="H48" i="152"/>
  <c r="H50" i="152"/>
  <c r="H59" i="152"/>
  <c r="H61" i="152"/>
  <c r="H70" i="152"/>
  <c r="H72" i="152"/>
  <c r="H81" i="152"/>
  <c r="H83" i="152"/>
  <c r="H92" i="152"/>
  <c r="H94" i="152"/>
  <c r="H103" i="152"/>
  <c r="H105" i="152"/>
  <c r="K26" i="192"/>
  <c r="L26" i="192"/>
  <c r="M27" i="158"/>
  <c r="N27" i="158"/>
  <c r="K28" i="71"/>
  <c r="L28" i="71"/>
  <c r="H24" i="48"/>
  <c r="K32" i="47"/>
  <c r="L32" i="47"/>
  <c r="M25" i="193"/>
  <c r="N25" i="193"/>
  <c r="Q9" i="144"/>
  <c r="F19" i="143" s="1"/>
  <c r="G19" i="143" s="1"/>
  <c r="I25" i="143" s="1"/>
  <c r="S9" i="144"/>
  <c r="Q10" i="144"/>
  <c r="F20" i="143" s="1"/>
  <c r="S10" i="144"/>
  <c r="H20" i="143" s="1"/>
  <c r="Q11" i="144"/>
  <c r="F21" i="143" s="1"/>
  <c r="S11" i="144"/>
  <c r="H21" i="143" s="1"/>
  <c r="Q12" i="144"/>
  <c r="F22" i="143" s="1"/>
  <c r="S12" i="144"/>
  <c r="H22" i="143" s="1"/>
  <c r="Q13" i="144"/>
  <c r="F23" i="143" s="1"/>
  <c r="S13" i="144"/>
  <c r="H23" i="143" s="1"/>
  <c r="Q14" i="144"/>
  <c r="F24" i="143" s="1"/>
  <c r="S14" i="144"/>
  <c r="H24" i="143" s="1"/>
  <c r="Q15" i="144"/>
  <c r="F25" i="143" s="1"/>
  <c r="S15" i="144"/>
  <c r="H25" i="143" s="1"/>
  <c r="Q16" i="144"/>
  <c r="F26" i="143" s="1"/>
  <c r="S16" i="144"/>
  <c r="H26" i="143" s="1"/>
  <c r="Q17" i="144"/>
  <c r="F27" i="143" s="1"/>
  <c r="S17" i="144"/>
  <c r="H27" i="143" s="1"/>
  <c r="Q18" i="144"/>
  <c r="F28" i="143" s="1"/>
  <c r="S18" i="144"/>
  <c r="H28" i="143" s="1"/>
  <c r="Q19" i="144"/>
  <c r="F29" i="143" s="1"/>
  <c r="S19" i="144"/>
  <c r="H29" i="143" s="1"/>
  <c r="Q20" i="144"/>
  <c r="F30" i="143" s="1"/>
  <c r="S20" i="144"/>
  <c r="H30" i="143" s="1"/>
  <c r="Q21" i="144"/>
  <c r="F31" i="143" s="1"/>
  <c r="S21" i="144"/>
  <c r="H31" i="143" s="1"/>
  <c r="Q22" i="144"/>
  <c r="F32" i="143" s="1"/>
  <c r="S22" i="144"/>
  <c r="H32" i="143" s="1"/>
  <c r="Q23" i="144"/>
  <c r="F33" i="143" s="1"/>
  <c r="S23" i="144"/>
  <c r="H33" i="143" s="1"/>
  <c r="Q24" i="144"/>
  <c r="F34" i="143" s="1"/>
  <c r="S24" i="144"/>
  <c r="H34" i="143" s="1"/>
  <c r="Q25" i="144"/>
  <c r="F35" i="143" s="1"/>
  <c r="S25" i="144"/>
  <c r="H35" i="143" s="1"/>
  <c r="Q26" i="144"/>
  <c r="F36" i="143" s="1"/>
  <c r="S26" i="144"/>
  <c r="H36" i="143" s="1"/>
  <c r="Q27" i="144"/>
  <c r="F37" i="143" s="1"/>
  <c r="S27" i="144"/>
  <c r="H37" i="143" s="1"/>
  <c r="Q28" i="144"/>
  <c r="F38" i="143" s="1"/>
  <c r="S28" i="144"/>
  <c r="H38" i="143" s="1"/>
  <c r="Q29" i="144"/>
  <c r="F39" i="143" s="1"/>
  <c r="S29" i="144"/>
  <c r="H39" i="143" s="1"/>
  <c r="B20" i="143"/>
  <c r="C25" i="143"/>
  <c r="O65" i="143" s="1"/>
  <c r="B59" i="143"/>
  <c r="C59" i="143"/>
  <c r="D59" i="143"/>
  <c r="E59" i="143"/>
  <c r="F59" i="143"/>
  <c r="G59" i="143"/>
  <c r="H59" i="143"/>
  <c r="I59" i="143"/>
  <c r="J59" i="143"/>
  <c r="K59" i="143"/>
  <c r="L59" i="143"/>
  <c r="C61" i="143"/>
  <c r="D61" i="143"/>
  <c r="E61" i="143"/>
  <c r="F61" i="143"/>
  <c r="G61" i="143"/>
  <c r="H61" i="143"/>
  <c r="I61" i="143"/>
  <c r="J61" i="143"/>
  <c r="K61" i="143"/>
  <c r="L61" i="143"/>
  <c r="M61" i="143"/>
  <c r="D62" i="143"/>
  <c r="E62" i="143"/>
  <c r="F62" i="143"/>
  <c r="G62" i="143"/>
  <c r="H62" i="143"/>
  <c r="I62" i="143"/>
  <c r="J62" i="143"/>
  <c r="K62" i="143"/>
  <c r="L62" i="143"/>
  <c r="M62" i="143"/>
  <c r="N62" i="143"/>
  <c r="E63" i="143"/>
  <c r="F63" i="143"/>
  <c r="G63" i="143"/>
  <c r="H63" i="143"/>
  <c r="I63" i="143"/>
  <c r="J63" i="143"/>
  <c r="K63" i="143"/>
  <c r="L63" i="143"/>
  <c r="M63" i="143"/>
  <c r="N63" i="143"/>
  <c r="O63" i="143"/>
  <c r="F64" i="143"/>
  <c r="G64" i="143"/>
  <c r="H64" i="143"/>
  <c r="I64" i="143"/>
  <c r="J64" i="143"/>
  <c r="K64" i="143"/>
  <c r="L64" i="143"/>
  <c r="M64" i="143"/>
  <c r="N64" i="143"/>
  <c r="O64" i="143"/>
  <c r="P64" i="143"/>
  <c r="H65" i="143"/>
  <c r="H66" i="143"/>
  <c r="I66" i="143"/>
  <c r="J66" i="143"/>
  <c r="K66" i="143"/>
  <c r="L66" i="143"/>
  <c r="M66" i="143"/>
  <c r="N66" i="143"/>
  <c r="O66" i="143"/>
  <c r="P66" i="143"/>
  <c r="Q66" i="143"/>
  <c r="R66" i="143"/>
  <c r="I67" i="143"/>
  <c r="J67" i="143"/>
  <c r="K67" i="143"/>
  <c r="L67" i="143"/>
  <c r="M67" i="143"/>
  <c r="N67" i="143"/>
  <c r="O67" i="143"/>
  <c r="P67" i="143"/>
  <c r="Q67" i="143"/>
  <c r="R67" i="143"/>
  <c r="S67" i="143"/>
  <c r="J68" i="143"/>
  <c r="K68" i="143"/>
  <c r="L68" i="143"/>
  <c r="M68" i="143"/>
  <c r="N68" i="143"/>
  <c r="O68" i="143"/>
  <c r="P68" i="143"/>
  <c r="Q68" i="143"/>
  <c r="R68" i="143"/>
  <c r="S68" i="143"/>
  <c r="T68" i="143"/>
  <c r="K69" i="143"/>
  <c r="L69" i="143"/>
  <c r="M69" i="143"/>
  <c r="N69" i="143"/>
  <c r="O69" i="143"/>
  <c r="P69" i="143"/>
  <c r="Q69" i="143"/>
  <c r="R69" i="143"/>
  <c r="S69" i="143"/>
  <c r="T69" i="143"/>
  <c r="U69" i="143"/>
  <c r="L70" i="143"/>
  <c r="M70" i="143"/>
  <c r="N70" i="143"/>
  <c r="O70" i="143"/>
  <c r="P70" i="143"/>
  <c r="Q70" i="143"/>
  <c r="R70" i="143"/>
  <c r="S70" i="143"/>
  <c r="T70" i="143"/>
  <c r="U70" i="143"/>
  <c r="M71" i="143"/>
  <c r="N71" i="143"/>
  <c r="O71" i="143"/>
  <c r="P71" i="143"/>
  <c r="Q71" i="143"/>
  <c r="R71" i="143"/>
  <c r="S71" i="143"/>
  <c r="T71" i="143"/>
  <c r="U71" i="143"/>
  <c r="N72" i="143"/>
  <c r="O72" i="143"/>
  <c r="P72" i="143"/>
  <c r="Q72" i="143"/>
  <c r="R72" i="143"/>
  <c r="S72" i="143"/>
  <c r="T72" i="143"/>
  <c r="O73" i="143"/>
  <c r="P73" i="143"/>
  <c r="Q73" i="143"/>
  <c r="R73" i="143"/>
  <c r="S73" i="143"/>
  <c r="T73" i="143"/>
  <c r="U73" i="143"/>
  <c r="P74" i="143"/>
  <c r="Q74" i="143"/>
  <c r="R74" i="143"/>
  <c r="S74" i="143"/>
  <c r="T74" i="143"/>
  <c r="U74" i="143"/>
  <c r="Q75" i="143"/>
  <c r="R75" i="143"/>
  <c r="S75" i="143"/>
  <c r="T75" i="143"/>
  <c r="U75" i="143"/>
  <c r="R76" i="143"/>
  <c r="S76" i="143"/>
  <c r="T76" i="143"/>
  <c r="U76" i="143"/>
  <c r="S77" i="143"/>
  <c r="T77" i="143"/>
  <c r="U77" i="143"/>
  <c r="T78" i="143"/>
  <c r="U78" i="143"/>
  <c r="U79" i="143"/>
  <c r="B87" i="143"/>
  <c r="B88" i="143" s="1"/>
  <c r="M27" i="15"/>
  <c r="N27" i="15"/>
  <c r="L27" i="19"/>
  <c r="M27" i="19"/>
  <c r="M26" i="189"/>
  <c r="N26" i="189"/>
  <c r="M28" i="188"/>
  <c r="N28" i="188"/>
  <c r="K28" i="186"/>
  <c r="L28" i="186"/>
  <c r="K31" i="178"/>
  <c r="L31" i="178"/>
  <c r="M26" i="156"/>
  <c r="N26" i="156"/>
  <c r="M40" i="159"/>
  <c r="N40" i="159"/>
  <c r="M41" i="69"/>
  <c r="N41" i="69"/>
  <c r="M26" i="179"/>
  <c r="N26" i="179"/>
  <c r="M18" i="8"/>
  <c r="M25" i="8" s="1"/>
  <c r="N25" i="8"/>
  <c r="L22" i="167"/>
  <c r="M22" i="167"/>
  <c r="M28" i="196"/>
  <c r="N28" i="196"/>
  <c r="L30" i="197"/>
  <c r="M30" i="197"/>
  <c r="L24" i="135"/>
  <c r="M24" i="135"/>
  <c r="L26" i="29"/>
  <c r="M26" i="29"/>
  <c r="L30" i="171"/>
  <c r="M30" i="171"/>
  <c r="L26" i="17"/>
  <c r="M26" i="17"/>
  <c r="L24" i="199"/>
  <c r="M24" i="199"/>
  <c r="E9" i="139"/>
  <c r="F9" i="139" s="1"/>
  <c r="E10" i="139"/>
  <c r="F10" i="139" s="1"/>
  <c r="E11" i="139"/>
  <c r="F11" i="139" s="1"/>
  <c r="E12" i="139"/>
  <c r="F12" i="139" s="1"/>
  <c r="E13" i="139"/>
  <c r="F13" i="139" s="1"/>
  <c r="E14" i="139"/>
  <c r="F14" i="139" s="1"/>
  <c r="C16" i="139"/>
  <c r="D16" i="139"/>
  <c r="D33" i="139"/>
  <c r="M25" i="135" l="1"/>
  <c r="L28" i="208"/>
  <c r="AC390" i="153"/>
  <c r="L28" i="209"/>
  <c r="L31" i="210"/>
  <c r="L22" i="150"/>
  <c r="AE445" i="153"/>
  <c r="AG445" i="153" s="1"/>
  <c r="AC427" i="153"/>
  <c r="L31" i="187"/>
  <c r="K46" i="200"/>
  <c r="M25" i="199"/>
  <c r="AC59" i="143"/>
  <c r="N28" i="15"/>
  <c r="D87" i="143"/>
  <c r="J103" i="152"/>
  <c r="N27" i="179"/>
  <c r="L32" i="178"/>
  <c r="M28" i="19"/>
  <c r="J81" i="152"/>
  <c r="J93" i="152" s="1"/>
  <c r="J105" i="152" s="1"/>
  <c r="L29" i="183"/>
  <c r="M27" i="29"/>
  <c r="M23" i="167"/>
  <c r="N27" i="156"/>
  <c r="N27" i="189"/>
  <c r="N26" i="8"/>
  <c r="E26" i="140"/>
  <c r="D17" i="141" s="1"/>
  <c r="L43" i="165"/>
  <c r="L29" i="181"/>
  <c r="K39" i="213"/>
  <c r="L27" i="192"/>
  <c r="L46" i="184"/>
  <c r="C87" i="143"/>
  <c r="C88" i="143" s="1"/>
  <c r="J32" i="66"/>
  <c r="AA388" i="153"/>
  <c r="AG293" i="153"/>
  <c r="AA277" i="153" s="1"/>
  <c r="AE218" i="153"/>
  <c r="AC204" i="153" s="1"/>
  <c r="AC203" i="153"/>
  <c r="AE329" i="153"/>
  <c r="AC315" i="153" s="1"/>
  <c r="AC314" i="153"/>
  <c r="AC242" i="153"/>
  <c r="AE257" i="153"/>
  <c r="AC243" i="153" s="1"/>
  <c r="E16" i="139"/>
  <c r="N41" i="159"/>
  <c r="N29" i="188"/>
  <c r="N28" i="158"/>
  <c r="J59" i="152"/>
  <c r="J71" i="152" s="1"/>
  <c r="J83" i="152" s="1"/>
  <c r="N42" i="69"/>
  <c r="L29" i="186"/>
  <c r="L33" i="47"/>
  <c r="L29" i="71"/>
  <c r="R87" i="143"/>
  <c r="K36" i="143" s="1"/>
  <c r="L29" i="157"/>
  <c r="K32" i="3"/>
  <c r="V87" i="143"/>
  <c r="K40" i="143" s="1"/>
  <c r="W87" i="143"/>
  <c r="K41" i="143" s="1"/>
  <c r="S87" i="143"/>
  <c r="K37" i="143" s="1"/>
  <c r="L31" i="195"/>
  <c r="N27" i="173"/>
  <c r="L30" i="203"/>
  <c r="F41" i="143"/>
  <c r="J18" i="152"/>
  <c r="J28" i="152" s="1"/>
  <c r="J40" i="152" s="1"/>
  <c r="L29" i="194"/>
  <c r="L32" i="172"/>
  <c r="L31" i="202"/>
  <c r="L37" i="222"/>
  <c r="O87" i="143"/>
  <c r="K33" i="143" s="1"/>
  <c r="J92" i="152"/>
  <c r="J104" i="152" s="1"/>
  <c r="L27" i="4"/>
  <c r="N28" i="205"/>
  <c r="N23" i="204"/>
  <c r="L32" i="182"/>
  <c r="L30" i="215"/>
  <c r="I27" i="143"/>
  <c r="D27" i="143"/>
  <c r="D25" i="143"/>
  <c r="I26" i="143"/>
  <c r="D23" i="143"/>
  <c r="J115" i="152"/>
  <c r="J128" i="152" s="1"/>
  <c r="J141" i="152" s="1"/>
  <c r="J142" i="152" s="1"/>
  <c r="N143" i="152" s="1"/>
  <c r="J70" i="152"/>
  <c r="J82" i="152" s="1"/>
  <c r="J94" i="152" s="1"/>
  <c r="J27" i="152"/>
  <c r="J38" i="152"/>
  <c r="J49" i="152" s="1"/>
  <c r="J61" i="152" s="1"/>
  <c r="N26" i="193"/>
  <c r="L32" i="185"/>
  <c r="P19" i="66"/>
  <c r="P24" i="66" s="1"/>
  <c r="K19" i="16" s="1"/>
  <c r="L24" i="66"/>
  <c r="T87" i="143"/>
  <c r="E87" i="143"/>
  <c r="I65" i="143"/>
  <c r="I87" i="143" s="1"/>
  <c r="M65" i="143"/>
  <c r="M87" i="143" s="1"/>
  <c r="P65" i="143"/>
  <c r="P87" i="143" s="1"/>
  <c r="J65" i="143"/>
  <c r="J87" i="143" s="1"/>
  <c r="N65" i="143"/>
  <c r="N87" i="143" s="1"/>
  <c r="Q65" i="143"/>
  <c r="Q87" i="143" s="1"/>
  <c r="K65" i="143"/>
  <c r="K87" i="143" s="1"/>
  <c r="G65" i="143"/>
  <c r="L65" i="143"/>
  <c r="L87" i="143" s="1"/>
  <c r="U87" i="143"/>
  <c r="I23" i="143"/>
  <c r="I22" i="143"/>
  <c r="D11" i="141"/>
  <c r="G9" i="142"/>
  <c r="D21" i="143"/>
  <c r="I24" i="143"/>
  <c r="I29" i="143"/>
  <c r="I21" i="143"/>
  <c r="F16" i="139"/>
  <c r="E24" i="139" s="1"/>
  <c r="M31" i="171"/>
  <c r="N29" i="196"/>
  <c r="D28" i="143"/>
  <c r="D26" i="143"/>
  <c r="D24" i="143"/>
  <c r="D22" i="143"/>
  <c r="D20" i="143"/>
  <c r="E20" i="143" s="1"/>
  <c r="F9" i="143" s="1"/>
  <c r="J48" i="152"/>
  <c r="H87" i="143"/>
  <c r="I20" i="143"/>
  <c r="I28" i="143"/>
  <c r="M27" i="17"/>
  <c r="M31" i="197"/>
  <c r="F87" i="143"/>
  <c r="D29" i="143"/>
  <c r="L37" i="44"/>
  <c r="E26" i="142"/>
  <c r="J32" i="65"/>
  <c r="L23" i="65"/>
  <c r="P19" i="65"/>
  <c r="P23" i="65" s="1"/>
  <c r="L28" i="177"/>
  <c r="L31" i="216"/>
  <c r="N31" i="198"/>
  <c r="D88" i="143" l="1"/>
  <c r="E88" i="143" s="1"/>
  <c r="F88" i="143" s="1"/>
  <c r="AA426" i="153"/>
  <c r="K19" i="150"/>
  <c r="AC428" i="153"/>
  <c r="L24" i="150"/>
  <c r="N18" i="152"/>
  <c r="N20" i="152" s="1"/>
  <c r="N21" i="152" s="1"/>
  <c r="L22" i="151"/>
  <c r="K20" i="151"/>
  <c r="N144" i="152"/>
  <c r="N145" i="152" s="1"/>
  <c r="L21" i="16"/>
  <c r="L28" i="16" s="1"/>
  <c r="K28" i="16"/>
  <c r="D9" i="141"/>
  <c r="D32" i="141" s="1"/>
  <c r="AG218" i="153"/>
  <c r="AA202" i="153" s="1"/>
  <c r="AG329" i="153"/>
  <c r="AA313" i="153" s="1"/>
  <c r="AG257" i="153"/>
  <c r="AA241" i="153" s="1"/>
  <c r="J95" i="152"/>
  <c r="N96" i="152" s="1"/>
  <c r="N97" i="152" s="1"/>
  <c r="N98" i="152" s="1"/>
  <c r="J106" i="152"/>
  <c r="N107" i="152" s="1"/>
  <c r="N108" i="152" s="1"/>
  <c r="N109" i="152" s="1"/>
  <c r="J39" i="152"/>
  <c r="J29" i="152"/>
  <c r="N31" i="152" s="1"/>
  <c r="J84" i="152"/>
  <c r="N85" i="152" s="1"/>
  <c r="N86" i="152" s="1"/>
  <c r="N87" i="152" s="1"/>
  <c r="K32" i="143"/>
  <c r="J60" i="152"/>
  <c r="F18" i="142"/>
  <c r="F21" i="142"/>
  <c r="F17" i="142"/>
  <c r="F14" i="142"/>
  <c r="F25" i="142"/>
  <c r="F19" i="142"/>
  <c r="F15" i="142"/>
  <c r="B21" i="143"/>
  <c r="G20" i="143"/>
  <c r="I30" i="143" s="1"/>
  <c r="K39" i="143"/>
  <c r="K34" i="143"/>
  <c r="K31" i="143"/>
  <c r="F16" i="142"/>
  <c r="K38" i="143"/>
  <c r="K35" i="143"/>
  <c r="G87" i="143"/>
  <c r="F20" i="142"/>
  <c r="F27" i="139"/>
  <c r="F31" i="139"/>
  <c r="F24" i="139"/>
  <c r="F29" i="139"/>
  <c r="F26" i="139"/>
  <c r="F25" i="139"/>
  <c r="F30" i="139"/>
  <c r="F28" i="139"/>
  <c r="D12" i="141" l="1"/>
  <c r="D19" i="141" s="1"/>
  <c r="D20" i="141" s="1"/>
  <c r="D26" i="141" s="1"/>
  <c r="D27" i="141" s="1"/>
  <c r="D34" i="141" s="1"/>
  <c r="D35" i="141" s="1"/>
  <c r="K19" i="7" s="1"/>
  <c r="K25" i="7" s="1"/>
  <c r="L29" i="16"/>
  <c r="G88" i="143"/>
  <c r="H88" i="143" s="1"/>
  <c r="I88" i="143" s="1"/>
  <c r="J88" i="143" s="1"/>
  <c r="K88" i="143" s="1"/>
  <c r="L88" i="143" s="1"/>
  <c r="F11" i="143" s="1"/>
  <c r="J118" i="152"/>
  <c r="N119" i="152" s="1"/>
  <c r="N120" i="152" s="1"/>
  <c r="N121" i="152" s="1"/>
  <c r="J129" i="152"/>
  <c r="J130" i="152" s="1"/>
  <c r="N131" i="152" s="1"/>
  <c r="D30" i="143"/>
  <c r="F10" i="143" s="1"/>
  <c r="E21" i="143"/>
  <c r="B22" i="143" s="1"/>
  <c r="E22" i="143" s="1"/>
  <c r="J50" i="152"/>
  <c r="J51" i="152" s="1"/>
  <c r="N52" i="152" s="1"/>
  <c r="N53" i="152" s="1"/>
  <c r="N54" i="152" s="1"/>
  <c r="J41" i="152"/>
  <c r="N42" i="152" s="1"/>
  <c r="N43" i="152" s="1"/>
  <c r="N44" i="152" s="1"/>
  <c r="N32" i="152"/>
  <c r="N33" i="152" s="1"/>
  <c r="F33" i="139"/>
  <c r="K29" i="149"/>
  <c r="F26" i="142"/>
  <c r="J62" i="152"/>
  <c r="N63" i="152" s="1"/>
  <c r="J72" i="152"/>
  <c r="J73" i="152" s="1"/>
  <c r="N74" i="152" s="1"/>
  <c r="G10" i="142" l="1"/>
  <c r="G11" i="142" s="1"/>
  <c r="G15" i="142" s="1"/>
  <c r="H15" i="142" s="1"/>
  <c r="L21" i="7"/>
  <c r="L25" i="7" s="1"/>
  <c r="M88" i="143"/>
  <c r="N88" i="143" s="1"/>
  <c r="O88" i="143" s="1"/>
  <c r="P88" i="143" s="1"/>
  <c r="Q88" i="143" s="1"/>
  <c r="R88" i="143" s="1"/>
  <c r="S88" i="143" s="1"/>
  <c r="T88" i="143" s="1"/>
  <c r="U88" i="143" s="1"/>
  <c r="V88" i="143" s="1"/>
  <c r="W88" i="143" s="1"/>
  <c r="X88" i="143" s="1"/>
  <c r="Y88" i="143" s="1"/>
  <c r="N132" i="152"/>
  <c r="N133" i="152" s="1"/>
  <c r="L28" i="151"/>
  <c r="K28" i="151"/>
  <c r="G16" i="142"/>
  <c r="H16" i="142" s="1"/>
  <c r="G19" i="142"/>
  <c r="H19" i="142" s="1"/>
  <c r="G20" i="142"/>
  <c r="H20" i="142" s="1"/>
  <c r="G18" i="142"/>
  <c r="H18" i="142" s="1"/>
  <c r="G21" i="142"/>
  <c r="H21" i="142" s="1"/>
  <c r="G25" i="142"/>
  <c r="H25" i="142" s="1"/>
  <c r="G17" i="142"/>
  <c r="H17" i="142" s="1"/>
  <c r="G14" i="142"/>
  <c r="G21" i="143"/>
  <c r="I31" i="143" s="1"/>
  <c r="N75" i="152"/>
  <c r="N76" i="152" s="1"/>
  <c r="N64" i="152"/>
  <c r="N65" i="152" s="1"/>
  <c r="G22" i="143"/>
  <c r="I32" i="143" s="1"/>
  <c r="B23" i="143"/>
  <c r="E23" i="143" s="1"/>
  <c r="L29" i="149"/>
  <c r="L30" i="149" s="1"/>
  <c r="L29" i="151" l="1"/>
  <c r="G26" i="142"/>
  <c r="G32" i="142" s="1"/>
  <c r="G33" i="142" s="1"/>
  <c r="H14" i="142"/>
  <c r="H26" i="142" s="1"/>
  <c r="H32" i="142" s="1"/>
  <c r="H33" i="142" s="1"/>
  <c r="D32" i="143"/>
  <c r="L32" i="143" s="1"/>
  <c r="L28" i="150"/>
  <c r="D31" i="143"/>
  <c r="G23" i="143"/>
  <c r="I33" i="143" s="1"/>
  <c r="B24" i="143"/>
  <c r="E24" i="143" s="1"/>
  <c r="D33" i="143" l="1"/>
  <c r="L31" i="143"/>
  <c r="K28" i="150"/>
  <c r="L29" i="150" s="1"/>
  <c r="G24" i="143"/>
  <c r="I34" i="143" s="1"/>
  <c r="B25" i="143"/>
  <c r="E25" i="143" s="1"/>
  <c r="L33" i="143" l="1"/>
  <c r="D34" i="143"/>
  <c r="G25" i="143"/>
  <c r="I35" i="143" s="1"/>
  <c r="B26" i="143"/>
  <c r="E26" i="143" s="1"/>
  <c r="L34" i="143" l="1"/>
  <c r="D35" i="143"/>
  <c r="G26" i="143"/>
  <c r="I36" i="143" s="1"/>
  <c r="B27" i="143"/>
  <c r="E27" i="143" s="1"/>
  <c r="L35" i="143" l="1"/>
  <c r="D36" i="143"/>
  <c r="G27" i="143"/>
  <c r="I37" i="143" s="1"/>
  <c r="B28" i="143"/>
  <c r="E28" i="143" s="1"/>
  <c r="L36" i="143" l="1"/>
  <c r="D37" i="143"/>
  <c r="G28" i="143"/>
  <c r="I38" i="143" s="1"/>
  <c r="B29" i="143"/>
  <c r="E29" i="143" s="1"/>
  <c r="L37" i="143" l="1"/>
  <c r="D38" i="143"/>
  <c r="B30" i="143"/>
  <c r="E30" i="143" s="1"/>
  <c r="G29" i="143"/>
  <c r="I39" i="143" s="1"/>
  <c r="L38" i="143" l="1"/>
  <c r="D39" i="143"/>
  <c r="N30" i="143"/>
  <c r="G30" i="143"/>
  <c r="I40" i="143" s="1"/>
  <c r="B31" i="143"/>
  <c r="E31" i="143" s="1"/>
  <c r="L39" i="143" l="1"/>
  <c r="D40" i="143"/>
  <c r="B32" i="143"/>
  <c r="E32" i="143" s="1"/>
  <c r="G31" i="143"/>
  <c r="I41" i="143" s="1"/>
  <c r="D41" i="143" s="1"/>
  <c r="L40" i="143" l="1"/>
  <c r="B33" i="143"/>
  <c r="E33" i="143" s="1"/>
  <c r="G32" i="143"/>
  <c r="I42" i="143" s="1"/>
  <c r="D42" i="143" s="1"/>
  <c r="L42" i="143" l="1"/>
  <c r="L41" i="143"/>
  <c r="B34" i="143"/>
  <c r="E34" i="143" s="1"/>
  <c r="G33" i="143"/>
  <c r="I43" i="143" s="1"/>
  <c r="D43" i="143" s="1"/>
  <c r="Z88" i="143" l="1"/>
  <c r="AA88" i="143" s="1"/>
  <c r="K44" i="143"/>
  <c r="L43" i="143"/>
  <c r="B35" i="143"/>
  <c r="E35" i="143" s="1"/>
  <c r="G34" i="143"/>
  <c r="I44" i="143" s="1"/>
  <c r="D44" i="143" s="1"/>
  <c r="L44" i="143" s="1"/>
  <c r="B36" i="143" l="1"/>
  <c r="E36" i="143" s="1"/>
  <c r="G35" i="143"/>
  <c r="I45" i="143" s="1"/>
  <c r="D45" i="143" l="1"/>
  <c r="L45" i="143"/>
  <c r="B37" i="143"/>
  <c r="E37" i="143" s="1"/>
  <c r="G36" i="143"/>
  <c r="B38" i="143" l="1"/>
  <c r="E38" i="143" s="1"/>
  <c r="G37" i="143"/>
  <c r="B39" i="143" l="1"/>
  <c r="E39" i="143" s="1"/>
  <c r="G38" i="143"/>
  <c r="B40" i="143" l="1"/>
  <c r="E40" i="143" s="1"/>
  <c r="G39" i="143"/>
  <c r="G40" i="143" l="1"/>
  <c r="B41" i="143"/>
  <c r="E41" i="143" s="1"/>
  <c r="F12" i="143" l="1"/>
  <c r="B42" i="143"/>
  <c r="E42" i="143" s="1"/>
  <c r="B43" i="143" s="1"/>
  <c r="E43" i="143" s="1"/>
  <c r="B44" i="143" s="1"/>
  <c r="E44" i="143" s="1"/>
  <c r="B45" i="143" s="1"/>
  <c r="E45" i="143" s="1"/>
  <c r="G41" i="143"/>
  <c r="G45" i="143" l="1"/>
  <c r="B46" i="143"/>
  <c r="E46" i="143" s="1"/>
  <c r="G44" i="143"/>
  <c r="G43" i="143"/>
  <c r="G42" i="143"/>
  <c r="J31" i="143"/>
  <c r="M31" i="143" s="1"/>
  <c r="J32" i="143" l="1"/>
  <c r="M32" i="143" s="1"/>
  <c r="J33" i="143" s="1"/>
  <c r="M33" i="143" s="1"/>
  <c r="N31" i="143"/>
  <c r="N32" i="143" l="1"/>
  <c r="N33" i="143"/>
  <c r="J34" i="143"/>
  <c r="M34" i="143" s="1"/>
  <c r="N34" i="143" l="1"/>
  <c r="J35" i="143"/>
  <c r="M35" i="143" s="1"/>
  <c r="N35" i="143" l="1"/>
  <c r="J36" i="143"/>
  <c r="M36" i="143" s="1"/>
  <c r="J37" i="143" l="1"/>
  <c r="M37" i="143" s="1"/>
  <c r="N36" i="143"/>
  <c r="N37" i="143" l="1"/>
  <c r="J38" i="143"/>
  <c r="M38" i="143" s="1"/>
  <c r="J39" i="143" l="1"/>
  <c r="M39" i="143" s="1"/>
  <c r="N38" i="143"/>
  <c r="N39" i="143" l="1"/>
  <c r="J40" i="143"/>
  <c r="M40" i="143" s="1"/>
  <c r="N40" i="143" l="1"/>
  <c r="J41" i="143"/>
  <c r="M41" i="143" s="1"/>
  <c r="N41" i="143" l="1"/>
  <c r="J42" i="143"/>
  <c r="M42" i="143" s="1"/>
  <c r="N42" i="143" l="1"/>
  <c r="J43" i="143"/>
  <c r="M43" i="143" s="1"/>
  <c r="N43" i="143" l="1"/>
  <c r="J44" i="143"/>
  <c r="M44" i="143" s="1"/>
  <c r="N44" i="143" l="1"/>
  <c r="J45" i="143"/>
  <c r="M45" i="143" s="1"/>
  <c r="N45" i="143" s="1"/>
  <c r="M25" i="20"/>
  <c r="N22" i="20"/>
  <c r="N25" i="20" s="1"/>
  <c r="N26" i="20" s="1"/>
</calcChain>
</file>

<file path=xl/comments1.xml><?xml version="1.0" encoding="utf-8"?>
<comments xmlns="http://schemas.openxmlformats.org/spreadsheetml/2006/main">
  <authors>
    <author>BOR</author>
  </authors>
  <commentList>
    <comment ref="A22" authorId="0" shapeId="0">
      <text>
        <r>
          <rPr>
            <b/>
            <sz val="9"/>
            <color indexed="81"/>
            <rFont val="Tahoma"/>
            <family val="2"/>
          </rPr>
          <t>Enter positive balance for reserve; negative balance for deficit</t>
        </r>
      </text>
    </comment>
    <comment ref="A23" authorId="0" shapeId="0">
      <text>
        <r>
          <rPr>
            <b/>
            <sz val="9"/>
            <color indexed="81"/>
            <rFont val="Tahoma"/>
            <family val="2"/>
          </rPr>
          <t>Enter as positive balance</t>
        </r>
      </text>
    </comment>
    <comment ref="A24" authorId="0" shapeId="0">
      <text>
        <r>
          <rPr>
            <b/>
            <sz val="9"/>
            <color indexed="81"/>
            <rFont val="Tahoma"/>
            <family val="2"/>
          </rPr>
          <t>Enter as negative balance</t>
        </r>
      </text>
    </comment>
    <comment ref="A27" authorId="0" shapeId="0">
      <text>
        <r>
          <rPr>
            <b/>
            <sz val="9"/>
            <color indexed="81"/>
            <rFont val="Tahoma"/>
            <family val="2"/>
          </rPr>
          <t>Enter as negative balance</t>
        </r>
      </text>
    </comment>
  </commentList>
</comments>
</file>

<file path=xl/comments2.xml><?xml version="1.0" encoding="utf-8"?>
<comments xmlns="http://schemas.openxmlformats.org/spreadsheetml/2006/main">
  <authors>
    <author>Board of Regents</author>
  </authors>
  <commentList>
    <comment ref="E26" authorId="0" shapeId="0">
      <text>
        <r>
          <rPr>
            <b/>
            <sz val="8"/>
            <color indexed="81"/>
            <rFont val="Tahoma"/>
            <family val="2"/>
          </rPr>
          <t>Board of Regents:</t>
        </r>
        <r>
          <rPr>
            <sz val="8"/>
            <color indexed="81"/>
            <rFont val="Tahoma"/>
            <family val="2"/>
          </rPr>
          <t xml:space="preserve">
Category B total should normally agree with the totals of accounts 781xxx, 782xxx and 784xxx BEFORE YE-31 adjustment is posted. 
</t>
        </r>
      </text>
    </comment>
    <comment ref="E41" authorId="0" shapeId="0">
      <text>
        <r>
          <rPr>
            <b/>
            <sz val="8"/>
            <color indexed="81"/>
            <rFont val="Tahoma"/>
            <family val="2"/>
          </rPr>
          <t>Board of Regents:</t>
        </r>
        <r>
          <rPr>
            <sz val="8"/>
            <color indexed="81"/>
            <rFont val="Tahoma"/>
            <family val="2"/>
          </rPr>
          <t xml:space="preserve">
Category F should normally agree with the total of the 4xx3xx waiver accounts AFTER posting YE-30 and YE-30a journals.</t>
        </r>
      </text>
    </comment>
  </commentList>
</comments>
</file>

<file path=xl/comments3.xml><?xml version="1.0" encoding="utf-8"?>
<comments xmlns="http://schemas.openxmlformats.org/spreadsheetml/2006/main">
  <authors>
    <author xml:space="preserve"> Board of Regents</author>
  </authors>
  <commentList>
    <comment ref="D35" authorId="0" shapeId="0">
      <text>
        <r>
          <rPr>
            <b/>
            <sz val="8"/>
            <color indexed="81"/>
            <rFont val="Tahoma"/>
            <family val="2"/>
          </rPr>
          <t xml:space="preserve"> Board of Regents:</t>
        </r>
        <r>
          <rPr>
            <sz val="8"/>
            <color indexed="81"/>
            <rFont val="Tahoma"/>
            <family val="2"/>
          </rPr>
          <t xml:space="preserve">
Journal Entry Amount
</t>
        </r>
      </text>
    </comment>
  </commentList>
</comments>
</file>

<file path=xl/comments4.xml><?xml version="1.0" encoding="utf-8"?>
<comments xmlns="http://schemas.openxmlformats.org/spreadsheetml/2006/main">
  <authors>
    <author>BOR</author>
  </authors>
  <commentList>
    <comment ref="C27" authorId="0" shapeId="0">
      <text>
        <r>
          <rPr>
            <sz val="9"/>
            <color indexed="81"/>
            <rFont val="Tahoma"/>
            <family val="2"/>
          </rPr>
          <t>Review the Lease Payable in accounts 2194xx and 2911xx that were included in the amounts above. If any of the Lease Payables are not attributable to the acquisition, construction, or improvement of a capital asset, those payables should be added back to the calculation. 
For example, total Lease Payable included in the amounts above equal $550,000 ($50,000 current and $500,000 noncurrent). Of these payables, $350,000 is attributable to the acquisition of a capital asset and $200,000 is attributable to an energy lease that did not meet the capitalization threshold. In this scenario, the $200,000 related to the energy lease should be added back to the calculation.</t>
        </r>
      </text>
    </comment>
    <comment ref="C31" authorId="0" shapeId="0">
      <text>
        <r>
          <rPr>
            <sz val="9"/>
            <color indexed="81"/>
            <rFont val="Tahoma"/>
            <family val="2"/>
          </rPr>
          <t xml:space="preserve">Review the Notes and Loans Payable in accounts 2195xx and 2912xx that were included in the amounts above. If any of the Notes and Loans Payables are not attributable to the acquisition, construction, or improvement of a capital asset, those payables should be added back to the calculation. </t>
        </r>
      </text>
    </comment>
    <comment ref="C46" authorId="0" shapeId="0">
      <text>
        <r>
          <rPr>
            <sz val="9"/>
            <color indexed="81"/>
            <rFont val="Tahoma"/>
            <family val="2"/>
          </rPr>
          <t>When pulling trial balance data prior to close, must convert this account as if close (i.e. revenues/expenses closed into the equity account)</t>
        </r>
      </text>
    </comment>
  </commentList>
</comments>
</file>

<file path=xl/comments5.xml><?xml version="1.0" encoding="utf-8"?>
<comments xmlns="http://schemas.openxmlformats.org/spreadsheetml/2006/main">
  <authors>
    <author>BOR</author>
  </authors>
  <commentList>
    <comment ref="E39" authorId="0" shapeId="0">
      <text>
        <r>
          <rPr>
            <b/>
            <sz val="9"/>
            <color indexed="81"/>
            <rFont val="Tahoma"/>
            <family val="2"/>
          </rPr>
          <t>BOR:</t>
        </r>
        <r>
          <rPr>
            <sz val="9"/>
            <color indexed="81"/>
            <rFont val="Tahoma"/>
            <family val="2"/>
          </rPr>
          <t xml:space="preserve">
From cell J213 on the cash flow nVision report.</t>
        </r>
      </text>
    </comment>
    <comment ref="E40" authorId="0" shapeId="0">
      <text>
        <r>
          <rPr>
            <b/>
            <sz val="9"/>
            <color indexed="81"/>
            <rFont val="Tahoma"/>
            <family val="2"/>
          </rPr>
          <t>BOR:</t>
        </r>
        <r>
          <rPr>
            <sz val="9"/>
            <color indexed="81"/>
            <rFont val="Tahoma"/>
            <family val="2"/>
          </rPr>
          <t xml:space="preserve">
From cell J214 on the cash flow nVision report.</t>
        </r>
      </text>
    </comment>
    <comment ref="E41" authorId="0" shapeId="0">
      <text>
        <r>
          <rPr>
            <b/>
            <sz val="9"/>
            <color indexed="81"/>
            <rFont val="Tahoma"/>
            <family val="2"/>
          </rPr>
          <t>BOR:</t>
        </r>
        <r>
          <rPr>
            <sz val="9"/>
            <color indexed="81"/>
            <rFont val="Tahoma"/>
            <family val="2"/>
          </rPr>
          <t xml:space="preserve">
From cell J215 on the cash flow nVision report.</t>
        </r>
      </text>
    </comment>
    <comment ref="E42" authorId="0" shapeId="0">
      <text>
        <r>
          <rPr>
            <b/>
            <sz val="9"/>
            <color indexed="81"/>
            <rFont val="Tahoma"/>
            <family val="2"/>
          </rPr>
          <t>BOR:</t>
        </r>
        <r>
          <rPr>
            <sz val="9"/>
            <color indexed="81"/>
            <rFont val="Tahoma"/>
            <family val="2"/>
          </rPr>
          <t xml:space="preserve">
From cell J216 on the cash flow nVision report.</t>
        </r>
      </text>
    </comment>
    <comment ref="E43" authorId="0" shapeId="0">
      <text>
        <r>
          <rPr>
            <b/>
            <sz val="9"/>
            <color indexed="81"/>
            <rFont val="Tahoma"/>
            <family val="2"/>
          </rPr>
          <t>BOR:</t>
        </r>
        <r>
          <rPr>
            <sz val="9"/>
            <color indexed="81"/>
            <rFont val="Tahoma"/>
            <family val="2"/>
          </rPr>
          <t xml:space="preserve">
From cell J217 on the cash flow nVision report.</t>
        </r>
      </text>
    </comment>
    <comment ref="E44" authorId="0" shapeId="0">
      <text>
        <r>
          <rPr>
            <b/>
            <sz val="9"/>
            <color indexed="81"/>
            <rFont val="Tahoma"/>
            <family val="2"/>
          </rPr>
          <t>BOR:</t>
        </r>
        <r>
          <rPr>
            <sz val="9"/>
            <color indexed="81"/>
            <rFont val="Tahoma"/>
            <family val="2"/>
          </rPr>
          <t xml:space="preserve">
From cell J218 on the cash flow nVision report.</t>
        </r>
      </text>
    </comment>
    <comment ref="E45" authorId="0" shapeId="0">
      <text>
        <r>
          <rPr>
            <b/>
            <sz val="9"/>
            <color indexed="81"/>
            <rFont val="Tahoma"/>
            <family val="2"/>
          </rPr>
          <t>BOR:</t>
        </r>
        <r>
          <rPr>
            <sz val="9"/>
            <color indexed="81"/>
            <rFont val="Tahoma"/>
            <family val="2"/>
          </rPr>
          <t xml:space="preserve">
From cell J219 on the cash flow nVision report.</t>
        </r>
      </text>
    </comment>
    <comment ref="E46" authorId="0" shapeId="0">
      <text>
        <r>
          <rPr>
            <b/>
            <sz val="9"/>
            <color indexed="81"/>
            <rFont val="Tahoma"/>
            <family val="2"/>
          </rPr>
          <t>BOR:</t>
        </r>
        <r>
          <rPr>
            <sz val="9"/>
            <color indexed="81"/>
            <rFont val="Tahoma"/>
            <family val="2"/>
          </rPr>
          <t xml:space="preserve">
From cell J220 on the cash flow nVision report.</t>
        </r>
      </text>
    </comment>
    <comment ref="E49" authorId="0" shapeId="0">
      <text>
        <r>
          <rPr>
            <b/>
            <sz val="9"/>
            <color indexed="81"/>
            <rFont val="Tahoma"/>
            <family val="2"/>
          </rPr>
          <t>BOR:</t>
        </r>
        <r>
          <rPr>
            <sz val="9"/>
            <color indexed="81"/>
            <rFont val="Tahoma"/>
            <family val="2"/>
          </rPr>
          <t xml:space="preserve">
From cell J223 on the cash flow nVision report.</t>
        </r>
      </text>
    </comment>
    <comment ref="E51" authorId="0" shapeId="0">
      <text>
        <r>
          <rPr>
            <b/>
            <sz val="9"/>
            <color indexed="81"/>
            <rFont val="Tahoma"/>
            <family val="2"/>
          </rPr>
          <t>BOR:</t>
        </r>
        <r>
          <rPr>
            <sz val="9"/>
            <color indexed="81"/>
            <rFont val="Tahoma"/>
            <family val="2"/>
          </rPr>
          <t xml:space="preserve">
From cell J225 on the cash flow nVision report.</t>
        </r>
      </text>
    </comment>
    <comment ref="E52" authorId="0" shapeId="0">
      <text>
        <r>
          <rPr>
            <b/>
            <sz val="9"/>
            <color indexed="81"/>
            <rFont val="Tahoma"/>
            <family val="2"/>
          </rPr>
          <t>BOR:</t>
        </r>
        <r>
          <rPr>
            <sz val="9"/>
            <color indexed="81"/>
            <rFont val="Tahoma"/>
            <family val="2"/>
          </rPr>
          <t xml:space="preserve">
From cell J226 on the cash flow nVision report.</t>
        </r>
      </text>
    </comment>
    <comment ref="E53" authorId="0" shapeId="0">
      <text>
        <r>
          <rPr>
            <b/>
            <sz val="9"/>
            <color indexed="81"/>
            <rFont val="Tahoma"/>
            <family val="2"/>
          </rPr>
          <t>BOR:</t>
        </r>
        <r>
          <rPr>
            <sz val="9"/>
            <color indexed="81"/>
            <rFont val="Tahoma"/>
            <family val="2"/>
          </rPr>
          <t xml:space="preserve">
From cell J227 on the cash flow nVision report.</t>
        </r>
      </text>
    </comment>
    <comment ref="E56" authorId="0" shapeId="0">
      <text>
        <r>
          <rPr>
            <b/>
            <sz val="9"/>
            <color indexed="81"/>
            <rFont val="Tahoma"/>
            <family val="2"/>
          </rPr>
          <t>BOR:</t>
        </r>
        <r>
          <rPr>
            <sz val="9"/>
            <color indexed="81"/>
            <rFont val="Tahoma"/>
            <family val="2"/>
          </rPr>
          <t xml:space="preserve">
From cell J230 on the cash flow nVision report.</t>
        </r>
      </text>
    </comment>
    <comment ref="E58" authorId="0" shapeId="0">
      <text>
        <r>
          <rPr>
            <b/>
            <sz val="9"/>
            <color indexed="81"/>
            <rFont val="Tahoma"/>
            <family val="2"/>
          </rPr>
          <t>BOR:</t>
        </r>
        <r>
          <rPr>
            <sz val="9"/>
            <color indexed="81"/>
            <rFont val="Tahoma"/>
            <family val="2"/>
          </rPr>
          <t xml:space="preserve">
From cell J232 on the cash flow nVision report.</t>
        </r>
      </text>
    </comment>
    <comment ref="E59" authorId="0" shapeId="0">
      <text>
        <r>
          <rPr>
            <b/>
            <sz val="9"/>
            <color indexed="81"/>
            <rFont val="Tahoma"/>
            <family val="2"/>
          </rPr>
          <t>BOR:</t>
        </r>
        <r>
          <rPr>
            <sz val="9"/>
            <color indexed="81"/>
            <rFont val="Tahoma"/>
            <family val="2"/>
          </rPr>
          <t xml:space="preserve">
From cell J233 on the cash flow nVision report.</t>
        </r>
      </text>
    </comment>
    <comment ref="E62" authorId="0" shapeId="0">
      <text>
        <r>
          <rPr>
            <b/>
            <sz val="9"/>
            <color indexed="81"/>
            <rFont val="Tahoma"/>
            <family val="2"/>
          </rPr>
          <t>BOR:</t>
        </r>
        <r>
          <rPr>
            <sz val="9"/>
            <color indexed="81"/>
            <rFont val="Tahoma"/>
            <family val="2"/>
          </rPr>
          <t xml:space="preserve">
From cell J236 on the cash flow nVision report.</t>
        </r>
      </text>
    </comment>
    <comment ref="E63" authorId="0" shapeId="0">
      <text>
        <r>
          <rPr>
            <b/>
            <sz val="9"/>
            <color indexed="81"/>
            <rFont val="Tahoma"/>
            <family val="2"/>
          </rPr>
          <t>BOR:</t>
        </r>
        <r>
          <rPr>
            <sz val="9"/>
            <color indexed="81"/>
            <rFont val="Tahoma"/>
            <family val="2"/>
          </rPr>
          <t xml:space="preserve">
From cell J237 on the cash flow nVision report.</t>
        </r>
      </text>
    </comment>
    <comment ref="E64" authorId="0" shapeId="0">
      <text>
        <r>
          <rPr>
            <b/>
            <sz val="9"/>
            <color indexed="81"/>
            <rFont val="Tahoma"/>
            <family val="2"/>
          </rPr>
          <t>BOR:</t>
        </r>
        <r>
          <rPr>
            <sz val="9"/>
            <color indexed="81"/>
            <rFont val="Tahoma"/>
            <family val="2"/>
          </rPr>
          <t xml:space="preserve">
From cell J238 on the cash flow nVision report.</t>
        </r>
      </text>
    </comment>
    <comment ref="E67" authorId="0" shapeId="0">
      <text>
        <r>
          <rPr>
            <b/>
            <sz val="9"/>
            <color indexed="81"/>
            <rFont val="Tahoma"/>
            <family val="2"/>
          </rPr>
          <t>BOR:</t>
        </r>
        <r>
          <rPr>
            <sz val="9"/>
            <color indexed="81"/>
            <rFont val="Tahoma"/>
            <family val="2"/>
          </rPr>
          <t xml:space="preserve">
From cell J241 on the cash flow nVision report.</t>
        </r>
      </text>
    </comment>
    <comment ref="E68" authorId="0" shapeId="0">
      <text>
        <r>
          <rPr>
            <b/>
            <sz val="9"/>
            <color indexed="81"/>
            <rFont val="Tahoma"/>
            <family val="2"/>
          </rPr>
          <t>BOR:</t>
        </r>
        <r>
          <rPr>
            <sz val="9"/>
            <color indexed="81"/>
            <rFont val="Tahoma"/>
            <family val="2"/>
          </rPr>
          <t xml:space="preserve">
From cell J242 on the cash flow nVision report.</t>
        </r>
      </text>
    </comment>
    <comment ref="E70" authorId="0" shapeId="0">
      <text>
        <r>
          <rPr>
            <b/>
            <sz val="9"/>
            <color indexed="81"/>
            <rFont val="Tahoma"/>
            <family val="2"/>
          </rPr>
          <t>BOR:</t>
        </r>
        <r>
          <rPr>
            <sz val="9"/>
            <color indexed="81"/>
            <rFont val="Tahoma"/>
            <family val="2"/>
          </rPr>
          <t xml:space="preserve">
From cell J244 on the cash flow nVision report.</t>
        </r>
      </text>
    </comment>
    <comment ref="E71" authorId="0" shapeId="0">
      <text>
        <r>
          <rPr>
            <b/>
            <sz val="9"/>
            <color indexed="81"/>
            <rFont val="Tahoma"/>
            <family val="2"/>
          </rPr>
          <t>BOR:</t>
        </r>
        <r>
          <rPr>
            <sz val="9"/>
            <color indexed="81"/>
            <rFont val="Tahoma"/>
            <family val="2"/>
          </rPr>
          <t xml:space="preserve">
From cell J245 on the cash flow nVision report.</t>
        </r>
      </text>
    </comment>
    <comment ref="E72" authorId="0" shapeId="0">
      <text>
        <r>
          <rPr>
            <b/>
            <sz val="9"/>
            <color indexed="81"/>
            <rFont val="Tahoma"/>
            <family val="2"/>
          </rPr>
          <t>BOR:</t>
        </r>
        <r>
          <rPr>
            <sz val="9"/>
            <color indexed="81"/>
            <rFont val="Tahoma"/>
            <family val="2"/>
          </rPr>
          <t xml:space="preserve">
From cell J246 on the cash flow nVision report.</t>
        </r>
      </text>
    </comment>
    <comment ref="E74" authorId="0" shapeId="0">
      <text>
        <r>
          <rPr>
            <b/>
            <sz val="9"/>
            <color indexed="81"/>
            <rFont val="Tahoma"/>
            <family val="2"/>
          </rPr>
          <t>BOR:</t>
        </r>
        <r>
          <rPr>
            <sz val="9"/>
            <color indexed="81"/>
            <rFont val="Tahoma"/>
            <family val="2"/>
          </rPr>
          <t xml:space="preserve">
From cell J248 on the cash flow nVision report.</t>
        </r>
      </text>
    </comment>
    <comment ref="E75" authorId="0" shapeId="0">
      <text>
        <r>
          <rPr>
            <b/>
            <sz val="9"/>
            <color indexed="81"/>
            <rFont val="Tahoma"/>
            <family val="2"/>
          </rPr>
          <t>BOR:</t>
        </r>
        <r>
          <rPr>
            <sz val="9"/>
            <color indexed="81"/>
            <rFont val="Tahoma"/>
            <family val="2"/>
          </rPr>
          <t xml:space="preserve">
From cell J249 on the cash flow nVision report.</t>
        </r>
      </text>
    </comment>
    <comment ref="E76" authorId="0" shapeId="0">
      <text>
        <r>
          <rPr>
            <b/>
            <sz val="9"/>
            <color indexed="81"/>
            <rFont val="Tahoma"/>
            <family val="2"/>
          </rPr>
          <t>BOR:</t>
        </r>
        <r>
          <rPr>
            <sz val="9"/>
            <color indexed="81"/>
            <rFont val="Tahoma"/>
            <family val="2"/>
          </rPr>
          <t xml:space="preserve">
From cell J250 on the cash flow nVision report.</t>
        </r>
      </text>
    </comment>
    <comment ref="E77" authorId="0" shapeId="0">
      <text>
        <r>
          <rPr>
            <b/>
            <sz val="9"/>
            <color indexed="81"/>
            <rFont val="Tahoma"/>
            <family val="2"/>
          </rPr>
          <t>BOR:</t>
        </r>
        <r>
          <rPr>
            <sz val="9"/>
            <color indexed="81"/>
            <rFont val="Tahoma"/>
            <family val="2"/>
          </rPr>
          <t xml:space="preserve">
From cell J251 on the cash flow nVision report.</t>
        </r>
      </text>
    </comment>
    <comment ref="E78" authorId="0" shapeId="0">
      <text>
        <r>
          <rPr>
            <b/>
            <sz val="9"/>
            <color indexed="81"/>
            <rFont val="Tahoma"/>
            <family val="2"/>
          </rPr>
          <t>BOR:</t>
        </r>
        <r>
          <rPr>
            <sz val="9"/>
            <color indexed="81"/>
            <rFont val="Tahoma"/>
            <family val="2"/>
          </rPr>
          <t xml:space="preserve">
From cell J252 on the cash flow nVision report.</t>
        </r>
      </text>
    </comment>
    <comment ref="E81" authorId="0" shapeId="0">
      <text>
        <r>
          <rPr>
            <b/>
            <sz val="9"/>
            <color indexed="81"/>
            <rFont val="Tahoma"/>
            <family val="2"/>
          </rPr>
          <t>BOR:</t>
        </r>
        <r>
          <rPr>
            <sz val="9"/>
            <color indexed="81"/>
            <rFont val="Tahoma"/>
            <family val="2"/>
          </rPr>
          <t xml:space="preserve">
From cell J255 on the cash flow nVision report.</t>
        </r>
      </text>
    </comment>
    <comment ref="E82" authorId="0" shapeId="0">
      <text>
        <r>
          <rPr>
            <b/>
            <sz val="9"/>
            <color indexed="81"/>
            <rFont val="Tahoma"/>
            <family val="2"/>
          </rPr>
          <t>BOR:</t>
        </r>
        <r>
          <rPr>
            <sz val="9"/>
            <color indexed="81"/>
            <rFont val="Tahoma"/>
            <family val="2"/>
          </rPr>
          <t xml:space="preserve">
From cell J256 on the cash flow nVision report.</t>
        </r>
      </text>
    </comment>
    <comment ref="E84" authorId="0" shapeId="0">
      <text>
        <r>
          <rPr>
            <b/>
            <sz val="9"/>
            <color indexed="81"/>
            <rFont val="Tahoma"/>
            <family val="2"/>
          </rPr>
          <t>BOR:</t>
        </r>
        <r>
          <rPr>
            <sz val="9"/>
            <color indexed="81"/>
            <rFont val="Tahoma"/>
            <family val="2"/>
          </rPr>
          <t xml:space="preserve">
From cell J258 on the cash flow nVision report.</t>
        </r>
      </text>
    </comment>
    <comment ref="E85" authorId="0" shapeId="0">
      <text>
        <r>
          <rPr>
            <b/>
            <sz val="9"/>
            <color indexed="81"/>
            <rFont val="Tahoma"/>
            <family val="2"/>
          </rPr>
          <t>BOR:</t>
        </r>
        <r>
          <rPr>
            <sz val="9"/>
            <color indexed="81"/>
            <rFont val="Tahoma"/>
            <family val="2"/>
          </rPr>
          <t xml:space="preserve">
From cell J259 on the cash flow nVision report.</t>
        </r>
      </text>
    </comment>
    <comment ref="E88" authorId="0" shapeId="0">
      <text>
        <r>
          <rPr>
            <b/>
            <sz val="9"/>
            <color indexed="81"/>
            <rFont val="Tahoma"/>
            <family val="2"/>
          </rPr>
          <t>BOR:</t>
        </r>
        <r>
          <rPr>
            <sz val="9"/>
            <color indexed="81"/>
            <rFont val="Tahoma"/>
            <family val="2"/>
          </rPr>
          <t xml:space="preserve">
From cell J262 on the cash flow nVision report.</t>
        </r>
      </text>
    </comment>
    <comment ref="E89" authorId="0" shapeId="0">
      <text>
        <r>
          <rPr>
            <b/>
            <sz val="9"/>
            <color indexed="81"/>
            <rFont val="Tahoma"/>
            <family val="2"/>
          </rPr>
          <t>BOR:</t>
        </r>
        <r>
          <rPr>
            <sz val="9"/>
            <color indexed="81"/>
            <rFont val="Tahoma"/>
            <family val="2"/>
          </rPr>
          <t xml:space="preserve">
From cell J263 on the cash flow nVision report.</t>
        </r>
      </text>
    </comment>
    <comment ref="E90" authorId="0" shapeId="0">
      <text>
        <r>
          <rPr>
            <b/>
            <sz val="9"/>
            <color indexed="81"/>
            <rFont val="Tahoma"/>
            <family val="2"/>
          </rPr>
          <t>BOR:</t>
        </r>
        <r>
          <rPr>
            <sz val="9"/>
            <color indexed="81"/>
            <rFont val="Tahoma"/>
            <family val="2"/>
          </rPr>
          <t xml:space="preserve">
From cell J264 on the cash flow nVision report.</t>
        </r>
      </text>
    </comment>
    <comment ref="E91" authorId="0" shapeId="0">
      <text>
        <r>
          <rPr>
            <b/>
            <sz val="9"/>
            <color indexed="81"/>
            <rFont val="Tahoma"/>
            <family val="2"/>
          </rPr>
          <t>BOR:</t>
        </r>
        <r>
          <rPr>
            <sz val="9"/>
            <color indexed="81"/>
            <rFont val="Tahoma"/>
            <family val="2"/>
          </rPr>
          <t xml:space="preserve">
From cell J265 on the cash flow nVision report.</t>
        </r>
      </text>
    </comment>
    <comment ref="E92" authorId="0" shapeId="0">
      <text>
        <r>
          <rPr>
            <b/>
            <sz val="9"/>
            <color indexed="81"/>
            <rFont val="Tahoma"/>
            <family val="2"/>
          </rPr>
          <t>BOR:</t>
        </r>
        <r>
          <rPr>
            <sz val="9"/>
            <color indexed="81"/>
            <rFont val="Tahoma"/>
            <family val="2"/>
          </rPr>
          <t xml:space="preserve">
From cell J266 on the cash flow nVision report.</t>
        </r>
      </text>
    </comment>
    <comment ref="E95" authorId="0" shapeId="0">
      <text>
        <r>
          <rPr>
            <b/>
            <sz val="9"/>
            <color indexed="81"/>
            <rFont val="Tahoma"/>
            <family val="2"/>
          </rPr>
          <t>BOR:</t>
        </r>
        <r>
          <rPr>
            <sz val="9"/>
            <color indexed="81"/>
            <rFont val="Tahoma"/>
            <family val="2"/>
          </rPr>
          <t xml:space="preserve">
From cell J269 on the cash flow nVision report.</t>
        </r>
      </text>
    </comment>
    <comment ref="E96" authorId="0" shapeId="0">
      <text>
        <r>
          <rPr>
            <b/>
            <sz val="9"/>
            <color indexed="81"/>
            <rFont val="Tahoma"/>
            <family val="2"/>
          </rPr>
          <t>BOR:</t>
        </r>
        <r>
          <rPr>
            <sz val="9"/>
            <color indexed="81"/>
            <rFont val="Tahoma"/>
            <family val="2"/>
          </rPr>
          <t xml:space="preserve">
From cell J270 on the cash flow nVision report.</t>
        </r>
      </text>
    </comment>
    <comment ref="E99" authorId="0" shapeId="0">
      <text>
        <r>
          <rPr>
            <b/>
            <sz val="9"/>
            <color indexed="81"/>
            <rFont val="Tahoma"/>
            <family val="2"/>
          </rPr>
          <t>BOR:</t>
        </r>
        <r>
          <rPr>
            <sz val="9"/>
            <color indexed="81"/>
            <rFont val="Tahoma"/>
            <family val="2"/>
          </rPr>
          <t xml:space="preserve">
From cell J273 on the cash flow nVision report.</t>
        </r>
      </text>
    </comment>
  </commentList>
</comments>
</file>

<file path=xl/sharedStrings.xml><?xml version="1.0" encoding="utf-8"?>
<sst xmlns="http://schemas.openxmlformats.org/spreadsheetml/2006/main" count="9832" uniqueCount="2940">
  <si>
    <t>FY12</t>
  </si>
  <si>
    <t>Calculation FY2010</t>
  </si>
  <si>
    <t>Sample Entry #7a</t>
  </si>
  <si>
    <t>as of 30-JUN-2010</t>
  </si>
  <si>
    <t>FY2010 FYTD Balance Taken</t>
  </si>
  <si>
    <t>FY2010 FYTD Balance Amount</t>
  </si>
  <si>
    <t>FY2010%</t>
  </si>
  <si>
    <t>Non-current portion FY2010</t>
  </si>
  <si>
    <t>FY 2010</t>
  </si>
  <si>
    <t>Current portion FY2010</t>
  </si>
  <si>
    <t>Sample Entry # - YE49 (ONLY MAKE IF APPLICABLE)</t>
  </si>
  <si>
    <t>an adjustment between Investment in Plant and Unrestricted Net Assets must be made for the amount of revenue recognized.  In addition, an equal amount of</t>
  </si>
  <si>
    <t>if the agreement is cancelled.</t>
  </si>
  <si>
    <t>using journal #YE-32a and increase Investment in Plant by the same amount.  To release the</t>
  </si>
  <si>
    <t>1581xx</t>
  </si>
  <si>
    <t>Non-current S-T Investments</t>
  </si>
  <si>
    <t>1582xx</t>
  </si>
  <si>
    <t>S-T Investments</t>
  </si>
  <si>
    <t>1198xx</t>
  </si>
  <si>
    <t>Category of Entry   Year-End/Closing</t>
  </si>
  <si>
    <t>Sample Entry #    YE-35</t>
  </si>
  <si>
    <t>Loan Fund Balance    (Net Assets - Allocated Other (Restricted Expendable)</t>
  </si>
  <si>
    <t>3711XX</t>
  </si>
  <si>
    <t>Loan Interest Income - Operating</t>
  </si>
  <si>
    <t>Loan Fees - Operating</t>
  </si>
  <si>
    <t>Collection Expense (Other Operating Expense)</t>
  </si>
  <si>
    <t xml:space="preserve">To reclass entries for revenue and expenses </t>
  </si>
  <si>
    <t>for loan funds</t>
  </si>
  <si>
    <t xml:space="preserve">To book current year net assets allocated for Renewal and Replacement.  The total amount should be equal to current year depreciation expense for Fund 12000 </t>
  </si>
  <si>
    <t>Queries (See attached)</t>
  </si>
  <si>
    <t>(See Calculation of FMV of Investments - Example from GASB Statement #31)</t>
  </si>
  <si>
    <t>Calculation of the Net Increase in the Fair Value of Investments - Aggregate Method</t>
  </si>
  <si>
    <t>Should zero out 8432xx account in Actuals</t>
  </si>
  <si>
    <t>2871xx</t>
  </si>
  <si>
    <t>2971xx</t>
  </si>
  <si>
    <t>NOTE:  the expense credit should be the account or accounts in the Actuals ledger.  See also journal entry for unexpended plant.</t>
  </si>
  <si>
    <t>5211xx</t>
  </si>
  <si>
    <t>5511xx</t>
  </si>
  <si>
    <t>5221xx</t>
  </si>
  <si>
    <t>5512xx</t>
  </si>
  <si>
    <t>5521xx</t>
  </si>
  <si>
    <t>5531xx</t>
  </si>
  <si>
    <t>6401xx</t>
  </si>
  <si>
    <t>7121xx</t>
  </si>
  <si>
    <t>7141xx</t>
  </si>
  <si>
    <t>7531xx</t>
  </si>
  <si>
    <t>DR  1690xx Construction Work in Progress</t>
  </si>
  <si>
    <t>DR  1620xx Buildings and Building Improvements   $301,125.68</t>
  </si>
  <si>
    <t>CR  1690xx Construction Work in Progress   $301,125.68</t>
  </si>
  <si>
    <t>3421xx</t>
  </si>
  <si>
    <t>3231xx</t>
  </si>
  <si>
    <t>University System of Georgia</t>
  </si>
  <si>
    <t>Date Posted</t>
  </si>
  <si>
    <t>Name of Person Posting Entry</t>
  </si>
  <si>
    <t>Book Changes in FMV of Investments (See calculation of FMV of Investments - Example from GASB Statement #31)</t>
  </si>
  <si>
    <t>Construction in Progress</t>
  </si>
  <si>
    <t>Control log should be maintained and be available for State Auditors</t>
  </si>
  <si>
    <t>After Actuals Ledger Close, After last payroll for FY 2004</t>
  </si>
  <si>
    <t>To post acquisition of new library books (Year-end entry to capitalize library collections acquired during current year).  Should zero out 8432xx account in Actuals.  See spreadsheet for calculation</t>
  </si>
  <si>
    <t>Analysis of Accounts Receivable Detail</t>
  </si>
  <si>
    <t xml:space="preserve">Book Grant Deferred Revenue (Exchange Grants only).  </t>
  </si>
  <si>
    <t>Sample Closing/Year-End J.E. # YE-4</t>
  </si>
  <si>
    <t>Description of  Journal Entry</t>
  </si>
  <si>
    <t>Source of Information</t>
  </si>
  <si>
    <t>Timing for entry</t>
  </si>
  <si>
    <t>Budget Progress Report and allocation worksheet</t>
  </si>
  <si>
    <t>Type of Entry - Manual</t>
  </si>
  <si>
    <t>Before Actuals Close</t>
  </si>
  <si>
    <t>Encumbrance for Plant</t>
  </si>
  <si>
    <t>Less</t>
  </si>
  <si>
    <t>% to Allocate</t>
  </si>
  <si>
    <t>to Auxiliary (29%)</t>
  </si>
  <si>
    <t>Encumbrance</t>
  </si>
  <si>
    <t>Totals</t>
  </si>
  <si>
    <t>Plant Allocation Worksheet</t>
  </si>
  <si>
    <t>Dept. ID</t>
  </si>
  <si>
    <t>% for</t>
  </si>
  <si>
    <t>Dept.</t>
  </si>
  <si>
    <t>Allocate</t>
  </si>
  <si>
    <t>Amount of</t>
  </si>
  <si>
    <t>Allocation</t>
  </si>
  <si>
    <t>FY 2008</t>
  </si>
  <si>
    <t xml:space="preserve">Prepared by/Date: </t>
  </si>
  <si>
    <t>10xxx</t>
  </si>
  <si>
    <t>12xxx</t>
  </si>
  <si>
    <t>Approved by/Date:</t>
  </si>
  <si>
    <t>overpayments that have been deemed uncollectible.  This is the method of reserve when the receivable is unrelated to any revenue recognition.</t>
  </si>
  <si>
    <t>To reserve non-student and non-revenue uncollectible accounts aged more than 180 days from invoice due date as defined.</t>
  </si>
  <si>
    <t>To reserve non-revenue uncollectible accounts aged more than 180 days from invoice due date as defined in BPM Section 10.4.1.</t>
  </si>
  <si>
    <t>To analyze A/R Aging Report and set aside a reserve for  uncollectible accounts.  If the receivable account is not the result of a revenue-generating transaction, the correct offset for the reserve is Bad Debt Expense.</t>
  </si>
  <si>
    <t xml:space="preserve">To write off bad debt expense (less than $3,000.00) for non-revenue transactions. </t>
  </si>
  <si>
    <t>Renumbered entry to YE-7a from YE-7d</t>
  </si>
  <si>
    <t xml:space="preserve">This is only an example. Each 251xxx account must have a separate amount. </t>
  </si>
  <si>
    <t>1251xx (1)</t>
  </si>
  <si>
    <t>(1) The receivable account could be 1251xx, 1271xx, 1272xx or 1273xx</t>
  </si>
  <si>
    <t xml:space="preserve">   (divided by)</t>
  </si>
  <si>
    <t>FY2002 %</t>
  </si>
  <si>
    <t>FY2003 FYTD Balance Amount</t>
  </si>
  <si>
    <t>Average of two years</t>
  </si>
  <si>
    <t>Current portion FY2003</t>
  </si>
  <si>
    <t>Non-current portion FY 2003</t>
  </si>
  <si>
    <t>Calculation FY2004</t>
  </si>
  <si>
    <t>FY2004 %</t>
  </si>
  <si>
    <t>Multiply average of three years by current year balance</t>
  </si>
  <si>
    <t xml:space="preserve"> (divided by)</t>
  </si>
  <si>
    <t>FY2003%</t>
  </si>
  <si>
    <t>FY2004 FYTD Balance Amount</t>
  </si>
  <si>
    <t>FY2002%</t>
  </si>
  <si>
    <t xml:space="preserve">(Percentage higher for FY2004 </t>
  </si>
  <si>
    <t>Average of three years</t>
  </si>
  <si>
    <t>Current portion FY2004</t>
  </si>
  <si>
    <t>due to two employees retiring)</t>
  </si>
  <si>
    <t>Non-current portion FY2004</t>
  </si>
  <si>
    <t>Calculation FY2005</t>
  </si>
  <si>
    <t>FY2005%</t>
  </si>
  <si>
    <t>FY2004%</t>
  </si>
  <si>
    <t>FY2005 FYTD Balance Amount</t>
  </si>
  <si>
    <t xml:space="preserve">(Percentage lower for FY2005 </t>
  </si>
  <si>
    <t>Current portion FY2005</t>
  </si>
  <si>
    <t>Establish receivable account for agency accounts with negative balances</t>
  </si>
  <si>
    <t xml:space="preserve">                                          CR                        541100</t>
  </si>
  <si>
    <t>JE # YE-25             DR                   541100</t>
  </si>
  <si>
    <t>JE # YE-26              DR                  297100</t>
  </si>
  <si>
    <t xml:space="preserve">Journal Entries </t>
  </si>
  <si>
    <t>Equals = Amount taken (column H from report) + Adj</t>
  </si>
  <si>
    <t>Add: Amount Earned Current Year (Column F from report)</t>
  </si>
  <si>
    <t>Less: Ending Balance Current Year (Column L from report)</t>
  </si>
  <si>
    <t>(If the project is completed before year-end, this entry should be posted at completion in order to add the asset to the system with the correct amount.)</t>
  </si>
  <si>
    <t>Construction in Progress (Add note to description:  If project is completed before year end, post this entry upon completion in order to add the asset at the correct amount)</t>
  </si>
  <si>
    <t>Note:  The color coding is the same as for the AFR.  If you insert the amounts in the yellow shaded cells, the</t>
  </si>
  <si>
    <t>(If necessary, post an entry to adjust for the FICA amount for FY 2002)</t>
  </si>
  <si>
    <t>With FICA (.0765)</t>
  </si>
  <si>
    <t>amounts with FICA, and totals will be calculated (blue font).</t>
  </si>
  <si>
    <t>With FICA</t>
  </si>
  <si>
    <t>Revised 5-15-03 to simplify journal entry amount calculation</t>
  </si>
  <si>
    <t xml:space="preserve">           (See "Calculation for Journal Entry Amounts")</t>
  </si>
  <si>
    <t>Revised 5-15-03 to simplify instructions for posting compensated absences</t>
  </si>
  <si>
    <t>Book cash expendable restricted gifts (Auxiliary Services)</t>
  </si>
  <si>
    <t>New entry July 18, 2006 (after FY2006 workshop)</t>
  </si>
  <si>
    <t>Type of Entry:   Manual</t>
  </si>
  <si>
    <t>Gain/Loss-Retirement of Capital Assets</t>
  </si>
  <si>
    <t>4933xx</t>
  </si>
  <si>
    <t>Capital Outlay Contra-Capital Accounts (as applicable)</t>
  </si>
  <si>
    <t>8xxxxx</t>
  </si>
  <si>
    <t>Institutions recording an Impairment Loss will use business process AM15 "Make Cost Adjustments to an Asset" in order to write down</t>
  </si>
  <si>
    <t>an asset for impairment exceeding $100k for Equipment and $250k for all other asset categories.  YE-22 corrects the expense category</t>
  </si>
  <si>
    <t>so that the impairment loss will be reflected in Non Operating Revenues.  This will be the most typical situation.  Please contact BOR</t>
  </si>
  <si>
    <t>Institutions should complete the Impairment Questionnaire each year as evidence that impairment has been considered.</t>
  </si>
  <si>
    <t>Institution analysis; Impairment questionnaire</t>
  </si>
  <si>
    <t>Sample Entry #YE-22</t>
  </si>
  <si>
    <t>Impaired Asset Determination</t>
  </si>
  <si>
    <t>Institution Name</t>
  </si>
  <si>
    <t>________________________________</t>
  </si>
  <si>
    <t>For the Fiscal Year Ended:</t>
  </si>
  <si>
    <t>The following questions pertain to capital assets with net book values of greater</t>
  </si>
  <si>
    <t>than: $100k for equipment and $250k for all other capital assets.  If net book values</t>
  </si>
  <si>
    <t>of capital assets considered do not exceed these amounts, answer No (N).</t>
  </si>
  <si>
    <t>1.</t>
  </si>
  <si>
    <t>Were there any natural disasters affecting a capital asset during the fiscal year?</t>
  </si>
  <si>
    <t>N</t>
  </si>
  <si>
    <t>(e.g. fire, flood, tornado)</t>
  </si>
  <si>
    <t>2.</t>
  </si>
  <si>
    <t>Were any laws or regulations enacted affecting a capital asset's value?</t>
  </si>
  <si>
    <t>(e.g. a new law enacted requiring asbestos removal)</t>
  </si>
  <si>
    <t>3.</t>
  </si>
  <si>
    <t>Were there any changes in environmental factors affecting a capital asset?</t>
  </si>
  <si>
    <t>(e.g. extensive mold observed in a campus building)</t>
  </si>
  <si>
    <t>4.</t>
  </si>
  <si>
    <t>Have there been any technological developments that might affect a capital asset?</t>
  </si>
  <si>
    <t>(e.g. inadequate power supply for technological improvements or obsolescence due)</t>
  </si>
  <si>
    <t>to new technology)</t>
  </si>
  <si>
    <t>5.</t>
  </si>
  <si>
    <t>2121xx</t>
  </si>
  <si>
    <t>2122xx</t>
  </si>
  <si>
    <t>This entry should not be reversed.  Change "Yes" to "No" on List.  Description on J.E. OK</t>
  </si>
  <si>
    <t>January 28, 2004</t>
  </si>
  <si>
    <t>Add note to description</t>
  </si>
  <si>
    <t>211xxx</t>
  </si>
  <si>
    <t>Receivables - Other</t>
  </si>
  <si>
    <t>To adjust Banner feed for deferred revenue</t>
  </si>
  <si>
    <t>This will adjust the amount of Reserve for R &amp; R.</t>
  </si>
  <si>
    <t>Run a query to find the expenses charged to Auxiliary program codes ending</t>
  </si>
  <si>
    <t xml:space="preserve">in 99.  These amounts should be entered on the worksheet to calculate the new </t>
  </si>
  <si>
    <t xml:space="preserve">R &amp; R Reserve and used for this journal entry.  </t>
  </si>
  <si>
    <t xml:space="preserve">Date of Sample Entry: </t>
  </si>
  <si>
    <t>Calculated Value of Current Year R &amp; R Reserves</t>
  </si>
  <si>
    <t>The GSFIC Receivable and Gift revenue amounts from YE-43 must be adjusted each year-end for amounts expended or closed in the current year,</t>
  </si>
  <si>
    <t>Transportation</t>
  </si>
  <si>
    <t>1679xx</t>
  </si>
  <si>
    <t>Sample Entry # YE-21</t>
  </si>
  <si>
    <t>To move externally restricted cash that will not be used in the next 12 months to non-current cash.</t>
  </si>
  <si>
    <t xml:space="preserve">Journal Entry amount for "Year 2" - $35.00 </t>
  </si>
  <si>
    <t>Journal Entries FY2005</t>
  </si>
  <si>
    <t>Page 2 of 2</t>
  </si>
  <si>
    <t>Query for #YE-8</t>
  </si>
  <si>
    <t>Report ID:  BORR139     Date:  6-30-2002 @ 09:39:39</t>
  </si>
  <si>
    <t>Beg. Bal.</t>
  </si>
  <si>
    <t>Bal w/o</t>
  </si>
  <si>
    <t>cap</t>
  </si>
  <si>
    <t>Ending Balance Prior Year</t>
  </si>
  <si>
    <t>Version # 2.17</t>
  </si>
  <si>
    <t>as of 30-JUN-2004</t>
  </si>
  <si>
    <t>as of 30-JUN-2005</t>
  </si>
  <si>
    <t>New Emp.</t>
  </si>
  <si>
    <t>as of 30-JUN-2006</t>
  </si>
  <si>
    <t>Using HR Report BORR139 (Sample on previous tab)</t>
  </si>
  <si>
    <t xml:space="preserve">Note:  The amount of the contract(s) that is unearned at year end should be shown as a note in the AFR under significant commitments. </t>
  </si>
  <si>
    <t>Banner Feed related to subsequent year semester activity</t>
  </si>
  <si>
    <t>In subsequent year</t>
  </si>
  <si>
    <t>Revised to say entry should be reversed</t>
  </si>
  <si>
    <t>To write off uncollectible accounts ($3,000 or less)</t>
  </si>
  <si>
    <t>Change description.  Add "non-revenue transactions".</t>
  </si>
  <si>
    <t>To analyze A/R Aging Report and set aside a reserve for  uncollectible accounts.</t>
  </si>
  <si>
    <t>New Entry April 27, 2006</t>
  </si>
  <si>
    <t>To write-off uncollectible accounts ($3,000.00 or less)  Reference:  BPM Section 10.4.1)</t>
  </si>
  <si>
    <t>A/R and A/R Aging Report</t>
  </si>
  <si>
    <t>To change description</t>
  </si>
  <si>
    <t>Adjust inventory reserves in consumables inventories (Account # 141xxx)</t>
  </si>
  <si>
    <t>To adjust inventory reserves in consumables inventories (Account # 141xxx)</t>
  </si>
  <si>
    <t>6/21/2005 - (change sent by e-mail in memo dated 6-21-05)</t>
  </si>
  <si>
    <t>Revised to state that JE should be reversed</t>
  </si>
  <si>
    <t>Record Construction in Progress for Capital Projects paid by the institution</t>
  </si>
  <si>
    <t>15,16</t>
  </si>
  <si>
    <t>18,19</t>
  </si>
  <si>
    <t>New Entry July 18, 2006</t>
  </si>
  <si>
    <t>Gift revenue must be accrued in the Actuals ledger to offset the encumbrance impact for Budgetary reporting of GSFIC and/or MRR projects.</t>
  </si>
  <si>
    <t>YE-44</t>
  </si>
  <si>
    <t>Accrue Current Year Expenses for GAAP reporting</t>
  </si>
  <si>
    <t>Accrue current year expenses for GAAP reporting</t>
  </si>
  <si>
    <t>To reflect Expense activity in the correct accounting period.</t>
  </si>
  <si>
    <t>Accounts Payable activity keyed in Period 1 of subsequent fiscal year  that contains current fiscal year invoice dates.</t>
  </si>
  <si>
    <t>Various Expense Accounts                  7xxxxx</t>
  </si>
  <si>
    <t>Accrued Expenses-NonPers Svcs      2122xx</t>
  </si>
  <si>
    <t>In cases where services or goods have been provided in the current fiscal year but have not been accrued at year-end, institutions</t>
  </si>
  <si>
    <t>should accrue the expenses to reflect them in the correct accounting year.  Institutions should review Period 1 (of subsequent year) accounts</t>
  </si>
  <si>
    <t>payable voucher activity and review those vouchers keyed in Period 1 that contain invoice dates within the current fiscal year.  After review</t>
  </si>
  <si>
    <t>and elimination of any vouchers that are not true expense items for the current fiscal year, these expenses should be accrued in the GAAP</t>
  </si>
  <si>
    <t>Period 1 of subsequent year</t>
  </si>
  <si>
    <r>
      <t xml:space="preserve">Timing for entry: </t>
    </r>
    <r>
      <rPr>
        <sz val="10"/>
        <rFont val="Arial"/>
        <family val="2"/>
      </rPr>
      <t>After Actuals Ledger close</t>
    </r>
  </si>
  <si>
    <t>ledger.  Note:  Sponsored fund expenses should not generally be accrued due to reconciliation complications with SEFA reporting.</t>
  </si>
  <si>
    <t>Realized Gain/Loss on Retirement of Capital Asset       4933xx</t>
  </si>
  <si>
    <t>1271xx</t>
  </si>
  <si>
    <t xml:space="preserve">Receivables - Other </t>
  </si>
  <si>
    <t>Funds Held for Others</t>
  </si>
  <si>
    <t>YE-33a</t>
  </si>
  <si>
    <t>Reverse cumulative expense balances in Funds 60000, 61000 and 62000</t>
  </si>
  <si>
    <t>Establish receivable account for designated scholarship accounts with negative balances</t>
  </si>
  <si>
    <t>Added note for Timing of Entry that YE-21 must be posted before running query for YE-8</t>
  </si>
  <si>
    <t>Analysis of credit memos</t>
  </si>
  <si>
    <t>Must have documentation (Specific identification) and must have exercised due diligence in collection efforts</t>
  </si>
  <si>
    <t>Change amount (due to SB73) and add note to description</t>
  </si>
  <si>
    <t>FY04</t>
  </si>
  <si>
    <t xml:space="preserve">Note added 1-28-04:  Add row for FY2004 with accompanying formulas and links.  </t>
  </si>
  <si>
    <t>Delete entry</t>
  </si>
  <si>
    <t>If so, when?, and using what budget period?</t>
  </si>
  <si>
    <t>Page reference - Closing Procedures Manual</t>
  </si>
  <si>
    <t>Enter all chart fields marked with xxxxxx</t>
  </si>
  <si>
    <t>Revision Date(s)</t>
  </si>
  <si>
    <t>Type of Entry -  Manual</t>
  </si>
  <si>
    <t>Category of Entry - Closing/Year-End</t>
  </si>
  <si>
    <t>Category of Entry</t>
  </si>
  <si>
    <t>Date of Sample Entry</t>
  </si>
  <si>
    <t>xxxxx</t>
  </si>
  <si>
    <t>The GeorgiaFIRST project added a transaction code of CWIP (Construction Work in Progress) to all Asset Management categories except Library Collections, Leased Assets and SVP.  When this Trans Code is used during an asset addition, account number 169000 will be credited and the appropriate Asset account will be debited.  This Trans Code should only be used when adding an asset for which there have been previous entries made to the Capital ledger that debit 169000 (Construction in Progress). (5-15-03)</t>
  </si>
  <si>
    <t>as of 30-JUN-2008</t>
  </si>
  <si>
    <t>Journal Entries FY2008</t>
  </si>
  <si>
    <t>Calculation for Journal Entry amounts FY2008</t>
  </si>
  <si>
    <t>Report ID:  BORR139     Date:  6-30-2008 @ 08:14:00</t>
  </si>
  <si>
    <t>Calculation FY2008</t>
  </si>
  <si>
    <t>Current portion FY2008</t>
  </si>
  <si>
    <t>Non-current portion FY2008</t>
  </si>
  <si>
    <t>FY2008 FYTD Balance Taken</t>
  </si>
  <si>
    <t>FY2008 FYTD Balance Amount</t>
  </si>
  <si>
    <t>FY2008%</t>
  </si>
  <si>
    <t>(exclude GRA/GTA and Auxiliary fund waivers)</t>
  </si>
  <si>
    <t>Check:</t>
  </si>
  <si>
    <t>Variance</t>
  </si>
  <si>
    <t>Variance as %</t>
  </si>
  <si>
    <t>Revised April 14, 2008</t>
  </si>
  <si>
    <t>*Deleted "Residential Life" and "Bookstore" waiver lines</t>
  </si>
  <si>
    <t>Added Checkpoints</t>
  </si>
  <si>
    <t>Variance % should be less than 5% or explained to within less than 5%.</t>
  </si>
  <si>
    <t>Revised:  April 14, 2008</t>
  </si>
  <si>
    <t>**Deleted "Residential Life" and "Bookstore" waiver lines because Fund 12xxx waivers must be disclosed separately in the AFR in Note 1</t>
  </si>
  <si>
    <t>before the allowance adjustment.</t>
  </si>
  <si>
    <t>Note:  Include non-money institutional waivers on this schedule even  if Banner is set up to include a contra account for fee waivers (Best Practice).This allocation methodology assumes waivers are recorded in contra-revenue accounts.</t>
  </si>
  <si>
    <t>within Year-End Closing Journal Entry file; cell reference:  D35.</t>
  </si>
  <si>
    <t>Note:  Journal amount of $6,623,829.43 agrees with the Scholarship Allowance adjustment as calculated in tab "BU for #YE-31 -Computation"</t>
  </si>
  <si>
    <t>Changed fund April 14, 2008</t>
  </si>
  <si>
    <t>Changed fund to 10500; Deleted Residential Life and Bookstore waivers from calculation; added checkpoint and comments</t>
  </si>
  <si>
    <t>YE-6a</t>
  </si>
  <si>
    <t>Sample Closing/Year-End J.E. # YE-6a</t>
  </si>
  <si>
    <t>To reserve uncollectible accounts aged more than one hundred eighty days from invoice due date.  Reference:  BPM Section 10.4.1</t>
  </si>
  <si>
    <t>To reserve uncollectible accounts aged more than one hundred eighty days from the invoice due date as defined. (See BPM Section 10.4.1)</t>
  </si>
  <si>
    <t>To accrue Gift revenue associated with GSFIC/MRR encumbered amounts at year-end.</t>
  </si>
  <si>
    <t>Accounting for Funds on Deposit with GSFIC and invested in Ga Fund 1 account - Record Ga Fund 1 activity before completed project report is received.</t>
  </si>
  <si>
    <t>YE-37c</t>
  </si>
  <si>
    <t>Accounting for Funds on Deposit with GSFIC and invested in Ga Fund 1 account - Record activity after Completed Project Report is received.</t>
  </si>
  <si>
    <t>Accounting for Funds on Deposit with GSFIC and invested in Ga Fund 1 account - Record return of funds in Ga Fund 1 account at project end.</t>
  </si>
  <si>
    <t>Accounting for Funds on Deposit with GSFIC and invested in Ga Fund 1 account - Record adjustments necessary when Completed Project Report is received.</t>
  </si>
  <si>
    <t>Accounting for Funds on Deposit with GSFIC - Record adjustment necessary when Completed Project Report is received.</t>
  </si>
  <si>
    <t>JE #</t>
  </si>
  <si>
    <t>Account for Funds placed on deposit with GSFIC and into a Georgia Fund 1 account - Record the return of any funds remaining in the Ga Fund 1 account at project end.</t>
  </si>
  <si>
    <t>Account for Funds placed on deposit with GSFIC and into a Georgia Fund 1 account - Record adjustments necessary in GAAP ledger when Completed Project Report is received.</t>
  </si>
  <si>
    <t>Account for Funds placed on deposit with GSFIC - Record necessary adjustments to GAAP ledger when Completed Project Report is received.</t>
  </si>
  <si>
    <t>Account for Funds placed on deposit with GSFIC and into a Georgia Fund 1 account - Record construction draws and interest income earned BEFORE Completed Project Report is received.</t>
  </si>
  <si>
    <t>Account for Funds placed on deposit with GSFIC and into a Georgia Fund 1 account - Record construction draws and interest earned AFTER a Completed Project Report has been received.</t>
  </si>
  <si>
    <t>Query Instructions for YE-39</t>
  </si>
  <si>
    <t>not invoiced until after Accounts Payable cutoff for the fiscal year.</t>
  </si>
  <si>
    <t>The panel shot for the modified criteria is below:</t>
  </si>
  <si>
    <t>be accrued.</t>
  </si>
  <si>
    <t>Query results should be reviewed before accruing the expense.  Some services are invoiced in advance.  For example, an</t>
  </si>
  <si>
    <t>The Problem:  How to handle the accounting for renovation or construction projects that are handled by institutional personnel and that are funded from the institution’s budget (either by internal funds or state appropriation).  This document is intended as additional explanation of the sample journal entry for construction projects numbered Sample YE- #19.</t>
  </si>
  <si>
    <t>This entry will equal 10% of  the difference of - Current year YTD accumulated depreciation minus prior year YTD accumulated depreciation for:</t>
  </si>
  <si>
    <t>Infrastructure, Buildings, Facilities &amp; Other Improvements and Capital Leases (only the portion relating to Infrastructure, Buildings, etc.).</t>
  </si>
  <si>
    <t>Report ID:  BORR139     Date:  6-30-2007 @ 09:39:39</t>
  </si>
  <si>
    <t>as of 30-JUN-2007</t>
  </si>
  <si>
    <t>Calculation FY2007</t>
  </si>
  <si>
    <t>FY2007 FYTD Balance Taken</t>
  </si>
  <si>
    <t>FY2007 FYTD Balance Amount</t>
  </si>
  <si>
    <t>FY2007%</t>
  </si>
  <si>
    <t>Non-current portion FY2007</t>
  </si>
  <si>
    <t>Current portion FY2007</t>
  </si>
  <si>
    <t>Journal Entries FY2007</t>
  </si>
  <si>
    <t>Calculation for Journal Entry amounts FY2007</t>
  </si>
  <si>
    <t>New J.E. for FY2007</t>
  </si>
  <si>
    <t>April 23, 2007</t>
  </si>
  <si>
    <t>2912xx</t>
  </si>
  <si>
    <t>2195xx</t>
  </si>
  <si>
    <t>YE-40</t>
  </si>
  <si>
    <t>To move funds from A/R to "Due From Component Units"</t>
  </si>
  <si>
    <t>YE-41</t>
  </si>
  <si>
    <t>To move funds from A/P to "Due To Component Units"</t>
  </si>
  <si>
    <t>YE-42</t>
  </si>
  <si>
    <t>Department # now a required field</t>
  </si>
  <si>
    <t>Reference - Page # in Closing Procedures Manual</t>
  </si>
  <si>
    <t>Journal Entry # 14 reserved for future journal entries in the Actuals Ledger</t>
  </si>
  <si>
    <t>Acq 98</t>
  </si>
  <si>
    <t>Acq 99</t>
  </si>
  <si>
    <t>Acq 00</t>
  </si>
  <si>
    <t>Acq 01</t>
  </si>
  <si>
    <t>Acq 02</t>
  </si>
  <si>
    <t>Acq 03</t>
  </si>
  <si>
    <t>Pullen Library</t>
  </si>
  <si>
    <t>Law Library</t>
  </si>
  <si>
    <t>Held</t>
  </si>
  <si>
    <t>Library Spreadsheet (Attached)</t>
  </si>
  <si>
    <t>Fiscal Year End - Compensated Absences</t>
  </si>
  <si>
    <t>Peachtree State University</t>
  </si>
  <si>
    <t>as of 30-JUN-2003</t>
  </si>
  <si>
    <t>Empl</t>
  </si>
  <si>
    <t>Benefit</t>
  </si>
  <si>
    <t>Last Date</t>
  </si>
  <si>
    <t>FYTD Hrs</t>
  </si>
  <si>
    <t>FYTD Bal.</t>
  </si>
  <si>
    <t>FYTD Bal</t>
  </si>
  <si>
    <t>Hourly</t>
  </si>
  <si>
    <t>ID</t>
  </si>
  <si>
    <t>Name</t>
  </si>
  <si>
    <t>Plan</t>
  </si>
  <si>
    <t>Processed</t>
  </si>
  <si>
    <t>Earned</t>
  </si>
  <si>
    <t>Taken</t>
  </si>
  <si>
    <t>Adj.</t>
  </si>
  <si>
    <t>Hours</t>
  </si>
  <si>
    <t>Rate</t>
  </si>
  <si>
    <t>VACA</t>
  </si>
  <si>
    <t>This is a duplication of a small part of HR Report # BORR139 - Names and Employee ID Numbers have been omitted</t>
  </si>
  <si>
    <t>Report ID:  BORR139     Date:  6-30-2003 @ 09:39:39</t>
  </si>
  <si>
    <t>Version # 2.10</t>
  </si>
  <si>
    <t>Page 4</t>
  </si>
  <si>
    <t>YE-19</t>
  </si>
  <si>
    <t>Indirect Plant Overhead</t>
  </si>
  <si>
    <t>7891xx</t>
  </si>
  <si>
    <t>Posting encumbrance journal - to allocate encumbrance amount at year end - Plant Operations</t>
  </si>
  <si>
    <t>Sample Entry #  YE-37</t>
  </si>
  <si>
    <t>New for FY2005</t>
  </si>
  <si>
    <t>YE-37</t>
  </si>
  <si>
    <t>Yes - first period of subsequent year</t>
  </si>
  <si>
    <t>Category of Entry  Year-End/Closing</t>
  </si>
  <si>
    <t>216xxx</t>
  </si>
  <si>
    <t>Receivables - Student Accounts</t>
  </si>
  <si>
    <t>YE-38</t>
  </si>
  <si>
    <t>project up to the point the completed project report is received.   The journal also adjusts State Capital Gifts revenue, which has been recorded in</t>
  </si>
  <si>
    <t>is $0.  Journals YE-37b and YE-37c are not required.</t>
  </si>
  <si>
    <t>the Capital ledger using business process AM34.  After this journal posts, there should be $0 in the Other Prepaid account related to this project.</t>
  </si>
  <si>
    <t>Institutions should also verify that all of the Georgia Fund 1 account activity was recorded (via YE-37) by ensuring the Ga Fund 1 account balance</t>
  </si>
  <si>
    <t>This journal is necessary when 1) there are funds remaining in the Ga Fund 1 account AFTER the completed project report is received and has been</t>
  </si>
  <si>
    <t>accounted for using business process AM34 and journal YE-37a and, 2) there are continuing construction draws from and interest income earned in the</t>
  </si>
  <si>
    <t>Ga Fund 1 account.  At the end of the year under this scenario, there may or may not still be funds remaining in the Ga Fund 1 account.</t>
  </si>
  <si>
    <t>If the balance of the Ga Fund 1 account is $0 at the end of the year under this scenario, institutions must record the construction spend and interest</t>
  </si>
  <si>
    <t xml:space="preserve">YE-30a </t>
  </si>
  <si>
    <t xml:space="preserve">YE-34a </t>
  </si>
  <si>
    <t xml:space="preserve">YE-39  </t>
  </si>
  <si>
    <t xml:space="preserve">YE-45 </t>
  </si>
  <si>
    <t xml:space="preserve">YE-46 </t>
  </si>
  <si>
    <t xml:space="preserve">YE-47 </t>
  </si>
  <si>
    <t xml:space="preserve">YE-48 </t>
  </si>
  <si>
    <t xml:space="preserve">To adjust current year depreciation for residual value of assets (10%).  Use current and prior year AFR Note 6, Capital Assets. </t>
  </si>
  <si>
    <t>Fiscal 2014</t>
  </si>
  <si>
    <t xml:space="preserve">YE-39 </t>
  </si>
  <si>
    <t>NOTE:  This entry is only for pre-upgrade assets, since 10% salvage value is now automatically being calculated by Asset Management.</t>
  </si>
  <si>
    <t xml:space="preserve">YE-21 </t>
  </si>
  <si>
    <t xml:space="preserve">YE-35 </t>
  </si>
  <si>
    <r>
      <t xml:space="preserve">Use the public query:  </t>
    </r>
    <r>
      <rPr>
        <b/>
        <sz val="10"/>
        <rFont val="Arial"/>
        <family val="2"/>
      </rPr>
      <t>BOR_AUDIT_AP_DETAIL</t>
    </r>
  </si>
  <si>
    <t>Also, Funds 2xxxx are excluded from the query.</t>
  </si>
  <si>
    <t>FY2009 FYTD Balance Taken</t>
  </si>
  <si>
    <t>FY2009 FYTD Balance Amount</t>
  </si>
  <si>
    <t xml:space="preserve">                                    DR                   5511xx</t>
  </si>
  <si>
    <t>Entry Eliminated 4-26-10</t>
  </si>
  <si>
    <t>YE-49</t>
  </si>
  <si>
    <t>Category of Entry - Year-End Entry</t>
  </si>
  <si>
    <t>Timber Rights</t>
  </si>
  <si>
    <t>Easements</t>
  </si>
  <si>
    <t xml:space="preserve">Water Rights                    </t>
  </si>
  <si>
    <t>Copyrights</t>
  </si>
  <si>
    <t xml:space="preserve">Patents                           </t>
  </si>
  <si>
    <t>Intangible Assets                               168200</t>
  </si>
  <si>
    <r>
      <rPr>
        <i/>
        <sz val="8"/>
        <rFont val="Arial"/>
        <family val="2"/>
      </rPr>
      <t xml:space="preserve">Trademarks  </t>
    </r>
    <r>
      <rPr>
        <sz val="8"/>
        <rFont val="Arial"/>
        <family val="2"/>
      </rPr>
      <t xml:space="preserve">                                    168230</t>
    </r>
  </si>
  <si>
    <r>
      <t xml:space="preserve">Mineral Rights                                  </t>
    </r>
    <r>
      <rPr>
        <sz val="8"/>
        <rFont val="Arial"/>
        <family val="2"/>
      </rPr>
      <t>168220</t>
    </r>
  </si>
  <si>
    <r>
      <t xml:space="preserve">Software                                            </t>
    </r>
    <r>
      <rPr>
        <sz val="8"/>
        <rFont val="Arial"/>
        <family val="2"/>
      </rPr>
      <t>168210</t>
    </r>
  </si>
  <si>
    <t>To reclass intangible assets into three major asset categories as requested by State Accounting Office for reporting purposes.</t>
  </si>
  <si>
    <t>Year End</t>
  </si>
  <si>
    <t>Due to required CAFR reporting of intangible assets</t>
  </si>
  <si>
    <t>Per meeting with SAO</t>
  </si>
  <si>
    <t xml:space="preserve">Water Rights - Accum Amort                   </t>
  </si>
  <si>
    <r>
      <t xml:space="preserve">Mineral Rights-Accum Amort    </t>
    </r>
    <r>
      <rPr>
        <sz val="8"/>
        <rFont val="Arial"/>
        <family val="2"/>
      </rPr>
      <t xml:space="preserve">  </t>
    </r>
  </si>
  <si>
    <t>Easements-Accum Amort</t>
  </si>
  <si>
    <t xml:space="preserve">Patents-Accum Amort                        </t>
  </si>
  <si>
    <t>Copyrights-Accum Amort</t>
  </si>
  <si>
    <r>
      <t xml:space="preserve">Software - Accum Amort                    </t>
    </r>
    <r>
      <rPr>
        <sz val="8"/>
        <rFont val="Arial"/>
        <family val="2"/>
      </rPr>
      <t>168910</t>
    </r>
  </si>
  <si>
    <t>asset categories to comply with State Accounting Office reporting requirements.</t>
  </si>
  <si>
    <t>FY11</t>
  </si>
  <si>
    <t>Acq 11</t>
  </si>
  <si>
    <t>1xxxx</t>
  </si>
  <si>
    <t>Revised to change fund code</t>
  </si>
  <si>
    <t>Revised Fund Code</t>
  </si>
  <si>
    <t>Gift revenue applies to only campus-managed projects.</t>
  </si>
  <si>
    <t>Sample Entry # YE-11a</t>
  </si>
  <si>
    <t>Sample Entry # YE-11b</t>
  </si>
  <si>
    <t>Noted circumstance when this journal is req'd</t>
  </si>
  <si>
    <t>Sample Entry # YE-11c</t>
  </si>
  <si>
    <t>Note: In the event that the amount retired is greater than what has been depreciated, please contact the</t>
  </si>
  <si>
    <t>Central Office for further guidance.</t>
  </si>
  <si>
    <t xml:space="preserve">per YE-11 must be reversed in YE-43.  </t>
  </si>
  <si>
    <t>better</t>
  </si>
  <si>
    <t>YE-50</t>
  </si>
  <si>
    <t>YE-51</t>
  </si>
  <si>
    <t>Per meeting with Accounting Issues Committee</t>
  </si>
  <si>
    <t>Reclass advertising expenses not coded to new advertising accounts.  In FY2011, two accounts were added to chart of accounts for purpose of standardizing advertising account activity across the University System of Georgia.</t>
  </si>
  <si>
    <t>Reclass personal services from 566xxx to new personal services accounts.  In FY2011, two accounts were added to chart of accounts for purpose of standardizing advertising account activity across the University System of Georgia.</t>
  </si>
  <si>
    <t xml:space="preserve">3.      Post the amount of compensated absences taken and the adjustments (Salary changes, personnel changes, </t>
  </si>
  <si>
    <t xml:space="preserve">Source of Information:  Accounts Payable voucher activity in Period 1 of subsequent year with invoice dates less than or equal  </t>
  </si>
  <si>
    <t>(Note: This entry relates to campus-managed projects.)</t>
  </si>
  <si>
    <t>Fund  Codes</t>
  </si>
  <si>
    <t>Scholarship Allowance Allocation of :</t>
  </si>
  <si>
    <t xml:space="preserve">To move the current year expenses allocated to R &amp; R from Unallocated Net Assets to Reserve for R&amp;R. </t>
  </si>
  <si>
    <t>SMART Grants</t>
  </si>
  <si>
    <t>Academic Competitiveness Grants</t>
  </si>
  <si>
    <t>Pro Forma depreciation-Total Books</t>
  </si>
  <si>
    <t>Volumes are withdrawn almost exclusively due to obsolescence.</t>
  </si>
  <si>
    <t>Withdrawn volumes are at least 10 years old, withdrawn at the average cost of holdings 10 years ago.</t>
  </si>
  <si>
    <t>Assume depreciation accounting implemented beginning FY01</t>
  </si>
  <si>
    <t>Beginning value of Accumulated Depreciation derived as follows:</t>
  </si>
  <si>
    <t>Cost of books acquired FY91 and prior (fully depreciated)</t>
  </si>
  <si>
    <t>Accumulated Depreciation, beginning balance</t>
  </si>
  <si>
    <t>Accumulated depreciation</t>
  </si>
  <si>
    <t>Volumes held</t>
  </si>
  <si>
    <t>Avg Cost per</t>
  </si>
  <si>
    <t>Volumes</t>
  </si>
  <si>
    <t>Cost per</t>
  </si>
  <si>
    <t>Net Book Value</t>
  </si>
  <si>
    <t>Balance</t>
  </si>
  <si>
    <t>Additions</t>
  </si>
  <si>
    <t>Deletions</t>
  </si>
  <si>
    <t>Volume held</t>
  </si>
  <si>
    <t>Withdrawn</t>
  </si>
  <si>
    <t>volume withdrawn</t>
  </si>
  <si>
    <t>FY90</t>
  </si>
  <si>
    <t>FY91</t>
  </si>
  <si>
    <t>FY92</t>
  </si>
  <si>
    <t>FY93</t>
  </si>
  <si>
    <t>FY94</t>
  </si>
  <si>
    <t>FY95</t>
  </si>
  <si>
    <t>FY96</t>
  </si>
  <si>
    <t>FY97</t>
  </si>
  <si>
    <t>FY98</t>
  </si>
  <si>
    <t>FY99</t>
  </si>
  <si>
    <t>FY00</t>
  </si>
  <si>
    <t>FY01</t>
  </si>
  <si>
    <t>FY02</t>
  </si>
  <si>
    <t>FY03</t>
  </si>
  <si>
    <t>Depreciation Calculation (based on yearly additions from Annual Financial Statements)</t>
  </si>
  <si>
    <t>Acq 91</t>
  </si>
  <si>
    <t>Acq 92</t>
  </si>
  <si>
    <t>Acq 93</t>
  </si>
  <si>
    <t>Acq 94</t>
  </si>
  <si>
    <t>Acq 95</t>
  </si>
  <si>
    <t>Acq 96</t>
  </si>
  <si>
    <t>Acq 97</t>
  </si>
  <si>
    <t>This was FY2003 journal entry - see below (Cell Y83) for FY2004 entry with FICA separated</t>
  </si>
  <si>
    <t>FICA - Employer</t>
  </si>
  <si>
    <t>Revised 1-28-04 to separate FICA expense portion of compensated absence</t>
  </si>
  <si>
    <t>Jan.28, 2004 Changed amt. to $3,000 (SB73)</t>
  </si>
  <si>
    <t>Revised to separate FICA expense (Backup and instructions also revised)</t>
  </si>
  <si>
    <t>Added note to description</t>
  </si>
  <si>
    <t>Sample Closing/Year-End J.E. # YE-31</t>
  </si>
  <si>
    <t>Back up for Journal Entry # YE-31</t>
  </si>
  <si>
    <t>Sample Closing/Year-End J.E. # YE-32</t>
  </si>
  <si>
    <t>YE-31</t>
  </si>
  <si>
    <t>YE-32</t>
  </si>
  <si>
    <t>CY Depr.</t>
  </si>
  <si>
    <t>Cum.Depr.</t>
  </si>
  <si>
    <t>FY05</t>
  </si>
  <si>
    <t>FY06</t>
  </si>
  <si>
    <t>FY07</t>
  </si>
  <si>
    <t>FY08</t>
  </si>
  <si>
    <t>FY09</t>
  </si>
  <si>
    <t>FY10</t>
  </si>
  <si>
    <t>Acq 05</t>
  </si>
  <si>
    <t>Acq 06</t>
  </si>
  <si>
    <t>Acq 07</t>
  </si>
  <si>
    <t>Acq 08</t>
  </si>
  <si>
    <t>Acq 09</t>
  </si>
  <si>
    <t>Acq 10</t>
  </si>
  <si>
    <t>Additions (1)</t>
  </si>
  <si>
    <t>(1)  Additions equal sum of account # 8432xx</t>
  </si>
  <si>
    <t>Deletions (2)</t>
  </si>
  <si>
    <t>(2) Deletions - calculated amount based on volumes withdrawn and cost per volume withdrawn</t>
  </si>
  <si>
    <t>(3)</t>
  </si>
  <si>
    <t>(3)  Volumes Held - Link from next tab</t>
  </si>
  <si>
    <t>(Example - $100,000 gift to build new dorm - unspent at year end)</t>
  </si>
  <si>
    <t>When funds are spent</t>
  </si>
  <si>
    <t>Sample Entry # YE-9</t>
  </si>
  <si>
    <t>Move cash to non-current cash</t>
  </si>
  <si>
    <t>Category of Entry    Year End</t>
  </si>
  <si>
    <t>Non-current Cash</t>
  </si>
  <si>
    <t>Cash</t>
  </si>
  <si>
    <t>Sample Entry #  YE-40</t>
  </si>
  <si>
    <t>1268xx</t>
  </si>
  <si>
    <t>To move funds from Accounts Receivable to "Due From Component Units"</t>
  </si>
  <si>
    <t>Coordination with component units.</t>
  </si>
  <si>
    <r>
      <t>Note:</t>
    </r>
    <r>
      <rPr>
        <sz val="10"/>
        <rFont val="Arial"/>
        <family val="2"/>
      </rPr>
      <t xml:space="preserve">  If information is not available at year-end, show as a manual adjustment to the AFR.  The Due To's and Due From's between the</t>
    </r>
  </si>
  <si>
    <t>Sample Entry #  YE-41</t>
  </si>
  <si>
    <t>2188xx</t>
  </si>
  <si>
    <t>Report ID:  BORR139     Date:  6-30-2009 @ 08:14:00</t>
  </si>
  <si>
    <t>Calculation for Journal Entry amounts FY2009</t>
  </si>
  <si>
    <t>Journal Entries FY2009</t>
  </si>
  <si>
    <t>as of 30-JUN-2009</t>
  </si>
  <si>
    <t>Calculation FY2009</t>
  </si>
  <si>
    <t>Current portion FY2009</t>
  </si>
  <si>
    <t>Non-current portion FY2009</t>
  </si>
  <si>
    <t>Was construction stopped permanently on a building project?</t>
  </si>
  <si>
    <t>STOP IF NO</t>
  </si>
  <si>
    <t>If No (N) is indicated for all of these questions, no potential impairment event is known.</t>
  </si>
  <si>
    <t>If Yes (Y) is indicated for any of these questions, please document the potential impairment event:</t>
  </si>
  <si>
    <t>7.</t>
  </si>
  <si>
    <t>Is the decline in service utility significant for this capital asset(s)?</t>
  </si>
  <si>
    <t>If No (N) is indicated, event is not impairment.  Reevaluate remaining useful life and</t>
  </si>
  <si>
    <t>salvage value.</t>
  </si>
  <si>
    <t>8.</t>
  </si>
  <si>
    <t>Was the event or change in circumstances unexpected?</t>
  </si>
  <si>
    <t>If No (N) is indicated, event is not impairment.  Reevaluate remaining useful life</t>
  </si>
  <si>
    <t>and salvage value.</t>
  </si>
  <si>
    <t>9.</t>
  </si>
  <si>
    <t>Will realizable insurance recoveries for this event make the net impairment gain or loss</t>
  </si>
  <si>
    <t>exceed the $100k/$250k materiality threshold established?</t>
  </si>
  <si>
    <t>If No (N) is indicated, no impairment adjustment is required due to materiality threshold.</t>
  </si>
  <si>
    <t>If Yes (Y) is indicated, Asset is impaired.  Follow GASB 42 Flowchart to measure</t>
  </si>
  <si>
    <t>the impairment loss, net of insurance recovery.</t>
  </si>
  <si>
    <t>YE-22</t>
  </si>
  <si>
    <t>Adjust Reserve for R &amp; R (expenses)</t>
  </si>
  <si>
    <t>Query to find expenses charged to Auxiliary program codes ending in 99.</t>
  </si>
  <si>
    <t>New entry May 15, 2003</t>
  </si>
  <si>
    <t>Closing/Year End</t>
  </si>
  <si>
    <t>(page 1 of 2)</t>
  </si>
  <si>
    <t>(page 2 of 2)</t>
  </si>
  <si>
    <t>Calculation of Fair Market Value of Investments</t>
  </si>
  <si>
    <t>(Example from GASB Statement #31)</t>
  </si>
  <si>
    <t>Year 1</t>
  </si>
  <si>
    <t>Analysis of designated scholarship accounts at institution</t>
  </si>
  <si>
    <t>To establish a receivable account for any designated scholarship account (that is a true receivable) that has a negative balance at year end.</t>
  </si>
  <si>
    <t>Analysis of Agency Accounts at institution</t>
  </si>
  <si>
    <t>Analysis of Designated Scholarship Accounts at institution</t>
  </si>
  <si>
    <t>During the first year, the institution incurs the following costs in the PeopleSoft Actuals Ledger.  These costs were accumulated by assigning either a unique project indicator or a unique PeopleSoft Department ID to this renovation project.</t>
  </si>
  <si>
    <t>At the end of the first year, the following journal entry should be made to the PeopleSoft Capital Ledger:</t>
  </si>
  <si>
    <t>Closing of the Capital Ledger will close the above expense balances into the appropriate net asset account at year end.</t>
  </si>
  <si>
    <t xml:space="preserve">Similar entries should be made at the end of each year while the project is continuing.  </t>
  </si>
  <si>
    <t>When the project is finally finished, the asset should be capitalized by using the basic add function of the asset management module.  The basic add accounting entry template  will make the following entry:  (Assume that total costs were $301,125.68.)</t>
  </si>
  <si>
    <t xml:space="preserve">Account   </t>
  </si>
  <si>
    <t>Account Description</t>
  </si>
  <si>
    <t>Salaries – Professional/Admin</t>
  </si>
  <si>
    <t>Salaries – Staff</t>
  </si>
  <si>
    <t>FICA – Employer</t>
  </si>
  <si>
    <t>FICA – Employer Medicare</t>
  </si>
  <si>
    <t>Teachers Retirement System</t>
  </si>
  <si>
    <t>Group Insurance – Health</t>
  </si>
  <si>
    <t>Travel of Employees</t>
  </si>
  <si>
    <t>Motor Vehicle Expense</t>
  </si>
  <si>
    <t>Supplies and Materials</t>
  </si>
  <si>
    <t xml:space="preserve"> Contracts</t>
  </si>
  <si>
    <t>Total</t>
  </si>
  <si>
    <t>CR</t>
  </si>
  <si>
    <t>The asset management module will produce periodic depreciation for the renovation after completion.</t>
  </si>
  <si>
    <t>21xxx</t>
  </si>
  <si>
    <t>23xxx</t>
  </si>
  <si>
    <t>22xxx</t>
  </si>
  <si>
    <t>28xxx</t>
  </si>
  <si>
    <t>New</t>
  </si>
  <si>
    <t>Revenue</t>
  </si>
  <si>
    <t>ACTUALS</t>
  </si>
  <si>
    <t>If there is expense activity in the Capital or GAAP ledgers in these funds, these balances must be reversed also.</t>
  </si>
  <si>
    <t>Check point for J.E.</t>
  </si>
  <si>
    <t>Calculation for Journal Entry amounts FY2005</t>
  </si>
  <si>
    <t>Calculation for Journal Entry amounts FY2006</t>
  </si>
  <si>
    <t>Other</t>
  </si>
  <si>
    <t>With FICA  (.0765)</t>
  </si>
  <si>
    <t>Without FICA</t>
  </si>
  <si>
    <t>Adjustments = Salary Changes, Changes in Personnel, 360 hour cap and Manual Adjustments</t>
  </si>
  <si>
    <t>Calculation for Journal Entry amounts</t>
  </si>
  <si>
    <t>amounts with FICA, and totals will be calculated (blue font) and the  journal entry amounts will be linked (red font).</t>
  </si>
  <si>
    <t>5-13-04 (at year-end workshop)</t>
  </si>
  <si>
    <t>Change from Actuals Ledger to GAAP Ledger</t>
  </si>
  <si>
    <t>Amounts changed to agree with calculated value of Current Year R &amp; R (tab after #YE 8-a and page 161)</t>
  </si>
  <si>
    <t>YE-8a</t>
  </si>
  <si>
    <t>&lt;----YE-25 Journal Amounts</t>
  </si>
  <si>
    <t>&lt;---- YE-26 Journal Amounts</t>
  </si>
  <si>
    <t>See the YE-32 Example tab for more information.</t>
  </si>
  <si>
    <t>Before GAAP ledger Close</t>
  </si>
  <si>
    <t>YE-32 Example</t>
  </si>
  <si>
    <t>Food concessions vendor provides $2 million in renovations to building at an institution.</t>
  </si>
  <si>
    <t>The institution entered into an agreement with the Vendor whereby the Vendor provides</t>
  </si>
  <si>
    <t>date.</t>
  </si>
  <si>
    <t>Capital Ledger:</t>
  </si>
  <si>
    <t>Building Asset</t>
  </si>
  <si>
    <t>GAAP Ledger:</t>
  </si>
  <si>
    <t>The revenue must be recognized for GAAP purposes over the life of the food concession</t>
  </si>
  <si>
    <t>Total non-money institutional waivers (excluding employee tuition remission, GRA/GTA and auxiliary waivers) applied to students' accounts.</t>
  </si>
  <si>
    <t>Financial aid not recognized as revenue by the institution</t>
  </si>
  <si>
    <t>Supplemental Educational</t>
  </si>
  <si>
    <t>Opportunity Grant (SEOG)</t>
  </si>
  <si>
    <t>Pell Grants</t>
  </si>
  <si>
    <t xml:space="preserve">State Grants </t>
  </si>
  <si>
    <t>Athletics (paid from Athletic Department's revenues)</t>
  </si>
  <si>
    <t>ROTC</t>
  </si>
  <si>
    <t>Rotary</t>
  </si>
  <si>
    <t>LEAP and Governor's Scholarships</t>
  </si>
  <si>
    <t>Foundation Scholarship (Foundation funds)</t>
  </si>
  <si>
    <t>Total third party payments</t>
  </si>
  <si>
    <t>Total student payments</t>
  </si>
  <si>
    <t>Total refunds made to students</t>
  </si>
  <si>
    <t>Institutional</t>
  </si>
  <si>
    <t>Total charges applied to students' accounts during the year</t>
  </si>
  <si>
    <t>G</t>
  </si>
  <si>
    <t>Example - Computation of Scholarship Allowances</t>
  </si>
  <si>
    <t>Step 1</t>
  </si>
  <si>
    <t>Compute total postings to students' accounts receivable that could potentially generate a refund.</t>
  </si>
  <si>
    <t>FA not recognized as revenue by institution</t>
  </si>
  <si>
    <t>Institutional resources provided as FA</t>
  </si>
  <si>
    <t>Third-party payments</t>
  </si>
  <si>
    <t>Non-money institutional waivers</t>
  </si>
  <si>
    <t>25x99</t>
  </si>
  <si>
    <t>Changed note on second page of explanation</t>
  </si>
  <si>
    <t xml:space="preserve">This is only an example. Each department ID must have a separate amount. </t>
  </si>
  <si>
    <t>H</t>
  </si>
  <si>
    <t>Step 2</t>
  </si>
  <si>
    <t>Compute the proportion of institutional resources that represent scholarship allowances and student aid expenses to students' accounts receivable that could generate a refund.</t>
  </si>
  <si>
    <t>Book non-current portion of long term liabilities</t>
  </si>
  <si>
    <t>Total postings to students' accounts that could generate a refund.</t>
  </si>
  <si>
    <t>I = (B + F) / H</t>
  </si>
  <si>
    <t>Step 3</t>
  </si>
  <si>
    <t>Compute the amount of refunds to be applied as a student aid expense.</t>
  </si>
  <si>
    <t>Sample Entry # YE-13</t>
  </si>
  <si>
    <t>Funds Held for Others                     241xxx</t>
  </si>
  <si>
    <t>Reverse cumulative Expense account balances for Agency Funds for Year-end Reporting purposes.  Revenue and Expense activity is permitted</t>
  </si>
  <si>
    <t>The end result should be that there are $0 Expense account balances in these funds after this journal entry is posted.   If balances are</t>
  </si>
  <si>
    <t>The end result should be that there are $0 Revenue account balances in these funds after this journal entry is posted.   If balances are</t>
  </si>
  <si>
    <t>YE-12</t>
  </si>
  <si>
    <t>To reverse cumulative revenue balances in Funds 60000, 61000 and 62000</t>
  </si>
  <si>
    <t>YE-13</t>
  </si>
  <si>
    <t>Defer unearned portion of Gift revenue from Vendor donating Capital Assets.</t>
  </si>
  <si>
    <t>To correctly state amount of Gift Revenue to recognize in current year when a Vendor donates Capital Assets/ Renovations associated with a multi-year agreement.</t>
  </si>
  <si>
    <t>Documentation related to agreement with Vendor</t>
  </si>
  <si>
    <t>After Capital Ledger Close</t>
  </si>
  <si>
    <t>New Journal; Renumbered FY2007 journal to YE-6a from YE-32 to place in Actuals section</t>
  </si>
  <si>
    <t>Withdrawn (4)</t>
  </si>
  <si>
    <t>(4) Volumes withdrawn - Link from next tab</t>
  </si>
  <si>
    <t>Type of Entry     Manual</t>
  </si>
  <si>
    <t>Category of Entry   Year End/Closing</t>
  </si>
  <si>
    <t>BORR139 (Adjusted for FICA)</t>
  </si>
  <si>
    <t>(Column F in example)</t>
  </si>
  <si>
    <t>After Actuals Close</t>
  </si>
  <si>
    <r>
      <t xml:space="preserve">Timing for entry:  </t>
    </r>
    <r>
      <rPr>
        <sz val="10"/>
        <rFont val="Arial"/>
        <family val="2"/>
      </rPr>
      <t xml:space="preserve"> </t>
    </r>
  </si>
  <si>
    <t>Sample Entry # YE-25</t>
  </si>
  <si>
    <t>N/A</t>
  </si>
  <si>
    <t>Back up for Compensated Absence Journal Entries # YE-25, 26, 27</t>
  </si>
  <si>
    <t xml:space="preserve">FY 2003 </t>
  </si>
  <si>
    <t>Deleted entry</t>
  </si>
  <si>
    <t xml:space="preserve">FY 2004 </t>
  </si>
  <si>
    <t xml:space="preserve">FY 2005 </t>
  </si>
  <si>
    <t xml:space="preserve">FY 2006 </t>
  </si>
  <si>
    <t xml:space="preserve">                                           CR                      297100</t>
  </si>
  <si>
    <t>Has there been any major change in the manner or duration of use of a capital asset?</t>
  </si>
  <si>
    <t>(e.g. classroom building converted to a warehouse)</t>
  </si>
  <si>
    <t>6.</t>
  </si>
  <si>
    <t>Vendor Contract and Capital Asset or Renovation documentation</t>
  </si>
  <si>
    <t>usually be multi-year.  In the Capital ledger, the Capital Assets must be recorded at the point they are placed in service, with an offset to Private Gifts Capitalized using</t>
  </si>
  <si>
    <t>Fair Value Analysis of Investment Activity - Specific Identification Method</t>
  </si>
  <si>
    <t>Fair Value</t>
  </si>
  <si>
    <t>A</t>
  </si>
  <si>
    <t>B</t>
  </si>
  <si>
    <t>C</t>
  </si>
  <si>
    <t>D</t>
  </si>
  <si>
    <t>E</t>
  </si>
  <si>
    <t>F</t>
  </si>
  <si>
    <t>Beginning</t>
  </si>
  <si>
    <t>Ending</t>
  </si>
  <si>
    <t>Change in</t>
  </si>
  <si>
    <t>Security</t>
  </si>
  <si>
    <t>Cost</t>
  </si>
  <si>
    <t>Purchases</t>
  </si>
  <si>
    <t>Sales</t>
  </si>
  <si>
    <t>Subtotal</t>
  </si>
  <si>
    <t>Change in Fair Value of Investments</t>
  </si>
  <si>
    <t>Year 2</t>
  </si>
  <si>
    <t>Unallocated Net Assets-Current Year (Unrestricted)</t>
  </si>
  <si>
    <t>FICA Employer</t>
  </si>
  <si>
    <t>FICA</t>
  </si>
  <si>
    <t>What chart fields are required?</t>
  </si>
  <si>
    <t>Revised to combine amount taken and adjustments in one amount.  Also - calculation for journal entry amounts simplified on tab with BORR139 report.</t>
  </si>
  <si>
    <t>Adjust Book Inventory to Central Stores Physical Count Inventory</t>
  </si>
  <si>
    <t>Adjust Book Inventory to Book Store Physical Count Inventory</t>
  </si>
  <si>
    <t>7b</t>
  </si>
  <si>
    <t>Library – Acquisition of new books (current year)</t>
  </si>
  <si>
    <t>7c</t>
  </si>
  <si>
    <t>Library – Disposal of books (current year)</t>
  </si>
  <si>
    <t>7d</t>
  </si>
  <si>
    <t>Library – Depreciation (current year)</t>
  </si>
  <si>
    <t>Book Deferred Revenue – grants</t>
  </si>
  <si>
    <t>Current year net assets allocated for R&amp;R</t>
  </si>
  <si>
    <t>Ending Balance</t>
  </si>
  <si>
    <t>Compensated Absences - Non-Current</t>
  </si>
  <si>
    <t>(Revised 5-15-03)</t>
  </si>
  <si>
    <t>Revised 5-15-03</t>
  </si>
  <si>
    <t>Explanation for #YE-19 revised May 15, 2003</t>
  </si>
  <si>
    <t>June 26, 2003</t>
  </si>
  <si>
    <t>Receivables</t>
  </si>
  <si>
    <t>12xxxx</t>
  </si>
  <si>
    <t>xxxxxx</t>
  </si>
  <si>
    <t>Revised to change from GAAP Ledger to Actuals</t>
  </si>
  <si>
    <t>Ledger and change from fund 10000 to xxxxxx</t>
  </si>
  <si>
    <t>Revised to change receivable account from 1210xx to 12xxxx</t>
  </si>
  <si>
    <t>Revised to change from GAAP Ledger to Actuals Ledger and change from fund 10000 to xxxxxx</t>
  </si>
  <si>
    <t>15-b</t>
  </si>
  <si>
    <t>This entry will book the amount of contracts payable at year end.  This is the amount earned and billed by the contractor, but not yet paid by the institution.</t>
  </si>
  <si>
    <t>Analysis of Invoices and Contracts</t>
  </si>
  <si>
    <t>New J.E. for FY2005</t>
  </si>
  <si>
    <t>Change account number from 2110xx to 2119xx (new account # for Contracts/Retainage Payable</t>
  </si>
  <si>
    <t>Revised to change account # from 2110xx to 2119xx</t>
  </si>
  <si>
    <t>Closing/Year-End J.E. #YE-29a</t>
  </si>
  <si>
    <t>Added clarification:  Infrastructure, Buildings, Facilities &amp; Other Imp. and Capital Leases</t>
  </si>
  <si>
    <t>After last grant allocation</t>
  </si>
  <si>
    <t>5211xx Salaries-Prof/Admin</t>
  </si>
  <si>
    <t>5221xx Salaries-Staff</t>
  </si>
  <si>
    <t>5511xx FICA-Employer</t>
  </si>
  <si>
    <t>5512xx FICA-Employer Medicare</t>
  </si>
  <si>
    <t>5521xx Teachers Retirement</t>
  </si>
  <si>
    <t>5531xx Group Insurance-Health</t>
  </si>
  <si>
    <t>6401xx Travel of Employees</t>
  </si>
  <si>
    <t>7121xx Motor Vehicle Expense</t>
  </si>
  <si>
    <t>7141xx Supplies &amp; Materials</t>
  </si>
  <si>
    <t>7531xx Contracts</t>
  </si>
  <si>
    <t>Capital Project Reports - Analysis of Capital Projects</t>
  </si>
  <si>
    <t>After Capital Ledger close</t>
  </si>
  <si>
    <t>and before Actuals Ledger</t>
  </si>
  <si>
    <t>close</t>
  </si>
  <si>
    <t>Queries (next tab)</t>
  </si>
  <si>
    <t>May 1, 2003</t>
  </si>
  <si>
    <t>(as adjusted by FICA) to determine current portion</t>
  </si>
  <si>
    <t>Other Liabilities-Lease Purchase Obligation Current</t>
  </si>
  <si>
    <t xml:space="preserve"> Indirect Plant Overhead</t>
  </si>
  <si>
    <t>7981xx</t>
  </si>
  <si>
    <t>8901xx</t>
  </si>
  <si>
    <t>(1-28-04 Separated FICA for Journal Entry)</t>
  </si>
  <si>
    <t>Accumulated Depr. - Build. &amp; Build. Improv.</t>
  </si>
  <si>
    <t>Before Actuals Ledger Close</t>
  </si>
  <si>
    <t>Scholarship Allowance Schedule</t>
  </si>
  <si>
    <t>YE-7c</t>
  </si>
  <si>
    <t>YE-7d</t>
  </si>
  <si>
    <t>Entry Deleted</t>
  </si>
  <si>
    <t>Sample Closing/Year-End J.E. #  YE- 15</t>
  </si>
  <si>
    <t>Sample Closing/Year-End J.E. # YE- 16</t>
  </si>
  <si>
    <t>Sample Closing/Year-End J.E. # YE- 17</t>
  </si>
  <si>
    <t>Backup for Library Journal Entries # YE 15,16,17</t>
  </si>
  <si>
    <t>Sample Closing/Year-End J.E.# YE-19</t>
  </si>
  <si>
    <t>Explanation for Journal Entry #YE-19</t>
  </si>
  <si>
    <t>Explanation for Journal Entry #19</t>
  </si>
  <si>
    <t>Sample Closing/Year-End J.E. # Y-20</t>
  </si>
  <si>
    <t>Sample Closing/Year-End J.E. #YE-28</t>
  </si>
  <si>
    <t>Closing/Year-End J.E. #YE-29</t>
  </si>
  <si>
    <t>Journal Entries FY2004</t>
  </si>
  <si>
    <t>Calculation for Journal Entry amounts FY2004</t>
  </si>
  <si>
    <t xml:space="preserve">                                           CR                      2971xx  </t>
  </si>
  <si>
    <t>JE # YE-26              DR                  2971xx</t>
  </si>
  <si>
    <t xml:space="preserve">                                        CR                         5411xx</t>
  </si>
  <si>
    <t>not reversed before the year-end close, the agency liability account will be misstated.  Entries are typically only made in the Actuals ledger.</t>
  </si>
  <si>
    <t>If there is revenue activity in the Capital or GAAP ledgers in these funds, these balances must be reversed also.</t>
  </si>
  <si>
    <t>but encumbered in prior years.</t>
  </si>
  <si>
    <t>Comparison of Prior Year Encumbrances</t>
  </si>
  <si>
    <t>with Current-year end Encumbrances for applicable Dept. or Project ID's</t>
  </si>
  <si>
    <t>Using applicable Dept or Project ID's to distinguish GSFIC/MRR projects</t>
  </si>
  <si>
    <t>Receivables - Other State Agencies</t>
  </si>
  <si>
    <t>To post acquisition of new library books (Year-end entry to capitalize library collections acquired during current year)</t>
  </si>
  <si>
    <t>Project/Grant</t>
  </si>
  <si>
    <t xml:space="preserve">Sample </t>
  </si>
  <si>
    <t>Expense Used for Contracts in Actuals</t>
  </si>
  <si>
    <t xml:space="preserve">JOURNAL ENTRY:  Record Construction in Progress for Capital Projects paid by the institution.  </t>
  </si>
  <si>
    <t>(See complete explanation on next tab)</t>
  </si>
  <si>
    <t>For example:</t>
  </si>
  <si>
    <t>In Fund 50000 “Unexpended Plant”, the institution has a two year project to upgrade a portion of a building.  The project will cost approximately $300,000 and the entire cost will be capitalized.</t>
  </si>
  <si>
    <t>25xxx</t>
  </si>
  <si>
    <t>24xxx</t>
  </si>
  <si>
    <t>27xxx</t>
  </si>
  <si>
    <t>Sample Entry #  YE-33a</t>
  </si>
  <si>
    <t>Example - Schedule to Determine Scholarship Allowances and Student Aid Expenses</t>
  </si>
  <si>
    <t>(From NACUBO Advisory Report 2000-05)</t>
  </si>
  <si>
    <t>William D. Ford Direct Lending</t>
  </si>
  <si>
    <t>Hope Grants</t>
  </si>
  <si>
    <t>Stafford Loans (Grandfathered)</t>
  </si>
  <si>
    <t>Perkins Loans</t>
  </si>
  <si>
    <t>PLUS Loans</t>
  </si>
  <si>
    <t>See BPM Section 7.1.6 (Example 2) for info regarding Residual Value assumptions for Capital Leases with associated Ground Leases.</t>
  </si>
  <si>
    <t xml:space="preserve">To reclassify financial aid that is recognized as revenue by the institution to the extent it is used to offset Tuition and Fee revenue. </t>
  </si>
  <si>
    <t>To include Institutional Waivers in the Scholarship Allowance calculation.</t>
  </si>
  <si>
    <t>To add note - Perkins moved from Category B to Category A (Change made after year-end workshop)</t>
  </si>
  <si>
    <t>To move LEAP and Governor's Scholarships to Category B from Category C</t>
  </si>
  <si>
    <t>To reclassify the portion of Scholarship Expense that should be considered an Allowance per the Scholarship Allowance Calculation.</t>
  </si>
  <si>
    <t>(Use current year in query)</t>
  </si>
  <si>
    <t>Slide from Asset Management Workshop 4-1-04 (Slide # 116) Added to J.E. file 4-21-05</t>
  </si>
  <si>
    <t>Year 1 of multi-year agreement</t>
  </si>
  <si>
    <t>This journal recognizes the subsequent year's portion of Capital Gift revenue related to Vendor donated assets.  In each year that additional revenue is recognized,</t>
  </si>
  <si>
    <t>Unrestricted Net Assets</t>
  </si>
  <si>
    <t>The agreement stipulates that if the agreement is cancelled, a prorated amount of the consideration gifted</t>
  </si>
  <si>
    <t>must be paid to the vendor.</t>
  </si>
  <si>
    <t>Vendor provides Capital Assets to Institution</t>
  </si>
  <si>
    <t>To recognize Private Gift Revenue from Year 2 of the Vendor Concession agreement</t>
  </si>
  <si>
    <t>To recognize Private Gift Revenue from Year 3 of the Vendor Concession agreement</t>
  </si>
  <si>
    <t>To recognize Private Gift Revenue from Year 4 of the Vendor Concession agreement</t>
  </si>
  <si>
    <t>To recognize Private Gift Revenue from Year 5 of Vendor Concession agreement</t>
  </si>
  <si>
    <t>the institution is no longer obligated to repay.  After this journal is posted, there should be</t>
  </si>
  <si>
    <r>
      <t xml:space="preserve">A Vendor may provide Capital Assets or Capital Assets for an </t>
    </r>
    <r>
      <rPr>
        <u/>
        <sz val="9"/>
        <rFont val="Arial"/>
        <family val="2"/>
      </rPr>
      <t>Auxiliary Enterprise</t>
    </r>
    <r>
      <rPr>
        <sz val="9"/>
        <rFont val="Arial"/>
        <family val="2"/>
      </rPr>
      <t xml:space="preserve"> via renovations in conjunction with an agreement with the institution, which will</t>
    </r>
  </si>
  <si>
    <t>Deleted 4-27-06; Reinstated 4-14-08</t>
  </si>
  <si>
    <t>&lt;--- YE-27 Journal amount</t>
  </si>
  <si>
    <t>Sample Closing/Year-End J.E. # YE-32a</t>
  </si>
  <si>
    <t>Years 2 through End of Agreement</t>
  </si>
  <si>
    <t>interest income activity.  See Standard journal #S-13 for establishing the Ga Fund 1 account balance and #YE-37a, YE-37b and YE-37c for entries</t>
  </si>
  <si>
    <t>required as project progresses under different scenarios.</t>
  </si>
  <si>
    <t>Sample Entry #   YE-37a</t>
  </si>
  <si>
    <t>This journal is necessary when 1) funds have been placed on deposit with GSFIC and into a Ga Fund 1 account, 2) Ga Fund 1 account activity</t>
  </si>
  <si>
    <t>GSFIC Completed Project Report; Ga Fund 1 Statement from OTFS</t>
  </si>
  <si>
    <t>has been recorded using journal YE-37 and, 3) a completed project report has been received by the institution.  There may or may not still be</t>
  </si>
  <si>
    <t>funds remaining in the Ga Fund 1 account.</t>
  </si>
  <si>
    <t>Ga Fund 1 account $0:</t>
  </si>
  <si>
    <t>The Ga Fund 1 account activity that brought the balance to $0 should have already been recorded using YE-37.  Journal YE-37a makes the</t>
  </si>
  <si>
    <t>First period of subsequent year</t>
  </si>
  <si>
    <t>Compensated absences earned for current year</t>
  </si>
  <si>
    <t>Compensated absences taken in current year</t>
  </si>
  <si>
    <t>Compensated absences - post current portion for current year</t>
  </si>
  <si>
    <t xml:space="preserve">To book non-current year portion of long term liabilities.  </t>
  </si>
  <si>
    <t>Journal Entries FY2006</t>
  </si>
  <si>
    <t xml:space="preserve">Book Changes in FMV of Investments (See calculation of FMV of Investments - Example from GASB Statement #31)   </t>
  </si>
  <si>
    <t>To post compensated absences earned in current year</t>
  </si>
  <si>
    <t>To post compensated absences taken in current year and adjustments for salary changes.</t>
  </si>
  <si>
    <t>To post current portion of compensated absences for current year</t>
  </si>
  <si>
    <t>Sample Entry #  YE-43</t>
  </si>
  <si>
    <t>XXXXXX</t>
  </si>
  <si>
    <t>From a GAAP perspective, the Gift revenue accrual necessary for budgetary reporting purposes in the Actuals ledger for encumbered</t>
  </si>
  <si>
    <t>GSFIC/MRR amounts should not be recognized until the encumbered amounts are actually expended.  Therefore, any gift revenue accrued</t>
  </si>
  <si>
    <t>After Actuals ledger closes</t>
  </si>
  <si>
    <t>Category of Entry:  Year-End Entry</t>
  </si>
  <si>
    <t>???????</t>
  </si>
  <si>
    <t>YE-43</t>
  </si>
  <si>
    <t>To reverse the  Gift Revenue accrual for GSFIC/MRR encumbrances per YE-11</t>
  </si>
  <si>
    <t>To reverse the Gift revenue accrual for GSFIC/MRR encumbrances per YE-11</t>
  </si>
  <si>
    <t>Gift Revenue accrued in YE-11 in Actuals ledger must be reversed in GAAP ledger because it is not recognized on a GAAP basis until the funds are expended.</t>
  </si>
  <si>
    <t>YE-11</t>
  </si>
  <si>
    <t>To accrue Gift revenue associated with GSFIC/MRR encumbrances at year-end</t>
  </si>
  <si>
    <t>Amount to</t>
  </si>
  <si>
    <t>Program #</t>
  </si>
  <si>
    <t>Amortization Schedule</t>
  </si>
  <si>
    <t>After Actuals Ledger</t>
  </si>
  <si>
    <t>Close</t>
  </si>
  <si>
    <t>Ga Fund 1 account &gt;$0:</t>
  </si>
  <si>
    <t>16-b</t>
  </si>
  <si>
    <t>16-a</t>
  </si>
  <si>
    <t>Book 10% retainage in GAAP Ledger for amount withheld from payment</t>
  </si>
  <si>
    <t>Sample Closing/Year-End J.E. # YE-5</t>
  </si>
  <si>
    <t>YE-3</t>
  </si>
  <si>
    <t>YE-4</t>
  </si>
  <si>
    <t>YE-5</t>
  </si>
  <si>
    <t>YE-6</t>
  </si>
  <si>
    <t>YE-7</t>
  </si>
  <si>
    <t>YE-8</t>
  </si>
  <si>
    <t>YE-15</t>
  </si>
  <si>
    <t>YE-16</t>
  </si>
  <si>
    <t>YE-17</t>
  </si>
  <si>
    <t>YE-18</t>
  </si>
  <si>
    <t>xxxxxxx</t>
  </si>
  <si>
    <t>Year end investment statements</t>
  </si>
  <si>
    <t>No</t>
  </si>
  <si>
    <t>Before closing</t>
  </si>
  <si>
    <t>141xxx</t>
  </si>
  <si>
    <t xml:space="preserve">To post current portion of compensated absences </t>
  </si>
  <si>
    <t>To post adjustments in book inventories to physical counts - Central Stores Inventory</t>
  </si>
  <si>
    <t>Inventory reconciliation</t>
  </si>
  <si>
    <t>After physical count</t>
  </si>
  <si>
    <t>but before final determination</t>
  </si>
  <si>
    <t>of surplus</t>
  </si>
  <si>
    <t xml:space="preserve">To post adjustments in book inventories to physical counts - Bookstore Inventory </t>
  </si>
  <si>
    <t>Merchandise for Resale</t>
  </si>
  <si>
    <t>142xxx</t>
  </si>
  <si>
    <t>Physical count reconciliation</t>
  </si>
  <si>
    <t>8432xx</t>
  </si>
  <si>
    <t>1640xx</t>
  </si>
  <si>
    <t>Actuals Ledger - Account 8432xx</t>
  </si>
  <si>
    <t>1649xx</t>
  </si>
  <si>
    <t>Library Spreadsheet</t>
  </si>
  <si>
    <t>(number of volumes obtained from library)</t>
  </si>
  <si>
    <t>After Actuals Ledger close</t>
  </si>
  <si>
    <t>5411xx</t>
  </si>
  <si>
    <t>Sample Entry #      YE-4a</t>
  </si>
  <si>
    <t>Inventory Reserves (Unrestricted)</t>
  </si>
  <si>
    <t>322xxx</t>
  </si>
  <si>
    <t>Unallocated Net Assets- Current Year (Unrestricted)</t>
  </si>
  <si>
    <t>342xxx</t>
  </si>
  <si>
    <r>
      <t xml:space="preserve">Type of Entry    </t>
    </r>
    <r>
      <rPr>
        <b/>
        <sz val="10"/>
        <rFont val="Arial"/>
        <family val="2"/>
      </rPr>
      <t>Manual</t>
    </r>
  </si>
  <si>
    <r>
      <t xml:space="preserve">Category of Entry     </t>
    </r>
    <r>
      <rPr>
        <b/>
        <sz val="10"/>
        <rFont val="Arial"/>
        <family val="2"/>
      </rPr>
      <t>Year-End/Closing</t>
    </r>
  </si>
  <si>
    <t>YE-4a</t>
  </si>
  <si>
    <t>FY 2007</t>
  </si>
  <si>
    <t>Must have approval documentation from State Accounting Office.</t>
  </si>
  <si>
    <t>Adjust Inventory Reserves</t>
  </si>
  <si>
    <t>Analyze accounts 141xxx and 322xxx</t>
  </si>
  <si>
    <t>After Actuals Ledger Close</t>
  </si>
  <si>
    <t>7xxxxx</t>
  </si>
  <si>
    <t>4xxxxx</t>
  </si>
  <si>
    <t>no</t>
  </si>
  <si>
    <t>Note:   Sum of 8432xx is input to Spreadsheet Additions column, current year row.</t>
  </si>
  <si>
    <t xml:space="preserve">GAAP </t>
  </si>
  <si>
    <t>Changed YE-32 entry from GAAP to Actuals ledger; renumbered</t>
  </si>
  <si>
    <t>Changed YE-39 entry from GAAP to Actuals ledger; renumbered</t>
  </si>
  <si>
    <t>Changed YE-37 entry from GAAP to Actuals ledger; renumbered</t>
  </si>
  <si>
    <t>5/14/2007 (After FY2007 workshop)</t>
  </si>
  <si>
    <t>SAO approv.</t>
  </si>
  <si>
    <t>Before actuals close</t>
  </si>
  <si>
    <t>The amount of the reserve equals the quarterly average of the inventory for the current year.  This information was included in the revision to the</t>
  </si>
  <si>
    <t>Renumbered from YE-7d</t>
  </si>
  <si>
    <t>Standard, Correcting, or Closing/Year End</t>
  </si>
  <si>
    <t>Objective</t>
  </si>
  <si>
    <t xml:space="preserve">Should this entry be Reversed? If so when? What budget period? </t>
  </si>
  <si>
    <t>N/A (New for FY 2003)</t>
  </si>
  <si>
    <t>Date of Sample Entry:</t>
  </si>
  <si>
    <t>Revision Date(s):</t>
  </si>
  <si>
    <t>Source of Information:</t>
  </si>
  <si>
    <t>Should the entry be reversed?</t>
  </si>
  <si>
    <t>If so when?  What Budget Year?</t>
  </si>
  <si>
    <t>Page Ref. - Closing Procedures Manual:</t>
  </si>
  <si>
    <t>Revision Date(s:)</t>
  </si>
  <si>
    <t>xxxxx = Required Chart Field</t>
  </si>
  <si>
    <t>Funds for Designated Scholarships</t>
  </si>
  <si>
    <t>liability.  The principal portion of capital lease debt is recorded in the Actuals ledger to account 8181xx, which is an expense account.</t>
  </si>
  <si>
    <t>Amortization Schedule or Actuals ledger activity in account 8181xx</t>
  </si>
  <si>
    <t>After Actuals Ledger Close; before making YE-18b</t>
  </si>
  <si>
    <t>April 14, 2008</t>
  </si>
  <si>
    <t>For GAAP purposes, the principal portion of the payment should offset the lease liability.</t>
  </si>
  <si>
    <t>Changed entry number to YE-18b from YE-18</t>
  </si>
  <si>
    <t>Reinstated; added alternative method for direct write-off if  all collections efforts are completed and  SAO approval is obtained first.</t>
  </si>
  <si>
    <t>Added alternative method for direct write-off if  all collections efforts are completed and  SAO approval is obtained first.</t>
  </si>
  <si>
    <t>Please note new account numbers (431100 and 431300) and new class number (18000) added by Accounting Issues Committee 2-24-04</t>
  </si>
  <si>
    <t>Account # 431200 Loan Collection Cost - Operating is also available</t>
  </si>
  <si>
    <t>Analysis of loan fund - net asset account(s)</t>
  </si>
  <si>
    <t>Sample Entry #   YE-36</t>
  </si>
  <si>
    <t>Employee Tuition Remission</t>
  </si>
  <si>
    <t>5572XX</t>
  </si>
  <si>
    <t>0000000</t>
  </si>
  <si>
    <t xml:space="preserve"> Fee Waivers - Resident Tuition</t>
  </si>
  <si>
    <t>4013xx</t>
  </si>
  <si>
    <t>1199x</t>
  </si>
  <si>
    <t xml:space="preserve">Technology Fees                  </t>
  </si>
  <si>
    <t xml:space="preserve">Student Athletic Fees           </t>
  </si>
  <si>
    <t xml:space="preserve">Student Activity Fees         </t>
  </si>
  <si>
    <t>To reclassify employee tuition remission related</t>
  </si>
  <si>
    <t>fee waivers as a fringe benefit</t>
  </si>
  <si>
    <t>Revenue report</t>
  </si>
  <si>
    <t>After Close of Actuals</t>
  </si>
  <si>
    <t>YE-35</t>
  </si>
  <si>
    <t>YE-36</t>
  </si>
  <si>
    <t>Reclassify loan funds - revenue &amp; expenses</t>
  </si>
  <si>
    <t>Reclassify employee tuition remission</t>
  </si>
  <si>
    <t>N/A (New for FY 2004)</t>
  </si>
  <si>
    <t>Reclassify entries for revenue and expenses for loan funds</t>
  </si>
  <si>
    <t>This example is shown for subsequent years' averaging)</t>
  </si>
  <si>
    <t>Multiply current year ending balance by % (70.09%)</t>
  </si>
  <si>
    <t>Column H</t>
  </si>
  <si>
    <t>(divided by)</t>
  </si>
  <si>
    <t>Current portion for FY2002</t>
  </si>
  <si>
    <t>FY2002 FYTD Balance Amount</t>
  </si>
  <si>
    <t>Column L</t>
  </si>
  <si>
    <t>Non-current portion for FY2002</t>
  </si>
  <si>
    <t xml:space="preserve">Total </t>
  </si>
  <si>
    <t>Calculation FY2003</t>
  </si>
  <si>
    <t>FY2003 %</t>
  </si>
  <si>
    <t>Multiply average of two years by current year balance</t>
  </si>
  <si>
    <t>251xx1</t>
  </si>
  <si>
    <t>251xx2</t>
  </si>
  <si>
    <t>251xx3</t>
  </si>
  <si>
    <t>251xx4</t>
  </si>
  <si>
    <t>251xx5</t>
  </si>
  <si>
    <t>Allowance for Doubtful Revenue</t>
  </si>
  <si>
    <t>Allowance for Doubtful Accounts Receivable</t>
  </si>
  <si>
    <t>4xxx98</t>
  </si>
  <si>
    <t>A/R Aging Report</t>
  </si>
  <si>
    <t>Sample Entry #  YE-7c</t>
  </si>
  <si>
    <t>Category of Entry  Closing/Year-End</t>
  </si>
  <si>
    <t>Accounts Receivable</t>
  </si>
  <si>
    <t>To write-off uncollectible account ($3,000.00 or less).  See BPM Section 10.4.1.</t>
  </si>
  <si>
    <t>Analysis of A/R and A/R Aging Report</t>
  </si>
  <si>
    <t>If so, when? What budget period?</t>
  </si>
  <si>
    <t>Revised to change description</t>
  </si>
  <si>
    <t>There should be an inventory reserve for consumables inventories (Account #141xxx).  The inventory reserve should be adjusted at each year end.</t>
  </si>
  <si>
    <t>BPM, Section 11.7.8 on June 7, 2005.</t>
  </si>
  <si>
    <t>Total Scholarship Allowance</t>
  </si>
  <si>
    <t>LEAP Grants/Governors Schol.</t>
  </si>
  <si>
    <t>Book Scholarship Allowance adjustment for sponsored and unsponsored scholarships (Use Scholarship Allowance Schedule as provided)</t>
  </si>
  <si>
    <t>The entry below will occur when the transfer of funds is receipted by the institution and is shown here for illustration purposes to denote the cash offset</t>
  </si>
  <si>
    <t>GSFIC Project Status reports should agree with the Ga Fund 1 spend activity</t>
  </si>
  <si>
    <t>YE-37a</t>
  </si>
  <si>
    <t>YE-37b</t>
  </si>
  <si>
    <t>To clear the balance in the GA Fund 1 account on the GAAP ledger once any funds are returned to the institution at project end.</t>
  </si>
  <si>
    <t>Receipt of transfer for balance in Ga Fund 1 account; Should agree with Ga Fund 1 account statement</t>
  </si>
  <si>
    <t>To reserve uncollectible accounts aged more than 180 days from invoice due date.  Reference:  BPM Section 10.4.1</t>
  </si>
  <si>
    <t>Noted circumstance when this journal is not req'd</t>
  </si>
  <si>
    <r>
      <t xml:space="preserve">To reverse the Gift Revenue accrual for GSFIC/MRR Encumbrances </t>
    </r>
    <r>
      <rPr>
        <sz val="10"/>
        <color indexed="18"/>
        <rFont val="Arial"/>
        <family val="2"/>
      </rPr>
      <t>that are funded by bonds</t>
    </r>
    <r>
      <rPr>
        <sz val="10"/>
        <rFont val="Arial"/>
        <family val="2"/>
      </rPr>
      <t xml:space="preserve"> at Year-end.  See YE-11 for related Actuals ledger journal.</t>
    </r>
  </si>
  <si>
    <t>GSFIC/MRR Encumbrances Gift Revenue Accrual for those projects funded by bonds</t>
  </si>
  <si>
    <t>Timing for entry:</t>
  </si>
  <si>
    <t>Sample Closing/Year-End Entries</t>
  </si>
  <si>
    <t>To record the principal paid on Lease Purchase Obligations during the fiscal year against the Lease Purchase Obligation-current</t>
  </si>
  <si>
    <t>is received from State Accounting Office. (per BPM 10.4)</t>
  </si>
  <si>
    <r>
      <t xml:space="preserve">Note: </t>
    </r>
    <r>
      <rPr>
        <sz val="10"/>
        <rFont val="Arial"/>
        <family val="2"/>
      </rPr>
      <t xml:space="preserve">  Uncollectible accounts (&lt;= $3,000) may be written directly off vs. reserved first if all collection efforts have been made and approval</t>
    </r>
  </si>
  <si>
    <t>On the "Criteria" tab, add criteria for "Account equal to 890100".  The other criteria needed are already</t>
  </si>
  <si>
    <t>there in the form of prompts.</t>
  </si>
  <si>
    <t>Run the Query.  The information in the prompts should be entered as follows:</t>
  </si>
  <si>
    <t>Do not forget that J.E. #YE-21 (Residual Value entry) MUST be posted before this query is run</t>
  </si>
  <si>
    <t>in order to yield accurate results.</t>
  </si>
  <si>
    <t>On the "Criteria" tab, add criteria for "Program like %99".  The other criteria needed are already</t>
  </si>
  <si>
    <t>Query for #YE-8a</t>
  </si>
  <si>
    <t>The query shown below can be used to identify the expenditures with a program code ending in 99</t>
  </si>
  <si>
    <t>Fiscal 2013</t>
  </si>
  <si>
    <t>necessary to ensure accurate Budgetary reporting.  See associated entry YE-43 GAAP ledger entry.</t>
  </si>
  <si>
    <t>Revised 4-27-09 to include check between Compensated absence balance per G/L and BORR139 report (plus FICA)</t>
  </si>
  <si>
    <t>FY2009%</t>
  </si>
  <si>
    <t>To reclassify entries for revenue and expenses for loan funds</t>
  </si>
  <si>
    <t>Analysis of loan fund - net assets account(s)</t>
  </si>
  <si>
    <t>Reclassify employee tuition remission related fee waivers as a fringe benefit</t>
  </si>
  <si>
    <t>To reclassify employee tuition remission related fee waivers as a fringe benefit</t>
  </si>
  <si>
    <t>Revenue Report</t>
  </si>
  <si>
    <t>Old J.E. # FY 2002</t>
  </si>
  <si>
    <t xml:space="preserve"> J.E. # FY 2003</t>
  </si>
  <si>
    <t>and changed J.E.#to 7b (Actuals Section)</t>
  </si>
  <si>
    <t>Institutionally operated</t>
  </si>
  <si>
    <t>2194xx</t>
  </si>
  <si>
    <t>2911xx</t>
  </si>
  <si>
    <t>Yes</t>
  </si>
  <si>
    <t>1690xx</t>
  </si>
  <si>
    <t>Invoices and Contracts</t>
  </si>
  <si>
    <t>subsequent year</t>
  </si>
  <si>
    <t>7281xx</t>
  </si>
  <si>
    <t>Analysis of Accounts Receivable detail</t>
  </si>
  <si>
    <t>Allowance for Doubtful Accounts</t>
  </si>
  <si>
    <t>Analysis of Accounts Receivable</t>
  </si>
  <si>
    <t>(Amounts are linked from backup information)</t>
  </si>
  <si>
    <t>3211xx</t>
  </si>
  <si>
    <t>April 21, 2005</t>
  </si>
  <si>
    <t>Changed account number from #3421xx to #3211xx (Reason - change in closing rules in FY2004)</t>
  </si>
  <si>
    <t>Program and Class codes were reversed</t>
  </si>
  <si>
    <t>in FY2004.  Correction made in FY2005</t>
  </si>
  <si>
    <t>11xxx</t>
  </si>
  <si>
    <t>Program and Class codes were reversed in FY2004.  Corrected for FY2005</t>
  </si>
  <si>
    <t>Added note - State Auditors need documentation for entry</t>
  </si>
  <si>
    <t>01-28-2004</t>
  </si>
  <si>
    <t>Before Actuals Ledger close</t>
  </si>
  <si>
    <t>7811xx</t>
  </si>
  <si>
    <t>2170xx</t>
  </si>
  <si>
    <t>124xxx</t>
  </si>
  <si>
    <t>GL Report - Grants (Any negative balance in A/R)</t>
  </si>
  <si>
    <t>Add line to description: Must have approval documentation from SAO</t>
  </si>
  <si>
    <t>Added desc: Must have approval documentation from SAO</t>
  </si>
  <si>
    <t>Changed 120 days to 180 days for reserve date.</t>
  </si>
  <si>
    <t>Changed reserve date from 120 to 180 days past invoice due date consistent with revised BPM Section 10.0 dated 5-14-2007</t>
  </si>
  <si>
    <t>Added Net Asset component to journal entry so that Invested in Plant, net of related debt will be accurately stated at year-end.</t>
  </si>
  <si>
    <t>Investment in Plant</t>
  </si>
  <si>
    <t>Unallocated Net Asset - Current Year</t>
  </si>
  <si>
    <t>Revised to include Net Asset Adj.</t>
  </si>
  <si>
    <t xml:space="preserve">Journal YE-37a is still required to be made once a completed project report is received.  The Ga Fund 1 account activity should already be </t>
  </si>
  <si>
    <t>recorded using journal YE-37.  After posting YE-37a, there should be $0 in the Other Prepaid account related to this project.  Since there is still</t>
  </si>
  <si>
    <t>a balance left in the Ga Fund 1 account, though, the account balance must continue to be reported and the continuing activity must be</t>
  </si>
  <si>
    <t>recorded using journals YE-37b and if applicable, YE-37c.</t>
  </si>
  <si>
    <t>necessary adjustment in the GAAP ledger to zero out the Other Prepaid balance for the accumulated amount of construction spend related to the</t>
  </si>
  <si>
    <t>YE-18b</t>
  </si>
  <si>
    <t>YE-18a</t>
  </si>
  <si>
    <r>
      <t xml:space="preserve">Capital </t>
    </r>
    <r>
      <rPr>
        <b/>
        <i/>
        <sz val="10"/>
        <rFont val="Times New Roman"/>
        <family val="1"/>
      </rPr>
      <t>(Mask - RET)</t>
    </r>
  </si>
  <si>
    <t>Reclassify Lease Purchase obligation principal payments from expense to liability</t>
  </si>
  <si>
    <t>To correctly reflect capital lease principal payments as reductions to the liability instead of as expense.</t>
  </si>
  <si>
    <t>Amortization Schedule or Account 8181xx activity in Actuals</t>
  </si>
  <si>
    <t>After  Actuals Close; before YE-18b</t>
  </si>
  <si>
    <t>Changed journal number to YE-18b from YE-18</t>
  </si>
  <si>
    <t xml:space="preserve">   Library Collections)</t>
  </si>
  <si>
    <t>Note:  Amount ties to Library Spreadsheet deletions column, current year row (attached) and should also agree with the 'Reductions' column</t>
  </si>
  <si>
    <t xml:space="preserve">            Accum. Depreciation)</t>
  </si>
  <si>
    <t>Note:  Amount ties to Library Spreadsheet current year depreciation row (Attached), and should agree with Accumulated Depr. 'Additions' in</t>
  </si>
  <si>
    <t>Grant</t>
  </si>
  <si>
    <t>Project/</t>
  </si>
  <si>
    <t>Year</t>
  </si>
  <si>
    <t>Budget</t>
  </si>
  <si>
    <t>FY2002 FYTD Balance Taken</t>
  </si>
  <si>
    <t>FY2003 FYTD Balance Taken</t>
  </si>
  <si>
    <t>FY2004 FYTD Balance Taken</t>
  </si>
  <si>
    <t>FY2005 FYTD Balance Taken</t>
  </si>
  <si>
    <t>FY2006 FYTD Balance Taken</t>
  </si>
  <si>
    <t>Acq 04</t>
  </si>
  <si>
    <t xml:space="preserve">                                        CR                         5511xx</t>
  </si>
  <si>
    <t>To show credit memos as receivables instead of a reduction of payables (by fund)</t>
  </si>
  <si>
    <t xml:space="preserve">                                    DR                   5411xx</t>
  </si>
  <si>
    <t>JE # YE-25</t>
  </si>
  <si>
    <t>Report ID:  BORR139     Date:  6-30-2004  @ 09:39:39</t>
  </si>
  <si>
    <t>Report ID:  BORR139     Date:  6-30-2005 @ 09:39:39</t>
  </si>
  <si>
    <t>Revised 1-28-04.  For FY2004, we will post the FICA separately.  Please see FY2004 (Cell Y-83)</t>
  </si>
  <si>
    <t>Before Actual Ledger close</t>
  </si>
  <si>
    <t>to "Before" Actuals Ledger Close</t>
  </si>
  <si>
    <t>July 18, 2003 Change "After" Actuals Ledger Close</t>
  </si>
  <si>
    <t>Revised:  February 22, 2007</t>
  </si>
  <si>
    <t>**Moved from Category B: June 13, 2006</t>
  </si>
  <si>
    <t>**Moved from Category C:  February 22, 2007</t>
  </si>
  <si>
    <t>4854xx</t>
  </si>
  <si>
    <t>State Gifts Capitalized</t>
  </si>
  <si>
    <t>Funds placed on deposit with GSFIC are normally GSFIC managed projects.  For GAAP reporting, the funds must be reported as a Prepaid</t>
  </si>
  <si>
    <t>GSFIC Completed Project Report</t>
  </si>
  <si>
    <t>When completed project</t>
  </si>
  <si>
    <t>report is rec'd or before</t>
  </si>
  <si>
    <t>GAAP ledger closes</t>
  </si>
  <si>
    <t>GSFIC completed project report</t>
  </si>
  <si>
    <t>Ga Fund 1 Account statements; GSFIC project status reports</t>
  </si>
  <si>
    <t>When completed project report is received or before GAAP ledger closes</t>
  </si>
  <si>
    <t>Before GAAP ledger closes</t>
  </si>
  <si>
    <t>New Journal; Renumbered FY2007 YE-37 journal to YE-6c in FY2008 to place in Actuals section</t>
  </si>
  <si>
    <t>488xxx</t>
  </si>
  <si>
    <t>Interest on LGIP</t>
  </si>
  <si>
    <t>Cash in LGIP</t>
  </si>
  <si>
    <t>1193xx</t>
  </si>
  <si>
    <t>Ga Fund 1 statements (obtained through OTFS)</t>
  </si>
  <si>
    <t>By year-end before</t>
  </si>
  <si>
    <t>GSFIC Project Status reports should reflect the Ga Fund 1 spend activity</t>
  </si>
  <si>
    <t>2xxx</t>
  </si>
  <si>
    <t>Sample Entry #  YE-37b</t>
  </si>
  <si>
    <t>Transfer of funds from OTFS for funds remaining in Ga Fund 1 account</t>
  </si>
  <si>
    <t xml:space="preserve">YE-18a </t>
  </si>
  <si>
    <t xml:space="preserve">YE-32 </t>
  </si>
  <si>
    <t xml:space="preserve">YE-32a </t>
  </si>
  <si>
    <t xml:space="preserve">YE-36 </t>
  </si>
  <si>
    <t xml:space="preserve">YE-37 </t>
  </si>
  <si>
    <t xml:space="preserve">YE-37a </t>
  </si>
  <si>
    <t xml:space="preserve">YE-37b </t>
  </si>
  <si>
    <t xml:space="preserve">YE-37c </t>
  </si>
  <si>
    <t>FY 2009</t>
  </si>
  <si>
    <t>To move fringe benefits to Non personal services accrual account.</t>
  </si>
  <si>
    <t>General Ledger</t>
  </si>
  <si>
    <t>Category of Entry   Closing/Year-End</t>
  </si>
  <si>
    <t>Sample Entry #  YE-10</t>
  </si>
  <si>
    <t>Accrued Expense - Personal Services</t>
  </si>
  <si>
    <t>Accrued Expense - Non-Personal Services</t>
  </si>
  <si>
    <t>YE-10</t>
  </si>
  <si>
    <t>To move fringe benefits to non-personal services accrual account.</t>
  </si>
  <si>
    <t>To move fringe benefits to non-personal services accrual account</t>
  </si>
  <si>
    <t>Fringe Benefits</t>
  </si>
  <si>
    <t>New Entry April 21, 2005</t>
  </si>
  <si>
    <t>Compensated Absences (Expense)</t>
  </si>
  <si>
    <t>11b</t>
  </si>
  <si>
    <t>Timing for Entry</t>
  </si>
  <si>
    <t>Year-end investment statements</t>
  </si>
  <si>
    <t>To post adjustments in book inventories to physical counts - bookstore Inventory</t>
  </si>
  <si>
    <t>Physical Count Reconciliation</t>
  </si>
  <si>
    <t>To post disposal of library books (Year-end entry for disposal during current year)</t>
  </si>
  <si>
    <t>Please note formula correction for cells P72 through U72 (4-21-05)</t>
  </si>
  <si>
    <t>Library Spreadsheet (number of volumes obtained from library)</t>
  </si>
  <si>
    <t>Actuals Ledger - Account 8432xx and Library Spreadsheet</t>
  </si>
  <si>
    <t>To post current year depreciation on library books</t>
  </si>
  <si>
    <t>May 15, 2003</t>
  </si>
  <si>
    <t>Date of Revision</t>
  </si>
  <si>
    <t>Reason for Revision</t>
  </si>
  <si>
    <t>Add program as a required chart field for Auxiliary</t>
  </si>
  <si>
    <t>Type of Entry  - Manual</t>
  </si>
  <si>
    <t>Sample Entry # YE 8-a</t>
  </si>
  <si>
    <t>Reserves for Renewal &amp; Replacement (Unrestricted)</t>
  </si>
  <si>
    <t>21x99</t>
  </si>
  <si>
    <t>22x99</t>
  </si>
  <si>
    <t>Noted that this entry should not be made for 2008 MRR encumbrances funded via State Appropriation</t>
  </si>
  <si>
    <t>Before query is run for YE-8 (Actuals)</t>
  </si>
  <si>
    <t>Before Capital ledger close</t>
  </si>
  <si>
    <t>Before query for YE-8 is run; before Capital ledger close</t>
  </si>
  <si>
    <t>Changed Timing for Entry from After Actuals Ledger close to Before query for YE-8 is run and before Capital ledger close</t>
  </si>
  <si>
    <t>Close Actuals Ledger before Posting Capital Ledger Journal Entries, with the exception of YE-21</t>
  </si>
  <si>
    <t>Book Deferred Revenue – grants for negative receivable balances</t>
  </si>
  <si>
    <t>YE-6c</t>
  </si>
  <si>
    <t>Sample Entry #  YE-6c</t>
  </si>
  <si>
    <t>GAAP #YE-37</t>
  </si>
  <si>
    <t xml:space="preserve">Reclass all AR credit balances to AP. </t>
  </si>
  <si>
    <t>Previously GAAP</t>
  </si>
  <si>
    <t>entry #YE-39</t>
  </si>
  <si>
    <t>Sample Entry #   YE-30</t>
  </si>
  <si>
    <t>Renumbered from</t>
  </si>
  <si>
    <t>from YE-36 to precede YE-31</t>
  </si>
  <si>
    <t>YE-7a</t>
  </si>
  <si>
    <t>Sample Entry #  YE-3</t>
  </si>
  <si>
    <t>Renumbered from YE-38 to YE-3</t>
  </si>
  <si>
    <t>Sample Closing/Year-End J.E. # YE-38</t>
  </si>
  <si>
    <t>Renumbered from YE-3 to YE-38</t>
  </si>
  <si>
    <t>Beginning of next fiscal year</t>
  </si>
  <si>
    <t>Before GAAP ledger close</t>
  </si>
  <si>
    <t>Old J.E. # FY 2007</t>
  </si>
  <si>
    <t>After last grant allocation.  Before Actuals Ledger Close</t>
  </si>
  <si>
    <t>YE-7b deleted FY2006</t>
  </si>
  <si>
    <t>After analysis of Funds 12xxx.  What funds are unspent?</t>
  </si>
  <si>
    <t>Analysis of Fund 12xxx gift revenue accounts at institution</t>
  </si>
  <si>
    <t>To book cash expendable restricted gifts (Auxiliary Services) which have not been spent at year end.  Under the closing rules, all 12xxx fund accounts close to account #342100.</t>
  </si>
  <si>
    <t>After Actuals Ledger Close; before YE-31 journal is calculated.</t>
  </si>
  <si>
    <t>Renumbered entry to YE-30 from YE-36 to precede YE-31</t>
  </si>
  <si>
    <t>Revised to change fund, receivable, and liability accounts, and add more information in the description.  Also see entry YE-33a</t>
  </si>
  <si>
    <t>To add information in description</t>
  </si>
  <si>
    <t>New Journal Entry</t>
  </si>
  <si>
    <t>NA/ New for FY 2004</t>
  </si>
  <si>
    <t xml:space="preserve">Write off bad debt expense (less than $3,000.00) </t>
  </si>
  <si>
    <t>YE-7b</t>
  </si>
  <si>
    <t>Changed amount from $100 to $3,000 (SB73) (Moved to Actuals section and changed number to 7b)</t>
  </si>
  <si>
    <t xml:space="preserve">Source of Information:       </t>
  </si>
  <si>
    <t>Sample Closing/Year-End J.E. # YE-7b</t>
  </si>
  <si>
    <t>Information obtained from Library annually</t>
  </si>
  <si>
    <t>Volumes Held (on hand at year-end)</t>
  </si>
  <si>
    <t>Volumes Withdrawn  (number withdrawn during the year)</t>
  </si>
  <si>
    <t>(See Standard entry # S-9)</t>
  </si>
  <si>
    <t>Reclassify GRA/GTA Waivers</t>
  </si>
  <si>
    <t>Reclassify Graduate Teaching/Research Assistant Waivers from Scholarship Allowances to Tuition &amp;  Fees line on SRECNA.</t>
  </si>
  <si>
    <t>To reclassify GTA/GRA waivers so that they are reported within Tuition on the SRECNA instead of Scholarship Allowances.</t>
  </si>
  <si>
    <t>Sample Entry #   YE-30a</t>
  </si>
  <si>
    <t xml:space="preserve"> Fee Waivers - Non-Resident Tuition</t>
  </si>
  <si>
    <t>4023xx</t>
  </si>
  <si>
    <t>4011xx</t>
  </si>
  <si>
    <t>4021xx</t>
  </si>
  <si>
    <t>Resident Tuition</t>
  </si>
  <si>
    <t>Non-Resident Tuition</t>
  </si>
  <si>
    <t>To reclassify Graduate Teaching/Research tuition waivers</t>
  </si>
  <si>
    <t>to Tuition revenue.  These waivers should not be reported as</t>
  </si>
  <si>
    <t xml:space="preserve">scholarship allowance because the GTA/GRA tuition rate is </t>
  </si>
  <si>
    <t>part of the USG published rate structure.</t>
  </si>
  <si>
    <t>Before #YE-31</t>
  </si>
  <si>
    <t>Fellowship expense amount in accounts 7811xx, 7821xx and 7841xx</t>
  </si>
  <si>
    <t>To reclassify Pell Grant and other grant revenue that is similarly administered from Operating to Non-operating for GAAP reporting purposes.</t>
  </si>
  <si>
    <t xml:space="preserve">To be consistent with GASB Implementation Guide interpretation that Pell grant revenue is non-operating.  This interpretation extends to other grant revenue that is administered in the same manner as Pell. </t>
  </si>
  <si>
    <t>Analysis of Year-End Federal grant revenue accounts.</t>
  </si>
  <si>
    <t>Type of Entry : Manual</t>
  </si>
  <si>
    <t>Type of Entry :  Manual</t>
  </si>
  <si>
    <t>Sample Entry #  YE-45</t>
  </si>
  <si>
    <t xml:space="preserve">Description/Objective:  </t>
  </si>
  <si>
    <t>To reclassify the Retiree portion of Health and Life Insurance expense to newly created accounts.</t>
  </si>
  <si>
    <t>Due to required OPEB reporting, retiree benefits must be tracked separately from active employee benefits.</t>
  </si>
  <si>
    <t>Analysis of Year-End Health and Life Insurance expense accounts.</t>
  </si>
  <si>
    <t>Sample Entry #  YE-46</t>
  </si>
  <si>
    <t>Reverse in subsequent month</t>
  </si>
  <si>
    <t>Sample Entry # YE-34a</t>
  </si>
  <si>
    <t>To move externally restricted S-T Investments to non-current S-T Investments.</t>
  </si>
  <si>
    <t>Definition of Non-Current S-T Investments:  Investments maturing in</t>
  </si>
  <si>
    <t>less than 13 months that are externally restricted and cannot be used</t>
  </si>
  <si>
    <t>to pay current liabilities at June 30th.</t>
  </si>
  <si>
    <t xml:space="preserve">To move externally restricted cash to non-current cash. </t>
  </si>
  <si>
    <t xml:space="preserve">Definition of Non-Current Cash:  Cash that is externally restricted </t>
  </si>
  <si>
    <t>and cannot be used to pay current liabilities.</t>
  </si>
  <si>
    <t>Move S-T investments to non-current S-T Investments</t>
  </si>
  <si>
    <t>Move cash  that is externally restricted to non-current cash.</t>
  </si>
  <si>
    <t>Move S-T Investments that are externally restricted to non-current S-T Investments.</t>
  </si>
  <si>
    <t>To move externally restricted S-T Investments that will not be used in the next 12 months to non-current S-T Investments.</t>
  </si>
  <si>
    <t>To adjust GSFIC Receivable and Gift Revenue amounts for amounts expended during the current year but encumbered in prior years.</t>
  </si>
  <si>
    <t>Analysis of Encumbrances at year-end</t>
  </si>
  <si>
    <t>Type of Entry:  Manual</t>
  </si>
  <si>
    <t>Sample Entry # YE-12</t>
  </si>
  <si>
    <t>Revenue Accounts                           4xxxxx</t>
  </si>
  <si>
    <t>6xxxx</t>
  </si>
  <si>
    <t>Reverse cumulative Revenue account balances for Agency Funds for Year-end Reporting purposes.  Revenue and Expense activity is permitted</t>
  </si>
  <si>
    <t>in Funds 60000, 61000 and 62000 effective FY2007; however, must be reversed at year-end and offset to the Agency fund liability account.</t>
  </si>
  <si>
    <t>Should the entry be reversed?  No</t>
  </si>
  <si>
    <t>Timing for entry:  After all other activity has been posted in Funds 6xxxx Actuals ledger</t>
  </si>
  <si>
    <t>Category B should equal or approximate the Scholarship and</t>
  </si>
  <si>
    <t>Mask - ADD</t>
  </si>
  <si>
    <t>Mask - RET</t>
  </si>
  <si>
    <t>Mask - DEPR</t>
  </si>
  <si>
    <t>Reference for J.E. # YE-1 and 2      Allocate Encumbrances - Auxiliary</t>
  </si>
  <si>
    <t>Sample Closing/Year-End J.E. # YE-8</t>
  </si>
  <si>
    <t>00000</t>
  </si>
  <si>
    <t>Y</t>
  </si>
  <si>
    <t>Sample Entry #  YE-39</t>
  </si>
  <si>
    <t>Category of Entry:  Year End Entry</t>
  </si>
  <si>
    <t xml:space="preserve">Type of Entry : </t>
  </si>
  <si>
    <t>Accounts Payable- AR Refunds</t>
  </si>
  <si>
    <t>YE-39</t>
  </si>
  <si>
    <t>To Reclass all A/R credit balances to A/P (using Banner TRGAGES Report)</t>
  </si>
  <si>
    <t>Banner TRGAGES Report</t>
  </si>
  <si>
    <t>Change mask from "ADJ" to "RAD"</t>
  </si>
  <si>
    <t>Query for Journal Entry #YE-8 Current Year Net Assets for Renewal and Replacement</t>
  </si>
  <si>
    <t>Pull Banner report to get this information</t>
  </si>
  <si>
    <t>YE-25</t>
  </si>
  <si>
    <t>YE-28</t>
  </si>
  <si>
    <t>YE-29</t>
  </si>
  <si>
    <t>YE-30</t>
  </si>
  <si>
    <r>
      <t xml:space="preserve">Capital </t>
    </r>
    <r>
      <rPr>
        <b/>
        <sz val="10"/>
        <rFont val="Times New Roman"/>
        <family val="1"/>
      </rPr>
      <t>(Mask - N/A)</t>
    </r>
  </si>
  <si>
    <t>Reclassify Impairment Loss recorded as a result of business process AM15 from contra-capital  account to non-operating revenue(expense) account.</t>
  </si>
  <si>
    <t>Journal Entries # 23 - 24 reserved for future journal entries in the Capital Ledger</t>
  </si>
  <si>
    <t>Analysis by Institution; Completion of Impairment Questionnaire</t>
  </si>
  <si>
    <t>If an impairment loss is recorded at an institution, it will typically be reported as either an extraordinary or special item on the SRECNA.  This year end entry reclassifies the loss from the contra-capital account to a non-operating revenue (expense) account.</t>
  </si>
  <si>
    <t>New Journal entry for FY2007</t>
  </si>
  <si>
    <t>To book cash expendable restricted gifts (Auxiliary Services) which have not been spent at year end.</t>
  </si>
  <si>
    <t>To adjust current year depreciation for residual value of assets (10%)</t>
  </si>
  <si>
    <t>To adjust current year depreciation for residual value of assets (10%).  This entry will equal 10% of the difference of - Current year YTD accumulated depreciation minus prior year YTD accumulated depreciation.</t>
  </si>
  <si>
    <t>Sample Entry # YE-26</t>
  </si>
  <si>
    <t>Type of Entry   Manual</t>
  </si>
  <si>
    <t>Category of Entry    Year-End/Closing</t>
  </si>
  <si>
    <t>Reverse before making entry for subsequent year</t>
  </si>
  <si>
    <t>Sample Entry #  YE-27</t>
  </si>
  <si>
    <t>In FY2002 the State Auditors found credit balances in Accounts Receivable.  This journal entry is intended to correct that situation, if it exists, and book grant</t>
  </si>
  <si>
    <t>Revised to clarify the description</t>
  </si>
  <si>
    <t>Revised:  June 13, 2006</t>
  </si>
  <si>
    <t>Financial aid recognized as revenue by the institution in the current year</t>
  </si>
  <si>
    <t>Revised June 13, 2006</t>
  </si>
  <si>
    <t>HR Report - BORR139 (Adjusted for FICA) (Column F in example)</t>
  </si>
  <si>
    <t>HR Report - BORR139 (Adjusted for FICA) (Column H in example) (Calculation shown for adjustment for salary changes)</t>
  </si>
  <si>
    <t>To analyze A/R and A/R Aging report and determine which accounts should be written off (after due diligence)</t>
  </si>
  <si>
    <t>26xxx</t>
  </si>
  <si>
    <t>23x99</t>
  </si>
  <si>
    <t>24x99</t>
  </si>
  <si>
    <t>26x99</t>
  </si>
  <si>
    <t>27x99</t>
  </si>
  <si>
    <t>28x99</t>
  </si>
  <si>
    <t>See next tab for example.</t>
  </si>
  <si>
    <t xml:space="preserve">Under the closing rules, all 12xxx fund accounts will close to account #342100.  </t>
  </si>
  <si>
    <r>
      <t xml:space="preserve">Timing for entry:     </t>
    </r>
    <r>
      <rPr>
        <sz val="10"/>
        <rFont val="Arial"/>
        <family val="2"/>
      </rPr>
      <t>After analysis of Funds 12xxx.  What funds are unspent?</t>
    </r>
  </si>
  <si>
    <t>Analysis of Funds 12xxx gift revenue accounts at institution</t>
  </si>
  <si>
    <t>Date of Sample Entry:  April 23, 2007</t>
  </si>
  <si>
    <t>Sample Closing/Year-End J.E. # YE-18a</t>
  </si>
  <si>
    <t>Sample Closing/Year-End J.E. # YE-18b</t>
  </si>
  <si>
    <t>8181xx</t>
  </si>
  <si>
    <t>Previously GAAP entry</t>
  </si>
  <si>
    <t>State Auditors need documentation for this entry.</t>
  </si>
  <si>
    <t>Be sure to use project number</t>
  </si>
  <si>
    <t>Sample Entry #  YE-6b</t>
  </si>
  <si>
    <t>Previously</t>
  </si>
  <si>
    <t>YE-6b</t>
  </si>
  <si>
    <t>(Back-up for Journal Entry # YE-27)</t>
  </si>
  <si>
    <t>Posting Compensated Absences</t>
  </si>
  <si>
    <t>(Instructions for Journal Entries # C-4, YE-25, YE-26, and YE-27)</t>
  </si>
  <si>
    <t>Expense</t>
  </si>
  <si>
    <t>Date Entered</t>
  </si>
  <si>
    <t>Account</t>
  </si>
  <si>
    <t>Fund</t>
  </si>
  <si>
    <t>Program</t>
  </si>
  <si>
    <t>Class</t>
  </si>
  <si>
    <t>Amount</t>
  </si>
  <si>
    <t>Debit</t>
  </si>
  <si>
    <t>Credit</t>
  </si>
  <si>
    <t>PEACHTREE STATE UNIVERSITY</t>
  </si>
  <si>
    <t>GAAP</t>
  </si>
  <si>
    <t>Compensated Absences - Current</t>
  </si>
  <si>
    <t>Dept ID</t>
  </si>
  <si>
    <t>JOURNAL ENTRY FORM</t>
  </si>
  <si>
    <t>Capital</t>
  </si>
  <si>
    <t>Ledger</t>
  </si>
  <si>
    <t>Library Collections</t>
  </si>
  <si>
    <t>Accumulated Depreciation - Library Collections</t>
  </si>
  <si>
    <t>Scholarships</t>
  </si>
  <si>
    <t>Sponsored and Unsponsored Scholarships</t>
  </si>
  <si>
    <t>Depreciation Expense</t>
  </si>
  <si>
    <t>Actuals</t>
  </si>
  <si>
    <t>To book change in fair market value of investments</t>
  </si>
  <si>
    <t>Inventories</t>
  </si>
  <si>
    <t>Library Collections - Expense</t>
  </si>
  <si>
    <t>Accounts Payable</t>
  </si>
  <si>
    <t>xxx</t>
  </si>
  <si>
    <t>(Optional)</t>
  </si>
  <si>
    <t>(1)</t>
  </si>
  <si>
    <t>(1)  General Institutional</t>
  </si>
  <si>
    <t>Supplies and Material Expense</t>
  </si>
  <si>
    <t>Cost of Goods Sold</t>
  </si>
  <si>
    <t>(Physical inventory found $15,000 more than posted to books)</t>
  </si>
  <si>
    <t>(Physical inventory found $25,000 more than posted to books)</t>
  </si>
  <si>
    <t>R &amp; R Reserve</t>
  </si>
  <si>
    <t>To post compensated absences taken and adjustments (Salary Changes, Changes in Personnel, 360 hour cap and Manual Adjustments)</t>
  </si>
  <si>
    <t>Calculation for Journal Entry Amounts</t>
  </si>
  <si>
    <t>Construction Work in Progress</t>
  </si>
  <si>
    <t xml:space="preserve"> </t>
  </si>
  <si>
    <t>Receivables - Federal Funds</t>
  </si>
  <si>
    <t>Bad Debt Expense</t>
  </si>
  <si>
    <t>12xx99</t>
  </si>
  <si>
    <t xml:space="preserve">Type of Entry </t>
  </si>
  <si>
    <t>Journal #</t>
  </si>
  <si>
    <t>Description/Objective:</t>
  </si>
  <si>
    <t>If closing entry, should the entry be reversed?</t>
  </si>
  <si>
    <t>Reference - Page # in Closing Procedures Manual FY2003</t>
  </si>
  <si>
    <t>or (See note below)</t>
  </si>
  <si>
    <t>Accounts Receivable (See Note Below)</t>
  </si>
  <si>
    <t>or (See Note Below)</t>
  </si>
  <si>
    <t>At the point one invoice is determined uncollectible, the respective account balance should be reserved.</t>
  </si>
  <si>
    <t>xxxx.xx</t>
  </si>
  <si>
    <t>To establish a receivable account for any Agency Account (that is a true receivable) that has a negative balance at year end.</t>
  </si>
  <si>
    <t>Removal of missing equipment as evidenced by the annual physical equipment inventory.  Equipment must be missing for 2 years before it may be</t>
  </si>
  <si>
    <t>Equipment capital assets will exceed the total of the equipment per the physical inventory count.  This journal should be used to correct any material</t>
  </si>
  <si>
    <t>variance between the equipment asset balance per the general ledger and per the physical inventory count.</t>
  </si>
  <si>
    <t>1st period of the subsequent year</t>
  </si>
  <si>
    <t>To reduce Equipment Capital Assets for the net book value of missing equipment per the annual physical equipment inventory.</t>
  </si>
  <si>
    <t>Prevent a misstatement in situations where there is a significant difference between Equipment assets per the general ledger compared with the annual equipment physical inventory.</t>
  </si>
  <si>
    <t>Comparison of Annual Physical Equipment Inventory and general ledger.</t>
  </si>
  <si>
    <t>removed from Asset Management (per DOAS policy).  This journal prevents an overstatement of Equipment capital assets, since without it</t>
  </si>
  <si>
    <t>Annual physical equipment inventory compared with general ledger balances</t>
  </si>
  <si>
    <t xml:space="preserve">GASB 49 requires recognition of a liability and expense for pollution remediation once an "obligating event" occurs.  For USG institutions, </t>
  </si>
  <si>
    <t>a review of the obligating events and the status of any pollution remediation projects must take place prior to each fiscal year end to determine</t>
  </si>
  <si>
    <t>any accounting and reporting impact.  If a pollution remediation obligating event has occurred, a liability and expense must be recognized to</t>
  </si>
  <si>
    <t>To recognize liability and expense for pollution remediation obligations as defined by GASB 49.</t>
  </si>
  <si>
    <t xml:space="preserve">Record a liability and expense to the extent any pollution remediation project costs have not been incurred or accrued as of year-end. </t>
  </si>
  <si>
    <t>Review of GASB 49 obligation events.</t>
  </si>
  <si>
    <t>**Contact BOR Reporting if this journal is necessary to discuss correct accounting and reporting requirements.</t>
  </si>
  <si>
    <t>the extent that any material costs have not been accrued at year-end.</t>
  </si>
  <si>
    <t>Review of 5 Obligating Events; see flowchart on next tab.</t>
  </si>
  <si>
    <t xml:space="preserve">  1)  Operating expense</t>
  </si>
  <si>
    <t xml:space="preserve">  2)  Special Item</t>
  </si>
  <si>
    <t xml:space="preserve">  3)  Extraordinary item</t>
  </si>
  <si>
    <t>The anticipated expense also may be eligible for capitalization, depending on the situation.</t>
  </si>
  <si>
    <t>For these reasons, it is important to consult with BOR Reporting if this journal is necessary.</t>
  </si>
  <si>
    <t>** Depending on nature of the obligation and magnitude of accrual, the expense will generally require reporting in one of three ways:</t>
  </si>
  <si>
    <t>To record the GAAP adjustments required when a Completed Project Report is received related to a project for which funds have been  placed on deposit with GSFIC, where GSFIC holds and spends the funds.</t>
  </si>
  <si>
    <t>To record activity in a Ga Fund 1 account that is created when funds are placed on deposit with GSFIC.  The activity recorded is BEFORE the Completed Project Report is received.</t>
  </si>
  <si>
    <t>To record adjustments necessary when a Completed Project Report is received for a GSFIC project in which funds have been placed on deposit with GSFIC and into a Ga Fund 1 account.</t>
  </si>
  <si>
    <t>To record adjustments necessary to record activity AFTER a Completed Project Report is received for a GSFIC project in which funds have been placed on deposit with GSFIC and into a Ga Fund 1 account.</t>
  </si>
  <si>
    <t>Changed YE-38 entry from GAAP to Actuals ledger; renumbered to YE-3; Renumbered FY2007 YE-3 to YE-38 to place in GAAP section</t>
  </si>
  <si>
    <t>Renumbered entry to YE-38 from YE-3 to place in GAAP section; renumbered FY2007 YE-38 to YE-3 to place in Actuals section</t>
  </si>
  <si>
    <t>due to two new employees - hired</t>
  </si>
  <si>
    <t>Non-current portion FY2005</t>
  </si>
  <si>
    <t>after start of year - lower pay)</t>
  </si>
  <si>
    <t>Calculation FY2006</t>
  </si>
  <si>
    <t>FY2006%</t>
  </si>
  <si>
    <t>FY2006 FYTD Balance Amount</t>
  </si>
  <si>
    <t>Current portion FY2006</t>
  </si>
  <si>
    <t>Non-current portion FY2006</t>
  </si>
  <si>
    <t>For FY 2003, this report caps at 360 hours</t>
  </si>
  <si>
    <t>as of 30-JUN-2002</t>
  </si>
  <si>
    <t>K</t>
  </si>
  <si>
    <t>L</t>
  </si>
  <si>
    <t>To post elimination of quasi revenue and expense (Account # 471xxx)</t>
  </si>
  <si>
    <t>To post elimination of quasi revenue and expense.</t>
  </si>
  <si>
    <t>Analysis at institution</t>
  </si>
  <si>
    <t>Type of Entry    Manual</t>
  </si>
  <si>
    <t>Category of Entry     Year-End/Closing</t>
  </si>
  <si>
    <t>Note 6 - Capital Assets  (Current year minus prior year</t>
  </si>
  <si>
    <t>accumulated depreciation multiplied by 10%)</t>
  </si>
  <si>
    <t>Analysis of Agency Funds at institution</t>
  </si>
  <si>
    <t>Sample Entry #  YE-33</t>
  </si>
  <si>
    <t>YE-33</t>
  </si>
  <si>
    <t>To establish a receivable account for any Agency Account (including HOPE) that has a negative balance at year end.</t>
  </si>
  <si>
    <t>YE-34</t>
  </si>
  <si>
    <t>YE-9</t>
  </si>
  <si>
    <t>Category of Entry    Closing/Year End</t>
  </si>
  <si>
    <t>Net Assets - Allocated Other (Restricted - Expendable)</t>
  </si>
  <si>
    <t>371xxx</t>
  </si>
  <si>
    <t xml:space="preserve">Description/Objective:     </t>
  </si>
  <si>
    <t>Spreadsheet following #YE-27.  Calculation of current portion</t>
  </si>
  <si>
    <t>YE-26</t>
  </si>
  <si>
    <t>YE-27</t>
  </si>
  <si>
    <t>Spreadsheet on next tab - Calculation of current portion</t>
  </si>
  <si>
    <t>Compensated Absences - Calculating current portion for each year</t>
  </si>
  <si>
    <t>Hours Taken</t>
  </si>
  <si>
    <t>Adjusted for</t>
  </si>
  <si>
    <t>as a % of</t>
  </si>
  <si>
    <t>Reference</t>
  </si>
  <si>
    <t>FICA (current %)</t>
  </si>
  <si>
    <t>Column</t>
  </si>
  <si>
    <t>(For FY 2002</t>
  </si>
  <si>
    <t>(Considered</t>
  </si>
  <si>
    <t>Calculation of Current and Non-Current Portion</t>
  </si>
  <si>
    <t>BORR139</t>
  </si>
  <si>
    <t>7.65%)</t>
  </si>
  <si>
    <t>Current)</t>
  </si>
  <si>
    <t>of Compensated Absences</t>
  </si>
  <si>
    <t>Calculation FY2002</t>
  </si>
  <si>
    <t xml:space="preserve">(For FY 2002 we showed all compensated absences as current.  </t>
  </si>
  <si>
    <t>and reversed in current year.</t>
  </si>
  <si>
    <t>To move the current portion of Notes &amp; Loans Payable from the noncurrent account to the current account.</t>
  </si>
  <si>
    <t>Coordination with component units</t>
  </si>
  <si>
    <t>Analysis of Accounts for Notes and Loans Payable (2912xx and 2195xx)</t>
  </si>
  <si>
    <t>MASK - RAD</t>
  </si>
  <si>
    <t>Change Mask from "ADJ" to "RAD"</t>
  </si>
  <si>
    <t>111xxx</t>
  </si>
  <si>
    <t>The following examples and percentages are given for consideration only.  This will vary at each institution.</t>
  </si>
  <si>
    <t>Endowment Corpus</t>
  </si>
  <si>
    <t>Restricted Grants and Contracts</t>
  </si>
  <si>
    <t>Cash Gifts (if externally restricted)</t>
  </si>
  <si>
    <t>Auxiliary (Externally restricted)</t>
  </si>
  <si>
    <t>Analysis at Institution</t>
  </si>
  <si>
    <t>Sample Entry # YE-34</t>
  </si>
  <si>
    <t>YE-21</t>
  </si>
  <si>
    <r>
      <t xml:space="preserve">Capital </t>
    </r>
    <r>
      <rPr>
        <b/>
        <i/>
        <sz val="10"/>
        <rFont val="Times New Roman"/>
        <family val="1"/>
      </rPr>
      <t>(Mask - ADJ)</t>
    </r>
  </si>
  <si>
    <t>Note 6 - Capital Assets</t>
  </si>
  <si>
    <t>1629xx</t>
  </si>
  <si>
    <t>Accumulated Depr. - Facilities &amp; Other Improv.</t>
  </si>
  <si>
    <t>1639xx</t>
  </si>
  <si>
    <t>Accumulated Depr. - Infrastructure</t>
  </si>
  <si>
    <t>YE-29a</t>
  </si>
  <si>
    <t>Post contracts payable at year end.</t>
  </si>
  <si>
    <t>Post contracts payable at year end</t>
  </si>
  <si>
    <t>Be sure to use Mask for Capital Ledger Journal Entries</t>
  </si>
  <si>
    <r>
      <t xml:space="preserve">Capital    </t>
    </r>
    <r>
      <rPr>
        <b/>
        <i/>
        <sz val="10"/>
        <rFont val="Times New Roman"/>
        <family val="1"/>
      </rPr>
      <t>(Mask - ADD)</t>
    </r>
  </si>
  <si>
    <r>
      <t xml:space="preserve">Capital    </t>
    </r>
    <r>
      <rPr>
        <b/>
        <i/>
        <sz val="10"/>
        <rFont val="Times New Roman"/>
        <family val="1"/>
      </rPr>
      <t>(Mask - DEPR)</t>
    </r>
  </si>
  <si>
    <r>
      <t xml:space="preserve">Capital    </t>
    </r>
    <r>
      <rPr>
        <b/>
        <i/>
        <sz val="10"/>
        <rFont val="Times New Roman"/>
        <family val="1"/>
      </rPr>
      <t>(Mask - ADJ)</t>
    </r>
  </si>
  <si>
    <t>After Capital Ledger Cleanup and before Actuals Ledger Close</t>
  </si>
  <si>
    <t>To establish a receivable account for any designated scholarship account (including HOPE) that has a negative balance at year end.</t>
  </si>
  <si>
    <t>To reverse cumulative expense balances in Funds 60000, 61000 and 62000</t>
  </si>
  <si>
    <t>Reverse cumulative revenue balances in Funds 60000, 61000 and 62000</t>
  </si>
  <si>
    <t>To reverse revenue balances in Agency funds, offsetting liability account.</t>
  </si>
  <si>
    <t>To reverse expense balances in Agency funds, offsetting Agency liability account.</t>
  </si>
  <si>
    <t>New Entry April 23, 2007</t>
  </si>
  <si>
    <t>See Note 1</t>
  </si>
  <si>
    <t>YE-43 must be adjusted each year-end for amounts expended in the current year that were encumbered in previous years.</t>
  </si>
  <si>
    <t>Comparison of Encumbrances from prior year to current year-end for GSFIC/MRR projects.</t>
  </si>
  <si>
    <t>Sample Entry #  YE-44</t>
  </si>
  <si>
    <t>earned similar to YE-37, but instead of recording the construction draw in the Other Prepaid account, the State Gifts Capitalized revenue account is used.</t>
  </si>
  <si>
    <t>should record journal YE-37c.</t>
  </si>
  <si>
    <t>Sample Entry #  YE-37c</t>
  </si>
  <si>
    <t>YE-37c records the final disposition in the unlikely event that any funds remain in the Ga Fund 1 account when the project is completed.</t>
  </si>
  <si>
    <t>Funds remaining will be returned to the institution and will be lapsable if related to a lapsing fund.  After YE-37c is posted, the Cash in LGIP account</t>
  </si>
  <si>
    <t>balance in the GAAP ledger should be $0.</t>
  </si>
  <si>
    <t>This journal entry assumes that the funds remaining in the Ga Fund 1 account and returned to the institution represent the unspent portion of interest</t>
  </si>
  <si>
    <t>income earned.  If the actual amount returned is greater than the interest earned, contact BOR Reporting Department for additional instructions.</t>
  </si>
  <si>
    <t>Asset is set up using business process AM34.  Once this journal posts, there should be $0 left in the Other Prepaid account related to this project.</t>
  </si>
  <si>
    <t>until the institution receives a completed project report.  Upon receipt of a completed project report, journal #YE-36 will reverse the Prepaid balance</t>
  </si>
  <si>
    <t>created using journal #S-12 and will correct the amount of State Gifts Capitalized revenue that is recognized in the Capital ledger when the Capital</t>
  </si>
  <si>
    <t>YE-37 records activity in the Ga Fund 1 account that has been established through funds placed on deposit with GSFIC.  This activity includes</t>
  </si>
  <si>
    <t>Capitalized revenue recognized with that process and records the activity in the Ga Fund 1 account.  Once this journal posts, the Ga Fund 1 account</t>
  </si>
  <si>
    <t>balance should be $0.  Journal YE-37c is not required.</t>
  </si>
  <si>
    <t>GSFIC's books.  The additional capital assets should be recorded using business process AM34.  Journal YE-37b corrects the amount of State Gifts</t>
  </si>
  <si>
    <t>Since the project has been accepted by the institution, the construction draws now represent capital spend on the institution's books instead of on</t>
  </si>
  <si>
    <t>Institutions should post journal YE-37b each year until the Ga Fund 1 account balance is either exhausted or liquidated.  If liquidated, institutions</t>
  </si>
  <si>
    <t>agreement, which is 5 years.  The amortization of the revenue needs to occur as follows:</t>
  </si>
  <si>
    <t>Year 1 Entries:</t>
  </si>
  <si>
    <t>Year 3</t>
  </si>
  <si>
    <t>Year 4</t>
  </si>
  <si>
    <t>Year 5</t>
  </si>
  <si>
    <t>Year 2 Entry:</t>
  </si>
  <si>
    <t>Year 3 Entry:</t>
  </si>
  <si>
    <t>Year 4 Entry:</t>
  </si>
  <si>
    <t>Year 5 Entry:</t>
  </si>
  <si>
    <t>20xx</t>
  </si>
  <si>
    <t>YE-32a</t>
  </si>
  <si>
    <t>Recognize subsequent year Gift revenue from Vendor donation</t>
  </si>
  <si>
    <t>Recognize subsequent year Gift revenue resulting from Vendor donation of Capital Assets</t>
  </si>
  <si>
    <t>To recognize subequent year(s) Gift Revenue resulting from Vendor donation of Capital Assets</t>
  </si>
  <si>
    <t>Before GAAP Ledger Close</t>
  </si>
  <si>
    <t>New Journal</t>
  </si>
  <si>
    <t>New Journal; Renumbered FY2007 YE-36 to YE-30 in FY2008 to precede YE-31</t>
  </si>
  <si>
    <t>Compute the adjustment amount to scholarship allowances.</t>
  </si>
  <si>
    <t xml:space="preserve">See Note 2 Below </t>
  </si>
  <si>
    <t>Scholarship Allowance Adjustment</t>
  </si>
  <si>
    <t>(B  - J)</t>
  </si>
  <si>
    <t>Note 1:</t>
  </si>
  <si>
    <t>Note 2:</t>
  </si>
  <si>
    <t>Institutional waivers are excluded from this adjustment</t>
  </si>
  <si>
    <t>computation because they should already be reflected (mapped)</t>
  </si>
  <si>
    <t>Revised February 22, 2007</t>
  </si>
  <si>
    <t>Scholarship Allowance Adjustment per YE-31</t>
  </si>
  <si>
    <t>Proportion of total postings that could generate a refund</t>
  </si>
  <si>
    <t>I</t>
  </si>
  <si>
    <t>J = E * I</t>
  </si>
  <si>
    <t>Step 4</t>
  </si>
  <si>
    <t>Amount of refunds to be applied as student aid expense</t>
  </si>
  <si>
    <t>J</t>
  </si>
  <si>
    <t>Example - Allocating Scholarship Allowances</t>
  </si>
  <si>
    <t>Percent</t>
  </si>
  <si>
    <t>Expense Allocation</t>
  </si>
  <si>
    <t>Institutional Resources Provided as Financial Aid</t>
  </si>
  <si>
    <t>Supplemental Educational Opportunity Grant (SEOG)</t>
  </si>
  <si>
    <t>State Grants</t>
  </si>
  <si>
    <t>Athletics (Paid from Athletic Department's Revenue)</t>
  </si>
  <si>
    <t>Institutional resources (including institutional resources transferred from the institution's foundation) provided as financial aid</t>
  </si>
  <si>
    <t>Non-Money Institutional Waivers</t>
  </si>
  <si>
    <t>From Scholarship Allowance Spreadsheet Attached</t>
  </si>
  <si>
    <r>
      <t xml:space="preserve">CAPITAL   </t>
    </r>
    <r>
      <rPr>
        <b/>
        <i/>
        <sz val="10"/>
        <rFont val="Times New Roman"/>
        <family val="1"/>
      </rPr>
      <t>(Mask - RET)</t>
    </r>
  </si>
  <si>
    <r>
      <t xml:space="preserve">CAPITAL  </t>
    </r>
    <r>
      <rPr>
        <b/>
        <i/>
        <sz val="10"/>
        <rFont val="Times New Roman"/>
        <family val="1"/>
      </rPr>
      <t>(Mask - N/A</t>
    </r>
    <r>
      <rPr>
        <sz val="10"/>
        <rFont val="Times New Roman"/>
        <family val="1"/>
      </rPr>
      <t>)</t>
    </r>
  </si>
  <si>
    <r>
      <t xml:space="preserve">CAPITAL  </t>
    </r>
    <r>
      <rPr>
        <b/>
        <i/>
        <sz val="10"/>
        <rFont val="Times New Roman"/>
        <family val="1"/>
      </rPr>
      <t>(Mask - ADD)</t>
    </r>
  </si>
  <si>
    <r>
      <t xml:space="preserve">CAPITAL  </t>
    </r>
    <r>
      <rPr>
        <b/>
        <i/>
        <sz val="10"/>
        <rFont val="Times New Roman"/>
        <family val="1"/>
      </rPr>
      <t>(Mask - RAD)</t>
    </r>
  </si>
  <si>
    <r>
      <t xml:space="preserve">CAPITAL </t>
    </r>
    <r>
      <rPr>
        <b/>
        <i/>
        <sz val="10"/>
        <rFont val="Times New Roman"/>
        <family val="1"/>
      </rPr>
      <t>(Mask - ADD)</t>
    </r>
  </si>
  <si>
    <r>
      <t xml:space="preserve">CAPITAL  </t>
    </r>
    <r>
      <rPr>
        <b/>
        <i/>
        <sz val="10"/>
        <rFont val="Times New Roman"/>
        <family val="1"/>
      </rPr>
      <t>(Mask - DEPR)</t>
    </r>
  </si>
  <si>
    <r>
      <t xml:space="preserve">CAPITAL </t>
    </r>
    <r>
      <rPr>
        <b/>
        <sz val="10"/>
        <rFont val="Times New Roman"/>
        <family val="1"/>
      </rPr>
      <t>(</t>
    </r>
    <r>
      <rPr>
        <b/>
        <i/>
        <sz val="10"/>
        <rFont val="Times New Roman"/>
        <family val="1"/>
      </rPr>
      <t>Mask</t>
    </r>
    <r>
      <rPr>
        <b/>
        <sz val="10"/>
        <rFont val="Times New Roman"/>
        <family val="1"/>
      </rPr>
      <t xml:space="preserve"> - N/A)</t>
    </r>
  </si>
  <si>
    <t>Closing/Year-End J.E. #YE-29b</t>
  </si>
  <si>
    <t>Account #471xxx</t>
  </si>
  <si>
    <t>Cash in LGIP                 1193xx</t>
  </si>
  <si>
    <t>Cash in Bank               1181xx</t>
  </si>
  <si>
    <t>Interest on LGIP          488xxx</t>
  </si>
  <si>
    <t xml:space="preserve">             Account</t>
  </si>
  <si>
    <t>Investment/Securities           15xxxx</t>
  </si>
  <si>
    <t>of FMV of Investments</t>
  </si>
  <si>
    <t xml:space="preserve">                       Account</t>
  </si>
  <si>
    <r>
      <t>To post current year allowance for doubtful accounts for</t>
    </r>
    <r>
      <rPr>
        <sz val="10"/>
        <color rgb="FF0000FF"/>
        <rFont val="Arial"/>
        <family val="2"/>
      </rPr>
      <t xml:space="preserve"> non-revenue generating</t>
    </r>
    <r>
      <rPr>
        <sz val="10"/>
        <rFont val="Arial"/>
        <family val="2"/>
      </rPr>
      <t xml:space="preserve"> receivable balances.  For example, cash advances or vendor</t>
    </r>
  </si>
  <si>
    <t xml:space="preserve">To post disposal of library books (Year end entry for disposal during current year). </t>
  </si>
  <si>
    <t xml:space="preserve">To post current year depreciation on library books. </t>
  </si>
  <si>
    <t>NOTE:</t>
  </si>
  <si>
    <r>
      <t xml:space="preserve">This entry is to book the liability in the GAAP Ledger for the amount of the contract(s) that has been </t>
    </r>
    <r>
      <rPr>
        <sz val="10"/>
        <color rgb="FF0000FF"/>
        <rFont val="Arial"/>
        <family val="2"/>
      </rPr>
      <t xml:space="preserve">earned and billed </t>
    </r>
    <r>
      <rPr>
        <sz val="10"/>
        <rFont val="Arial"/>
        <family val="2"/>
      </rPr>
      <t xml:space="preserve">by the contractor, </t>
    </r>
  </si>
  <si>
    <t>Note: If any fees are waived this entry may be needed for Fund 10600.</t>
  </si>
  <si>
    <t>xxxx</t>
  </si>
  <si>
    <t>CAPITAL</t>
  </si>
  <si>
    <t>If applicable, the rental payment for the principal portion in this scenario would be recorded as follows:</t>
  </si>
  <si>
    <t xml:space="preserve">                           2194xx                                            xxxxxx</t>
  </si>
  <si>
    <t xml:space="preserve">                           8181xx                                            xxxxxx</t>
  </si>
  <si>
    <t xml:space="preserve">In some of the newer PPV projects, the rental payment for the first year has been waived thus resulting in negative interest on the </t>
  </si>
  <si>
    <t>amortization schedule. The principal obligation increases at the end of the first year instead of decreasing.</t>
  </si>
  <si>
    <t xml:space="preserve">YE-21 must be posted in the Capital Ledger prior to running queries for YE-8. </t>
  </si>
  <si>
    <t>OR</t>
  </si>
  <si>
    <t xml:space="preserve">                      </t>
  </si>
  <si>
    <t xml:space="preserve">predominately relates to Auxiliary Enterprises or Student Activities. In subsequent year when funds are reimbursed, this entry would be </t>
  </si>
  <si>
    <t>reversed.</t>
  </si>
  <si>
    <t>Yes - when funds are reimbursed</t>
  </si>
  <si>
    <t>To record prepaid item for GHEFA/GSFIC managed projects where bonds have sold and institution is pre-funding activity. This activity</t>
  </si>
  <si>
    <t>report CIP as if the project were internally funded. If bonds are sold in subsequent year, CIP will be reversed.</t>
  </si>
  <si>
    <t>YE-11a</t>
  </si>
  <si>
    <t>YE-11b</t>
  </si>
  <si>
    <t>YE-11c</t>
  </si>
  <si>
    <t>To record prepaid for GHEFA/GSFIC managed projects where bonds sold &amp; institution is prefunding activity.</t>
  </si>
  <si>
    <t>To record prefunding activity for GHEFA/GSFIC managed projects where bonds have not sold at 6/30/xx.</t>
  </si>
  <si>
    <t>To record prepaid items for GHEFA/GSFIC managed projects where bonds have been sold and institution is prefunding activity.</t>
  </si>
  <si>
    <t>GHEFA/GSFIC - Bonds Sold - Institution manages project and institution to pre-fund project.</t>
  </si>
  <si>
    <t>GHEFA/GSFIC - Bonds Did Not Sale by June 30, 20xx. Institution to pre-fund project.</t>
  </si>
  <si>
    <t>To record project activity in CIP where bonds were not sold at 6/30/xx and institution is to pre-fund project.</t>
  </si>
  <si>
    <t>YE-29b</t>
  </si>
  <si>
    <t>To record AR &amp; Revenue associated with Retainage Payable</t>
  </si>
  <si>
    <t>Record AR &amp; Receivable at year end for Retainage Payable - Matching Principle</t>
  </si>
  <si>
    <t>This entry is to match the revenue to the retainage payable in entry #YE29 if this is a reimburseable project.</t>
  </si>
  <si>
    <t>This entry will book the Retainage Revenue related to #YE-29a</t>
  </si>
  <si>
    <t>Facilities/Fiscal Affairs</t>
  </si>
  <si>
    <t xml:space="preserve"> ---Restricted Funds before expended---</t>
  </si>
  <si>
    <t>Use SAO format to request write-off.</t>
  </si>
  <si>
    <t>If write-off done through Banner, this entry not needed.</t>
  </si>
  <si>
    <t>You should never write-off Restricted Receivables.</t>
  </si>
  <si>
    <t>Assumes that books are fully depreciated.</t>
  </si>
  <si>
    <t xml:space="preserve">                          Lease Purchase Principal                xxxxxx</t>
  </si>
  <si>
    <t>Institution managed.</t>
  </si>
  <si>
    <t>FY13</t>
  </si>
  <si>
    <t>Sample Entry #  YE-52</t>
  </si>
  <si>
    <t>April 11, 2013</t>
  </si>
  <si>
    <t>held in a restricted account by the Trustee.</t>
  </si>
  <si>
    <t>Reporting department, if institution is recording an impairment loss in FY2013, to discuss accounting and reporting treatment.</t>
  </si>
  <si>
    <t>Before FY2013 Close</t>
  </si>
  <si>
    <t>Yes, in 2013 institution will need to reclassify intangible assets in capital ledger per intangible</t>
  </si>
  <si>
    <t>10500 or 10600</t>
  </si>
  <si>
    <t>To move funds from Accounts Payable to "Due To Affiliated Organization"</t>
  </si>
  <si>
    <t>Coordination with Affiliated Organizations.</t>
  </si>
  <si>
    <t>campus and the affiliated organizations should agree.  Possible exception - different fiscal years.  If they do not agree, send explanation.</t>
  </si>
  <si>
    <t>Due To Affiliated Organizations (Current)</t>
  </si>
  <si>
    <t>2189xx</t>
  </si>
  <si>
    <t>Due To Affiliated Organizations (Non-Current)</t>
  </si>
  <si>
    <t>Due From Affiliated Organization (Current)</t>
  </si>
  <si>
    <t>Due From Affiliated Organization (Non-Current)</t>
  </si>
  <si>
    <t>Library books depreciated over 10 year life, half year convention (first &amp; last year/half year convention)</t>
  </si>
  <si>
    <t>Code</t>
  </si>
  <si>
    <t xml:space="preserve">Accrual </t>
  </si>
  <si>
    <t>Vacation</t>
  </si>
  <si>
    <t>FY2013%</t>
  </si>
  <si>
    <t>*Could be fund 10500 or 10600</t>
  </si>
  <si>
    <t>Entry Eliminated 4-16-13</t>
  </si>
  <si>
    <t>The purpose of this entry is to accurately reflect results of operations in the accounting for summer school revenues and expenses</t>
  </si>
  <si>
    <t>??????????</t>
  </si>
  <si>
    <t>??????</t>
  </si>
  <si>
    <t>Enter all chart fields marked with XXXXXX</t>
  </si>
  <si>
    <r>
      <t xml:space="preserve">Timber Rights-Accum Amort              </t>
    </r>
    <r>
      <rPr>
        <sz val="8"/>
        <rFont val="Arial"/>
        <family val="2"/>
      </rPr>
      <t>168920</t>
    </r>
  </si>
  <si>
    <r>
      <t xml:space="preserve">Trademarks-Accum Amort                 </t>
    </r>
    <r>
      <rPr>
        <sz val="8"/>
        <rFont val="Arial"/>
        <family val="2"/>
      </rPr>
      <t>168930</t>
    </r>
  </si>
  <si>
    <r>
      <t xml:space="preserve">Accumulated Depr     </t>
    </r>
    <r>
      <rPr>
        <sz val="8"/>
        <rFont val="Arial"/>
        <family val="2"/>
      </rPr>
      <t xml:space="preserve">                        168900</t>
    </r>
  </si>
  <si>
    <t>Supporting Documentation                        (Attach as Necessary)</t>
  </si>
  <si>
    <r>
      <t xml:space="preserve">Capital </t>
    </r>
    <r>
      <rPr>
        <b/>
        <i/>
        <sz val="10"/>
        <rFont val="Times New Roman"/>
        <family val="1"/>
      </rPr>
      <t>(Mask - ADD)</t>
    </r>
  </si>
  <si>
    <t>(Depending on how original entry was made)</t>
  </si>
  <si>
    <t xml:space="preserve">YE-32b </t>
  </si>
  <si>
    <t xml:space="preserve">between fiscal years.  </t>
  </si>
  <si>
    <t>Sample Entry #  YE-52b</t>
  </si>
  <si>
    <t>Student Tuition &amp; Fees    xxxxxxx</t>
  </si>
  <si>
    <t>Salaries - Faculty           xxxxxxx</t>
  </si>
  <si>
    <t>Salaries - Staff               xxxxxxx</t>
  </si>
  <si>
    <t>Employee Benefits         xxxxxxx</t>
  </si>
  <si>
    <t xml:space="preserve">Reclass Summer tuition into appropriate reporting year. </t>
  </si>
  <si>
    <t>YE-52b</t>
  </si>
  <si>
    <t>YE-52a</t>
  </si>
  <si>
    <t>Reclass Summer tuition into appropriate reporting year with prior period adjustment.</t>
  </si>
  <si>
    <t>Proration Options:</t>
  </si>
  <si>
    <t xml:space="preserve">REMINDER: Institutions must use the same proration methodology as determined in fiscal 2012. This information was passed on to DOAA </t>
  </si>
  <si>
    <t>Source of Information - YE 2012 Workshop Powerpoint Presentation</t>
  </si>
  <si>
    <t xml:space="preserve">    than others.)</t>
  </si>
  <si>
    <t>to ensure consistent application. If proration methodology was not selected, please contact Vikki Williamson with choice.</t>
  </si>
  <si>
    <t>3. Pro-rate based on mini-mesters. (Any mini-mesters that cross fiscal years would need to be prorated.)</t>
  </si>
  <si>
    <t>GASB 60 SERVICE CONCESSION ARRANGEMENT EXAMPLE</t>
  </si>
  <si>
    <t>Bookstore Example</t>
  </si>
  <si>
    <t xml:space="preserve">After the 10 year arrangement, the only entry that will continue will be the depreciation of the asset of $100,000.  This will continue for 20 more years to match the life of the asset.  No residual value was placed on the asset for this example, but residual values are required for University buildings.  </t>
  </si>
  <si>
    <t>Insurance Present Value Calculation (uses NPV formula for a series of payments)</t>
  </si>
  <si>
    <t>LEDGER</t>
  </si>
  <si>
    <t>10 years</t>
  </si>
  <si>
    <t>9 years</t>
  </si>
  <si>
    <t>8 years</t>
  </si>
  <si>
    <t>7 years</t>
  </si>
  <si>
    <t>6 years</t>
  </si>
  <si>
    <t>5 years</t>
  </si>
  <si>
    <t>4 years</t>
  </si>
  <si>
    <t>3 years</t>
  </si>
  <si>
    <t>2 years</t>
  </si>
  <si>
    <t>1 year</t>
  </si>
  <si>
    <t xml:space="preserve">Debit </t>
  </si>
  <si>
    <t>AFFECTED</t>
  </si>
  <si>
    <t>2013 entries</t>
  </si>
  <si>
    <t>Capital Asset-Bookstore</t>
  </si>
  <si>
    <t xml:space="preserve">Cash </t>
  </si>
  <si>
    <t>Year 6</t>
  </si>
  <si>
    <t>Year 7</t>
  </si>
  <si>
    <t>Year 8</t>
  </si>
  <si>
    <t>Year 9</t>
  </si>
  <si>
    <t xml:space="preserve">To record capital asset when completed and record cash gift at year end in June 2013.  </t>
  </si>
  <si>
    <t>Year 10</t>
  </si>
  <si>
    <t>2014 entries</t>
  </si>
  <si>
    <t>Discount Rate</t>
  </si>
  <si>
    <t>a)</t>
  </si>
  <si>
    <t>Auto</t>
  </si>
  <si>
    <t>Accumulated Depreciation</t>
  </si>
  <si>
    <t>To record Depreciation expense on Bookstore-straight line for 30 years</t>
  </si>
  <si>
    <t>b)</t>
  </si>
  <si>
    <t>Grounds Upkeep Present Value Calculation (uses NPV formula for a series of payments)</t>
  </si>
  <si>
    <t>To recognize upfront payment from vendor over life of contract-Straight line amortization.</t>
  </si>
  <si>
    <t>c)</t>
  </si>
  <si>
    <t>Insurance Expense</t>
  </si>
  <si>
    <t>normal business</t>
  </si>
  <si>
    <t>d)</t>
  </si>
  <si>
    <t>Repairs and Maintenance Expense</t>
  </si>
  <si>
    <t>normal process</t>
  </si>
  <si>
    <t>e)</t>
  </si>
  <si>
    <t>Insurance Obligation</t>
  </si>
  <si>
    <t>Grounds up-keep obligation</t>
  </si>
  <si>
    <t>Deferred Inflow-Bookstore Asset</t>
  </si>
  <si>
    <t>Deferred Inflow-Cash Gift</t>
  </si>
  <si>
    <t>To recognize Capital Asset over life of contract-Straight line</t>
  </si>
  <si>
    <t>2015 entries</t>
  </si>
  <si>
    <t>To recognize upfront payment from vendor over life of contract-Straight line amortization</t>
  </si>
  <si>
    <t>2016 entries</t>
  </si>
  <si>
    <t>2017 entries</t>
  </si>
  <si>
    <t>2018 entries</t>
  </si>
  <si>
    <t>2019 entries</t>
  </si>
  <si>
    <t>2020 entries</t>
  </si>
  <si>
    <t>2021 entries</t>
  </si>
  <si>
    <t>2022 entries</t>
  </si>
  <si>
    <t>2023 entries</t>
  </si>
  <si>
    <t xml:space="preserve">To recognize Capital Asset over life of contract-Straight line.  Adjusted final entry $4 for rounding. </t>
  </si>
  <si>
    <t>Net Assets                    342xxx</t>
  </si>
  <si>
    <t>Net Assets                     342xxx</t>
  </si>
  <si>
    <t>Sample Closing/Year-End J.E. # YE-32b</t>
  </si>
  <si>
    <t xml:space="preserve">Capital </t>
  </si>
  <si>
    <t xml:space="preserve">                                Account</t>
  </si>
  <si>
    <t xml:space="preserve">                              Account</t>
  </si>
  <si>
    <t>New Service Agreements that</t>
  </si>
  <si>
    <t>fall under GASB 60 criteria</t>
  </si>
  <si>
    <t xml:space="preserve">On July 1, 2012, Peachtree State University entered into Service Concession Arrangement with Overpriced Books Inc. to refurbish and operate the bookstore for a 10 year period. Overpriced Books will invest $ 3,000,000 (value equals cost) to refurbish asset and the life of the bookstore will be 30 years.  Bookstore renovation was completed in June 2013 at which time  Peachtree State University also received a payment of $ 500,000 from Overpriced Books .  The contract calls for Peachtree State University to provide grounds maintenance and insurance on the bookstore during the term of the agreement.   Grounds maintenance will cost $ 10,000 per year and insurance will cost $ 50,000 per year for each year of the contract. The contract also calls for Overpriced Books to pay Peachtree State University 5% of revenues earned ( they should easily have this because the books are "overpriced") from the bookstore operation.  This transaction exceeds 3% materiality threshold and the Discount rate for net present value calculations is determined to be 4%.  </t>
  </si>
  <si>
    <t xml:space="preserve">Peachtree State University will not record any present value amount for the 5% of revenues for bookstore operations in the 2013 initial journal entry.  Those revenues are contingent on generation of revenues, therefore, revenues will be recognized each year as earned.  </t>
  </si>
  <si>
    <t>Accounting for Bookstore Service Concession Arrangement by Peachtree State University</t>
  </si>
  <si>
    <t>YE-32b</t>
  </si>
  <si>
    <t>Actuals &amp; Capital</t>
  </si>
  <si>
    <t>Year-End</t>
  </si>
  <si>
    <t>Record initial entries for service concession agreement that fall within GASB 60 guidelines.</t>
  </si>
  <si>
    <t>Record initial entry. The capital asset is subject to existing requirements for depreciation, insurance, maintenance, impairment, and disclosures over the life of the contractual agreement.</t>
  </si>
  <si>
    <t xml:space="preserve"> To record service concession arrangements that fall with GASB 60                         </t>
  </si>
  <si>
    <t>(This entry assumes that summer 2012 activity was posted in fiscal year 2013.)</t>
  </si>
  <si>
    <t>(This entry assumes that summer 2012 activity was posted in fiscal year 2012.)</t>
  </si>
  <si>
    <t>2. Pro-rate based on number of credit hours taught in each fiscal year. (Method assumes some mini-mesters have more sudents enrolled</t>
  </si>
  <si>
    <t>Amount ties to spreadsheet and should also agree with 'Additions' amount in institution's AFR FY 2014 Excel file (Note 6 Capital Asset Disclosure,</t>
  </si>
  <si>
    <t>institution's AFR FY 2014 Excel file (Note 6 Capital Asset Disclosure, additions column, accumulated depreciation for Library Collections.)</t>
  </si>
  <si>
    <t>FY14</t>
  </si>
  <si>
    <t xml:space="preserve">                          Cash                                                xxxxxx</t>
  </si>
  <si>
    <t xml:space="preserve">                          Interest Expense                             xxxxxx</t>
  </si>
  <si>
    <t xml:space="preserve">                                                      6xxxxx</t>
  </si>
  <si>
    <t xml:space="preserve">                                                      7xxxxx</t>
  </si>
  <si>
    <t xml:space="preserve">                                                      8xxxxx</t>
  </si>
  <si>
    <t>Expense Accounts                            5xxxxx</t>
  </si>
  <si>
    <t>Value of withdrawn volumes FY92-FY01</t>
  </si>
  <si>
    <t>Cumulative depreciation on FY92-FY01 Acquisitions</t>
  </si>
  <si>
    <t>Acq12</t>
  </si>
  <si>
    <t>Acq13</t>
  </si>
  <si>
    <t>Acq14</t>
  </si>
  <si>
    <t>in the Scholarship Allowance line item on the SRECNP.</t>
  </si>
  <si>
    <t>Final AFR submission balances for Scholarship Allowance and Expense per SRECNP:</t>
  </si>
  <si>
    <t>Institutional Waivers mapped to Scholarship Allowance Account on SRECNP</t>
  </si>
  <si>
    <t>Interest on LGIP             488xxx</t>
  </si>
  <si>
    <t>Unallocated Net Assets - Current Year (Unrestricted</t>
  </si>
  <si>
    <t>of the institution's AFR FY 2014 Excel file (Note 6 Capital Asset Disclosure reductions column for Library Collections-  Capital Assets and</t>
  </si>
  <si>
    <t>Journal YE-39 accrues current fiscal year expenses for goods and services received as of June 30, but</t>
  </si>
  <si>
    <t>invoice could be dated June 30, but be invoicing for services to be provided are in the month of July.  Some invoices could</t>
  </si>
  <si>
    <t>Analysis of 2014 Encumbered amounts (e.g. PO_NOT_COMPLETE report)</t>
  </si>
  <si>
    <t>To record GHEFA or GSFIC project activity where bonds have not been sold by June 30 and institution is prefunding activity. Institution will have to</t>
  </si>
  <si>
    <t>YE-53</t>
  </si>
  <si>
    <t>New J.E. in FY2012</t>
  </si>
  <si>
    <t>FY2014%</t>
  </si>
  <si>
    <t>4031XX</t>
  </si>
  <si>
    <t>4073XX</t>
  </si>
  <si>
    <t>4083XX</t>
  </si>
  <si>
    <t>4013XX</t>
  </si>
  <si>
    <t>Therefore, in order to avoid a Budgetary reporting misstatement, it would be appropriate to record entry in ACTUALS ledger.</t>
  </si>
  <si>
    <t>Actuals*</t>
  </si>
  <si>
    <t>Reverse in new Fiscal Year, use same Budget Reference/Period</t>
  </si>
  <si>
    <t xml:space="preserve">Should the entry be reversed?  </t>
  </si>
  <si>
    <t xml:space="preserve">                                                 </t>
  </si>
  <si>
    <t>[ACTUALS] Before Actuals ledger closes</t>
  </si>
  <si>
    <t>Yes [GAAP Ledger]  No [ACTUALS Ledger]</t>
  </si>
  <si>
    <t>[GAAP] Subsequent Year</t>
  </si>
  <si>
    <t>[GAAP] After Actuals ledger closes</t>
  </si>
  <si>
    <t>**</t>
  </si>
  <si>
    <t>GAAP or ACTUALS**</t>
  </si>
  <si>
    <t>The purpose of this entry is to accurately reflect results of operations to account for summer school revenues and expenses</t>
  </si>
  <si>
    <t>Advances (Including Tuition and Fees)</t>
  </si>
  <si>
    <r>
      <t>Advances (Including Tuition and Fees).  (</t>
    </r>
    <r>
      <rPr>
        <b/>
        <sz val="9"/>
        <rFont val="Arial"/>
        <family val="2"/>
      </rPr>
      <t xml:space="preserve">Normally this situation would not exist).  </t>
    </r>
    <r>
      <rPr>
        <sz val="9"/>
        <rFont val="Arial"/>
        <family val="2"/>
      </rPr>
      <t xml:space="preserve">This journal entry is to eliminate any credit balance in A/R (account 124xxx if federal) that </t>
    </r>
  </si>
  <si>
    <t>Examples</t>
  </si>
  <si>
    <t>Prepayments</t>
  </si>
  <si>
    <t>Assets</t>
  </si>
  <si>
    <t>Previous Presentation</t>
  </si>
  <si>
    <t>New Presentation with GASB 63 and 65</t>
  </si>
  <si>
    <t>Grants or donations received/paid in advance</t>
  </si>
  <si>
    <t>of meeting time requirements (all other eligibility</t>
  </si>
  <si>
    <t>requirements met)</t>
  </si>
  <si>
    <t>Liability/Asset</t>
  </si>
  <si>
    <t>(GASB has determined this relates to future</t>
  </si>
  <si>
    <t>period because provider does not control the</t>
  </si>
  <si>
    <t>present service capacity and recipient does not</t>
  </si>
  <si>
    <t>have present obligation to sacrifice resources)</t>
  </si>
  <si>
    <t>Grants or donations received/paid in advance of</t>
  </si>
  <si>
    <t xml:space="preserve">meeting eligibility requirements (other than </t>
  </si>
  <si>
    <t>timing)</t>
  </si>
  <si>
    <t>Purchase of future revenues from a government</t>
  </si>
  <si>
    <t>ouside the financial reporting entity</t>
  </si>
  <si>
    <t>Asset</t>
  </si>
  <si>
    <t>Examples of how items were reported previously versus how they will be reported under revisions of GASB 63 and GASB 65</t>
  </si>
  <si>
    <t>Resources received in advance of exchange</t>
  </si>
  <si>
    <t>transaction</t>
  </si>
  <si>
    <t>Liability (Deferred Revenue)</t>
  </si>
  <si>
    <t>(We don't do this)</t>
  </si>
  <si>
    <t>Acquiring/selling rights to future revenues within</t>
  </si>
  <si>
    <t>the same reporting entity</t>
  </si>
  <si>
    <t>(Should not apply to us)</t>
  </si>
  <si>
    <t>Assets/Liabilities</t>
  </si>
  <si>
    <t>•</t>
  </si>
  <si>
    <t>Taxes received in advance</t>
  </si>
  <si>
    <t>Liabilities</t>
  </si>
  <si>
    <t>Deferred debits/credits from debt refundings</t>
  </si>
  <si>
    <t>(Potential affect for those with PPV/capital lease</t>
  </si>
  <si>
    <t>refinancings)</t>
  </si>
  <si>
    <t>(for the difference between the reacquisition price and the net</t>
  </si>
  <si>
    <t>carrying amount of the old debt)</t>
  </si>
  <si>
    <t>Service Concession Agreements</t>
  </si>
  <si>
    <t>Changes in fair value of hedging instruments</t>
  </si>
  <si>
    <t>Initial direct cost incurred by lessor for operating</t>
  </si>
  <si>
    <t xml:space="preserve">leases </t>
  </si>
  <si>
    <t>(May affect foundations)</t>
  </si>
  <si>
    <t>Outflow of Resources (expense in current year)</t>
  </si>
  <si>
    <t>Loan origination costs paid</t>
  </si>
  <si>
    <t>Sample Entry #  YE-6d</t>
  </si>
  <si>
    <t>YE-6d</t>
  </si>
  <si>
    <t>Student Tuition &amp; Fees                               xxxxxx</t>
  </si>
  <si>
    <t>To adjust Banner feed for advances (including tuition and fees) and student receivables - Student tuition for subsequent year for which nothing</t>
  </si>
  <si>
    <t>has been received or earned. Related to summer &amp; fall semesters.</t>
  </si>
  <si>
    <t xml:space="preserve">resulted  from grantors paying in advance on expenditure-driven exchange and non-exchange grants. See GASB 63&amp;65 Rev examples tab.   In this example, assume that </t>
  </si>
  <si>
    <t xml:space="preserve"> budget to actuals and annual the financial reports.  </t>
  </si>
  <si>
    <t xml:space="preserve">Grant XXX had a credit in the 124xxx receivable account of $8,000.00 on June 30, 2014.  The entry illustrated above in the Actuals Ledger would be made to correct both </t>
  </si>
  <si>
    <t>?????</t>
  </si>
  <si>
    <t>State Gifts                                                4853xx</t>
  </si>
  <si>
    <t>State Gifts - Capitalized                             4854xx</t>
  </si>
  <si>
    <t>Accounts Receivable                                 12xxxx</t>
  </si>
  <si>
    <t>Accounts Receivable                          12xxxx</t>
  </si>
  <si>
    <t>State Gifts (non-capitalized)                4853xx</t>
  </si>
  <si>
    <t>State Gifts - Capitalized                     4854xx</t>
  </si>
  <si>
    <t>10x00</t>
  </si>
  <si>
    <t xml:space="preserve">xxxxx </t>
  </si>
  <si>
    <t>Construction Work in Progress                 169xxx</t>
  </si>
  <si>
    <t>Expense                                                  8xxxxx</t>
  </si>
  <si>
    <t xml:space="preserve">        (Journal Entry # C-4).  Journal C-4 should not be necessary if YE-27 was used in prior year</t>
  </si>
  <si>
    <t xml:space="preserve">  the 360-hour cap, and manual adjustments) (including FICA). (Journal Entry # YE-26). </t>
  </si>
  <si>
    <t xml:space="preserve">            (See "Calculation for Journal Entry Amounts")</t>
  </si>
  <si>
    <t xml:space="preserve">2.     Post the amount of compensated absences earned (including FICA) (Journal Entry # YE-25) </t>
  </si>
  <si>
    <t>1.     Post a journal entry to move any balance in the current account to the non-current account</t>
  </si>
  <si>
    <t>4.  </t>
  </si>
  <si>
    <t xml:space="preserve">Add the current portion to Note 8 Long Term Liabilities under the column “Current Portion”.  </t>
  </si>
  <si>
    <t>Advances (Including Tuition and Fees) - Other Current</t>
  </si>
  <si>
    <t xml:space="preserve">Asset Management business process AM01.  </t>
  </si>
  <si>
    <t>Repairs and Maintenance                                         7151xx</t>
  </si>
  <si>
    <t>Advances (Including Tuition and Fees)         xxxxxx</t>
  </si>
  <si>
    <t>1181xx</t>
  </si>
  <si>
    <t xml:space="preserve">capital lease resides in an E&amp;G Fund. An institution could incur a potential misstatement for Budgetary reporting if interest accrual is significant. </t>
  </si>
  <si>
    <t>Most PPV capital leases reside in an Auxiliary Fund which would not affect budgetary reporting. However, there may be instances where the PPV</t>
  </si>
  <si>
    <t>Entry 1</t>
  </si>
  <si>
    <t>Entry 2</t>
  </si>
  <si>
    <t>Capital Lease Obligation (Old)</t>
  </si>
  <si>
    <t>Capital Lease Obligaition (New)</t>
  </si>
  <si>
    <t xml:space="preserve">2 - The new calculation of the present value of future minimum lease payments of $6,000,000 results in a net gain of $1,000,000 which would be </t>
  </si>
  <si>
    <t>Grant documentation</t>
  </si>
  <si>
    <t>ENTRY #3 (Per Example)</t>
  </si>
  <si>
    <t xml:space="preserve">To record depreciation expense on Bookstore - straight-line for 30 years. </t>
  </si>
  <si>
    <t>PeopleSoft - AM Entry</t>
  </si>
  <si>
    <t>Normal Business (c)</t>
  </si>
  <si>
    <t>Actuals (b)</t>
  </si>
  <si>
    <t>Auto-entry (a)</t>
  </si>
  <si>
    <t>Capital (c)</t>
  </si>
  <si>
    <t>Capital (d)</t>
  </si>
  <si>
    <t>Normal Business (d)</t>
  </si>
  <si>
    <t>Capital (e)</t>
  </si>
  <si>
    <t>To recognize Capital Asset over life of contract - straight-line.</t>
  </si>
  <si>
    <t xml:space="preserve">To record  cash gift at year end in June 2013.  </t>
  </si>
  <si>
    <t xml:space="preserve">Capital Asset-Bookstore               </t>
  </si>
  <si>
    <t xml:space="preserve">To record capital asset when completed. </t>
  </si>
  <si>
    <t xml:space="preserve">Cash                                            </t>
  </si>
  <si>
    <t>To recognize upfront payment from vendor over life of contract - straight-line amortization.</t>
  </si>
  <si>
    <t>* Choose Encumbrance radio button under Commitment Control link  (see below)</t>
  </si>
  <si>
    <t>To recognize actual grounds maintenance expenses paid and NPV reduction of Obligations-Grounds</t>
  </si>
  <si>
    <t>To recognize actual insurance expense paid and NPV reduction of Obligations - Insurance</t>
  </si>
  <si>
    <t>To recognize actual grounds maintenance expenses paid and NPV reduction of Obligations - Grounds</t>
  </si>
  <si>
    <t>To recognize actual grounds maintenance expenses paid and NPV reduction of Obligations-grounds.</t>
  </si>
  <si>
    <t>To recognize actual insurance expense paid and NPV reduction of Obligations-insurance.</t>
  </si>
  <si>
    <t>To allocate encumbrances to auxiliaries</t>
  </si>
  <si>
    <t>YE-1 &amp; 2</t>
  </si>
  <si>
    <t>Allocate plant suspense encumbrances - Fund 10000 and Fund 12000</t>
  </si>
  <si>
    <t>To adjust Banner feed for deferred revenue and student receivables - student tuition for subsequent year for which nothing has been received or earned.</t>
  </si>
  <si>
    <t>Banner Feed</t>
  </si>
  <si>
    <t>YE-1 &amp; YE 2 Journal Entries Combined - J. Thompson</t>
  </si>
  <si>
    <t xml:space="preserve">YE 1 &amp; 2  </t>
  </si>
  <si>
    <t>To allocate encumbrances to auxiliaries Fund 10000 and Fund 12000</t>
  </si>
  <si>
    <t>YE-54</t>
  </si>
  <si>
    <t>GAAP or Actuals</t>
  </si>
  <si>
    <t>PEACTHREE STATE UNIVERSITY</t>
  </si>
  <si>
    <t>Lease/Purchase Principal</t>
  </si>
  <si>
    <t>based on approved allocation methodology. Note: This should be in the fiscal year for which tuition applies.</t>
  </si>
  <si>
    <t xml:space="preserve">Liability (Advances including Tuition and Fees) </t>
  </si>
  <si>
    <t>To record grant funds received in current fiscal year in advance of meeting time requirements. In this example, funds are not available</t>
  </si>
  <si>
    <t>NOTE: In this example,  service concession agreement is with vendor that does fall under GASB 60. See YE-32b example tab for more information.</t>
  </si>
  <si>
    <t>Sample Closing/Year-End J.E. # YE-32c</t>
  </si>
  <si>
    <t xml:space="preserve">ENTRY #1 </t>
  </si>
  <si>
    <t>Capital Asset - Bookstore</t>
  </si>
  <si>
    <t>Restate Beginning Net Position</t>
  </si>
  <si>
    <t>To record Service Concession Agreement in 3rd year of agreement.</t>
  </si>
  <si>
    <t xml:space="preserve">ENTRY #2 </t>
  </si>
  <si>
    <t>To recognize effects of Accumulated Depreciation for 2 years. This could be combined in entry above. Only displayed</t>
  </si>
  <si>
    <t>in this manner to show full affect of entries on Beginning  Net Position.</t>
  </si>
  <si>
    <t>ENTRY #2 (Per Example - Year 1)</t>
  </si>
  <si>
    <t>ENTRY #1 (Per Example - Year 1)</t>
  </si>
  <si>
    <t>To record grant funds received in advance.</t>
  </si>
  <si>
    <t xml:space="preserve">Analysis of Grants </t>
  </si>
  <si>
    <t>To record grants received in advance as Deferred Inflows of Resources</t>
  </si>
  <si>
    <t>To record grants received in advance of meeting time requirements properly.</t>
  </si>
  <si>
    <t>YE-32c</t>
  </si>
  <si>
    <t>1 - To record bond refinancing transaction where foundation defeased bonds and passed resulting economic savings to institution for $1,000,000.</t>
  </si>
  <si>
    <r>
      <t xml:space="preserve">Date of Sample Entry:  </t>
    </r>
    <r>
      <rPr>
        <sz val="10"/>
        <rFont val="Arial"/>
        <family val="2"/>
      </rPr>
      <t>May 1, 2003</t>
    </r>
  </si>
  <si>
    <t>Agreement was actually placed into affect in June 2013 but was not recognized until July 2015 (fiscal year 2016). Refer to #Y32b-Svc Concession example.</t>
  </si>
  <si>
    <r>
      <t xml:space="preserve">NOTE: </t>
    </r>
    <r>
      <rPr>
        <sz val="9"/>
        <rFont val="Arial"/>
        <family val="2"/>
      </rPr>
      <t xml:space="preserve">In this example,  service concession arrangement was not recorded as a Service Concession Agreement until </t>
    </r>
    <r>
      <rPr>
        <sz val="9"/>
        <color rgb="FF0000FF"/>
        <rFont val="Arial"/>
        <family val="2"/>
      </rPr>
      <t>third</t>
    </r>
    <r>
      <rPr>
        <sz val="9"/>
        <color rgb="FFFF0000"/>
        <rFont val="Arial"/>
        <family val="2"/>
      </rPr>
      <t xml:space="preserve"> </t>
    </r>
    <r>
      <rPr>
        <sz val="9"/>
        <rFont val="Arial"/>
        <family val="2"/>
      </rPr>
      <t>year of agreement.</t>
    </r>
  </si>
  <si>
    <t>To accrue June interest expense on PPV capital lease(s). If entry being made elsewhere, no entry necessary.</t>
  </si>
  <si>
    <t>Record June 20xx interest expense on PPV capital leases</t>
  </si>
  <si>
    <t>Bond Refinancing</t>
  </si>
  <si>
    <t>To ensure twelve months of interest expense has been recorded for PPV capital leases.</t>
  </si>
  <si>
    <t>PPV Amortization schedule</t>
  </si>
  <si>
    <t>Yes - GAAP                                         No-Actuals</t>
  </si>
  <si>
    <t>Revised Amortization Schedule</t>
  </si>
  <si>
    <t>Revised Bond Documents/Revised Capital Lease Obligation Rental Agreements/</t>
  </si>
  <si>
    <t>Revised Rental Agreements/Revised Amortization Schedule/</t>
  </si>
  <si>
    <t>Auto Entry/Actuals &amp; Capital</t>
  </si>
  <si>
    <t>Recording service concession agreement in subsequent years.</t>
  </si>
  <si>
    <t>Vendor Contract/Capital Asset/ or Renovation documentation</t>
  </si>
  <si>
    <t xml:space="preserve">To record revised PPV Capital Lease due to Bond Refinancing </t>
  </si>
  <si>
    <t>GAAP or ACTUALS</t>
  </si>
  <si>
    <t>To record June interest expense for capital leases obligations (if not already recorded elsewhere).</t>
  </si>
  <si>
    <t>Service arrangement not recorded as a service concession agreement until third year of agreement.</t>
  </si>
  <si>
    <t>AUTO-ENTRY, ACTUALS, &amp; GAAP</t>
  </si>
  <si>
    <t>Entry Eliminated 5-7-14</t>
  </si>
  <si>
    <t>Sample Entry #YE-53</t>
  </si>
  <si>
    <t>Sample Entry #YE-54</t>
  </si>
  <si>
    <t>Sample Entry # YE1&amp;2</t>
  </si>
  <si>
    <t>FY 2015</t>
  </si>
  <si>
    <t>Use the public query:  BOR_AUDIT_TRIAL BALANCE_FINSTA</t>
  </si>
  <si>
    <r>
      <t xml:space="preserve">Use the public query:  </t>
    </r>
    <r>
      <rPr>
        <b/>
        <sz val="10"/>
        <rFont val="Arial"/>
        <family val="2"/>
      </rPr>
      <t>BOR_AUDIT_TRIAL_BALANCE _FINSTA</t>
    </r>
  </si>
  <si>
    <t>FY15</t>
  </si>
  <si>
    <t>Acq15</t>
  </si>
  <si>
    <t>Ref</t>
  </si>
  <si>
    <t>Deferred Outflows of Resources-Other - Acct. 170900</t>
  </si>
  <si>
    <t>Deferred Inflows of Resources-Other - Acct. 298900</t>
  </si>
  <si>
    <t>Deferred Outflows of Resources-Debt Refunding - Acct. 170100</t>
  </si>
  <si>
    <t>Deferred Inflows of Resources-Debt Refunding - Acct. 298100</t>
  </si>
  <si>
    <t>Deferred Outflows-Service Concession Arrangements - Acct. 170900</t>
  </si>
  <si>
    <t>Deferred Outflows - Acct. 170900</t>
  </si>
  <si>
    <t>Deferred Inflows- Grants Received in Advance of Timing Difference  - Acct. 298400</t>
  </si>
  <si>
    <t xml:space="preserve">Amount </t>
  </si>
  <si>
    <t>Yes - Subsequent Year (Budget Ref same)</t>
  </si>
  <si>
    <t>Yes, subsequent year (Budget Ref same)</t>
  </si>
  <si>
    <t>Yes - when funds are spent (Budget Ref same)</t>
  </si>
  <si>
    <t>Yes - Reverse before making entry for subsequent year. (Budget Ref same)</t>
  </si>
  <si>
    <t>Yes- Subsequent Year (Budget Ref same)</t>
  </si>
  <si>
    <t xml:space="preserve">Account, Fund, Dept ID, Program, Class, Budget Ref </t>
  </si>
  <si>
    <t>Account, Fund, Budget Ref</t>
  </si>
  <si>
    <t>Account, Fund, Budget Ref, Project (optional).  Expense Account - also Dept. ID, Program, Class</t>
  </si>
  <si>
    <t>Account, Fund, Budget Ref, Project/Grant</t>
  </si>
  <si>
    <t>Account, Fund, Class, Budget Ref</t>
  </si>
  <si>
    <t>Account, Fund, Budget Ref.  Expense Account - Dept. ID, Program, Class</t>
  </si>
  <si>
    <t>Account, Fund, Budget Ref.  Expense Account - Dept. ID, Program Class</t>
  </si>
  <si>
    <t>Account, Fund, Program, Budget Ref</t>
  </si>
  <si>
    <t>Fund, Program, Budget Ref</t>
  </si>
  <si>
    <t xml:space="preserve">Account, Fund, Dept. ID, Program, Class, Budget Ref </t>
  </si>
  <si>
    <t>Account, Fund, Budget Ref; Dept. ID and/or Project Id if applicable</t>
  </si>
  <si>
    <t>Accound, Fund, Budget Ref; Deptid and/or Project Id if applicable</t>
  </si>
  <si>
    <t>Account, Fund,  Dept ID, Program, Class, Budget Ref</t>
  </si>
  <si>
    <t>Account, Fund, Dept ID, Program, Class, Budget Ref</t>
  </si>
  <si>
    <t>Account, Fund, Dept, Class, Program,  Budget Ref</t>
  </si>
  <si>
    <t>Account, Fund, Budget Ref.  Expense Account - also Dept. ID, Program, Class</t>
  </si>
  <si>
    <t>Account, Fund, Dept. Program, Class, Budget Ref</t>
  </si>
  <si>
    <t>Account, Fund, Budget Ref (Department optional)</t>
  </si>
  <si>
    <t>Account, Fund, Dept., Budget Ref</t>
  </si>
  <si>
    <t>Account, Fund, Program, Class, Budget Ref</t>
  </si>
  <si>
    <t>Account, Fund, Budget Ref, Project (optional).  Revenue Account - also Dept. ID, Program, Class</t>
  </si>
  <si>
    <t>Account, Fund, Budget Ref, Program Code</t>
  </si>
  <si>
    <t xml:space="preserve">Account, Fund, Budget Ref, Project (optional). </t>
  </si>
  <si>
    <t>as of 30-JUN-2015</t>
  </si>
  <si>
    <t>Journal Entries FY2015</t>
  </si>
  <si>
    <t>Calculation for Journal Entry amounts FY2015</t>
  </si>
  <si>
    <t>Report ID:  Compensated Absences Query    Date:  6-30-2013</t>
  </si>
  <si>
    <t xml:space="preserve">Report ID:  Compensated Absences Query    Date:  6-30-2015 </t>
  </si>
  <si>
    <t>To post the compensated absences earned for FY2015.</t>
  </si>
  <si>
    <t>Current portion FY2015</t>
  </si>
  <si>
    <t>Non-current portion FY2015</t>
  </si>
  <si>
    <t>Calculation FY2015</t>
  </si>
  <si>
    <t>FY2015 FYTD Balance Taken</t>
  </si>
  <si>
    <t>FY2015 FYTD Balance Amount</t>
  </si>
  <si>
    <t xml:space="preserve">Budget </t>
  </si>
  <si>
    <t>Fiscal 2015</t>
  </si>
  <si>
    <t>Fiscal 2016</t>
  </si>
  <si>
    <t>Fiscal 2017</t>
  </si>
  <si>
    <t>Food concession services for 5 years beginning July 1, 2012.  The renovation assets</t>
  </si>
  <si>
    <t>are placed into service July 1, 2012, which coincides with the agreement commencement</t>
  </si>
  <si>
    <t>Sample Entry #YE-55</t>
  </si>
  <si>
    <t>ENTRY 1</t>
  </si>
  <si>
    <t>ENTRY 2</t>
  </si>
  <si>
    <t>ENTRY 3</t>
  </si>
  <si>
    <t>ENTRY 4</t>
  </si>
  <si>
    <t>YE-55</t>
  </si>
  <si>
    <t>Equipment                                                                               165xxx</t>
  </si>
  <si>
    <t>Investment in Plant                                                               311100</t>
  </si>
  <si>
    <t>Unallocated Net Asset - Current Year                               342100</t>
  </si>
  <si>
    <t>Accumulated Depr - Equiment                                            165900</t>
  </si>
  <si>
    <t xml:space="preserve">Pension </t>
  </si>
  <si>
    <t>To record current year pension activity.</t>
  </si>
  <si>
    <t>TRS/ERS Pension Reports</t>
  </si>
  <si>
    <t>To record Pension Activity</t>
  </si>
  <si>
    <t>Entry Eliminated 5-4-15</t>
  </si>
  <si>
    <t>Source of Information: Please note that Pension entries may vary based on information provided by TRS/ERS. Entries should mirror information provided by TRS/ERS.</t>
  </si>
  <si>
    <t>Other Liabilities-Lease Purchase Obligation Current (FY16)</t>
  </si>
  <si>
    <t>Other Liabilities-Lease Purchase Obligation - NonCurrent (FY17 &amp; beyond)</t>
  </si>
  <si>
    <r>
      <t>To book non-current portio</t>
    </r>
    <r>
      <rPr>
        <b/>
        <sz val="10"/>
        <rFont val="Arial"/>
        <family val="2"/>
      </rPr>
      <t>n</t>
    </r>
    <r>
      <rPr>
        <sz val="10"/>
        <rFont val="Arial"/>
        <family val="2"/>
      </rPr>
      <t xml:space="preserve"> of long term lease liabilities - Year End Entry (Reverse in next fiscal year).</t>
    </r>
  </si>
  <si>
    <t>FY 2016</t>
  </si>
  <si>
    <t>FY16</t>
  </si>
  <si>
    <t>Acq16</t>
  </si>
  <si>
    <t>Revised 1-28-04 to add rows for FY2004- FY2016</t>
  </si>
  <si>
    <t>Fiscal Year 2016</t>
  </si>
  <si>
    <t>42XXXX</t>
  </si>
  <si>
    <t>To record grant revenues in current year for funds received in prior year in advance of meeting time requirements. All other eligibility</t>
  </si>
  <si>
    <t>requirements had been met in prior year.</t>
  </si>
  <si>
    <t>Sample Entry #  YE-6e</t>
  </si>
  <si>
    <t>Journal Entries FY2016</t>
  </si>
  <si>
    <t>Calculation for Journal Entry amounts FY2016</t>
  </si>
  <si>
    <t>1269xx</t>
  </si>
  <si>
    <t>State Gifts                                                     4853xx</t>
  </si>
  <si>
    <t>YE-6e</t>
  </si>
  <si>
    <t>To record grant revenues in current year for funds received in prior yer in advance of meting time retirements.</t>
  </si>
  <si>
    <t>To record grants revenue  received in prior year as Deferred Inflows of Resources</t>
  </si>
  <si>
    <t>To record grant revenues received in advance of meeting time requirements. All other eligibility requirements have been met in prior year.</t>
  </si>
  <si>
    <t xml:space="preserve">   7141xx</t>
  </si>
  <si>
    <t>7031xx</t>
  </si>
  <si>
    <t>2114xx</t>
  </si>
  <si>
    <t>6/1/2016 - Changed payable account</t>
  </si>
  <si>
    <t>Deferred Inflows of Resources - Grants Recd in Adv of Time Req</t>
  </si>
  <si>
    <t>Deferred Inflows of Resources - Grants Recd in Adv of Time Req - NonOperating</t>
  </si>
  <si>
    <t>6/1/16 Changed Accounts</t>
  </si>
  <si>
    <t>Grant Revenue - Operating</t>
  </si>
  <si>
    <t>Grant Revenue - Non-operating</t>
  </si>
  <si>
    <t>48XXXX</t>
  </si>
  <si>
    <t>Reserves for Deferred Gift Revenue from Auxiliary Vendor (Unrestricted)</t>
  </si>
  <si>
    <t>Parking</t>
  </si>
  <si>
    <r>
      <t>Back up for R&amp;R Reserve Activity:  Journal Entries #YE-8, YE-8a</t>
    </r>
    <r>
      <rPr>
        <strike/>
        <sz val="10"/>
        <rFont val="Arial"/>
        <family val="2"/>
      </rPr>
      <t>, YE-32, and YE-32a</t>
    </r>
    <r>
      <rPr>
        <sz val="10"/>
        <rFont val="Arial"/>
        <family val="2"/>
      </rPr>
      <t xml:space="preserve"> </t>
    </r>
    <r>
      <rPr>
        <sz val="10"/>
        <color rgb="FFFF0000"/>
        <rFont val="Arial"/>
        <family val="2"/>
      </rPr>
      <t>- YE-32 &amp; 32a reference removed April 2016</t>
    </r>
  </si>
  <si>
    <r>
      <rPr>
        <strike/>
        <sz val="10"/>
        <rFont val="Arial"/>
        <family val="2"/>
      </rPr>
      <t>Added adjustment for elimination of inventory reserve 4-21-05</t>
    </r>
    <r>
      <rPr>
        <sz val="10"/>
        <color rgb="FFFF0000"/>
        <rFont val="Arial"/>
        <family val="2"/>
      </rPr>
      <t xml:space="preserve"> - Removed April 2016</t>
    </r>
  </si>
  <si>
    <t>Removed note 3 "(3)  26100 and 26199 (Auxiliary Plant Ops &amp; Maint.) should be allocated to each program based on square footage" April 2016</t>
  </si>
  <si>
    <t>Added text box that stated "THIS SCHEDULE NO LONGER INCLUDED IN AFR MODEL AS OF APRIL 2016, BUT SHOULD BE MAINTAINED BY THE INSTITUTION AND MADE AVAILABLE TO THE OFFICE OF FISCAL AFFAIRS UPON REQUEST."</t>
  </si>
  <si>
    <r>
      <rPr>
        <strike/>
        <sz val="10"/>
        <rFont val="Arial"/>
        <family val="2"/>
      </rPr>
      <t>Eliminated Inventory Reserve and reference to journal C-10 and replaced with "Other" and reference to journal YE-32; Replaced Program codes with Fund codes 4-14-08</t>
    </r>
    <r>
      <rPr>
        <sz val="10"/>
        <rFont val="Arial"/>
        <family val="2"/>
      </rPr>
      <t xml:space="preserve"> </t>
    </r>
    <r>
      <rPr>
        <sz val="10"/>
        <color rgb="FFFF0000"/>
        <rFont val="Arial"/>
        <family val="2"/>
      </rPr>
      <t>- Removed April 2016</t>
    </r>
  </si>
  <si>
    <t>Changes:</t>
  </si>
  <si>
    <t>Removed Inventor Reserve and references - April 2016</t>
  </si>
  <si>
    <t>Removed fund 12260 from Other and added Fund 12260 - Transportation as a seprate column. April 2016</t>
  </si>
  <si>
    <t>Added background section. April 2016</t>
  </si>
  <si>
    <t>Residence Halls</t>
  </si>
  <si>
    <t>Stores &amp; Shops</t>
  </si>
  <si>
    <t>Food Services</t>
  </si>
  <si>
    <t>Health Services</t>
  </si>
  <si>
    <t>Intercollegiate Athletics</t>
  </si>
  <si>
    <t>Applicable Depreciation for JE # YE-8</t>
  </si>
  <si>
    <t>Beginning R &amp; R</t>
  </si>
  <si>
    <t>Added row for "Other" additions/deletions from R&amp;R. Also added section for explaination of "Other" amounts. April 2016</t>
  </si>
  <si>
    <r>
      <t>On the "Criteria" tab, add criteria for "Account between</t>
    </r>
    <r>
      <rPr>
        <b/>
        <sz val="10"/>
        <color rgb="FFFF0000"/>
        <rFont val="Arial"/>
        <family val="2"/>
      </rPr>
      <t xml:space="preserve"> 700000 to 899999</t>
    </r>
    <r>
      <rPr>
        <sz val="10"/>
        <rFont val="Arial"/>
        <family val="2"/>
      </rPr>
      <t>".</t>
    </r>
  </si>
  <si>
    <t>Private Noncash - Gifts - Capitalized</t>
  </si>
  <si>
    <t>Deferred Inflows of Resources - Grants Recd in Adv of Time Req - Capital</t>
  </si>
  <si>
    <t>Broken out as capital for cash flow purposes</t>
  </si>
  <si>
    <t>Broken out as noncash for cash flow purposes</t>
  </si>
  <si>
    <t>Changed account from private gifts capitalized (acct 4858xx) to Private Noncash - Gifts - Capitalized account 485898. This will help identify noncash items for the cash flow.</t>
  </si>
  <si>
    <t>Deleted references to noncurrent advances. April 2016</t>
  </si>
  <si>
    <t>Changed account from advances (acct 2170xx) to deferred inflow account 298402. April 2016</t>
  </si>
  <si>
    <t>NOTE: In this example, service agreement is with vendor that does not fall under GASB 60 due to significance.</t>
  </si>
  <si>
    <t>Changed R&amp;R Reserve account to "Reserves for Deferred Gift Revenue from Auxiliary Vendor (Unrestricted)" account. April 2016</t>
  </si>
  <si>
    <t>Changed advances account to "Deferred Inflows of Resources - Grants Recd in Adv of Time Req - Capital" account. April 2016</t>
  </si>
  <si>
    <t>Changed revenue account from Changes "Private Gifts-Capitalized" to "Private Noncash - Gifts - Capitalized". April 2016</t>
  </si>
  <si>
    <t>Lines 50 - 57 - Removed "Because an obligation exists if the agreement is cancelled" from the second sentence. GASB requires liabilities and deferred inflows recognized in the acquisition of a capital asset to flow through to net position as Net Invested in Capital Assets. Therefore, the stipulation within the contract that requires repayment if the contract is cancelled has no bearing in the recognition of net position. April 2016</t>
  </si>
  <si>
    <r>
      <t xml:space="preserve">The YE-32 journal decreases the amount of Gift Revenue recognized using business process AM01 in the Capital Ledger by the amount of revenue related to future years and defers that revenue to a </t>
    </r>
    <r>
      <rPr>
        <sz val="9"/>
        <color rgb="FFFF0000"/>
        <rFont val="Arial"/>
        <family val="2"/>
      </rPr>
      <t>deferred inflow of resources</t>
    </r>
    <r>
      <rPr>
        <sz val="9"/>
        <rFont val="Arial"/>
        <family val="2"/>
      </rPr>
      <t xml:space="preserve"> account.  </t>
    </r>
    <r>
      <rPr>
        <sz val="9"/>
        <color rgb="FFFF0000"/>
        <rFont val="Arial"/>
        <family val="2"/>
      </rPr>
      <t>Since GASB requires liabilities and deferred inflows recongized from the acqusition of a capital asset to flow into Net Invested in Capital Assets</t>
    </r>
    <r>
      <rPr>
        <sz val="9"/>
        <rFont val="Arial"/>
        <family val="2"/>
      </rPr>
      <t xml:space="preserve">, the Investment in Plant and Unrestricted Net Asset accounts must be adjusted for the revenue paid in advance.  The entry also makes the necessary </t>
    </r>
    <r>
      <rPr>
        <sz val="9"/>
        <color rgb="FFFF0000"/>
        <rFont val="Arial"/>
        <family val="2"/>
      </rPr>
      <t xml:space="preserve">Reserve for Deferred Gift Revenue from Auxiliary Vendor </t>
    </r>
    <r>
      <rPr>
        <sz val="9"/>
        <rFont val="Arial"/>
        <family val="2"/>
      </rPr>
      <t>allocation from Unrestricted Net Assets.  The YE-32 journal is made only in Year 1 of the agreement.  See YE-32a for journals necessary in Years 2-5.  See also the example tab.</t>
    </r>
  </si>
  <si>
    <t>Lines 59 - 63 - Removed "Because an obligation exists if the agreement is cancelled" from the second sentence. GASB requires liabilities and deferred inflows recognized in the acquisition of a capital asset to flow through to net position as Net Invested in Capital Assets. Therefore, the stipulation within the contract that requires repayment if the contract is cancelled has no bearing in the recognition of net position. April 2016</t>
  </si>
  <si>
    <r>
      <t>corresponding amount of the</t>
    </r>
    <r>
      <rPr>
        <sz val="10"/>
        <color rgb="FFFF0000"/>
        <rFont val="Arial"/>
        <family val="2"/>
      </rPr>
      <t xml:space="preserve"> Reserves for Deferred Gift Revenue</t>
    </r>
    <r>
      <rPr>
        <sz val="10"/>
        <rFont val="Arial"/>
        <family val="2"/>
      </rPr>
      <t xml:space="preserve"> that the institution is no longer obligated to repay</t>
    </r>
  </si>
  <si>
    <r>
      <t xml:space="preserve">using journal #YE-32a.  To release the corresponding amount of the </t>
    </r>
    <r>
      <rPr>
        <sz val="10"/>
        <color rgb="FFFF0000"/>
        <rFont val="Arial"/>
        <family val="2"/>
      </rPr>
      <t>Reserves for Deferred Gift Revenue</t>
    </r>
    <r>
      <rPr>
        <sz val="10"/>
        <rFont val="Arial"/>
        <family val="2"/>
      </rPr>
      <t xml:space="preserve"> that</t>
    </r>
  </si>
  <si>
    <r>
      <t xml:space="preserve">$0 </t>
    </r>
    <r>
      <rPr>
        <sz val="10"/>
        <color rgb="FFFF0000"/>
        <rFont val="Arial"/>
        <family val="2"/>
      </rPr>
      <t>deferred inflows</t>
    </r>
    <r>
      <rPr>
        <sz val="10"/>
        <rFont val="Arial"/>
        <family val="2"/>
      </rPr>
      <t xml:space="preserve"> and $0 </t>
    </r>
    <r>
      <rPr>
        <sz val="10"/>
        <color rgb="FFFF0000"/>
        <rFont val="Arial"/>
        <family val="2"/>
      </rPr>
      <t>Reserves for Deferred Gift Revenue</t>
    </r>
    <r>
      <rPr>
        <sz val="10"/>
        <rFont val="Arial"/>
        <family val="2"/>
      </rPr>
      <t xml:space="preserve"> related to this transaction.</t>
    </r>
  </si>
  <si>
    <r>
      <rPr>
        <sz val="9"/>
        <color rgb="FFFF0000"/>
        <rFont val="Arial"/>
        <family val="2"/>
      </rPr>
      <t>Reserves for Deferred Gift Revenue should</t>
    </r>
    <r>
      <rPr>
        <sz val="9"/>
        <rFont val="Arial"/>
        <family val="2"/>
      </rPr>
      <t xml:space="preserve"> be released.  This journal should be made each year through the last year of the vendor agreement.  In the last year </t>
    </r>
  </si>
  <si>
    <r>
      <t xml:space="preserve">of the agreement, there should be $0 left in </t>
    </r>
    <r>
      <rPr>
        <sz val="9"/>
        <color rgb="FFFF0000"/>
        <rFont val="Arial"/>
        <family val="2"/>
      </rPr>
      <t>deferred inflows and Reserves for Deferred Gift Revenue</t>
    </r>
    <r>
      <rPr>
        <sz val="9"/>
        <rFont val="Arial"/>
        <family val="2"/>
      </rPr>
      <t xml:space="preserve"> related to this transaction. </t>
    </r>
  </si>
  <si>
    <t>Deferred Inflows of Resources - Service Concession Arrangement - Capital Asset Related</t>
  </si>
  <si>
    <t>Deferred Inflows of Resources - Service Concession Arrangement</t>
  </si>
  <si>
    <t>4857xx</t>
  </si>
  <si>
    <r>
      <t>211450 Accounts Payable - Capital Asset Purchases</t>
    </r>
    <r>
      <rPr>
        <sz val="11"/>
        <rFont val="Calibri"/>
        <family val="2"/>
        <scheme val="minor"/>
      </rPr>
      <t xml:space="preserve"> - Insurance</t>
    </r>
  </si>
  <si>
    <r>
      <t>211450 Accounts Payable - Capital Asset Purchases</t>
    </r>
    <r>
      <rPr>
        <sz val="11"/>
        <rFont val="Calibri"/>
        <family val="2"/>
        <scheme val="minor"/>
      </rPr>
      <t xml:space="preserve"> - Grounds upkeep</t>
    </r>
  </si>
  <si>
    <t>298301 Deferred Inflows of Resources - Service Concession Arrangement - Capital Asset Related</t>
  </si>
  <si>
    <t>298300 Deferred Inflows of Resources - Service Concession Arrangement</t>
  </si>
  <si>
    <r>
      <rPr>
        <sz val="11"/>
        <color rgb="FFFF0000"/>
        <rFont val="Calibri"/>
        <family val="2"/>
        <scheme val="minor"/>
      </rPr>
      <t>4857xx Private Gifts - NonCapital -</t>
    </r>
    <r>
      <rPr>
        <sz val="11"/>
        <color theme="1"/>
        <rFont val="Calibri"/>
        <family val="2"/>
        <scheme val="minor"/>
      </rPr>
      <t xml:space="preserve"> Revenues from upfront payment</t>
    </r>
  </si>
  <si>
    <r>
      <rPr>
        <sz val="11"/>
        <color rgb="FFFF0000"/>
        <rFont val="Calibri"/>
        <family val="2"/>
        <scheme val="minor"/>
      </rPr>
      <t>211450 Accounts Payable - Capital Asset Purchases</t>
    </r>
    <r>
      <rPr>
        <sz val="11"/>
        <color theme="1"/>
        <rFont val="Calibri"/>
        <family val="2"/>
        <scheme val="minor"/>
      </rPr>
      <t xml:space="preserve"> -Insurance</t>
    </r>
  </si>
  <si>
    <t>485898 Private Noncash - Gifts - Capitalized</t>
  </si>
  <si>
    <t xml:space="preserve">Deferred Inflows of Resources - Service Concession Arrangement     </t>
  </si>
  <si>
    <t xml:space="preserve">
6/1/2016 - Updated accounts</t>
  </si>
  <si>
    <t>5/7/2014</t>
  </si>
  <si>
    <t>To restate for the cash gift portion of the Service Concession Agreement in 3rd year of agreement.</t>
  </si>
  <si>
    <t>Deferred Inflows of Resources - Grants Recd in Adv of Time Req - NonOperating - Acct 298401</t>
  </si>
  <si>
    <t>Deferred Inflows of Resources - Grants Recd in Adv of Time Req - Capital - 298402</t>
  </si>
  <si>
    <t>Deferred Inflows of Resources - Service Concession Arrangement - Capital Asset Related - Acct 298301</t>
  </si>
  <si>
    <t>Grant Revenue - Capital</t>
  </si>
  <si>
    <t>Book amount in Journal Entry # YE-8</t>
  </si>
  <si>
    <t>Book Amount in Journal Entry #YE- 8a</t>
  </si>
  <si>
    <t>Book Amount in Journal Entry #YE- 8b</t>
  </si>
  <si>
    <t>Notes:</t>
  </si>
  <si>
    <t>Add:  Current Year Depreciation (2)</t>
  </si>
  <si>
    <t>Less: Current Year Depreciation PPV, GHEFA (2)</t>
  </si>
  <si>
    <t>Less:  Applicable Current Year Expenditures for JE # YE-8a (2) (3)</t>
  </si>
  <si>
    <t>Calculated Value of Current Year R &amp; R (5)</t>
  </si>
  <si>
    <t>(1) The BPM is in the process of being updated to reflect this as an allowable use of R&amp;R funds.</t>
  </si>
  <si>
    <t>(4) An example of an "Other" item for YE-8b would be a renovation project to a capiatal asset building expensed in the ACTUALS ledger that did not meet the capitalization policy as an improvement.</t>
  </si>
  <si>
    <t xml:space="preserve">(3) Run query to determine amount of applicable building improvments with 99 program code (See "Query for #YE-8a" tab). </t>
  </si>
  <si>
    <t>(5) Need journal entry for each fund to adjust amount of R &amp; R  (See Journal Entry # YE-8, YE-8a, YE-8b)</t>
  </si>
  <si>
    <t>(2) Documentation should be maintained by the instution to support additions and reductions to the R&amp;R reserve.</t>
  </si>
  <si>
    <t>Add/Less:  Other {Explain Below} (4) *</t>
  </si>
  <si>
    <t>June 2016</t>
  </si>
  <si>
    <t>Sample Entry # YE 8b</t>
  </si>
  <si>
    <r>
      <rPr>
        <sz val="10"/>
        <color rgb="FFFF0000"/>
        <rFont val="Arial"/>
        <family val="2"/>
      </rPr>
      <t>Complete worksheet on the "Back up for YE8, 8a, 8b" tab to determine amounts and review "Query for #YE-8" tab</t>
    </r>
    <r>
      <rPr>
        <sz val="10"/>
        <rFont val="Arial"/>
        <family val="2"/>
      </rPr>
      <t xml:space="preserve"> to book current year net assets allocated for Renewal and Replacement.  The total amount should be equal to current year depreciation expense for Fund 12XXX </t>
    </r>
    <r>
      <rPr>
        <sz val="10"/>
        <color rgb="FFFF0000"/>
        <rFont val="Arial"/>
        <family val="2"/>
      </rPr>
      <t>less any depreciation related to assets associated with PPV or other projects where the Trustee (i.e. Fondation) maintains the R&amp;R reserve.</t>
    </r>
    <r>
      <rPr>
        <sz val="10"/>
        <rFont val="Arial"/>
        <family val="2"/>
      </rPr>
      <t xml:space="preserve">  (See further explanation and screen print of query at next tab.)</t>
    </r>
  </si>
  <si>
    <r>
      <rPr>
        <sz val="10"/>
        <color rgb="FFFF0000"/>
        <rFont val="Arial"/>
        <family val="2"/>
      </rPr>
      <t>Complete worksheet on the "Back up for YE8, 8a, 8b" tab to determine amounts and review "Query for #YE-8a" tab</t>
    </r>
    <r>
      <rPr>
        <sz val="10"/>
        <rFont val="Arial"/>
        <family val="2"/>
      </rPr>
      <t xml:space="preserve"> to move current year expenses allocated to Renewal and Replacement from Unallocated Net Assets to Reserve for Renewal and Replacement.</t>
    </r>
  </si>
  <si>
    <t>Analysis of noncapitalized auxiliary renewal and replacement projects.</t>
  </si>
  <si>
    <t>Complete worksheet on the "Back up for YE8, 8a, 8b" tab and review noncapitalized auxiliary renewal and replacement projects to determine if additional expenses should be allocated to Renewal and Replacement from Unallocated Net Assets to Reserve.</t>
  </si>
  <si>
    <t>Cash or Expense                            7xxxxx</t>
  </si>
  <si>
    <t>Prefunded Capital Assets                1332xx</t>
  </si>
  <si>
    <t xml:space="preserve">This entry is to book the liability in the GAAP Ledger for the retainage amount withheld from the payment voucher. The retainage amount </t>
  </si>
  <si>
    <r>
      <t xml:space="preserve">should represent </t>
    </r>
    <r>
      <rPr>
        <sz val="10"/>
        <color rgb="FFFF0000"/>
        <rFont val="Arial"/>
        <family val="2"/>
      </rPr>
      <t>the percentage</t>
    </r>
    <r>
      <rPr>
        <sz val="10"/>
        <rFont val="Arial"/>
        <family val="2"/>
      </rPr>
      <t xml:space="preserve"> of project-to-date expenses that are </t>
    </r>
    <r>
      <rPr>
        <sz val="10"/>
        <color rgb="FFFF0000"/>
        <rFont val="Arial"/>
        <family val="2"/>
      </rPr>
      <t>withheld from payment included on the last invoice applicable to the fiscal year.</t>
    </r>
  </si>
  <si>
    <t>Construction Retainage Payable - NonCapital</t>
  </si>
  <si>
    <t>Construction Retainage Payable - Capital</t>
  </si>
  <si>
    <t xml:space="preserve">An adjustment to Invested in Plant and Unrestricted Net Assets is also required to account for the increase in capital assets. </t>
  </si>
  <si>
    <t>This entry should be reversed in the next fiscal year.</t>
  </si>
  <si>
    <t>Added Retainage payable and expense account for non-capital asset. June 2016</t>
  </si>
  <si>
    <t>Changed Retainage payable account.  June 2016</t>
  </si>
  <si>
    <t xml:space="preserve">but not yet paid by the institution at year end.  </t>
  </si>
  <si>
    <t xml:space="preserve">Note:  The amount of retainage at year end should be shown as a note in the AFR under significant commitments. </t>
  </si>
  <si>
    <t>Construction Contracts Payable - NonCapital</t>
  </si>
  <si>
    <t>Construction Contracts Payable - Capital</t>
  </si>
  <si>
    <t>Added contracts payable and expense account for non-capital asset. June 2016</t>
  </si>
  <si>
    <t>Changed contracts payable account.  June 2016</t>
  </si>
  <si>
    <t>Accounts Receivable-Due from GSFIC Projects (if GSFIC Project)</t>
  </si>
  <si>
    <t>125600 (if GSFIC Project)</t>
  </si>
  <si>
    <t>State Gifts - GSFIC  (if GSFIC Project)</t>
  </si>
  <si>
    <t>485420 (if GSFIC Project)</t>
  </si>
  <si>
    <t>Changed accounts to reflect institutionally managed GSFIC project.</t>
  </si>
  <si>
    <t>Removed the reserve related to Deferred Gift Revenue from Auxiliary Vendors. A separate reserve account has been established for this reserve - account 329200. Added text box explaining removal. April 2016</t>
  </si>
  <si>
    <r>
      <t>To defer the capitalized noncash Private Gift Revenue for Years 2 through 5 in</t>
    </r>
    <r>
      <rPr>
        <sz val="10"/>
        <color rgb="FFFF0000"/>
        <rFont val="Arial"/>
        <family val="2"/>
      </rPr>
      <t xml:space="preserve"> an deferred inflow</t>
    </r>
    <r>
      <rPr>
        <sz val="10"/>
        <rFont val="Arial"/>
        <family val="2"/>
      </rPr>
      <t xml:space="preserve"> account using journal #YE-32. </t>
    </r>
    <r>
      <rPr>
        <sz val="10"/>
        <color rgb="FFFF0000"/>
        <rFont val="Arial"/>
        <family val="2"/>
      </rPr>
      <t xml:space="preserve"> Since GASB requires liabilities and deferred inflows recongized from the acqusition of a capital asset to flow into Net Invested in Capital Assets</t>
    </r>
    <r>
      <rPr>
        <sz val="10"/>
        <rFont val="Arial"/>
        <family val="2"/>
      </rPr>
      <t>, Investment in Plant must be reduced for the amount of the adjustment to</t>
    </r>
    <r>
      <rPr>
        <sz val="10"/>
        <color rgb="FFFF0000"/>
        <rFont val="Arial"/>
        <family val="2"/>
      </rPr>
      <t xml:space="preserve"> deferred inflows</t>
    </r>
    <r>
      <rPr>
        <sz val="10"/>
        <rFont val="Arial"/>
        <family val="2"/>
      </rPr>
      <t>.</t>
    </r>
    <r>
      <rPr>
        <sz val="10"/>
        <color rgb="FF00B0F0"/>
        <rFont val="Arial"/>
        <family val="2"/>
      </rPr>
      <t xml:space="preserve"> </t>
    </r>
  </si>
  <si>
    <t>Removed R&amp;R reserve and added reserve account for Deferred Gift Revenue from Auxiliary Vendor (Account 329200). This reserve should no longer be comingled with R&amp;R reserve. Added text box explaining change in reserve account. April 2016</t>
  </si>
  <si>
    <t>Loans Issued During CY for Cash Flow (Contra Acct)</t>
  </si>
  <si>
    <t xml:space="preserve">Loans Issued During CY for Cash Flow </t>
  </si>
  <si>
    <t>3xxxx</t>
  </si>
  <si>
    <t>To report student loans issued during the current fiscal year separately from student loans collected during the current fiscal year.</t>
  </si>
  <si>
    <t>Sample Entry #    YE-35a</t>
  </si>
  <si>
    <t>For Cash Flow - Purchase of Investments</t>
  </si>
  <si>
    <t>For Cash Flow - Purchase of Investments (Contra Acct)</t>
  </si>
  <si>
    <t>To report investment purchases separate from proceeds from sales and maturities of investments for cash flow reporting.</t>
  </si>
  <si>
    <t>Analysis of investing activity.</t>
  </si>
  <si>
    <t>Analysis of student notes receivable</t>
  </si>
  <si>
    <t>Prefunded Capital Assets</t>
  </si>
  <si>
    <t>1332xx</t>
  </si>
  <si>
    <t>construction draws and interest income earned.  Until a completed project report is received, institutions only needs to record the construction draws and</t>
  </si>
  <si>
    <t>Sample Entry #    YE-38a</t>
  </si>
  <si>
    <t>Net Increase/Decrease       4951xx</t>
  </si>
  <si>
    <t>(See Calculation of FMV of Investments - Example from GASB Statement #31 - Year 2)</t>
  </si>
  <si>
    <t>to 6/30/2016.</t>
  </si>
  <si>
    <t>To accrue Gift Revenue associated with GSFIC/MRR project encumbered amounts that are funded by bonds at year-end.  This accrual is</t>
  </si>
  <si>
    <t>Pollution Remediation, NonCurrent                        219102</t>
  </si>
  <si>
    <t>Pollution Remediation, Current                                219101</t>
  </si>
  <si>
    <t>Interest Payable - Capital Leases    211499</t>
  </si>
  <si>
    <t>Lease/Purchase Interest                 8182xx</t>
  </si>
  <si>
    <t>Change payable account to 211499 - Interest Payable - Capital Lease</t>
  </si>
  <si>
    <t>Deferred Inflows of Resources - Debt Refunding</t>
  </si>
  <si>
    <t>Amortized Deferred Inflow for Debt Refunding</t>
  </si>
  <si>
    <r>
      <t xml:space="preserve">For GAAP purposes, the gift revenue associated with the donated Capital Asset must be recognized over the life of the related agreement.  In addition, the revenue paid in advance must be reserved from Unrestricted Net Assets as </t>
    </r>
    <r>
      <rPr>
        <sz val="9"/>
        <color rgb="FFFF0000"/>
        <rFont val="Arial"/>
        <family val="2"/>
      </rPr>
      <t>Deferred Gift Revenue from Auxiliary Vendor if the institution would have to refund portions of the gift if the contract is broken/not renewed.</t>
    </r>
    <r>
      <rPr>
        <sz val="9"/>
        <rFont val="Arial"/>
        <family val="2"/>
      </rPr>
      <t xml:space="preserve">  If the Unrestricted Net Assets amount is insufficient to reserve the Revenue paid in advance, the agreement should not be entered into by the institution.</t>
    </r>
  </si>
  <si>
    <t>For Operating Activities</t>
  </si>
  <si>
    <t>Prepaid Items</t>
  </si>
  <si>
    <t>Sample Entry #  YE-56</t>
  </si>
  <si>
    <t>Operating Expense</t>
  </si>
  <si>
    <t>To account for outstanding claims &amp; judgments.</t>
  </si>
  <si>
    <t>Claims and Judgments, Current</t>
  </si>
  <si>
    <t>Claims and Judgments, NonCurrent</t>
  </si>
  <si>
    <t>Sample Entry #  YE-57</t>
  </si>
  <si>
    <t xml:space="preserve">Claims &amp; judgments related to breaches of contract or violations of grants should be accounted for as contingencies. In other words, a loss liability for these claims should be recognized when information available prior to issuance of the financial statements indicates it is probable that an asset has been impaired or a liability has been incurred at the date of the financial statements and the amount of the loss can be reasonably estimated. 
An example would be if the institution was notified by the USDOE that a refund of $1,000,000 related to Title IV questioned cost is due back. If the institution received this notification in FY 2016 but payment will be made in FY 2017 or the institution is placed on a payment plan, a liability should of $1,000,000 should be booked for FY 2016. In this example, the institution would debit 727197 Other Misc Fines and Penalties Expense and credit the Claims and Judgments liability account. If the institution is placed on a payment plan, the liability should be broken out between current and non-current liability.
</t>
  </si>
  <si>
    <t>See "NICA Calculation" tab</t>
  </si>
  <si>
    <t>Capital Assets, net</t>
  </si>
  <si>
    <t>Less:  Lease Purchase Obligations (current portion)</t>
  </si>
  <si>
    <t>Less:  Lease Purchase Obligations (noncurrent portion)</t>
  </si>
  <si>
    <t>Less:  Notes and Loans Payable (current portion)</t>
  </si>
  <si>
    <t>Less:  Notes and Loans Payable (noncurrent portion)</t>
  </si>
  <si>
    <t>Less: Accounts Payable (Capital-Related)</t>
  </si>
  <si>
    <t>Less: Contracts Payable (Capital-Related)</t>
  </si>
  <si>
    <r>
      <t>Less: Retainage Payable (Capital-Related)</t>
    </r>
    <r>
      <rPr>
        <sz val="10"/>
        <color rgb="FF0000FF"/>
        <rFont val="Franklin Gothic Book"/>
        <family val="2"/>
      </rPr>
      <t/>
    </r>
  </si>
  <si>
    <t>16xxxx</t>
  </si>
  <si>
    <t>Source</t>
  </si>
  <si>
    <t>Manually Determined</t>
  </si>
  <si>
    <t>2981xx</t>
  </si>
  <si>
    <t>Total: Net Investment in Capital Assets (calculation)</t>
  </si>
  <si>
    <t>Net Investment in Capital Assets (Net Position)</t>
  </si>
  <si>
    <t>Add/Less: Other (Explain Below)</t>
  </si>
  <si>
    <t>Less:  Deferred Gain  on Debt Refunding (Deferred Inflow)</t>
  </si>
  <si>
    <t xml:space="preserve">        Add:  Deferred Loss on Debt Refunding (Deferred Outflow)</t>
  </si>
  <si>
    <t>See Below</t>
  </si>
  <si>
    <t>Variance to adjust with JE # YE-57</t>
  </si>
  <si>
    <t xml:space="preserve">NICA Calculation:  </t>
  </si>
  <si>
    <t>Calculation of Net Investment in Capital Assets (NICA) Component of Net Position</t>
  </si>
  <si>
    <t>Less: Service Concession Arrangements (Capital Asset Related)</t>
  </si>
  <si>
    <t>Explanation of "Other" additions/deletions to NICA</t>
  </si>
  <si>
    <t>(2)</t>
  </si>
  <si>
    <r>
      <t>Amounts</t>
    </r>
    <r>
      <rPr>
        <sz val="10"/>
        <color rgb="FFFF0000"/>
        <rFont val="Arial"/>
        <family val="2"/>
      </rPr>
      <t xml:space="preserve"> </t>
    </r>
    <r>
      <rPr>
        <sz val="10"/>
        <rFont val="Arial"/>
        <family val="2"/>
      </rPr>
      <t>(1)</t>
    </r>
  </si>
  <si>
    <t>(2)  Negative variance debit 311100 w/ YE-57; Positive variance credit 311100 w/ YE-57</t>
  </si>
  <si>
    <t>Amounts (1)</t>
  </si>
  <si>
    <t>(1)  Enter as true nature of account/transaction. (i.e. Dr as positive; Cr as negative)</t>
  </si>
  <si>
    <t>Add Back:  Non-Capital Asset Related Leases Included Above</t>
  </si>
  <si>
    <t>Add Back:  Non-Capital Asset Related Notes and Loans Payable Included Above</t>
  </si>
  <si>
    <r>
      <rPr>
        <b/>
        <sz val="11"/>
        <color theme="1"/>
        <rFont val="Calibri"/>
        <family val="2"/>
        <scheme val="minor"/>
      </rPr>
      <t>Background:</t>
    </r>
    <r>
      <rPr>
        <sz val="11"/>
        <color theme="1"/>
        <rFont val="Calibri"/>
        <family val="2"/>
        <scheme val="minor"/>
      </rPr>
      <t xml:space="preserve">
In accordance with GASB 63 paragraph 9, the net investment in capital assets component of net position consists of capital assets, net of accumulated depreciation, reduced by the outstanding liabilities that are attributable to the acquisition, construction, or improvement of those assets. Deferred outflows of resources and deferred inflows of resources that are attributable to the acquisition, construction, or improvement of those assets or related debt also should be included in this component of net position. If there are significant unspent related debt proceeds or deferred inflows of resources at the end of the reporting period, the portion of the debt or deferred inflows of resources attributable to the unspent amount should not be included in the calculation of net investment in capital assets. Instead, that portion of the debt or deferred inflows of resources should be included in the same net position component (restricted or unrestricted) as the unspent amount. 
Balances related to interest payable should not be included in the NICA calculation.
</t>
    </r>
    <r>
      <rPr>
        <b/>
        <sz val="11"/>
        <color theme="1"/>
        <rFont val="Calibri"/>
        <family val="2"/>
        <scheme val="minor"/>
      </rPr>
      <t>Instructions:</t>
    </r>
    <r>
      <rPr>
        <sz val="11"/>
        <color theme="1"/>
        <rFont val="Calibri"/>
        <family val="2"/>
        <scheme val="minor"/>
      </rPr>
      <t xml:space="preserve"> 
Calculate ending NICA from the various sources below. Enter the amounts from the various sources using the true nature of the account/transaction (i.e. enter a Dr as positive and a Cr as a negative). Compare the calculated amount to the balance recorded in account 311100. If there is a negative variance, debit account 311100 using JE # YE-57. If there is a positive variance credit account 311100 with JE # YE-57.</t>
    </r>
  </si>
  <si>
    <t>To ensure Net Invested in Capital Asset is accurate complete the worksheet included on the "NICA Calculation" tab.</t>
  </si>
  <si>
    <t>%,QBOR_GASB_LEDGER_NVS,CA.POSTED_TOTAL_AMT,S2YEAR</t>
  </si>
  <si>
    <t>Peach State University</t>
  </si>
  <si>
    <t>Assets, Deferred Outflows, Liabilities, Deferred Inflows Effecting Cash Flow Operating Activities:</t>
  </si>
  <si>
    <t>Instructions:</t>
  </si>
  <si>
    <t>Period 12 = ending balance AS OF end of fiscal year periods 0 through 12</t>
  </si>
  <si>
    <t>Positive = Dr balance; Negative = Cr balance</t>
  </si>
  <si>
    <t>SNP Account Description</t>
  </si>
  <si>
    <t>Account Numbers</t>
  </si>
  <si>
    <t>Period 12</t>
  </si>
  <si>
    <t>Receivables, net</t>
  </si>
  <si>
    <t>Payments from customers</t>
  </si>
  <si>
    <t>121xxx,</t>
  </si>
  <si>
    <t>*</t>
  </si>
  <si>
    <t xml:space="preserve">Grants and contracts (Exchange) </t>
  </si>
  <si>
    <t>125xxx (except 125020 and 1256xx)</t>
  </si>
  <si>
    <t>1272xx</t>
  </si>
  <si>
    <t>1273xx</t>
  </si>
  <si>
    <t xml:space="preserve">1261xx -&gt;1269xx  (except for 126960 &amp; 126970) </t>
  </si>
  <si>
    <t>1270xx, 1271xx</t>
  </si>
  <si>
    <t xml:space="preserve">128xxx - 129xxx </t>
  </si>
  <si>
    <t xml:space="preserve">Payments to suppliers </t>
  </si>
  <si>
    <t>14xxxx</t>
  </si>
  <si>
    <t>131xxx</t>
  </si>
  <si>
    <t>1321xx, 1324xx, 1329xx, 1331xx, 139xxx</t>
  </si>
  <si>
    <t xml:space="preserve">Payments to employees </t>
  </si>
  <si>
    <t>1322xx, 1323xx</t>
  </si>
  <si>
    <t>Other assets</t>
  </si>
  <si>
    <t>Notes Receivable,Net</t>
  </si>
  <si>
    <t>Loans Issued to students</t>
  </si>
  <si>
    <t>Collection of loans to students</t>
  </si>
  <si>
    <t>122xxx excluding 122998</t>
  </si>
  <si>
    <t>2198xx</t>
  </si>
  <si>
    <t>2115xx</t>
  </si>
  <si>
    <t>Salaries Payable</t>
  </si>
  <si>
    <t>Benefits Payable</t>
  </si>
  <si>
    <t>23xxxx, 291700</t>
  </si>
  <si>
    <t>Contracts Payable</t>
  </si>
  <si>
    <t>21196x</t>
  </si>
  <si>
    <t>Retainages Payable</t>
  </si>
  <si>
    <t>21195x</t>
  </si>
  <si>
    <t>Deposits</t>
  </si>
  <si>
    <t>214xxx</t>
  </si>
  <si>
    <t>2179xx</t>
  </si>
  <si>
    <t>2914xx</t>
  </si>
  <si>
    <t>217xxx, except 2178xx and 2179xx</t>
  </si>
  <si>
    <t>2913xx</t>
  </si>
  <si>
    <t>Other liabilities</t>
  </si>
  <si>
    <t>2191xx (except for 219101, 219102, 219103, 219104)</t>
  </si>
  <si>
    <t>Other Payments</t>
  </si>
  <si>
    <t>24xxxx, 25xxxx</t>
  </si>
  <si>
    <t>Compensated absences</t>
  </si>
  <si>
    <t>Due to Affiliated Organizations</t>
  </si>
  <si>
    <t>2188xx, 2189xx</t>
  </si>
  <si>
    <t>Pollution Remediation</t>
  </si>
  <si>
    <t>219101, 219102</t>
  </si>
  <si>
    <t>Claims and Judgements</t>
  </si>
  <si>
    <t>219103, 219104</t>
  </si>
  <si>
    <t>Net Pension Liability</t>
  </si>
  <si>
    <t>2915xx</t>
  </si>
  <si>
    <t>Other Post-Employment Benefit Liability</t>
  </si>
  <si>
    <t>2916xx</t>
  </si>
  <si>
    <t>Changes in deferred inflows/outflows</t>
  </si>
  <si>
    <t xml:space="preserve">      Deferred inflows</t>
  </si>
  <si>
    <t>2984xx except 298401</t>
  </si>
  <si>
    <t>298200, 298900</t>
  </si>
  <si>
    <t xml:space="preserve">      Deferred outflows</t>
  </si>
  <si>
    <t>170200, 170900</t>
  </si>
  <si>
    <t>* - Excludes Funds 11921, 60xxx, 61xxx, 62xxx. 80xxx, &amp; 90xxx. Amounts were taken from the cash flow nVision report - "Reconciliation of Net Operating Revenues (Expenses) to Net Cash Provided (Used) by Operating Activities" section.</t>
  </si>
  <si>
    <t>Explanation of "Other" Adjustments:</t>
  </si>
  <si>
    <t>Amounts</t>
  </si>
  <si>
    <t>Comment</t>
  </si>
  <si>
    <t>Added accounts 213000 to 215999, 22xxxx,23xxxx to line 150</t>
  </si>
  <si>
    <t>added logic to exclude fund 11921 from State approp line</t>
  </si>
  <si>
    <t>Lina</t>
  </si>
  <si>
    <t>Retrofit for 8.9 and FY08 changes</t>
  </si>
  <si>
    <t>performance tuning</t>
  </si>
  <si>
    <t>FY09 changes</t>
  </si>
  <si>
    <t>Michael Campbell</t>
  </si>
  <si>
    <t>FY11 Changes</t>
  </si>
  <si>
    <t>RMullinix</t>
  </si>
  <si>
    <t>Wording changes</t>
  </si>
  <si>
    <t>Added row 128 with new formula &amp; acct#, added formulas to 199 &amp; 200</t>
  </si>
  <si>
    <t>broke out a number of rows to better match the mapping document</t>
  </si>
  <si>
    <t>Moved lines down as requested, broke out one node into two so one acct could be moved down.</t>
  </si>
  <si>
    <t>Rearranged some lines, excluded Agency Funds from last section, cleaned up other Agency entries</t>
  </si>
  <si>
    <t>Yhowington</t>
  </si>
  <si>
    <t>Removed 2198xx row and added back in 2199xx row</t>
  </si>
  <si>
    <t>Robert Prescott</t>
  </si>
  <si>
    <t>9.2 Upgrade</t>
  </si>
  <si>
    <t>Multiple changes to accounts; refer to mapping document</t>
  </si>
  <si>
    <t>Robert Prescott/Julie</t>
  </si>
  <si>
    <t>Mapping updates</t>
  </si>
  <si>
    <t>prepare for switch to unix processing</t>
  </si>
  <si>
    <t>FY2016 Mapping</t>
  </si>
  <si>
    <t>Mpaktinat</t>
  </si>
  <si>
    <t>Updated from mapping document</t>
  </si>
  <si>
    <t>Gifts &amp; Grants For Noncapital Fin. Activities</t>
  </si>
  <si>
    <t>Gifts &amp; Grants For Capital Fin. Activities</t>
  </si>
  <si>
    <t xml:space="preserve">NonOperating AR for Cash Flow </t>
  </si>
  <si>
    <t>Other (explain Below)</t>
  </si>
  <si>
    <t xml:space="preserve">Note:  </t>
  </si>
  <si>
    <r>
      <t xml:space="preserve">To reclassify Non Capital and Capital Financing Activities from Operating Activities for </t>
    </r>
    <r>
      <rPr>
        <b/>
        <sz val="10"/>
        <rFont val="Arial"/>
        <family val="2"/>
      </rPr>
      <t>Cash Flow Presentation Purposes.</t>
    </r>
  </si>
  <si>
    <t>Sample Entry #  YE-58</t>
  </si>
  <si>
    <t>NonOperating AR for Cash Flow 124998</t>
  </si>
  <si>
    <t>Operating Grant &amp; Contract AR for Cash Flow (Contra Acct) 124997</t>
  </si>
  <si>
    <t>Capital AR for Cash Flow 124996</t>
  </si>
  <si>
    <t>Adjustments to Operating Activities</t>
  </si>
  <si>
    <t>Journal Entry Summary:</t>
  </si>
  <si>
    <t>Prepaid</t>
  </si>
  <si>
    <t>Purchase of Capital Assets</t>
  </si>
  <si>
    <t>Prefunded Capital Assets 133200</t>
  </si>
  <si>
    <t>Prepaid Expenses 1321xx</t>
  </si>
  <si>
    <t>Accounts Payable - General 2114xx</t>
  </si>
  <si>
    <t>Accounts Payable - Capital Asset Purchases 211450</t>
  </si>
  <si>
    <t>Advances</t>
  </si>
  <si>
    <t>124xxx except 124998 &amp; 124996</t>
  </si>
  <si>
    <t>Advances - Research - NonOperating 2178xx</t>
  </si>
  <si>
    <t>Sum of Expenditures</t>
  </si>
  <si>
    <t>Project</t>
  </si>
  <si>
    <t>Descr</t>
  </si>
  <si>
    <t>Grand Total</t>
  </si>
  <si>
    <t>Advances - Other</t>
  </si>
  <si>
    <t>Othr Fed Grnts&amp;Cntrcts-NonOp</t>
  </si>
  <si>
    <t>Fed Pell Grants-NonOp</t>
  </si>
  <si>
    <t>Fed SEOG Grants-NonOp</t>
  </si>
  <si>
    <t>Fed CWS-NonOp</t>
  </si>
  <si>
    <t>Other Pvt Grnts&amp;Cntrcts-NonOp</t>
  </si>
  <si>
    <t>(All)</t>
  </si>
  <si>
    <t>Due from Component Units (Cur)</t>
  </si>
  <si>
    <t>#Due From Component Units Curr</t>
  </si>
  <si>
    <t>#Receivables - Other</t>
  </si>
  <si>
    <t>Receivables related to Nonoperating grants and contract being reported as operating activity on cash flow. Needs to be reclassified.</t>
  </si>
  <si>
    <t>Advances related to Nonoperating grants and contract being reported as operating activity on cash flow. Needs to be reclassified.</t>
  </si>
  <si>
    <t xml:space="preserve">Operating Grant &amp; Contract AR for Cash Flow (Contra Acct) </t>
  </si>
  <si>
    <t xml:space="preserve">Prefunded Capital Assets </t>
  </si>
  <si>
    <t xml:space="preserve">Prepaid Expenses </t>
  </si>
  <si>
    <t>1321xx</t>
  </si>
  <si>
    <t xml:space="preserve">Accounts Payable - General </t>
  </si>
  <si>
    <t xml:space="preserve">Accounts Payable - Capital Asset Purchases </t>
  </si>
  <si>
    <t xml:space="preserve">Advances - Research - Operating </t>
  </si>
  <si>
    <t xml:space="preserve">Advances - Research - NonOperating </t>
  </si>
  <si>
    <t>2178xx</t>
  </si>
  <si>
    <t>Advances - Research - Operating 217xxx</t>
  </si>
  <si>
    <t>217xxx</t>
  </si>
  <si>
    <t>Purpose:</t>
  </si>
  <si>
    <t xml:space="preserve">To reclassify Non Capital and Capital Financing Activities from Operating Activities for Cash Flow Presentation Purposes. </t>
  </si>
  <si>
    <t>Balance Sheet Accounts Used By Operating Activities Worksheet For Cash Flows</t>
  </si>
  <si>
    <r>
      <t>Purpose:</t>
    </r>
    <r>
      <rPr>
        <sz val="10"/>
        <rFont val="Arial"/>
        <family val="2"/>
      </rPr>
      <t xml:space="preserve"> To identify receivable and advances classified as operating activity on the cash flow but are related to Non-operating revenues. This activity should be reclassified for cash flow purposes.</t>
    </r>
  </si>
  <si>
    <r>
      <rPr>
        <b/>
        <u/>
        <sz val="10"/>
        <rFont val="Arial"/>
        <family val="2"/>
      </rPr>
      <t>Source:</t>
    </r>
    <r>
      <rPr>
        <sz val="10"/>
        <rFont val="Arial"/>
        <family val="2"/>
      </rPr>
      <t xml:space="preserve"> BOR_AUDIT_TRIAL_BALANCE _FINSTA - All Ledgers (GAAP, CAPITALS, ACTUALS), Fund 20000. Included all revenue accounts, all receivable accounts listed on the "CR Reclass JE Worksheet", and all Advances accounts listed on the "CR Reclass JE Worksheet". Isolated receivables and advances that are related to Non-operating revenues.</t>
    </r>
  </si>
  <si>
    <t>BOR_SCOA_RENAMED_OR_MOVED</t>
  </si>
  <si>
    <t>Before Actual ledger close</t>
  </si>
  <si>
    <t>FOR FY 2016 Only</t>
  </si>
  <si>
    <t>Accounts Payable-AR Refunds</t>
  </si>
  <si>
    <t>Computer Charges-Other</t>
  </si>
  <si>
    <t>Tuition-eCore</t>
  </si>
  <si>
    <t>To reclassify activity in accounts that are classifies as inactivated due to conversion to Share accounts. Run BOR_SCOA_RENAMED_OR_MOVED query for inactivated accounts to be reclassified. See "Example Pivot BOR_SCOA_RENAMED_" tab for example.</t>
  </si>
  <si>
    <t>Accounts Payable-General</t>
  </si>
  <si>
    <t>Information Tech. Equip. Purch-Small Value</t>
  </si>
  <si>
    <t>744xxx</t>
  </si>
  <si>
    <t>Tuition-eCore - Consortium</t>
  </si>
  <si>
    <t>To record current year activity</t>
  </si>
  <si>
    <t xml:space="preserve">Deferred Outflows of Resources -Pensions - for proportionate share of collective deferred outflows of resources                      </t>
  </si>
  <si>
    <t>Pension Expense for proportionate share of collective pension expense</t>
  </si>
  <si>
    <t>Pension Expense for current year change in proportionate share</t>
  </si>
  <si>
    <t>Deferred Inflows of Resources - Pensions - proportionate share of collective deferred inflows of resources</t>
  </si>
  <si>
    <t>Deferred Outflows of Resources -Pensions - for paragraph 54 and 55</t>
  </si>
  <si>
    <t>(a)</t>
  </si>
  <si>
    <t>(b)</t>
  </si>
  <si>
    <t>Folio on Pension Example Tab</t>
  </si>
  <si>
    <t>( c)</t>
  </si>
  <si>
    <t>(d)</t>
  </si>
  <si>
    <t>Net Pension Liability for Proportionate share of collective net pension liability</t>
  </si>
  <si>
    <t>( e)</t>
  </si>
  <si>
    <t>(f)</t>
  </si>
  <si>
    <t>To record pension expense for paragraphs 54 and 55 deferred balances arising in prior measurement periods</t>
  </si>
  <si>
    <t>Deferred Inflows of Resources - Pensions -  for paragraph 54 and 55</t>
  </si>
  <si>
    <t>(h)</t>
  </si>
  <si>
    <t>(g)</t>
  </si>
  <si>
    <t>To record deferred outflows of resources for contributions subsequent to measurement date</t>
  </si>
  <si>
    <t>Deferred Outflows of Resources -Pensions - for contributions 7/1/2015 – 6/30/2016</t>
  </si>
  <si>
    <t>Deferred Outflows of Resources -Pensions - for contributions 7/1/2014 – 6/30/2015 per TRS/ERS report</t>
  </si>
  <si>
    <t>Pension Expense</t>
  </si>
  <si>
    <t>Determined by Institution. Current Year TRS/ERS contributions Acct 552100/552300</t>
  </si>
  <si>
    <t>To record pension expense for the difference in deferred outflow for contributions 7/1/2014 – 6/30/2015 per TRS/ERS report and Institution AFR. See below for calculation.</t>
  </si>
  <si>
    <t>See calculation below</t>
  </si>
  <si>
    <t>Calculation of difference in deferred outflow for contributions 7/1/2014 – 6/30/2015 per TRS/ERS report and Institution AFR:</t>
  </si>
  <si>
    <t>Contributions subsequent to measurement date reported in Institution's AFR</t>
  </si>
  <si>
    <t>Deferred outflows of resources – contributions 7/1/2014 – 6/30/2015 per TRS/ERS report (f)</t>
  </si>
  <si>
    <t>Difference should be adjusted to current year pension expense</t>
  </si>
  <si>
    <t>FY 2015 AFR</t>
  </si>
  <si>
    <t>Deferred Outflows of Resources -Pensions - FY 2015 employer specific contributions</t>
  </si>
  <si>
    <r>
      <t xml:space="preserve">Description/Objective: </t>
    </r>
    <r>
      <rPr>
        <sz val="10"/>
        <rFont val="Arial"/>
        <family val="2"/>
      </rPr>
      <t>To record pension activity for TRS/ERS/Early Retirment Plan. See "Pension Example" tab for documentation of the above TRS amounts.</t>
    </r>
  </si>
  <si>
    <t>Sample Entry #  YE-59</t>
  </si>
  <si>
    <t>Adjust Reserve for R&amp;R (capitalized expenses)</t>
  </si>
  <si>
    <t>YE-8b</t>
  </si>
  <si>
    <t>Adjust Reserve for R&amp;R (non-capitalized expenses)</t>
  </si>
  <si>
    <t>Book adjustment to Scholarship Allowance for sponsored and unsponsored scholarships (Use Scholarship Allowance Schedule as provided)</t>
  </si>
  <si>
    <t>YE-35a</t>
  </si>
  <si>
    <t>Breakout loans issued during the year for cash flow statement</t>
  </si>
  <si>
    <t>YE-38a</t>
  </si>
  <si>
    <t>Breakout purchase of investments for cash flow statement</t>
  </si>
  <si>
    <t>YE-56</t>
  </si>
  <si>
    <t>To record claims and judgments</t>
  </si>
  <si>
    <t>YE-57</t>
  </si>
  <si>
    <t>To correct NICA</t>
  </si>
  <si>
    <t>YE-58</t>
  </si>
  <si>
    <t>To reclassify balance sheet activity for cash flow statement</t>
  </si>
  <si>
    <t>YE-59</t>
  </si>
  <si>
    <t>GAAP/ACTUALS/CAPITALS</t>
  </si>
  <si>
    <t>Reclassify inactive accounts</t>
  </si>
  <si>
    <t>Since account 2118xx has been made inactive with the Share accounts, added account 2114xx. June 2016</t>
  </si>
  <si>
    <t>Changed account number from #3421xx to 3211xx</t>
  </si>
  <si>
    <t>Edited description to include instructions for completing the "Back up for YE8, 8a, 8b" tab. Also added explanation to exclude depreciation related to PPV and similar assets. June 2016.</t>
  </si>
  <si>
    <t>Edited description to include instructions for completing the "Back up for YE8, 8a, 8b" tab. June 2016.</t>
  </si>
  <si>
    <t>Changed prepaid account to prefunded capital asset account for cash flow purposes. June 2016</t>
  </si>
  <si>
    <t>Changed accounts to reflect deferred inflow - grants received in advance of time requirements. Also, added accounts to show separation necessary for cash flow reporting.</t>
  </si>
  <si>
    <t xml:space="preserve">YE-6e            </t>
  </si>
  <si>
    <t>Added new JE to recognize revenue from YE-6d in the subsequent period.</t>
  </si>
  <si>
    <t>Edited description to include instructions for completing the "Back up for YE8, 8a, 8b" tab. Also added explanation to exclude depreciation related to PPV and similar assets.</t>
  </si>
  <si>
    <t>Edited description to include instructions for completing the "Back up for YE8, 8a, 8b" tab.</t>
  </si>
  <si>
    <t xml:space="preserve">New for FY 2016 to allow the institutions the opportunity to allocate noncapitalized renovation improvements made to capital assets to the R&amp;R reserve.
</t>
  </si>
  <si>
    <t>Changed prepaid account to prefunded capital asset account (1332xx) for cash flow purposes. June 2016</t>
  </si>
  <si>
    <t>Book retainage in GAAP Ledger for amount withheld from payment</t>
  </si>
  <si>
    <t xml:space="preserve">This entry is to book the liability in the GAAP Ledger for the retainage amount withheld from the payment voucher.  </t>
  </si>
  <si>
    <t xml:space="preserve">1) Added Retainage payable and expense account for non-capital asset. 
2) Changed Retainage payable account.  </t>
  </si>
  <si>
    <t xml:space="preserve">1) Removed R&amp;R reserve and added reserve account for Deferred Gift Revenue from Auxiliary Vendor (Account 329200). This reserve should no longer be comingled with R&amp;R reserve. Added text box explaining change in reserve account.
2) Changed account from private gifts capitalized (acct 4858xx) to Private Noncash - Gifts - Capitalized account 485898. This will help identify noncash items for the cash flow.
3) Changed account from advances (acct 2170xx) to deferred inflow account 
</t>
  </si>
  <si>
    <t xml:space="preserve">1) Removed R&amp;R reserve and added reserve account for Deferred Gift Revenue from Auxiliary Vendor (Account 329200). This reserve should no longer be comingled with R&amp;R reserve. Added text box explaining change in reserve account.
2) Changed account from private gifts capitalized (acct 4858xx) to Private Noncash - Gifts - Capitalized account 485898. This will help identify noncash items for the cash flow.
3) Changed account from advances (acct 2170xx) to deferred inflow account 
</t>
  </si>
  <si>
    <t>1) Added text box reminding that a reserve for Deferred Gift Revenue from Auxiliary Vendor (Account 329200) may need to be recorded. 
2) Changed accounts</t>
  </si>
  <si>
    <t>Account, Fund,  Budget Ref</t>
  </si>
  <si>
    <t>Yes, Beginning of next fiscal year</t>
  </si>
  <si>
    <t>Added journal entry to break out loans issued during the fiscal year for cash flow reporting purposes.</t>
  </si>
  <si>
    <t>Changed prepaid account to capital asset related prepaid account for cash flow reporting.</t>
  </si>
  <si>
    <t>Account, Fund, Budget Ref,   Revenue Account - also Dept. ID, Program, Class</t>
  </si>
  <si>
    <t>Added journal entry to report investment purchases separate from proceeds from sales and maturities of investments for cash flow reporting.</t>
  </si>
  <si>
    <t xml:space="preserve">Added note for reminder that accured payables for capital asset purchases should be recorded in an capital related payable account (i.e. 211450, 211980, etc)
 </t>
  </si>
  <si>
    <t xml:space="preserve"> Removed liability account 2122xx and added liability account for pollution remediation (accts 219101 &amp;219102). Provided specific accounts so that L-T liability Note nVision report will map.</t>
  </si>
  <si>
    <t xml:space="preserve">1) Added specific interest expense account to record amortization of the deferred inflow.
2) Changes name of deferrred inflow account. </t>
  </si>
  <si>
    <t>1) Updated JE to agree with TRS example.
2) Added Entry 4 to adjust the difference between the AFR amount of deferred outflow recorded in FY 2015 for contributions subsequent to measurement date and the amount reported on the TRS/ERS report. TRS refers to this differece as employer specific contributions.</t>
  </si>
  <si>
    <t>Claims and Judgments Liability</t>
  </si>
  <si>
    <t>Added new JE for Claim and Judgments Liability. Provided specific accounts so that L-T liability Note nVision report will map.</t>
  </si>
  <si>
    <t>NICA Calculation</t>
  </si>
  <si>
    <t xml:space="preserve">Account, Fund, Budget Ref, </t>
  </si>
  <si>
    <t>Added journal entry to adjust NICA</t>
  </si>
  <si>
    <t>"CF Reclass JE Worksheet" tab</t>
  </si>
  <si>
    <t>DOAA gave certain institutions misstatements and management letter comments for balancesheet activity related to Noncapital Finanncing Activity and Capital Financing Activity being reported within Operating Activity for Cash Flow reporting. Most of the misstated balances were associated with Non-operating Grants and Contract Revenue recorded in restricted funds and captial asset related payables reported as operating activities. This worksheet provides colleges the opportunity to reclassify Noncapital Finanncing Activity and Capital Financing Activity not already mapped out of Operating Activity.</t>
  </si>
  <si>
    <t>To reclassify activity in accounts that are classifies as inactivated due to conversion to Share accounts.</t>
  </si>
  <si>
    <t>BOR_SCOA_RENAMED_OR_MOVED query</t>
  </si>
  <si>
    <t>Added JE to reclassify activity in accounts that are classifies as inactivated due to conversion to Share accounts.</t>
  </si>
  <si>
    <t>See "#YE-58 CF Reclass JE Worksheet" tab</t>
  </si>
  <si>
    <t>In FY 2015 &amp; 2014, DOAA gave certain institutions misstatements and management letter comments for balance sheet activity related to Noncapital Financing Activity and Capital Financing Activity being reported within Operating Activity for Cash Flow reporting. Most of the misstated balances were associated with Non-operating Grants and Contract Revenue recorded in restricted funds and capital asset related payables reported as operating activities. This worksheet provides colleges the opportunity to reclassify Noncapital Financing Activity and Capital Financing Activity not already mapped out of Operating Activity.</t>
  </si>
  <si>
    <t>Background:</t>
  </si>
  <si>
    <r>
      <rPr>
        <b/>
        <u/>
        <sz val="11"/>
        <rFont val="Franklin Gothic Book"/>
        <family val="2"/>
      </rPr>
      <t>Background:</t>
    </r>
    <r>
      <rPr>
        <sz val="11"/>
        <rFont val="Franklin Gothic Book"/>
        <family val="2"/>
      </rPr>
      <t xml:space="preserve">
Institutions are required to fund current year depreciation as an addition to the renewal and replacement (R&amp;R) reserve. However, institutions are not required to maintain an R&amp;R reserve on the institution's accounting records related to assets associated with PPV or other projects where the Trustee (i.e. Foundation) maintains the R&amp;R reserve. Institutions should exclude depreciation expense related to PPV or other projects where the R&amp;R reserve additions are includes in the annual rental payment to the Foundation and held in a restricted account by the Foundation. The institution should record these additions to the R&amp;R reserve in journal entry # YE-8.
The R&amp;R reserve can be used for renewal and replacement of capitalizable assets including major renovations and rehabilitations (MRR) projects that do not meet the capitalization threshold. For example, an institution can use the R&amp;R reserve to replace a roof of a capital asset building even though the replacement roof was the same type and performance capabilities as the original roof and thus not capitalized as an improvement</t>
    </r>
    <r>
      <rPr>
        <vertAlign val="superscript"/>
        <sz val="11"/>
        <rFont val="Franklin Gothic Book"/>
        <family val="2"/>
      </rPr>
      <t>(1)</t>
    </r>
    <r>
      <rPr>
        <sz val="11"/>
        <rFont val="Franklin Gothic Book"/>
        <family val="2"/>
      </rPr>
      <t>. The institution should record these deletions to the R&amp;R reserve in journal entry # YE-8a and YE-8b, if applicable.
Disbursements for renewal and replacement of non-capitalizable assets or project that are not considered MRR should be funded from the reserve for subsequent years’ expenditures (funds generated from operating profits).</t>
    </r>
  </si>
  <si>
    <t>as of 30-JUN-2016</t>
  </si>
  <si>
    <t>Calculation FY2016</t>
  </si>
  <si>
    <t>FY2016 FYTD Balance Taken</t>
  </si>
  <si>
    <t>FY2016 FYTD Balance Amount</t>
  </si>
  <si>
    <t>FY2015%</t>
  </si>
  <si>
    <t>Current portion FY2016</t>
  </si>
  <si>
    <t>Non-current portion FY2016</t>
  </si>
  <si>
    <t>FY2016%</t>
  </si>
  <si>
    <t>2110xx, 2114xx (except 211450 &amp; 211499), 2116xx, 211999, 2122xx, 213xxx, 215xxx, 2199xx, 221xxx -&gt; 229xxx, 2182xx, 2185xx, 2187xx, 211800</t>
  </si>
  <si>
    <t>For the accounts listed below, review outstanding balance sheet items for Noncapital Financing Activity or Capital Financing Activity. Special attention should be applied to (1) accounts receivable and/or advances accrued for nonoperating grant and contract revenues. 
If Noncapital Financing Activity or Capital Financing Activity is noted, reclassify the amounts to the appropriate account. 
To assist with reclassifications in receivables, a contra receivable account (124997) was created to offset any Nonoperating or Capital Financing Activity. This account is mapped to operating activity for cash flow reporting. Any receivables noted related to Nonoperating Grants and Contracts can be recorded in account 124998. Any receivable balances noted related to Capital Grants and Contracts can be recorded in 124996. 
Any activity noted related to prefunded GSFIC projects can be reclassified to 133200. Capital asset related accounts payable can be reclassified to 211450.
Any capital asset related accounts payable can be reclassified to 211450. The Institution may only want to review for large AP balances for cost/benefit purposes.
Advances related to nonoperating grants and contract revenues can be reclassified to 2178xx.</t>
  </si>
  <si>
    <t>%,QBOR_GASB_LEDGER_PER0_NVS,CA.POSTED_TOTAL_AMT,S2YEAR</t>
  </si>
  <si>
    <t>Statement of Cash Flows</t>
  </si>
  <si>
    <t>CASHFLOW</t>
  </si>
  <si>
    <t>GASB_CASHFLOW</t>
  </si>
  <si>
    <t>Period 0 = Balance as of period 0</t>
  </si>
  <si>
    <t>All Funds except Funds 11921, 80xxx, &amp; 90xxx, unless specifically excluded</t>
  </si>
  <si>
    <t>2016-06-30</t>
  </si>
  <si>
    <t>Information for this report will come from All Actuals Ledgers</t>
  </si>
  <si>
    <t>Period 0</t>
  </si>
  <si>
    <t>Effect on Cash</t>
  </si>
  <si>
    <t>CASH FLOWS FROM OPERATING ACTIVITIES</t>
  </si>
  <si>
    <t>%,FFUND_CODE,TBOR_CASHFLOW_FUND,NCASHFLOW,FACCOUNT,TBOR_CASHFLOW_ACCT,NTUITION_FEES_REVENUE</t>
  </si>
  <si>
    <t>40xxxx,453xxx, and 454xxx</t>
  </si>
  <si>
    <t>Exclude Funds 12xxx, 60xxx, 61xxx, 62xxx</t>
  </si>
  <si>
    <t>Student Tuition and Fees (net)</t>
  </si>
  <si>
    <t>%,FFUND_CODE,TBOR_CASHFLOW_FUND,NCASHFLOW,FACCOUNT,TBOR_CASHFLOW_ACCT,NSALES_AND_SERVICES</t>
  </si>
  <si>
    <t>441xxx, 449xxx, 452xxx, 4600xx</t>
  </si>
  <si>
    <t>Sales and services</t>
  </si>
  <si>
    <t>%,FFUND_CODE,TBOR_CASHFLOW_FUND,NAUXILIARY,FACCOUNT,TBOR_CASHFLOW_ACCT,NAUX_REVENUE</t>
  </si>
  <si>
    <t xml:space="preserve">40xxxx through 479999 (excluding 4711xx)  </t>
  </si>
  <si>
    <t>Funds 12xxx only</t>
  </si>
  <si>
    <t>Auxiliary enterprises</t>
  </si>
  <si>
    <t>%,FFUND_CODE,TBOR_CASHFLOW_FUND,NLOANS,FACCOUNT,TBOR_CASHFLOW_ACCT,NOTHER_OPERATING_REV</t>
  </si>
  <si>
    <t>*HIDDEN* For Funds 30 and 31 only:(431xxx,486xxx)</t>
  </si>
  <si>
    <t>%,FFUND_CODE,TBOR_CASHFLOW_FUND,NCASHFLOW,FACCOUNT,TBOR_CASHFLOW_ACCT,NOTHER_OPER_O</t>
  </si>
  <si>
    <t>*HIDDEN* for 4131xx,442xxx,470xxx, 473xxx, 477xxx, 478xxx</t>
  </si>
  <si>
    <t>4131xx,442xxx,470xxx, 473xxx, 477xxx, 478xxx; Funds 30 and 31 only:(431xxx,486xxx)</t>
  </si>
  <si>
    <t>Exclude funds 12xxx, 60xxx, 61xxx, 62xxx</t>
  </si>
  <si>
    <t>Other operating revenues</t>
  </si>
  <si>
    <t>%,FFUND_CODE,TBOR_CASHFLOW_FUND,NCASHFLOW,FACCOUNT,TBOR_CASHFLOW_ACCT,NRENTS</t>
  </si>
  <si>
    <t>451xxx</t>
  </si>
  <si>
    <t>Rents and Royalties</t>
  </si>
  <si>
    <t>%,FFUND_CODE,TBOR_CASHFLOW_FUND,NCASHFLOW,NAUXILIARY,NAGENCY,FACCOUNT,TBOR_CASHFLOW_ACCT,NOTHER_OPER_492_494</t>
  </si>
  <si>
    <t>492xxx, 494500</t>
  </si>
  <si>
    <t>%,FFUND_CODE,TBOR_CASHFLOW_FUND,NCASHFLOW,NAUXILIARY,FACCOUNT,TBOR_CASHFLOW_ACCT,NPAY_121</t>
  </si>
  <si>
    <t>121xxx</t>
  </si>
  <si>
    <t>Exclude funds 60xxx, 61xxx, 62xxx</t>
  </si>
  <si>
    <t>%,FFUND_CODE,TBOR_CASHFLOW_FUND,NCASHFLOW,NAUXILIARY,FACCOUNT,TBOR_CASHFLOW_ACCT,NPAY_126</t>
  </si>
  <si>
    <t>1261xx -&gt; 1269xx (except 126960, 126970)</t>
  </si>
  <si>
    <t>%,FFUND_CODE,TBOR_CASHFLOW_FUND,NCASHFLOW,NAUXILIARY,FACCOUNT,TBOR_CASHFLOW_ACCT,NPAY_127</t>
  </si>
  <si>
    <t>%,FFUND_CODE,TBOR_CASHFLOW_FUND,NCASHFLOW,NAUXILIARY,FACCOUNT,TBOR_CASHFLOW_ACCT,NPAY_128</t>
  </si>
  <si>
    <t>128xxx -&gt; 129999</t>
  </si>
  <si>
    <t>%,FFUND_CODE,TBOR_CASHFLOW_FUND,NCASHFLOW,NAUXILIARY,FACCOUNT,TBOR_CASHFLOW_ACCT,NPAY_214</t>
  </si>
  <si>
    <t>%,FFUND_CODE,TBOR_CASHFLOW_FUND,NCASHFLOW,NAUXILIARY,FACCOUNT,TBOR_CASHFLOW_ACCT,NPAY_216</t>
  </si>
  <si>
    <t>%,FFUND_CODE,TBOR_CASHFLOW_FUND,NCASHFLOW,NAUXILIARY,FACCOUNT,TBOR_CASHFLOW_ACCT,NPAY_217</t>
  </si>
  <si>
    <t>217xxx , except 2178xx &amp; 2179xx</t>
  </si>
  <si>
    <t>%,FFUND_CODE,TBOR_CASHFLOW_FUND,NCASHFLOW,NAUXILIARY,FACCOUNT,TBOR_CASHFLOW_ACCT,NPAY_2913</t>
  </si>
  <si>
    <t>%,FFUND_CODE,TBOR_CASHFLOW_FUND,NCASHFLOW,NAUXILIARY,FACCOUNT,TBOR_CASHFLOW_ACCT,NPAY_2198</t>
  </si>
  <si>
    <t>%,FFUND_CODE,TBOR_CASHFLOW_FUND,NCASHFLOW,FACCOUNT,TBOR_CASHFLOW_ACCT,NFEDERAL_APPROPS</t>
  </si>
  <si>
    <t>Federal appropriations</t>
  </si>
  <si>
    <t>4111xx</t>
  </si>
  <si>
    <t>Federal Appropriations</t>
  </si>
  <si>
    <t>%,FFUND_CODE,TBOR_CASHFLOW_FUND,NCASHFLOW,FACCOUNT,TBOR_CASHFLOW_ACCT,NGRANTS_CONT_REV_FED</t>
  </si>
  <si>
    <t>421xxx, 4721xx,425998</t>
  </si>
  <si>
    <t>Operating Grants and Contracts - Federal</t>
  </si>
  <si>
    <t>%,FFUND_CODE,TBOR_CASHFLOW_FUND,NCASHFLOW,FACCOUNT,TBOR_CASHFLOW_ACCT,NGRANTS_CONT_REV_FS</t>
  </si>
  <si>
    <t>422xxx, 4722xx</t>
  </si>
  <si>
    <t>Operating Grants and Contracts - State</t>
  </si>
  <si>
    <t>%,FFUND_CODE,TBOR_CASHFLOW_FUND,NCASHFLOW,FACCOUNT,TBOR_CASHFLOW_ACCT,NGRANTS_CONT_REV_ST</t>
  </si>
  <si>
    <t>4724xx, 423xxx, 424xxx, 4723xx</t>
  </si>
  <si>
    <t>Operating Grants and Contracts - Other</t>
  </si>
  <si>
    <t>%,FFUND_CODE,TBOR_CASHFLOW_FUND,NCASHFLOW,NAUXILIARY,FACCOUNT,TBOR_CASHFLOW_ACCT,NGRANTS_CONT_AM_124</t>
  </si>
  <si>
    <t>Exclude Funds 60xxx, 61xxx, 62xxx</t>
  </si>
  <si>
    <t>%,FFUND_CODE,TBOR_CASHFLOW_FUND,NCASHFLOW,NAUXILIARY,FACCOUNT,TBOR_CASHFLOW_ACCT,NGRANTS_CONT_AM_125</t>
  </si>
  <si>
    <t>125xxx except 1256xx, 125020</t>
  </si>
  <si>
    <t>%,FFUND_CODE,TBOR_CASHFLOW_FUND,NCASHFLOW,NAUXILIARY,FACCOUNT,TBOR_CASHFLOW_ACCT,NGRANTS_CONT_AM_1272</t>
  </si>
  <si>
    <t>%,FFUND_CODE,TBOR_CASHFLOW_FUND,NCASHFLOW,NAUXILIARY,FACCOUNT,TBOR_CASHFLOW_ACCT,NGRANTS_CONT_AM_1273</t>
  </si>
  <si>
    <t>%,FFUND_CODE,TBOR_CASHFLOW_FUND,NCASHFLOW,NAUXILIARY,FACCOUNT,TBOR_CASHFLOW_ACCT,NGRANTS_CONT_LB_2179</t>
  </si>
  <si>
    <t>%,FFUND_CODE,TBOR_CASHFLOW_FUND,NCASHFLOW,NAUXILIARY,FACCOUNT,TBOR_CASHFLOW_ACCT,NGRANTS_CONT_LB_2914</t>
  </si>
  <si>
    <t>%,FFUND_CODE,TBOR_CASHFLOW_FUND,NCASHFLOW,NAUXILIARY,FACCOUNT,TBOR_CASHFLOW_ACCT,NGRANTS_CONT_LB_2984</t>
  </si>
  <si>
    <t>%,FFUND_CODE,TBOR_CASHFLOW_FUND,NCASHFLOW,NAUXILIARY,FACCOUNT,TBOR_CASHFLOW_ACCT,NPAY_SUPPLRS_EX_BEN</t>
  </si>
  <si>
    <t>55xxxx</t>
  </si>
  <si>
    <t>Benefits</t>
  </si>
  <si>
    <t>%,FFUND_CODE,TBOR_CASHFLOW_FUND,NCASHFLOW,NAUXILIARY,FACCOUNT,TBOR_CASHFLOW_ACCT,NPAY_SUPPLRS_EX_PERS</t>
  </si>
  <si>
    <t>56xxxx, 59xxxx, 723xxx</t>
  </si>
  <si>
    <t>Other Personal Services</t>
  </si>
  <si>
    <t>%,FFUND_CODE,TBOR_CASHFLOW_FUND,NCASHFLOW,NAUXILIARY,FACCOUNT,TBOR_CASHFLOW_ACCT,NPAY_SUPPLRS_EX_UTL</t>
  </si>
  <si>
    <t>717xxx, 771xxx</t>
  </si>
  <si>
    <t>Utilities</t>
  </si>
  <si>
    <t>%,FFUND_CODE,TBOR_CASHFLOW_FUND,NCASHFLOW,NAUXILIARY,FACCOUNT,TBOR_CASHFLOW_ACCT,NPAY_SUPPLRS_EX_SUP</t>
  </si>
  <si>
    <t>65xxxx, 700xxx, 702xxx -&gt; 704xxx, 712xxx, 714xxx -&gt; 715xxx,719xxx -&gt; 722xxx, 724xxx -&gt; 727xxx (except 727198), 733xxx -&gt; 735xxx, 742xxx -&gt; 744xxx, 748xxx, 751xxx -&gt; 753xxx, 798xxx, 799990, 800000 -&gt; 889xxx (except 8181xx and 8182xx), 9xxxxx (except 99999x), 4711xx, 7281xx</t>
  </si>
  <si>
    <t>Supplies and Other Services (excluding 8181xx)</t>
  </si>
  <si>
    <t>%,FFUND_CODE,TBOR_CASHFLOW_FUND,NCASHFLOW,NAUXILIARY,FACCOUNT,TBOR_CASHFLOW_ACCT,NPAY_SUPPLRS_AM_131</t>
  </si>
  <si>
    <t>%,FFUND_CODE,TBOR_CASHFLOW_FUND,NCASHFLOW,NAUXILIARY,FACCOUNT,TBOR_CASHFLOW_ACCT,NPAY_SUPPLRS_AM_1321</t>
  </si>
  <si>
    <t>%,FFUND_CODE,TBOR_CASHFLOW_FUND,NCASHFLOW,NAUXILIARY,FACCOUNT,TBOR_CASHFLOW_ACCT,NPAY_SUPPLRS_AM_14_17</t>
  </si>
  <si>
    <t>14xxxx, 170200</t>
  </si>
  <si>
    <t>%,FFUND_CODE,TBOR_CASHFLOW_FUND,NCASHFLOW,NAUXILIARY,FACCOUNT,TBOR_CASHFLOW_ACCT,NPAY_SUPPLRS_LB_2110</t>
  </si>
  <si>
    <t>%,FFUND_CODE,TBOR_CASHFLOW_FUND,NCASHFLOW,NAUXILIARY,FACCOUNT,TBOR_CASHFLOW_ACCT,NPAY_SUPPLRS_LB_2119</t>
  </si>
  <si>
    <t>21195x, 21196x</t>
  </si>
  <si>
    <t>%,FFUND_CODE,TBOR_CASHFLOW_FUND,NCASHFLOW,NAUXILIARY,FACCOUNT,TBOR_CASHFLOW_ACCT,NPAY_SUPPLRS_LB_23</t>
  </si>
  <si>
    <t>%,FFUND_CODE,TBOR_CASHFLOW_FUND,NCASHFLOW,NAUXILIARY,FACCOUNT,TBOR_CASHFLOW_ACCT,NPAY_SUPPLRS_LB_219</t>
  </si>
  <si>
    <t>219xxx (except 2194xx, 2195xx, 2198xx and 2199xx)</t>
  </si>
  <si>
    <t>%,FFUND_CODE,TBOR_CASHFLOW_FUND,NCASHFLOW,NAUXILIARY,FACCOUNT,TBOR_CASHFLOW_ACCT,NPAY_SUPPLRS_LB_29</t>
  </si>
  <si>
    <t>2915xx, 2916xx, 298200, 298900</t>
  </si>
  <si>
    <t>%,FFUND_CODE,TBOR_CASHFLOW_FUND,NCASHFLOW,NAUXILIARY,FACCOUNT,TBOR_CASHFLOW_ACCT,NPAY_SUPPLRS_LB_218</t>
  </si>
  <si>
    <t>%,FFUND_CODE,TBOR_CASHFLOW_FUND,NCASHFLOW,NAUXILIARY,FACCOUNT,TBOR_CASHFLOW_ACCT,NPAY_SUPPLR_AM_170900</t>
  </si>
  <si>
    <t>%,FFUND_CODE,TBOR_CASHFLOW_FUND,NCASHFLOW,NAUXILIARY,FACCOUNT,TBOR_CASHFLOW_ACCT,NPAY_EMPL_EP_TRAVEL</t>
  </si>
  <si>
    <t>6xxxxx except 65xxxx</t>
  </si>
  <si>
    <t>Travel</t>
  </si>
  <si>
    <t>%,FFUND_CODE,TBOR_CASHFLOW_FUND,NCASHFLOW,NAUXILIARY,FACCOUNT,TBOR_CASHFLOW_ACCT,NPAY_EMPL_EP_SAL_FAC</t>
  </si>
  <si>
    <t>51xxxx, 53xxxx</t>
  </si>
  <si>
    <t>Salaries:  Faculty</t>
  </si>
  <si>
    <t>%,FFUND_CODE,TBOR_CASHFLOW_FUND,NCASHFLOW,NAUXILIARY,FACCOUNT,TBOR_CASHFLOW_ACCT,NPAY_EMPL_EP_SAL_STF</t>
  </si>
  <si>
    <t>52xxxx, 54xxxx</t>
  </si>
  <si>
    <t>Salaries:  Staff</t>
  </si>
  <si>
    <t>%,FFUND_CODE,TBOR_CASHFLOW_FUND,NCASHFLOW,NAUXILIARY,FACCOUNT,TBOR_CASHFLOW_ACCT,NPAY_EMP_ASSET</t>
  </si>
  <si>
    <t>%,FFUND_CODE,TBOR_CASHFLOW_FUND,NCASHFLOW,NAUXILIARY,FACCOUNT,TBOR_CASHFLOW_ACCT,NPAY_EMPLOYEE_LIAB_PS</t>
  </si>
  <si>
    <t>%,FFUND_CODE,TBOR_CASHFLOW_FUND,NCASHFLOW,NAUXILIARY,FACCOUNT,TBOR_CASHFLOW_ACCT,NCOMPENSTD_ABSNC_2871</t>
  </si>
  <si>
    <t>%,FFUND_CODE,TBOR_CASHFLOW_FUND,NCASHFLOW,NAUXILIARY,FACCOUNT,TBOR_CASHFLOW_ACCT,NCOMPENSTD_ABSNC_2971</t>
  </si>
  <si>
    <t>%,FFUND_CODE,TBOR_CASHFLOW_FUND,NCASHFLOW,NAUXILIARY,FACCOUNT,TBOR_CASHFLOW_ACCT,NPAY_EMPLOY_LIAB_2115</t>
  </si>
  <si>
    <t>%,FFUND_CODE,TBOR_CASHFLOW_FUND,NCASHFLOW,NAUXILIARY,FACCOUNT,TBOR_CASHFLOW_ACCT,NSCHOLARSHIP_FELLOWS</t>
  </si>
  <si>
    <t>Payments for Scholarships and Fellowships</t>
  </si>
  <si>
    <t>78xxxx</t>
  </si>
  <si>
    <t>Scholarships and Fellowships</t>
  </si>
  <si>
    <t>%,FFUND_CODE,TBOR_CASHFLOW_FUND,NCASHFLOW,NAUXILIARY,FACCOUNT,TBOR_CASHFLOW_ACCT,NLOANS_STUDENTS_EMPL</t>
  </si>
  <si>
    <t>Loans Issued to students and employees</t>
  </si>
  <si>
    <t>%,FFUND_CODE,TBOR_CASHFLOW_FUND,NCASHFLOW,NAUXILIARY,FACCOUNT,TBOR_CASHFLOW_ACCT,NLOANS_COLLECTION</t>
  </si>
  <si>
    <t>Collection of loans to students and employees</t>
  </si>
  <si>
    <t>122xxx except 122998</t>
  </si>
  <si>
    <t>Other receipts</t>
  </si>
  <si>
    <t>%,FFUND_CODE,TBOR_CASHFLOW_FUND,NCASHFLOW,NAUXILIARY,FACCOUNT,TBOR_CASHFLOW_ACCT,NOTHER_PMTS</t>
  </si>
  <si>
    <t>%,FFUND_CODE,TBOR_CASHFLOW_FUND,NCASHFLOW,NAUXILIARY,NAGENCY,FACCOUNT,TBOR_CASHFLOW_ACCT,NCHANGE_BNP</t>
  </si>
  <si>
    <t>Change in Beginning Net Position ****Reclassify This Balance*****</t>
  </si>
  <si>
    <t>3xxxxx</t>
  </si>
  <si>
    <t>Note: Analyze and reclassify</t>
  </si>
  <si>
    <t>NET CASH PROVIDED (USED) BY OPERATING ACTIVITIES</t>
  </si>
  <si>
    <t xml:space="preserve">(Must agree with Net Cash Provided in Reconciliation Section)  </t>
  </si>
  <si>
    <t>CASH FLOWS FROM NONCAPITAL FINANCING ACTIVITIES</t>
  </si>
  <si>
    <t>%,FFUND_CODE,TBOR_CASHFLOW_FUND,NCASHFLOW,FACCOUNT,TBOR_CASHFLOW_ACCT,NSTATE_APPROP_REVENUE</t>
  </si>
  <si>
    <t xml:space="preserve">State Appropriations </t>
  </si>
  <si>
    <t>4801xx, 4802xx</t>
  </si>
  <si>
    <t>State Appropriations</t>
  </si>
  <si>
    <t>%,FFUND_CODE,TBOR_CASHFLOW_FUND,NCASHFLOW,FACCOUNT,TBOR_CASHFLOW_ACCT,NSTATE_APPROP_ASSETS</t>
  </si>
  <si>
    <t>123xxx</t>
  </si>
  <si>
    <t>%,FFUND_CODE,TBOR_CASHFLOW_FUND,NAGENCY,FACCOUNT,TBOR_CASHFLOW_ACCT,NAGENCY_FUND_TRANS</t>
  </si>
  <si>
    <t>Agency Funds Transactions</t>
  </si>
  <si>
    <t>Funds 60xxx, 61xxx, 62xxx Only</t>
  </si>
  <si>
    <t>%,FFUND_CODE,TBOR_CASHFLOW_FUND,NCASHFLOW,NAUXILIARY,FACCOUNT,TBOR_CASHFLOW_ACCT,NGIFT_GRANTS_FED</t>
  </si>
  <si>
    <t>Gifts and grants received for other than capital purposes</t>
  </si>
  <si>
    <t>4911xx, 4941xx</t>
  </si>
  <si>
    <t>Non-Operating - Grants and Contracts - Federal</t>
  </si>
  <si>
    <t>%,FFUND_CODE,TBOR_CASHFLOW_FUND,NCASHFLOW,NAUXILIARY,FACCOUNT,TBOR_CASHFLOW_ACCT,NGIFT_GRANTS_ST</t>
  </si>
  <si>
    <t>4912xx, 4942xx</t>
  </si>
  <si>
    <t>Non-Operating - Grants and Contracts - State</t>
  </si>
  <si>
    <t>%,FFUND_CODE,TBOR_CASHFLOW_FUND,NCASHFLOW,NAUXILIARY,FACCOUNT,TBOR_CASHFLOW_ACCT,NGIFT_GRANTS_OTH</t>
  </si>
  <si>
    <t>4913xx, 4914xx, 4943xx, 4944xx</t>
  </si>
  <si>
    <t>Non-Operating - Grants and Contracts - Other</t>
  </si>
  <si>
    <t>%,FFUND_CODE,TBOR_CASHFLOW_FUND,NCASHFLOW,NAUXILIARY,FACCOUNT,TBOR_CASHFLOW_ACCT,NGIFT_GRANTS_GIFT</t>
  </si>
  <si>
    <t>Non-Operating - Grants and Contracts - Gifts</t>
  </si>
  <si>
    <t>%,FFUND_CODE,TBOR_CASHFLOW_FUND,NENDOWMENTS,FACCOUNT,TBOR_CASHFLOW_ACCT,NGIFT_GRANTS_END</t>
  </si>
  <si>
    <t>Fund 40000 Only</t>
  </si>
  <si>
    <t>Additions to Permanent Endowments</t>
  </si>
  <si>
    <t>%,FFUND_CODE,TBOR_CASHFLOW_FUND,NCASHFLOW,FACCOUNT,TBOR_CASHFLOW_ACCT,NGIFT_GRANTS_ASSET</t>
  </si>
  <si>
    <t>%,FFUND_CODE,TBOR_CASHFLOW_FUND,NCASHFLOW,NAUXILIARY,FACCOUNT,TBOR_CASHFLOW_ACCT,NGIFT_GRANTS_LB_217</t>
  </si>
  <si>
    <t>%,FFUND_CODE,TBOR_CASHFLOW_FUND,NCASHFLOW,NAUXILIARY,FACCOUNT,TBOR_CASHFLOW_ACCT,NGIFT_GRANTS_NONCASH</t>
  </si>
  <si>
    <t>Supplies and others services</t>
  </si>
  <si>
    <t>%,FFUND_CODE,TBOR_CASHFLOW_FUND,NCASHFLOW,NAUXILIARY,FACCOUNT,TBOR_CASHFLOW_ACCT,NGIFT_GRANTS_LB_298</t>
  </si>
  <si>
    <t>%,FFUND_CODE,TBOR_CASHFLOW_FUND,NCASHFLOW,NAUXILIARY,FACCOUNT,TBOR_CASHFLOW_ACCT,NNONOPERATING_RECEIPT</t>
  </si>
  <si>
    <t>Other Noncapital Financing Receipts</t>
  </si>
  <si>
    <t>499xxx</t>
  </si>
  <si>
    <t>Note: Analyze and reclassify if necessary.</t>
  </si>
  <si>
    <t>%,FFUND_CODE,TBOR_CASHFLOW_FUND,NCASHFLOW,NAUXILIARY,FACCOUNT,TBOR_CASHFLOW_ACCT,NOTHER_NONCAP</t>
  </si>
  <si>
    <t>126960, 126970</t>
  </si>
  <si>
    <t>%,FFUND_CODE,TBOR_CASHFLOW_FUND,NCASHFLOW,NAUXILIARY,NAGENCY,FACCOUNT,TBOR_CASHFLOW_ACCT,NOTHER_RECALC</t>
  </si>
  <si>
    <t>%,FFUND_CODE,TBOR_CASHFLOW_FUND,NCASHFLOW,NAUXILIARY,FACCOUNT,TBOR_CASHFLOW_ACCT,NNONCAP_FIN</t>
  </si>
  <si>
    <t>Other Noncapital Financing Payments</t>
  </si>
  <si>
    <t>1260xx, 2180xx, 2181xx</t>
  </si>
  <si>
    <t>%,FFUND_CODE,TBOR_CASHFLOW_FUND,NCASHFLOW,NAUXILIARY,FACCOUNT,TBOR_CASHFLOW_ACCT,NNONCAP_DEBT_PMTS</t>
  </si>
  <si>
    <t>Debt Payments not related to Capital Assets</t>
  </si>
  <si>
    <t>%,FFUND_CODE,TBOR_CASHFLOW_FUND,NCASHFLOW,NAUXILIARY,NAGENCY,FACCOUNT,TBOR_CASHFLOW_ACCT,NOTHER_NONCAP_792</t>
  </si>
  <si>
    <t>792xxx</t>
  </si>
  <si>
    <t>21949x, 29119x,21959x,29129x</t>
  </si>
  <si>
    <t>NET CASH FLOWS PROVIDED BY NON-CAPITAL FINANCING ACTIVITIES</t>
  </si>
  <si>
    <t>CASH FLOWS FROM CAPITAL AND RELATED FINANCING ACTIVITIES</t>
  </si>
  <si>
    <t>Capital grants and gifts received</t>
  </si>
  <si>
    <t>%,FFUND_CODE,TBOR_CASHFLOW_FUND,NCASHFLOW,NAUXILIARY,FACCOUNT,TBOR_CASHFLOW_ACCT,NCAPTL_GRNT_GIFT_FED</t>
  </si>
  <si>
    <t>4852xx</t>
  </si>
  <si>
    <t>Capital Grants and Gifts - Federal</t>
  </si>
  <si>
    <t>%,FFUND_CODE,TBOR_CASHFLOW_FUND,NCASHFLOW,NAUXILIARY,FACCOUNT,TBOR_CASHFLOW_ACCT,NCAPTL_GRNT_GIFT_ST</t>
  </si>
  <si>
    <t xml:space="preserve">4854xx except 485498 </t>
  </si>
  <si>
    <t>Capital Grants and Gifts - State</t>
  </si>
  <si>
    <t>%,FFUND_CODE,TBOR_CASHFLOW_FUND,NCASHFLOW,NAUXILIARY,FACCOUNT,TBOR_CASHFLOW_ACCT,NCAPTL_GRNT_GIFT_OTH</t>
  </si>
  <si>
    <t>Capital Grants and Gifts - Other</t>
  </si>
  <si>
    <t>%,FFUND_CODE,TBOR_CASHFLOW_FUND,NCASHFLOW,NAUXILIARY,FACCOUNT,TBOR_CASHFLOW_ACCT,NCAPTL_GRNT_GIFT_ASST</t>
  </si>
  <si>
    <t>%,FFUND_CODE,TBOR_CASHFLOW_FUND,NCASHFLOW,NAUXILIARY,FACCOUNT,TBOR_CASHFLOW_ACCT,NPROCEED_FROM_ASSET</t>
  </si>
  <si>
    <t>Proceeds from Sale of capital assets</t>
  </si>
  <si>
    <t>4931xx, 493310, 493330</t>
  </si>
  <si>
    <t>%,FFUND_CODE,TBOR_CASHFLOW_FUND,NCASHFLOW,NAUXILIARY,NAGENCY,FACCOUNT,TBOR_CASHFLOW_ACCT,NCAP_PURCH_EX_8901</t>
  </si>
  <si>
    <t>Purchases of Capital Assets</t>
  </si>
  <si>
    <t>8901xx, 890900</t>
  </si>
  <si>
    <t>Depreciation</t>
  </si>
  <si>
    <t>%,FFUND_CODE,TBOR_CASHFLOW_FUND,NCASHFLOW,NAUXILIARY,NAGENCY,FACCOUNT,TBOR_CASHFLOW_ACCT,NCAP_PURCH_AM_16</t>
  </si>
  <si>
    <t>%,FFUND_CODE,TBOR_CASHFLOW_FUND,NCASHFLOW,NAUXILIARY,NAGENCY,FACCOUNT,TBOR_CASHFLOW_ACCT,NCAP_PURCH_AM_1332</t>
  </si>
  <si>
    <t>%,FFUND_CODE,TBOR_CASHFLOW_FUND,NCASHFLOW,NAUXILIARY,NAGENCY,FACCOUNT,TBOR_CASHFLOW_ACCT,NCAP_PURCH_RV_4933</t>
  </si>
  <si>
    <t>4933xx excluding 493310 &amp; 493330</t>
  </si>
  <si>
    <t>%,FFUND_CODE,TBOR_CASHFLOW_FUND,NCASHFLOW,NAUXILIARY,NAGENCY,FACCOUNT,TBOR_CASHFLOW_ACCT,NCAP_PURCH_RV_4854</t>
  </si>
  <si>
    <t>%,FFUND_CODE,TBOR_CASHFLOW_FUND,NCASHFLOW,NAUXILIARY,NAGENCY,FACCOUNT,TBOR_CASHFLOW_ACCT,NCAP_PURCH_LB_2114</t>
  </si>
  <si>
    <t>211450; 2119xx except 21195x,  21196x, and 211999</t>
  </si>
  <si>
    <t>%,FFUND_CODE,TBOR_CASHFLOW_FUND,NCASHFLOW,NAUXILIARY,NAGENCY,FACCOUNT,TBOR_CASHFLOW_ACCT,NCAP_PURCH_LB_2194</t>
  </si>
  <si>
    <t>%,FFUND_CODE,TBOR_CASHFLOW_FUND,NCASHFLOW,NAUXILIARY,NAGENCY,FACCOUNT,TBOR_CASHFLOW_ACCT,NCAP_PURCH_LB_2195</t>
  </si>
  <si>
    <t>%,FFUND_CODE,TBOR_CASHFLOW_FUND,NCASHFLOW,NAUXILIARY,NAGENCY,FACCOUNT,TBOR_CASHFLOW_ACCT,NCAP_PURCH_LB_298301</t>
  </si>
  <si>
    <t>%,FFUND_CODE,TBOR_CASHFLOW_FUND,NCASHFLOW,NAUXILIARY,NAGENCY,FACCOUNT,TBOR_CASHFLOW_ACCT,NCAP_PURCH_RV_497001</t>
  </si>
  <si>
    <t>%,FLEDGER,VGAAP,VCAPITAL,FFUND_CODE,TBOR_CASHFLOW_FUND,NCASHFLOW,NAUXILIARY,NAGENCY,FACCOUNT,TBOR_CASHFLOW_ACCT,NCAP_PURCH_EX_8181</t>
  </si>
  <si>
    <t>8181xx (except 818190) Exclude Actuals Ledger</t>
  </si>
  <si>
    <t>%,FLEDGER,VACTUALS,FFUND_CODE,TBOR_CASHFLOW_FUND,NCASHFLOW,NAUXILIARY,NAGENCY,FACCOUNT,TBOR_CASHFLOW_ACCT,NPRINC_CAP_EX_8181X</t>
  </si>
  <si>
    <t>Principal paid on capital debt and lease</t>
  </si>
  <si>
    <t>8181xx (Except 818190) Actuals Only</t>
  </si>
  <si>
    <t>%,FFUND_CODE,TBOR_CASHFLOW_FUND,NCASHFLOW,NAUXILIARY,NAGENCY,FACCOUNT,TBOR_CASHFLOW_ACCT,NPRINC_CAP_EX_8182</t>
  </si>
  <si>
    <t>Amortized Deferred Inflow</t>
  </si>
  <si>
    <t>%,FFUND_CODE,TBOR_CASHFLOW_FUND,NCASHFLOW,NAUXILIARY,NAGENCY,FACCOUNT,TBOR_CASHFLOW_ACCT,NPRINC_CAP_LEASE_LIAB</t>
  </si>
  <si>
    <t>298100, 170100</t>
  </si>
  <si>
    <t>Deferred Inflow/Outflow</t>
  </si>
  <si>
    <t>%,FFUND_CODE,TBOR_CASHFLOW_FUND,NCASHFLOW,NAUXILIARY,NAGENCY,FACCOUNT,TBOR_CASHFLOW_ACCT,NPRINC_CAP_LEASE_REV</t>
  </si>
  <si>
    <t>%,FFUND_CODE,TBOR_CASHFLOW_FUND,NCASHFLOW,NAUXILIARY,NAGENCY,FACCOUNT,TBOR_CASHFLOW_ACCT,NINTER_CAP_LEASE_EXP</t>
  </si>
  <si>
    <t>Interest paid on capital debt and lease</t>
  </si>
  <si>
    <t>8182xx except 818299</t>
  </si>
  <si>
    <t>Interest Expense</t>
  </si>
  <si>
    <t>%,FFUND_CODE,TBOR_CASHFLOW_FUND,NCASHFLOW,NAUXILIARY,NAGENCY,FACCOUNT,TBOR_CASHFLOW_ACCT,NINTER_CAP_LEASE_LIAB</t>
  </si>
  <si>
    <t>NET CASH USED BY CAPITAL AND RELATED FINANCING ACTIVITIES</t>
  </si>
  <si>
    <t>CASH FLOWS FROM INVESTING ACTIVITIES</t>
  </si>
  <si>
    <t>%,FFUND_CODE,TBOR_CASHFLOW_FUND,NCASHFLOW,NAUXILIARY,NAGENCY,FACCOUNT,TBOR_CASHFLOW_ACCT,NPRCDS_INVEST_ASSETS</t>
  </si>
  <si>
    <t>Proceeds from sales and maturities of investments</t>
  </si>
  <si>
    <t>1198xx, 15xxxx except 1580xx and 1581xx</t>
  </si>
  <si>
    <t>Investments</t>
  </si>
  <si>
    <t>%,FFUND_CODE,TBOR_CASHFLOW_FUND,NCASHFLOW,NAUXILIARY,NAGENCY,FACCOUNT,TBOR_CASHFLOW_ACCT,NPRCDS_INVEST_REVENUE</t>
  </si>
  <si>
    <t>4932xx, 4934xx and 4951xx except 495109</t>
  </si>
  <si>
    <t>Investment Income</t>
  </si>
  <si>
    <t>%,FFUND_CODE,TBOR_CASHFLOW_FUND,NINVESTMENT INCOME,FACCOUNT,TBOR_CASHFLOW_ACCT,NINTEREST_DIV_EARNED</t>
  </si>
  <si>
    <t>Interest and dividends earned on investments</t>
  </si>
  <si>
    <t>481xxx-&gt;484xxx, 486xxx (except Funds 30 and 31), 487xxx&gt;490xxx,</t>
  </si>
  <si>
    <t>%,FFUND_CODE,TBOR_CASHFLOW_FUND,NCASHFLOW,NAUXILIARY,NAGENCY,FACCOUNT,TBOR_CASHFLOW_ACCT,NPURCH_INVESTMENTS</t>
  </si>
  <si>
    <t>Purchase of Investments</t>
  </si>
  <si>
    <t>Calculated</t>
  </si>
  <si>
    <t>Entry Required</t>
  </si>
  <si>
    <t>NET CASH PROVIDED (USED) BY INVESTING ACTIVITIES</t>
  </si>
  <si>
    <t>Check Points</t>
  </si>
  <si>
    <t>NET INCREASE (DECREASE) IN CASH</t>
  </si>
  <si>
    <t>Calculated SNP PY Ending Net Position</t>
  </si>
  <si>
    <t>Enter SNP PY Ending Net Position</t>
  </si>
  <si>
    <t>%,FFUND_CODE,TBOR_CASHFLOW_FUND,NCASHFLOW,NAUXILIARY,NAGENCY,FACCOUNT,TBOR_CASHFLOW_ACCT,NCASH_YEAR_BEG</t>
  </si>
  <si>
    <t>CASH - BEGINNING OF YEAR</t>
  </si>
  <si>
    <t>CASH - END OF YEAR</t>
  </si>
  <si>
    <t>Calculated =&gt;</t>
  </si>
  <si>
    <t>&lt;= Mapped</t>
  </si>
  <si>
    <t>Calculated SNP CY Ending Net Position</t>
  </si>
  <si>
    <t>Enter SNP CY Ending Net Position</t>
  </si>
  <si>
    <t>Cash &amp; Noncurrent Cash from SNP</t>
  </si>
  <si>
    <t>Should be -0-</t>
  </si>
  <si>
    <t>Difference =&gt;</t>
  </si>
  <si>
    <t>Calculated Operating Loss</t>
  </si>
  <si>
    <t>Enter Operating Loss From SRECNP</t>
  </si>
  <si>
    <t>See check points in AFR FY2016 Model</t>
  </si>
  <si>
    <t>Calculated  Change in Net Position</t>
  </si>
  <si>
    <t>Enter Change in Net Position From SRECNP</t>
  </si>
  <si>
    <t>RECONCILIATION OF NET OPERATING REVENUES (EXPENSES) TO</t>
  </si>
  <si>
    <t>Calculated Ending Cash</t>
  </si>
  <si>
    <t>NET CASH PROVIDED (USED) BY OPERATING ACTIVITIES:</t>
  </si>
  <si>
    <t>Mapped Ending Cash</t>
  </si>
  <si>
    <t>Cash Flows from Operating Activities</t>
  </si>
  <si>
    <t>Operating income (loss)</t>
  </si>
  <si>
    <t>From SRECNP</t>
  </si>
  <si>
    <t>Cash Flows from Operating Activities from Reconciliation</t>
  </si>
  <si>
    <t>Adjustments to reconcile net income (loss) to net cash provided (used) by operating activities</t>
  </si>
  <si>
    <t>Amounts from above</t>
  </si>
  <si>
    <t>%,FFUND_CODE,TBOR_CASHFLOW_FUND,NCASHFLOW,NAUXILIARY,NAGENCY,FACCOUNT,TBOR_CASHFLOW_ACCT,NDEPRECIATION</t>
  </si>
  <si>
    <t>Depreciation (not cash)</t>
  </si>
  <si>
    <t>This should be positive</t>
  </si>
  <si>
    <t>%,FFUND_CODE,TBOR_CASHFLOW_FUND,NCASHFLOW,NAUXILIARY,NAGENCY,FACCOUNT,TBOR_CASHFLOW_ACCT,NOPERATING_EXP_NONCSH</t>
  </si>
  <si>
    <t>Operating Expenses Related to NonCash Gifts</t>
  </si>
  <si>
    <t>%,FFUND_CODE,TBOR_CASHFLOW_FUND,NCASHFLOW,NAUXILIARY,NAGENCY,FACCOUNT,TBOR_CASHFLOW_ACCT,NDEBT_PMTS_NOT_CAP</t>
  </si>
  <si>
    <t>Excess Principal ***Reclassify***</t>
  </si>
  <si>
    <t>%,FFUND_CODE,TBOR_CASHFLOW_FUND,NCASHFLOW,NAUXILIARY,NAGENCY,FACCOUNT,TBOR_CASHFLOW_ACCT,NCHANGE_BNP_RECON</t>
  </si>
  <si>
    <t>Change in Beg Net Position  ***Reclassify this balance***</t>
  </si>
  <si>
    <t>Note: Analyze and Reclassify</t>
  </si>
  <si>
    <t>Change in assets and liabilities:</t>
  </si>
  <si>
    <t>%,FFUND_CODE,TBOR_CASHFLOW_FUND,NCASHFLOW,NAUXILIARY,FACCOUNT,TBOR_CASHFLOW_ACCT,NRECV_NET_121</t>
  </si>
  <si>
    <t>%,FFUND_CODE,TBOR_CASHFLOW_FUND,NCASHFLOW,NAUXILIARY,FACCOUNT,TBOR_CASHFLOW_ACCT,NRECV_NET_124</t>
  </si>
  <si>
    <t>%,FFUND_CODE,TBOR_CASHFLOW_FUND,NCASHFLOW,NAUXILIARY,FACCOUNT,TBOR_CASHFLOW_ACCT,NRECV_NET_125</t>
  </si>
  <si>
    <t>%,FFUND_CODE,TBOR_CASHFLOW_FUND,NCASHFLOW,NAUXILIARY,FACCOUNT,TBOR_CASHFLOW_ACCT,NRECV_NET_1272</t>
  </si>
  <si>
    <t>%,FFUND_CODE,TBOR_CASHFLOW_FUND,NCASHFLOW,NAUXILIARY,FACCOUNT,TBOR_CASHFLOW_ACCT,NRECV_NET_1273</t>
  </si>
  <si>
    <t>%,FFUND_CODE,TBOR_CASHFLOW_FUND,NCASHFLOW,NAUXILIARY,FACCOUNT,TBOR_CASHFLOW_ACCT,NRECV_NET_12_F14000</t>
  </si>
  <si>
    <t>%,FFUND_CODE,TBOR_CASHFLOW_FUND,NCASHFLOW,NAUXILIARY,FACCOUNT,TBOR_CASHFLOW_ACCT,NRECV_NET_1271</t>
  </si>
  <si>
    <t>%,FFUND_CODE,TBOR_CASHFLOW_FUND,NCASHFLOW,NAUXILIARY,FACCOUNT,TBOR_CASHFLOW_ACCT,NRECV_NET_128</t>
  </si>
  <si>
    <t>%,FFUND_CODE,TBOR_CASHFLOW_FUND,NCASHFLOW,NAUXILIARY,FACCOUNT,TBOR_CASHFLOW_ACCT,NINVENT_AM_14</t>
  </si>
  <si>
    <t>Checkpoint includes Deferred Outflows</t>
  </si>
  <si>
    <t>%,FFUND_CODE,TBOR_CASHFLOW_FUND,NCASHFLOW,NAUXILIARY,FACCOUNT,TBOR_CASHFLOW_ACCT,NPREPAID_AM_131</t>
  </si>
  <si>
    <t>%,FFUND_CODE,TBOR_CASHFLOW_FUND,NCASHFLOW,NAUXILIARY,FACCOUNT,TBOR_CASHFLOW_ACCT,NPREPAID_AM_1321</t>
  </si>
  <si>
    <t>%,FFUND_CODE,TBOR_CASHFLOW_FUND,NCASHFLOW,NAUXILIARY,FACCOUNT,TBOR_CASHFLOW_ACCT,NPREPAID_AM_1322</t>
  </si>
  <si>
    <t>%,FFUND_CODE,TBOR_CASHFLOW_FUND,NCASHFLOW,NAUXILIARY,FACCOUNT,TBOR_CASHFLOW_ACCT,NNOTES_RECV_AM_122998</t>
  </si>
  <si>
    <t>%,FFUND_CODE,TBOR_CASHFLOW_FUND,NCASHFLOW,NAUXILIARY,FACCOUNT,TBOR_CASHFLOW_ACCT,NNOTES_RECV_AM_122</t>
  </si>
  <si>
    <t>%,FFUND_CODE,TBOR_CASHFLOW_FUND,NCASHFLOW,NAUXILIARY,FACCOUNT,TBOR_CASHFLOW_ACCT,NACCTS_PAY_2198</t>
  </si>
  <si>
    <t>Exclude Funds  60xxx, 61xxx, 62xxx</t>
  </si>
  <si>
    <t>%,FFUND_CODE,TBOR_CASHFLOW_FUND,NCASHFLOW,NAUXILIARY,FACCOUNT,TBOR_CASHFLOW_ACCT,NACCTS_PAY_2110</t>
  </si>
  <si>
    <t>%,FFUND_CODE,TBOR_CASHFLOW_FUND,NCASHFLOW,NAUXILIARY,FACCOUNT,TBOR_CASHFLOW_ACCT,NACCTS_PAY_2115</t>
  </si>
  <si>
    <t>%,FFUND_CODE,TBOR_CASHFLOW_FUND,NCASHFLOW,NAUXILIARY,FACCOUNT,TBOR_CASHFLOW_ACCT,NSALARIES_PAYABLE</t>
  </si>
  <si>
    <t>%,FFUND_CODE,TBOR_CASHFLOW_FUND,NCASHFLOW,NAUXILIARY,FACCOUNT,TBOR_CASHFLOW_ACCT,NBENEFITS_PAYABLE</t>
  </si>
  <si>
    <t>%,FFUND_CODE,TBOR_CASHFLOW_FUND,NCASHFLOW,NAUXILIARY,FACCOUNT,TBOR_CASHFLOW_ACCT,NCONTRACTS_PAYABLE</t>
  </si>
  <si>
    <t>Checkpoint includes Retainages Payable</t>
  </si>
  <si>
    <t>%,FFUND_CODE,TBOR_CASHFLOW_FUND,NCASHFLOW,NAUXILIARY,FACCOUNT,TBOR_CASHFLOW_ACCT,NRETAINAGES_PAYABLE</t>
  </si>
  <si>
    <t>Checkpoint included in Contracts Payable</t>
  </si>
  <si>
    <t>%,FFUND_CODE,TBOR_CASHFLOW_FUND,NCASHFLOW,NAUXILIARY,FACCOUNT,TBOR_CASHFLOW_ACCT,NDEPOSITS</t>
  </si>
  <si>
    <t>%,FFUND_CODE,TBOR_CASHFLOW_FUND,NCASHFLOW,NAUXILIARY,FACCOUNT,TBOR_CASHFLOW_ACCT,NADVANCES_216</t>
  </si>
  <si>
    <t>%,FFUND_CODE,TBOR_CASHFLOW_FUND,NCASHFLOW,NAUXILIARY,FACCOUNT,TBOR_CASHFLOW_ACCT,NADVANCES_2179</t>
  </si>
  <si>
    <t>%,FFUND_CODE,TBOR_CASHFLOW_FUND,NCASHFLOW,NAUXILIARY,FACCOUNT,TBOR_CASHFLOW_ACCT,NADVANCES_2914</t>
  </si>
  <si>
    <t>%,FFUND_CODE,TBOR_CASHFLOW_FUND,NCASHFLOW,NAUXILIARY,FACCOUNT,TBOR_CASHFLOW_ACCT,NADVANCES_217</t>
  </si>
  <si>
    <t>%,FFUND_CODE,TBOR_CASHFLOW_FUND,NCASHFLOW,NAUXILIARY,FACCOUNT,TBOR_CASHFLOW_ACCT,NADVANCES_2913</t>
  </si>
  <si>
    <t>%,FFUND_CODE,TBOR_CASHFLOW_FUND,NCASHFLOW,NAUXILIARY,FACCOUNT,TBOR_CASHFLOW_ACCT,NOTHER_LIABILITIES</t>
  </si>
  <si>
    <t>%,FFUND_CODE,TBOR_CASHFLOW_FUND,NCASHFLOW,NAUXILIARY,FACCOUNT,TBOR_CASHFLOW_ACCT,NFUNDS_HELD_OTHERS</t>
  </si>
  <si>
    <t>%,FFUND_CODE,TBOR_CASHFLOW_FUND,NCASHFLOW,NAUXILIARY,FACCOUNT,TBOR_CASHFLOW_ACCT,NRECON_COMP_ABSC_2871</t>
  </si>
  <si>
    <t>%,FFUND_CODE,TBOR_CASHFLOW_FUND,NCASHFLOW,NAUXILIARY,FACCOUNT,TBOR_CASHFLOW_ACCT,NRECON_COMP_ABSC_2971</t>
  </si>
  <si>
    <t>%,FFUND_CODE,TBOR_CASHFLOW_FUND,NCASHFLOW,NAUXILIARY,FACCOUNT,TBOR_CASHFLOW_ACCT,NDUE_AFFILIATED_ORG</t>
  </si>
  <si>
    <t>%,FFUND_CODE,TBOR_CASHFLOW_FUND,NCASHFLOW,NAUXILIARY,FACCOUNT,TBOR_CASHFLOW_ACCT,NPOLLUTION_REMED</t>
  </si>
  <si>
    <t>Checkpoint included in Other Liabilities</t>
  </si>
  <si>
    <t>%,FFUND_CODE,TBOR_CASHFLOW_FUND,NCASHFLOW,NAUXILIARY,FACCOUNT,TBOR_CASHFLOW_ACCT,NCLAIMS AND JUDGEMENT</t>
  </si>
  <si>
    <t>%,FFUND_CODE,TBOR_CASHFLOW_FUND,NCASHFLOW,NAUXILIARY,FACCOUNT,TBOR_CASHFLOW_ACCT,NNET_PENSION_LIAB</t>
  </si>
  <si>
    <t>%,FFUND_CODE,TBOR_CASHFLOW_FUND,NCASHFLOW,NAUXILIARY,FACCOUNT,TBOR_CASHFLOW_ACCT,NOTH_POSTEMP_BEN_LIAB</t>
  </si>
  <si>
    <t>Checkpoint included in Net Pension Liability</t>
  </si>
  <si>
    <t>%,FFUND_CODE,TBOR_CASHFLOW_FUND,NCASHFLOW,NAUXILIARY,FACCOUNT,TBOR_CASHFLOW_ACCT,NDEFERRED_IN_2984</t>
  </si>
  <si>
    <t>%,FFUND_CODE,TBOR_CASHFLOW_FUND,NCASHFLOW,NAUXILIARY,FACCOUNT,TBOR_CASHFLOW_ACCT,NDEFERRED_IN_298</t>
  </si>
  <si>
    <t>%,FFUND_CODE,TBOR_CASHFLOW_FUND,NCASHFLOW,NAUXILIARY,FACCOUNT,TBOR_CASHFLOW_ACCT,NDEFERRED_OUTFLOWS</t>
  </si>
  <si>
    <t>Checkpoint included in Inventories</t>
  </si>
  <si>
    <t xml:space="preserve">(must agree to direct method) </t>
  </si>
  <si>
    <t>Version</t>
  </si>
  <si>
    <t>Change Information</t>
  </si>
  <si>
    <t>Date</t>
  </si>
  <si>
    <t>Developer</t>
  </si>
  <si>
    <t xml:space="preserve">Change Request </t>
  </si>
  <si>
    <t>Mike Campbell</t>
  </si>
  <si>
    <t>Chg 4214 tsk 11212</t>
  </si>
  <si>
    <t xml:space="preserve"> Chg 5647 - TSK15822</t>
  </si>
  <si>
    <t xml:space="preserve"> Chg 13903 - TSK40395</t>
  </si>
  <si>
    <t>TSK40395</t>
  </si>
  <si>
    <t>TSK49272</t>
  </si>
  <si>
    <t>TSK3010;tsk6898</t>
  </si>
  <si>
    <t>mst11521/tsk11697</t>
  </si>
  <si>
    <t>added column for previous year, calculation for previous year are in col S thru AA.</t>
  </si>
  <si>
    <t>TSK18697</t>
  </si>
  <si>
    <t>TSK21559</t>
  </si>
  <si>
    <t>TSK21999</t>
  </si>
  <si>
    <t>tsk22176</t>
  </si>
  <si>
    <t>tsk22178</t>
  </si>
  <si>
    <t>TSK22703</t>
  </si>
  <si>
    <t>TSK24935</t>
  </si>
  <si>
    <t>TSK25910</t>
  </si>
  <si>
    <t>TSK26266</t>
  </si>
  <si>
    <t>TSK27620</t>
  </si>
  <si>
    <t>TSK27862</t>
  </si>
  <si>
    <t>2110xx, 2114xx (except 211450 &amp; 211499), 2116xx, 211999, 2122xx, 213xxx, 215xxx, 2199xx, 221xxx, 222xxx, 223xxx, 224xxx, 225xxx, 226xxx, 227xxx, 228xxx, 229xxx, 2182xx, 2185xx, 2187xx, 211800</t>
  </si>
  <si>
    <t>12xxxx -&gt; 999xxx (excluding 1198xx, 15xxxx)</t>
  </si>
  <si>
    <r>
      <t xml:space="preserve">4851xx,4853xx,4855xx,4857xx, 4859xx for all funds except </t>
    </r>
    <r>
      <rPr>
        <strike/>
        <sz val="10"/>
        <rFont val="Arial"/>
        <family val="2"/>
      </rPr>
      <t>40000</t>
    </r>
    <r>
      <rPr>
        <sz val="10"/>
        <rFont val="Arial"/>
        <family val="2"/>
      </rPr>
      <t xml:space="preserve"> 4xxxx</t>
    </r>
  </si>
  <si>
    <r>
      <t xml:space="preserve">4851xx,4853xx,4855xx,4857xx, 4859xx Fund </t>
    </r>
    <r>
      <rPr>
        <strike/>
        <sz val="10"/>
        <rFont val="Arial"/>
        <family val="2"/>
      </rPr>
      <t>40000</t>
    </r>
    <r>
      <rPr>
        <sz val="10"/>
        <rFont val="Arial"/>
        <family val="2"/>
      </rPr>
      <t xml:space="preserve"> 4xxxx only</t>
    </r>
  </si>
  <si>
    <t>298000, 298300, 298401</t>
  </si>
  <si>
    <t>497xxx (except 497001 and 497002); 498998</t>
  </si>
  <si>
    <t>4856xx,4858xx except 485898</t>
  </si>
  <si>
    <t>1256xx, 125020, 124996</t>
  </si>
  <si>
    <t>485498, 485898</t>
  </si>
  <si>
    <t>2194xx (except 21949x), 2911xx (except 29119x), 2912xx (except 29129x)</t>
  </si>
  <si>
    <t>2195xx (except 21959x)</t>
  </si>
  <si>
    <t>298301, 298402</t>
  </si>
  <si>
    <t>111000 -&gt; 1194xx, 1580xx, 1581xx period 0 balance</t>
  </si>
  <si>
    <t>In the yellow highlighted cells, enter period 12 amounts from the cash flow nVision report - "Reconciliation of Net Operating Revenues (Expenses) to Net Cash Provided (Used) by Operating Activities" section (see comments in cells below for cell numbers). This worksheet is setup so that you should be able to copy &amp; paste the balances instead of manually keying in the balances.</t>
  </si>
  <si>
    <t>NOTE: If the Capital Liability Reserve AR increased due to new PPVs, analyze  and reclassify any disbursements to "Other Noncapital Financing Payments".</t>
  </si>
  <si>
    <t>If applicable, these adjustments can be recorded via JE # YE-58 or manually entered into the Cash Flow nVision report when preparing the AFR. If manually entered into the cash flow nVision report, the adjustments will have to be manually entered again next fiscal year in period zero.</t>
  </si>
  <si>
    <t>Cash flow Account Description</t>
  </si>
  <si>
    <t>amortized over the life of the  capital lease obligation - 15 years remaining. (Note - a revised amortization schedule is required).</t>
  </si>
  <si>
    <t>Asset Management entry made using business process AM01.</t>
  </si>
  <si>
    <t>Explanation of "Other" deletions to R&amp;R reserve(2):</t>
  </si>
  <si>
    <t>Replaced roof on xyz building. Reroof was not capitalized since the replacement roof was the same type and performance capabilities as the original roof. However, this project was considered to be a major renovation.</t>
  </si>
  <si>
    <t>---Institution must have permission &amp; letter from SAO---</t>
  </si>
  <si>
    <t>Account, Fund, Budget Ref; Deptid and/or Project Id if applicable</t>
  </si>
  <si>
    <t>FY 2017</t>
  </si>
  <si>
    <t>J.E. # FY    2017</t>
  </si>
  <si>
    <t>The query shown below can be used to identify the depreciation expense in Fund 12XXX for FY2017</t>
  </si>
  <si>
    <t>in FY2017:</t>
  </si>
  <si>
    <t>FY17</t>
  </si>
  <si>
    <t>June 30, 2017</t>
  </si>
  <si>
    <t>This entry breaks out loans issued for cash flow purposes.</t>
  </si>
  <si>
    <t>This entry breaks out investments purchased for cash flow purposes.</t>
  </si>
  <si>
    <t>Fair Value at June 30, 2017</t>
  </si>
  <si>
    <t>Add:  Proceeds of Investments sold in FY2017</t>
  </si>
  <si>
    <t>Less:  Cost of Investments Purchased in FY2017</t>
  </si>
  <si>
    <t>Less:  Fair Value at July 1, 2016</t>
  </si>
  <si>
    <t>Fair Value at June 30, 2016</t>
  </si>
  <si>
    <t>Add:  Proceeds of Investments sold in FY2016</t>
  </si>
  <si>
    <t>Less:  Cost of Investments Purchased in FY2016</t>
  </si>
  <si>
    <t>Less:  Fair Value at July 1, 2015</t>
  </si>
  <si>
    <t>See "Year 2" for journal entry amount for FY2017</t>
  </si>
  <si>
    <t>1. Pro-rate based on number of days taught in each fiscal year. (Method assumes a balanced class load across days taught.)</t>
  </si>
  <si>
    <t>New Journal Entries and Revisions for FY2017</t>
  </si>
  <si>
    <r>
      <t>to be spent until next fiscal year. (All other eligibility requirements have been met).</t>
    </r>
    <r>
      <rPr>
        <sz val="10"/>
        <color rgb="FFFF0000"/>
        <rFont val="Arial"/>
        <family val="2"/>
      </rPr>
      <t xml:space="preserve"> </t>
    </r>
    <r>
      <rPr>
        <sz val="10"/>
        <rFont val="Arial"/>
        <family val="2"/>
      </rPr>
      <t>Also see "GASB 63&amp;65 Revision Examples" tab.</t>
    </r>
  </si>
  <si>
    <t>Deferred Inflows-Service Concession Arrangements - noncapital asset related- Acct. 298300</t>
  </si>
  <si>
    <t>NOTE: PPV projects do not require additional RR Reserves. RR Reserves are included in the annual rental payments to the Foundation and are being</t>
  </si>
  <si>
    <t>The query should be run as late as possible in the year-end close process so that as many 2017 invoices as possible can</t>
  </si>
  <si>
    <t>contain multiple billing periods for which only a fraction of the total invoice relates to fiscal 2017.</t>
  </si>
  <si>
    <t xml:space="preserve">Criteria will need to be modified so that only expense account items pull for invoice dates that do not exceed 6/30/2017.  </t>
  </si>
  <si>
    <t>Accounts Payable - Capital Asset Purchases - Insurance</t>
  </si>
  <si>
    <t>Accounts Payable - Capital Asset Purchases - Grounds upkeep</t>
  </si>
  <si>
    <t>4857xx Private Gifts - NonCapital - Revenues from upfront payment</t>
  </si>
  <si>
    <t xml:space="preserve">Accounts Payable - Capital Asset Purchases - Insurance               </t>
  </si>
  <si>
    <t>Acq17</t>
  </si>
  <si>
    <t>as of 30-JUN-2017</t>
  </si>
  <si>
    <t>Journal Entries FY2017</t>
  </si>
  <si>
    <t>Calculation for Journal Entry amounts FY2017</t>
  </si>
  <si>
    <t>Calculation FY2017</t>
  </si>
  <si>
    <t>FY2017 FYTD Balance Taken</t>
  </si>
  <si>
    <t>FY2017 FYTD Balance Amount</t>
  </si>
  <si>
    <t>FY2017%</t>
  </si>
  <si>
    <t>Current portion FY2017</t>
  </si>
  <si>
    <t>Non-current portion FY2017</t>
  </si>
  <si>
    <t xml:space="preserve"> Post the current portion for FY 2017 (Journal Entry # YE-27)</t>
  </si>
  <si>
    <t>Calculate the current portion using example provided (you will be using a 3-year average in FY2017 and later years.</t>
  </si>
  <si>
    <t>Banner - Accounts Receivable (TRGAGES or ZRGAGES Report)</t>
  </si>
  <si>
    <t>Remove NICA portion of adjustment since entry has no effect on ending net position. 3/28/17</t>
  </si>
  <si>
    <t>Delete</t>
  </si>
  <si>
    <r>
      <t>311100</t>
    </r>
    <r>
      <rPr>
        <sz val="10"/>
        <color rgb="FFFF0000"/>
        <rFont val="Franklin Gothic Book"/>
        <family val="2"/>
      </rPr>
      <t>*</t>
    </r>
  </si>
  <si>
    <t>* When pulling trial balance data prior to close, must convert this account as if closed (i.e. revenues/expenses closed into the equity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</si>
</sst>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mm/dd/yy"/>
    <numFmt numFmtId="167" formatCode="mmmm\ d\,\ yyyy"/>
    <numFmt numFmtId="168" formatCode="0_);\(0\)"/>
    <numFmt numFmtId="169" formatCode="0.00_);\(0.00\)"/>
    <numFmt numFmtId="170" formatCode="0.000%"/>
    <numFmt numFmtId="171" formatCode="0.0000_);\(0.0000\)"/>
    <numFmt numFmtId="172" formatCode="[$-409]mmmm\ d\,\ yyyy;@"/>
    <numFmt numFmtId="173" formatCode="0.0%"/>
    <numFmt numFmtId="174" formatCode="_(* #,##0.0_);_(* \(#,##0.0\);_(* &quot;-&quot;??_);_(@_)"/>
    <numFmt numFmtId="175" formatCode="0.0"/>
    <numFmt numFmtId="176" formatCode="&quot;$&quot;#,##0"/>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sz val="6"/>
      <name val="Arial"/>
      <family val="2"/>
    </font>
    <font>
      <sz val="10"/>
      <color indexed="12"/>
      <name val="Arial"/>
      <family val="2"/>
    </font>
    <font>
      <sz val="10"/>
      <name val="Arial"/>
      <family val="2"/>
    </font>
    <font>
      <i/>
      <sz val="8"/>
      <name val="Arial"/>
      <family val="2"/>
    </font>
    <font>
      <sz val="9"/>
      <name val="Arial"/>
      <family val="2"/>
    </font>
    <font>
      <b/>
      <sz val="9"/>
      <name val="Arial"/>
      <family val="2"/>
    </font>
    <font>
      <sz val="12"/>
      <name val="Times New Roman"/>
      <family val="1"/>
    </font>
    <font>
      <sz val="8"/>
      <name val="Arial"/>
      <family val="2"/>
    </font>
    <font>
      <i/>
      <sz val="10"/>
      <name val="Arial"/>
      <family val="2"/>
    </font>
    <font>
      <b/>
      <i/>
      <sz val="10"/>
      <name val="Arial"/>
      <family val="2"/>
    </font>
    <font>
      <sz val="8"/>
      <color indexed="12"/>
      <name val="Arial"/>
      <family val="2"/>
    </font>
    <font>
      <b/>
      <sz val="12"/>
      <name val="Times New Roman"/>
      <family val="1"/>
    </font>
    <font>
      <b/>
      <sz val="10"/>
      <name val="Times New Roman"/>
      <family val="1"/>
    </font>
    <font>
      <sz val="10"/>
      <name val="Times New Roman"/>
      <family val="1"/>
    </font>
    <font>
      <sz val="10"/>
      <color indexed="10"/>
      <name val="Arial"/>
      <family val="2"/>
    </font>
    <font>
      <i/>
      <sz val="10"/>
      <color indexed="10"/>
      <name val="Arial"/>
      <family val="2"/>
    </font>
    <font>
      <b/>
      <u/>
      <sz val="10"/>
      <name val="Arial"/>
      <family val="2"/>
    </font>
    <font>
      <b/>
      <sz val="7"/>
      <name val="Arial"/>
      <family val="2"/>
    </font>
    <font>
      <b/>
      <i/>
      <sz val="10"/>
      <name val="Times New Roman"/>
      <family val="1"/>
    </font>
    <font>
      <sz val="10"/>
      <color indexed="48"/>
      <name val="Arial"/>
      <family val="2"/>
    </font>
    <font>
      <sz val="7"/>
      <name val="Arial"/>
      <family val="2"/>
    </font>
    <font>
      <sz val="7"/>
      <name val="Times New Roman"/>
      <family val="1"/>
    </font>
    <font>
      <sz val="8"/>
      <color indexed="81"/>
      <name val="Tahoma"/>
      <family val="2"/>
    </font>
    <font>
      <b/>
      <sz val="8"/>
      <color indexed="81"/>
      <name val="Tahoma"/>
      <family val="2"/>
    </font>
    <font>
      <sz val="10"/>
      <name val="Arial"/>
      <family val="2"/>
    </font>
    <font>
      <sz val="10"/>
      <color indexed="9"/>
      <name val="Arial"/>
      <family val="2"/>
    </font>
    <font>
      <b/>
      <sz val="10"/>
      <color indexed="9"/>
      <name val="Arial"/>
      <family val="2"/>
    </font>
    <font>
      <sz val="7"/>
      <color indexed="9"/>
      <name val="Arial"/>
      <family val="2"/>
    </font>
    <font>
      <sz val="9"/>
      <color indexed="9"/>
      <name val="Arial"/>
      <family val="2"/>
    </font>
    <font>
      <sz val="8"/>
      <name val="Times New Roman"/>
      <family val="1"/>
    </font>
    <font>
      <b/>
      <sz val="10"/>
      <name val="Arial"/>
      <family val="2"/>
    </font>
    <font>
      <sz val="10"/>
      <name val="Arial"/>
      <family val="2"/>
    </font>
    <font>
      <b/>
      <sz val="12"/>
      <name val="Arial"/>
      <family val="2"/>
    </font>
    <font>
      <sz val="10"/>
      <name val="Arial"/>
      <family val="2"/>
    </font>
    <font>
      <b/>
      <i/>
      <sz val="10"/>
      <name val="Arial"/>
      <family val="2"/>
    </font>
    <font>
      <sz val="10"/>
      <name val="Arial"/>
      <family val="2"/>
    </font>
    <font>
      <sz val="10"/>
      <name val="Arial"/>
      <family val="2"/>
    </font>
    <font>
      <i/>
      <sz val="8"/>
      <name val="Arial"/>
      <family val="2"/>
    </font>
    <font>
      <sz val="10"/>
      <name val="Arial"/>
      <family val="2"/>
    </font>
    <font>
      <b/>
      <sz val="6"/>
      <name val="Arial"/>
      <family val="2"/>
    </font>
    <font>
      <sz val="10"/>
      <name val="Arial"/>
      <family val="2"/>
    </font>
    <font>
      <sz val="10"/>
      <color indexed="12"/>
      <name val="Arial"/>
      <family val="2"/>
    </font>
    <font>
      <sz val="9"/>
      <name val="Arial"/>
      <family val="2"/>
    </font>
    <font>
      <b/>
      <i/>
      <u/>
      <sz val="12"/>
      <name val="Arial"/>
      <family val="2"/>
    </font>
    <font>
      <sz val="12"/>
      <name val="Arial"/>
      <family val="2"/>
    </font>
    <font>
      <sz val="8"/>
      <name val="Arial"/>
      <family val="2"/>
    </font>
    <font>
      <sz val="10"/>
      <color indexed="10"/>
      <name val="Arial"/>
      <family val="2"/>
    </font>
    <font>
      <sz val="10"/>
      <color indexed="9"/>
      <name val="Times New Roman"/>
      <family val="1"/>
    </font>
    <font>
      <sz val="8"/>
      <color indexed="9"/>
      <name val="Times New Roman"/>
      <family val="1"/>
    </font>
    <font>
      <sz val="10"/>
      <color indexed="9"/>
      <name val="Arial"/>
      <family val="2"/>
    </font>
    <font>
      <b/>
      <sz val="9"/>
      <name val="Arial"/>
      <family val="2"/>
    </font>
    <font>
      <sz val="10"/>
      <name val="Arial"/>
      <family val="2"/>
    </font>
    <font>
      <i/>
      <sz val="9"/>
      <name val="Arial"/>
      <family val="2"/>
    </font>
    <font>
      <i/>
      <sz val="8"/>
      <color indexed="12"/>
      <name val="Arial"/>
      <family val="2"/>
    </font>
    <font>
      <sz val="10"/>
      <color indexed="18"/>
      <name val="Arial"/>
      <family val="2"/>
    </font>
    <font>
      <u/>
      <sz val="9"/>
      <name val="Arial"/>
      <family val="2"/>
    </font>
    <font>
      <b/>
      <sz val="10"/>
      <color indexed="9"/>
      <name val="Times New Roman"/>
      <family val="1"/>
    </font>
    <font>
      <b/>
      <i/>
      <sz val="8"/>
      <name val="Arial"/>
      <family val="2"/>
    </font>
    <font>
      <b/>
      <sz val="11"/>
      <name val="Franklin Gothic Book"/>
      <family val="2"/>
    </font>
    <font>
      <sz val="7"/>
      <name val="Franklin Gothic Book"/>
      <family val="2"/>
    </font>
    <font>
      <sz val="10"/>
      <name val="Franklin Gothic Book"/>
      <family val="2"/>
    </font>
    <font>
      <b/>
      <sz val="10"/>
      <name val="Franklin Gothic Book"/>
      <family val="2"/>
    </font>
    <font>
      <sz val="9"/>
      <name val="Franklin Gothic Book"/>
      <family val="2"/>
    </font>
    <font>
      <sz val="10"/>
      <color indexed="12"/>
      <name val="Franklin Gothic Book"/>
      <family val="2"/>
    </font>
    <font>
      <sz val="10"/>
      <color indexed="12"/>
      <name val="Arial"/>
      <family val="2"/>
    </font>
    <font>
      <b/>
      <sz val="10"/>
      <color indexed="12"/>
      <name val="Arial"/>
      <family val="2"/>
    </font>
    <font>
      <b/>
      <sz val="10"/>
      <color indexed="12"/>
      <name val="Times New Roman"/>
      <family val="1"/>
    </font>
    <font>
      <sz val="12"/>
      <name val="Calibri"/>
      <family val="2"/>
    </font>
    <font>
      <sz val="10"/>
      <name val="Calibri"/>
      <family val="2"/>
    </font>
    <font>
      <b/>
      <sz val="12"/>
      <name val="Calibri"/>
      <family val="2"/>
    </font>
    <font>
      <u/>
      <sz val="12"/>
      <name val="Calibri"/>
      <family val="2"/>
    </font>
    <font>
      <b/>
      <u/>
      <sz val="12"/>
      <name val="Calibri"/>
      <family val="2"/>
    </font>
    <font>
      <sz val="11"/>
      <name val="Franklin Gothic Book"/>
      <family val="2"/>
    </font>
    <font>
      <sz val="10"/>
      <color theme="1"/>
      <name val="Arial"/>
      <family val="2"/>
    </font>
    <font>
      <sz val="10"/>
      <color rgb="FF0000FF"/>
      <name val="Arial"/>
      <family val="2"/>
    </font>
    <font>
      <b/>
      <sz val="16"/>
      <name val="Times New Roman"/>
      <family val="1"/>
    </font>
    <font>
      <sz val="10"/>
      <color theme="0"/>
      <name val="Arial"/>
      <family val="2"/>
    </font>
    <font>
      <b/>
      <sz val="12"/>
      <color theme="0"/>
      <name val="Arial"/>
      <family val="2"/>
    </font>
    <font>
      <b/>
      <shadow/>
      <sz val="32"/>
      <color rgb="FF000000"/>
      <name val="Calibri"/>
      <family val="2"/>
    </font>
    <font>
      <b/>
      <sz val="10"/>
      <color rgb="FFFF0000"/>
      <name val="Times New Roman"/>
      <family val="1"/>
    </font>
    <font>
      <sz val="10"/>
      <color theme="0"/>
      <name val="Times New Roman"/>
      <family val="1"/>
    </font>
    <font>
      <b/>
      <sz val="12"/>
      <color theme="0"/>
      <name val="Times New Roman"/>
      <family val="1"/>
    </font>
    <font>
      <b/>
      <sz val="10"/>
      <color rgb="FFFF0000"/>
      <name val="Arial"/>
      <family val="2"/>
    </font>
    <font>
      <sz val="11"/>
      <color theme="1"/>
      <name val="Calibri"/>
      <family val="2"/>
      <scheme val="minor"/>
    </font>
    <font>
      <b/>
      <sz val="11"/>
      <color theme="1"/>
      <name val="Calibri"/>
      <family val="2"/>
      <scheme val="minor"/>
    </font>
    <font>
      <u/>
      <sz val="11"/>
      <color theme="1"/>
      <name val="Calibri"/>
      <family val="2"/>
      <scheme val="minor"/>
    </font>
    <font>
      <sz val="10"/>
      <color rgb="FFFF0000"/>
      <name val="Arial"/>
      <family val="2"/>
    </font>
    <font>
      <b/>
      <sz val="11"/>
      <name val="Arial"/>
      <family val="2"/>
    </font>
    <font>
      <sz val="10"/>
      <color indexed="8"/>
      <name val="MS Sans Serif"/>
      <family val="2"/>
    </font>
    <font>
      <i/>
      <sz val="9"/>
      <color indexed="8"/>
      <name val="Arial"/>
      <family val="2"/>
    </font>
    <font>
      <sz val="9"/>
      <color rgb="FFFF0000"/>
      <name val="Arial"/>
      <family val="2"/>
    </font>
    <font>
      <sz val="16"/>
      <color rgb="FFFF0000"/>
      <name val="Arial"/>
      <family val="2"/>
    </font>
    <font>
      <sz val="16"/>
      <name val="Arial"/>
      <family val="2"/>
    </font>
    <font>
      <sz val="9"/>
      <color rgb="FF0000FF"/>
      <name val="Arial"/>
      <family val="2"/>
    </font>
    <font>
      <b/>
      <sz val="28"/>
      <color rgb="FFFF0000"/>
      <name val="Arial"/>
      <family val="2"/>
    </font>
    <font>
      <sz val="36"/>
      <name val="Arial"/>
      <family val="2"/>
    </font>
    <font>
      <b/>
      <sz val="32"/>
      <color rgb="FFFF0000"/>
      <name val="Calibri"/>
      <family val="2"/>
    </font>
    <font>
      <sz val="10"/>
      <name val="Arial"/>
      <family val="2"/>
    </font>
    <font>
      <sz val="11"/>
      <name val="Calibri"/>
      <family val="2"/>
    </font>
    <font>
      <b/>
      <sz val="9"/>
      <color indexed="81"/>
      <name val="Tahoma"/>
      <family val="2"/>
    </font>
    <font>
      <b/>
      <u/>
      <sz val="11"/>
      <name val="Franklin Gothic Book"/>
      <family val="2"/>
    </font>
    <font>
      <strike/>
      <sz val="10"/>
      <name val="Arial"/>
      <family val="2"/>
    </font>
    <font>
      <u/>
      <sz val="10"/>
      <name val="Franklin Gothic Book"/>
      <family val="2"/>
    </font>
    <font>
      <sz val="10"/>
      <color rgb="FF00B0F0"/>
      <name val="Arial"/>
      <family val="2"/>
    </font>
    <font>
      <sz val="11"/>
      <color rgb="FFFF0000"/>
      <name val="Calibri"/>
      <family val="2"/>
      <scheme val="minor"/>
    </font>
    <font>
      <sz val="11"/>
      <name val="Calibri"/>
      <family val="2"/>
      <scheme val="minor"/>
    </font>
    <font>
      <vertAlign val="superscript"/>
      <sz val="11"/>
      <name val="Franklin Gothic Book"/>
      <family val="2"/>
    </font>
    <font>
      <i/>
      <sz val="9"/>
      <color rgb="FFFF0000"/>
      <name val="Arial"/>
      <family val="2"/>
    </font>
    <font>
      <sz val="11"/>
      <color theme="0"/>
      <name val="Calibri"/>
      <family val="2"/>
      <scheme val="minor"/>
    </font>
    <font>
      <sz val="10"/>
      <color rgb="FF0000FF"/>
      <name val="Franklin Gothic Book"/>
      <family val="2"/>
    </font>
    <font>
      <sz val="18"/>
      <color theme="0"/>
      <name val="Calibri"/>
      <family val="2"/>
      <scheme val="minor"/>
    </font>
    <font>
      <sz val="18"/>
      <name val="Calibri"/>
      <family val="2"/>
      <scheme val="minor"/>
    </font>
    <font>
      <sz val="9"/>
      <color indexed="81"/>
      <name val="Tahoma"/>
      <family val="2"/>
    </font>
    <font>
      <sz val="11"/>
      <name val="Times New Roman"/>
      <family val="1"/>
    </font>
    <font>
      <sz val="11"/>
      <color indexed="8"/>
      <name val="Arial"/>
      <family val="2"/>
    </font>
    <font>
      <sz val="11"/>
      <color theme="1"/>
      <name val="Calibri"/>
      <family val="2"/>
    </font>
    <font>
      <strike/>
      <sz val="10"/>
      <color rgb="FFFF0000"/>
      <name val="Arial"/>
      <family val="2"/>
    </font>
    <font>
      <sz val="10"/>
      <color rgb="FFFF0000"/>
      <name val="Franklin Gothic Book"/>
      <family val="2"/>
    </font>
    <font>
      <b/>
      <strike/>
      <sz val="20"/>
      <name val="Arial"/>
      <family val="2"/>
    </font>
    <font>
      <strike/>
      <sz val="10"/>
      <color indexed="9"/>
      <name val="Arial"/>
      <family val="2"/>
    </font>
    <font>
      <b/>
      <strike/>
      <sz val="12"/>
      <name val="Arial"/>
      <family val="2"/>
    </font>
    <font>
      <b/>
      <strike/>
      <sz val="10"/>
      <name val="Arial"/>
      <family val="2"/>
    </font>
    <font>
      <b/>
      <i/>
      <strike/>
      <sz val="10"/>
      <name val="Arial"/>
      <family val="2"/>
    </font>
    <font>
      <strike/>
      <sz val="9"/>
      <name val="Arial"/>
      <family val="2"/>
    </font>
    <font>
      <strike/>
      <sz val="10"/>
      <color indexed="12"/>
      <name val="Arial"/>
      <family val="2"/>
    </font>
  </fonts>
  <fills count="2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indexed="45"/>
        <bgColor indexed="64"/>
      </patternFill>
    </fill>
    <fill>
      <patternFill patternType="solid">
        <fgColor indexed="50"/>
        <bgColor indexed="64"/>
      </patternFill>
    </fill>
    <fill>
      <patternFill patternType="solid">
        <fgColor theme="0"/>
        <bgColor indexed="64"/>
      </patternFill>
    </fill>
    <fill>
      <patternFill patternType="solid">
        <fgColor rgb="FFFFFF00"/>
        <bgColor indexed="64"/>
      </patternFill>
    </fill>
    <fill>
      <patternFill patternType="solid">
        <fgColor rgb="FFAFDC7E"/>
        <bgColor indexed="64"/>
      </patternFill>
    </fill>
    <fill>
      <patternFill patternType="solid">
        <fgColor rgb="FFFFFF99"/>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00FF00"/>
        <bgColor indexed="64"/>
      </patternFill>
    </fill>
    <fill>
      <patternFill patternType="solid">
        <fgColor theme="9"/>
        <bgColor indexed="64"/>
      </patternFill>
    </fill>
    <fill>
      <patternFill patternType="solid">
        <fgColor theme="0"/>
        <bgColor indexed="8"/>
      </patternFill>
    </fill>
    <fill>
      <patternFill patternType="solid">
        <fgColor theme="4" tint="0.59999389629810485"/>
        <bgColor indexed="64"/>
      </patternFill>
    </fill>
    <fill>
      <patternFill patternType="solid">
        <fgColor rgb="FFCCFFFF"/>
        <bgColor indexed="64"/>
      </patternFill>
    </fill>
    <fill>
      <patternFill patternType="solid">
        <fgColor rgb="FF00FFFF"/>
        <bgColor indexed="64"/>
      </patternFill>
    </fill>
    <fill>
      <patternFill patternType="solid">
        <fgColor theme="4"/>
      </patternFill>
    </fill>
    <fill>
      <patternFill patternType="solid">
        <fgColor theme="4" tint="0.59999389629810485"/>
        <bgColor indexed="65"/>
      </patternFill>
    </fill>
    <fill>
      <patternFill patternType="solid">
        <fgColor theme="9" tint="0.79998168889431442"/>
        <bgColor indexed="64"/>
      </patternFill>
    </fill>
    <fill>
      <patternFill patternType="solid">
        <fgColor rgb="FF92D050"/>
        <bgColor indexed="64"/>
      </patternFill>
    </fill>
  </fills>
  <borders count="49">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thin">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s>
  <cellStyleXfs count="18">
    <xf numFmtId="0" fontId="0"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5" fillId="0" borderId="0"/>
    <xf numFmtId="0" fontId="100" fillId="0" borderId="0"/>
    <xf numFmtId="0" fontId="6" fillId="0" borderId="0"/>
    <xf numFmtId="0" fontId="109" fillId="0" borderId="0"/>
    <xf numFmtId="43" fontId="109" fillId="0" borderId="0" applyFont="0" applyFill="0" applyBorder="0" applyAlignment="0" applyProtection="0"/>
    <xf numFmtId="0" fontId="9" fillId="0" borderId="0"/>
    <xf numFmtId="44" fontId="9" fillId="0" borderId="0" applyFont="0" applyFill="0" applyBorder="0" applyAlignment="0" applyProtection="0"/>
    <xf numFmtId="0" fontId="120" fillId="23" borderId="0" applyNumberFormat="0" applyBorder="0" applyAlignment="0" applyProtection="0"/>
    <xf numFmtId="0" fontId="4" fillId="24" borderId="0" applyNumberFormat="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127" fillId="0" borderId="0"/>
    <xf numFmtId="43" fontId="127" fillId="0" borderId="0" applyFont="0" applyFill="0" applyBorder="0" applyAlignment="0" applyProtection="0"/>
  </cellStyleXfs>
  <cellXfs count="2476">
    <xf numFmtId="0" fontId="0" fillId="0" borderId="0" xfId="0"/>
    <xf numFmtId="0" fontId="0" fillId="2" borderId="0" xfId="0" applyFill="1"/>
    <xf numFmtId="0" fontId="10" fillId="2" borderId="0" xfId="0" applyFont="1" applyFill="1" applyBorder="1" applyAlignment="1">
      <alignment horizontal="center"/>
    </xf>
    <xf numFmtId="0" fontId="11" fillId="2" borderId="0" xfId="0" applyFont="1" applyFill="1" applyBorder="1"/>
    <xf numFmtId="0" fontId="0" fillId="2" borderId="0" xfId="0" applyFill="1" applyBorder="1"/>
    <xf numFmtId="43" fontId="9" fillId="2" borderId="0" xfId="1" applyFill="1"/>
    <xf numFmtId="0" fontId="0" fillId="2" borderId="1" xfId="0" applyFill="1" applyBorder="1"/>
    <xf numFmtId="0" fontId="11" fillId="2" borderId="2" xfId="0" applyFont="1" applyFill="1" applyBorder="1" applyAlignment="1">
      <alignment horizontal="center"/>
    </xf>
    <xf numFmtId="0" fontId="11" fillId="2" borderId="3" xfId="0" applyFont="1" applyFill="1" applyBorder="1" applyAlignment="1">
      <alignment horizontal="center"/>
    </xf>
    <xf numFmtId="0" fontId="11" fillId="2" borderId="4" xfId="0" applyFont="1" applyFill="1" applyBorder="1" applyAlignment="1">
      <alignment horizontal="center"/>
    </xf>
    <xf numFmtId="0" fontId="0" fillId="2" borderId="5" xfId="0" applyFill="1" applyBorder="1"/>
    <xf numFmtId="0" fontId="11" fillId="2" borderId="0" xfId="0" applyFont="1" applyFill="1" applyBorder="1" applyAlignment="1">
      <alignment horizontal="center"/>
    </xf>
    <xf numFmtId="0" fontId="11" fillId="2" borderId="6" xfId="0" applyFont="1" applyFill="1" applyBorder="1" applyAlignment="1">
      <alignment horizontal="center"/>
    </xf>
    <xf numFmtId="0" fontId="0" fillId="2" borderId="7" xfId="0" applyFill="1" applyBorder="1"/>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center"/>
    </xf>
    <xf numFmtId="0" fontId="15" fillId="2" borderId="5" xfId="0" applyFont="1" applyFill="1" applyBorder="1" applyAlignment="1">
      <alignment horizontal="left"/>
    </xf>
    <xf numFmtId="39" fontId="0" fillId="2" borderId="0" xfId="0" applyNumberFormat="1" applyFill="1" applyBorder="1" applyAlignment="1">
      <alignment horizontal="center"/>
    </xf>
    <xf numFmtId="39" fontId="0" fillId="2" borderId="6" xfId="0" applyNumberFormat="1"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39" fontId="14" fillId="2" borderId="0" xfId="1" applyNumberFormat="1" applyFont="1" applyFill="1" applyBorder="1"/>
    <xf numFmtId="39" fontId="14" fillId="2" borderId="6" xfId="1" applyNumberFormat="1" applyFont="1" applyFill="1" applyBorder="1"/>
    <xf numFmtId="39" fontId="14" fillId="2" borderId="0" xfId="1" applyNumberFormat="1" applyFont="1" applyFill="1" applyBorder="1" applyAlignment="1">
      <alignment horizontal="center"/>
    </xf>
    <xf numFmtId="39" fontId="14" fillId="2" borderId="6" xfId="1" applyNumberFormat="1" applyFont="1" applyFill="1" applyBorder="1" applyAlignment="1">
      <alignment horizontal="center"/>
    </xf>
    <xf numFmtId="43" fontId="13" fillId="2" borderId="0" xfId="1" applyFont="1" applyFill="1"/>
    <xf numFmtId="0" fontId="0" fillId="2" borderId="2" xfId="0" applyFill="1" applyBorder="1" applyAlignment="1">
      <alignment horizontal="center"/>
    </xf>
    <xf numFmtId="0" fontId="0" fillId="2" borderId="3" xfId="0" applyFill="1" applyBorder="1" applyAlignment="1">
      <alignment horizontal="center"/>
    </xf>
    <xf numFmtId="0" fontId="0" fillId="2" borderId="3" xfId="0" applyFill="1" applyBorder="1"/>
    <xf numFmtId="39" fontId="9" fillId="2" borderId="3" xfId="1" applyNumberFormat="1" applyFill="1" applyBorder="1"/>
    <xf numFmtId="39" fontId="9" fillId="2" borderId="4" xfId="1" applyNumberFormat="1" applyFill="1" applyBorder="1"/>
    <xf numFmtId="39" fontId="13" fillId="2" borderId="10" xfId="1" applyNumberFormat="1" applyFont="1" applyFill="1" applyBorder="1"/>
    <xf numFmtId="39" fontId="13" fillId="2" borderId="11" xfId="1" applyNumberFormat="1" applyFont="1" applyFill="1" applyBorder="1"/>
    <xf numFmtId="0" fontId="0" fillId="2" borderId="12" xfId="0" applyFill="1" applyBorder="1"/>
    <xf numFmtId="39" fontId="0" fillId="2" borderId="1" xfId="0" applyNumberFormat="1" applyFill="1" applyBorder="1"/>
    <xf numFmtId="39" fontId="0" fillId="2" borderId="13" xfId="0" applyNumberFormat="1" applyFill="1" applyBorder="1"/>
    <xf numFmtId="43" fontId="9" fillId="2" borderId="0" xfId="1" applyFill="1" applyBorder="1"/>
    <xf numFmtId="0" fontId="14" fillId="2" borderId="0" xfId="0" applyFont="1" applyFill="1" applyBorder="1"/>
    <xf numFmtId="0" fontId="0" fillId="2" borderId="6" xfId="0" applyFill="1" applyBorder="1" applyAlignment="1">
      <alignment horizontal="center"/>
    </xf>
    <xf numFmtId="0" fontId="0" fillId="2" borderId="6" xfId="0" applyFill="1" applyBorder="1"/>
    <xf numFmtId="0" fontId="16" fillId="2" borderId="0" xfId="0" applyFont="1" applyFill="1" applyBorder="1"/>
    <xf numFmtId="0" fontId="12" fillId="2" borderId="5" xfId="0" applyFont="1" applyFill="1" applyBorder="1" applyAlignment="1">
      <alignment horizontal="left"/>
    </xf>
    <xf numFmtId="0" fontId="0" fillId="2" borderId="0" xfId="0" quotePrefix="1" applyFill="1" applyBorder="1" applyAlignment="1">
      <alignment horizontal="center"/>
    </xf>
    <xf numFmtId="0" fontId="0" fillId="2" borderId="0" xfId="0" applyFill="1" applyBorder="1" applyAlignment="1">
      <alignment horizontal="left"/>
    </xf>
    <xf numFmtId="0" fontId="10" fillId="2" borderId="4" xfId="0" applyFont="1" applyFill="1" applyBorder="1" applyAlignment="1">
      <alignment horizontal="center"/>
    </xf>
    <xf numFmtId="0" fontId="10" fillId="2" borderId="6" xfId="0" applyFont="1" applyFill="1" applyBorder="1" applyAlignment="1">
      <alignment horizontal="center"/>
    </xf>
    <xf numFmtId="0" fontId="11" fillId="2" borderId="5" xfId="0" applyFont="1" applyFill="1" applyBorder="1"/>
    <xf numFmtId="0" fontId="11" fillId="2" borderId="14" xfId="0" applyFont="1" applyFill="1" applyBorder="1"/>
    <xf numFmtId="43" fontId="9" fillId="2" borderId="1" xfId="1" applyFill="1" applyBorder="1"/>
    <xf numFmtId="0" fontId="0" fillId="2" borderId="13" xfId="0" applyFill="1" applyBorder="1"/>
    <xf numFmtId="0" fontId="11" fillId="2" borderId="0" xfId="0" applyFont="1" applyFill="1"/>
    <xf numFmtId="0" fontId="0" fillId="2" borderId="12" xfId="0" applyFill="1" applyBorder="1" applyAlignment="1">
      <alignment horizontal="center"/>
    </xf>
    <xf numFmtId="0" fontId="0" fillId="2" borderId="1" xfId="0" applyFill="1" applyBorder="1" applyAlignment="1">
      <alignment horizontal="center"/>
    </xf>
    <xf numFmtId="39" fontId="14" fillId="2" borderId="1" xfId="1" applyNumberFormat="1" applyFont="1" applyFill="1" applyBorder="1"/>
    <xf numFmtId="39" fontId="14" fillId="2" borderId="13" xfId="1" applyNumberFormat="1" applyFont="1" applyFill="1" applyBorder="1"/>
    <xf numFmtId="0" fontId="11" fillId="2" borderId="15" xfId="0" applyFont="1" applyFill="1" applyBorder="1"/>
    <xf numFmtId="0" fontId="14" fillId="2" borderId="5" xfId="0" applyFont="1" applyFill="1" applyBorder="1" applyAlignment="1">
      <alignment horizontal="center"/>
    </xf>
    <xf numFmtId="0" fontId="18" fillId="2" borderId="0" xfId="0" applyFont="1" applyFill="1"/>
    <xf numFmtId="39" fontId="0" fillId="2" borderId="16" xfId="0" applyNumberFormat="1" applyFill="1" applyBorder="1"/>
    <xf numFmtId="39" fontId="0" fillId="2" borderId="0" xfId="0" applyNumberFormat="1" applyFill="1" applyBorder="1"/>
    <xf numFmtId="39" fontId="9" fillId="2" borderId="0" xfId="1" applyNumberFormat="1" applyFill="1" applyBorder="1"/>
    <xf numFmtId="39" fontId="9" fillId="2" borderId="6" xfId="1" applyNumberFormat="1" applyFill="1" applyBorder="1"/>
    <xf numFmtId="39" fontId="14" fillId="2" borderId="0" xfId="1" applyNumberFormat="1" applyFont="1" applyFill="1" applyBorder="1" applyAlignment="1">
      <alignment horizontal="right"/>
    </xf>
    <xf numFmtId="39" fontId="14" fillId="2" borderId="6" xfId="1" applyNumberFormat="1" applyFont="1" applyFill="1" applyBorder="1" applyAlignment="1">
      <alignment horizontal="right"/>
    </xf>
    <xf numFmtId="0" fontId="0" fillId="2" borderId="17" xfId="0" applyFill="1" applyBorder="1"/>
    <xf numFmtId="0" fontId="0" fillId="2" borderId="18" xfId="0" applyFill="1" applyBorder="1"/>
    <xf numFmtId="0" fontId="0" fillId="2" borderId="19" xfId="0" applyFill="1" applyBorder="1"/>
    <xf numFmtId="0" fontId="0" fillId="2" borderId="20" xfId="0" applyFill="1" applyBorder="1"/>
    <xf numFmtId="0" fontId="0" fillId="2" borderId="16" xfId="0" applyFill="1" applyBorder="1"/>
    <xf numFmtId="0" fontId="0" fillId="2" borderId="21" xfId="0" applyFill="1" applyBorder="1"/>
    <xf numFmtId="167" fontId="0" fillId="2" borderId="0" xfId="0" applyNumberFormat="1" applyFill="1" applyAlignment="1">
      <alignment horizontal="left"/>
    </xf>
    <xf numFmtId="7" fontId="13" fillId="2" borderId="8" xfId="0" applyNumberFormat="1" applyFont="1" applyFill="1" applyBorder="1"/>
    <xf numFmtId="0" fontId="14" fillId="2" borderId="16" xfId="0" applyFont="1" applyFill="1" applyBorder="1" applyAlignment="1">
      <alignment horizontal="center"/>
    </xf>
    <xf numFmtId="14" fontId="0" fillId="2" borderId="16" xfId="0" applyNumberFormat="1" applyFill="1" applyBorder="1" applyAlignment="1">
      <alignment horizontal="center"/>
    </xf>
    <xf numFmtId="39" fontId="13" fillId="2" borderId="16" xfId="0" applyNumberFormat="1" applyFont="1" applyFill="1" applyBorder="1"/>
    <xf numFmtId="7" fontId="13" fillId="2" borderId="10" xfId="0" applyNumberFormat="1" applyFont="1" applyFill="1" applyBorder="1"/>
    <xf numFmtId="15" fontId="0" fillId="2" borderId="0" xfId="0" quotePrefix="1" applyNumberFormat="1" applyFill="1"/>
    <xf numFmtId="0" fontId="11" fillId="2" borderId="0" xfId="0" applyFont="1" applyFill="1" applyAlignment="1">
      <alignment horizontal="center"/>
    </xf>
    <xf numFmtId="39" fontId="19" fillId="2" borderId="0" xfId="0" applyNumberFormat="1" applyFont="1" applyFill="1" applyBorder="1"/>
    <xf numFmtId="39" fontId="22" fillId="2" borderId="0" xfId="0" applyNumberFormat="1" applyFont="1" applyFill="1" applyBorder="1"/>
    <xf numFmtId="39" fontId="22" fillId="2" borderId="16" xfId="0" applyNumberFormat="1" applyFont="1" applyFill="1" applyBorder="1"/>
    <xf numFmtId="167" fontId="9" fillId="2" borderId="0" xfId="1" applyNumberFormat="1" applyFill="1" applyBorder="1"/>
    <xf numFmtId="0" fontId="21" fillId="2" borderId="0" xfId="0" applyFont="1" applyFill="1" applyBorder="1"/>
    <xf numFmtId="43" fontId="13" fillId="2" borderId="0" xfId="1" applyFont="1" applyFill="1" applyBorder="1"/>
    <xf numFmtId="167" fontId="9" fillId="2" borderId="1" xfId="1" applyNumberFormat="1" applyFill="1" applyBorder="1"/>
    <xf numFmtId="167" fontId="0" fillId="2" borderId="0" xfId="0" applyNumberFormat="1" applyFill="1" applyBorder="1" applyAlignment="1">
      <alignment horizontal="left"/>
    </xf>
    <xf numFmtId="0" fontId="11" fillId="2" borderId="0" xfId="0" applyFont="1" applyFill="1" applyBorder="1" applyAlignment="1">
      <alignment horizontal="left"/>
    </xf>
    <xf numFmtId="0" fontId="0" fillId="2" borderId="4" xfId="0" applyFill="1" applyBorder="1"/>
    <xf numFmtId="0" fontId="16" fillId="2" borderId="6" xfId="0" applyFont="1" applyFill="1" applyBorder="1"/>
    <xf numFmtId="0" fontId="14" fillId="2" borderId="0" xfId="0" applyFont="1" applyFill="1" applyBorder="1" applyAlignment="1">
      <alignment horizontal="center"/>
    </xf>
    <xf numFmtId="0" fontId="0" fillId="2" borderId="14" xfId="0" applyFill="1" applyBorder="1"/>
    <xf numFmtId="7" fontId="0" fillId="2" borderId="0" xfId="0" applyNumberFormat="1" applyFill="1" applyBorder="1"/>
    <xf numFmtId="7" fontId="13" fillId="2" borderId="0" xfId="0" applyNumberFormat="1" applyFont="1" applyFill="1" applyBorder="1"/>
    <xf numFmtId="39" fontId="13" fillId="2" borderId="0" xfId="0" applyNumberFormat="1" applyFont="1" applyFill="1" applyBorder="1"/>
    <xf numFmtId="167" fontId="0" fillId="2" borderId="12" xfId="0" applyNumberFormat="1" applyFill="1" applyBorder="1" applyAlignment="1">
      <alignment horizontal="left"/>
    </xf>
    <xf numFmtId="167" fontId="0" fillId="2" borderId="5" xfId="0" applyNumberFormat="1" applyFill="1" applyBorder="1" applyAlignment="1">
      <alignment horizontal="left"/>
    </xf>
    <xf numFmtId="7" fontId="19" fillId="2" borderId="0" xfId="0" applyNumberFormat="1" applyFont="1" applyFill="1" applyBorder="1"/>
    <xf numFmtId="39" fontId="22" fillId="2" borderId="25" xfId="0" applyNumberFormat="1" applyFont="1" applyFill="1" applyBorder="1"/>
    <xf numFmtId="0" fontId="19" fillId="2" borderId="0" xfId="0" applyFont="1" applyFill="1" applyBorder="1"/>
    <xf numFmtId="39" fontId="22" fillId="2" borderId="6" xfId="0" applyNumberFormat="1" applyFont="1" applyFill="1" applyBorder="1"/>
    <xf numFmtId="0" fontId="19" fillId="2" borderId="6" xfId="0" applyFont="1" applyFill="1" applyBorder="1"/>
    <xf numFmtId="7" fontId="26" fillId="2" borderId="0" xfId="0" applyNumberFormat="1" applyFont="1" applyFill="1" applyBorder="1"/>
    <xf numFmtId="39" fontId="26" fillId="2" borderId="0" xfId="0" applyNumberFormat="1" applyFont="1" applyFill="1" applyBorder="1"/>
    <xf numFmtId="39" fontId="26" fillId="2" borderId="16" xfId="0" applyNumberFormat="1" applyFont="1" applyFill="1" applyBorder="1"/>
    <xf numFmtId="7" fontId="0" fillId="3" borderId="0" xfId="0" applyNumberFormat="1" applyFill="1" applyBorder="1"/>
    <xf numFmtId="39" fontId="0" fillId="3" borderId="0" xfId="0" applyNumberFormat="1" applyFill="1" applyBorder="1"/>
    <xf numFmtId="39" fontId="0" fillId="3" borderId="16" xfId="0" applyNumberFormat="1" applyFill="1" applyBorder="1"/>
    <xf numFmtId="7" fontId="0" fillId="4" borderId="0" xfId="0" applyNumberFormat="1" applyFill="1" applyBorder="1"/>
    <xf numFmtId="39" fontId="0" fillId="4" borderId="0" xfId="0" applyNumberFormat="1" applyFill="1" applyBorder="1"/>
    <xf numFmtId="39" fontId="0" fillId="4" borderId="16" xfId="0" applyNumberFormat="1" applyFill="1" applyBorder="1"/>
    <xf numFmtId="0" fontId="25" fillId="2" borderId="0" xfId="0" applyFont="1" applyFill="1" applyBorder="1"/>
    <xf numFmtId="0" fontId="0" fillId="2" borderId="0" xfId="0" applyFill="1" applyBorder="1" applyAlignment="1"/>
    <xf numFmtId="39" fontId="0" fillId="2" borderId="0" xfId="0" applyNumberFormat="1" applyFill="1" applyBorder="1" applyAlignment="1">
      <alignment horizontal="right"/>
    </xf>
    <xf numFmtId="0" fontId="20" fillId="2" borderId="5" xfId="0" applyFont="1" applyFill="1" applyBorder="1"/>
    <xf numFmtId="0" fontId="25" fillId="2" borderId="0" xfId="0" applyFont="1" applyFill="1"/>
    <xf numFmtId="0" fontId="11" fillId="2" borderId="18" xfId="0" applyFont="1" applyFill="1" applyBorder="1" applyAlignment="1">
      <alignment horizontal="center"/>
    </xf>
    <xf numFmtId="0" fontId="25" fillId="2" borderId="0" xfId="0" applyFont="1" applyFill="1" applyBorder="1" applyAlignment="1">
      <alignment horizontal="left" vertical="top" wrapText="1"/>
    </xf>
    <xf numFmtId="0" fontId="25" fillId="2" borderId="0" xfId="0" applyFont="1" applyFill="1" applyBorder="1" applyAlignment="1"/>
    <xf numFmtId="0" fontId="25" fillId="2" borderId="28" xfId="0" applyFont="1" applyFill="1" applyBorder="1" applyAlignment="1">
      <alignment horizontal="center" vertical="top" wrapText="1"/>
    </xf>
    <xf numFmtId="0" fontId="25" fillId="2" borderId="26" xfId="0" applyFont="1" applyFill="1" applyBorder="1" applyAlignment="1">
      <alignment horizontal="left" vertical="top" wrapText="1"/>
    </xf>
    <xf numFmtId="0" fontId="25" fillId="2" borderId="29" xfId="0" applyFont="1" applyFill="1" applyBorder="1" applyAlignment="1">
      <alignment horizontal="left" vertical="top" wrapText="1"/>
    </xf>
    <xf numFmtId="0" fontId="25" fillId="2" borderId="26" xfId="0" applyFont="1" applyFill="1" applyBorder="1" applyAlignment="1">
      <alignment vertical="top" wrapText="1"/>
    </xf>
    <xf numFmtId="14" fontId="25" fillId="2" borderId="28" xfId="0" applyNumberFormat="1" applyFont="1" applyFill="1" applyBorder="1" applyAlignment="1">
      <alignment horizontal="left" vertical="top" wrapText="1"/>
    </xf>
    <xf numFmtId="0" fontId="25" fillId="2" borderId="27" xfId="0" applyFont="1" applyFill="1" applyBorder="1" applyAlignment="1">
      <alignment horizontal="left" vertical="top" wrapText="1"/>
    </xf>
    <xf numFmtId="14" fontId="25" fillId="2" borderId="27" xfId="0" applyNumberFormat="1" applyFont="1" applyFill="1" applyBorder="1" applyAlignment="1">
      <alignment horizontal="left" vertical="top" wrapText="1"/>
    </xf>
    <xf numFmtId="14" fontId="25" fillId="2" borderId="26" xfId="0" applyNumberFormat="1" applyFont="1" applyFill="1" applyBorder="1" applyAlignment="1">
      <alignment horizontal="left" vertical="top" wrapText="1"/>
    </xf>
    <xf numFmtId="0" fontId="25" fillId="2" borderId="28" xfId="0" applyFont="1" applyFill="1" applyBorder="1" applyAlignment="1">
      <alignment horizontal="left" vertical="top" wrapText="1"/>
    </xf>
    <xf numFmtId="0" fontId="25" fillId="2" borderId="0" xfId="0" applyFont="1" applyFill="1" applyBorder="1" applyAlignment="1">
      <alignment vertical="top" wrapText="1"/>
    </xf>
    <xf numFmtId="0" fontId="25" fillId="2" borderId="0" xfId="0" applyFont="1" applyFill="1" applyBorder="1" applyAlignment="1">
      <alignment horizontal="center" vertical="top" wrapText="1"/>
    </xf>
    <xf numFmtId="14" fontId="25" fillId="2" borderId="0" xfId="0" applyNumberFormat="1" applyFont="1" applyFill="1" applyBorder="1" applyAlignment="1">
      <alignment horizontal="left" vertical="top" wrapText="1"/>
    </xf>
    <xf numFmtId="167" fontId="11" fillId="2" borderId="0" xfId="1" applyNumberFormat="1" applyFont="1" applyFill="1" applyBorder="1"/>
    <xf numFmtId="0" fontId="20" fillId="2" borderId="0" xfId="0" applyFont="1" applyFill="1" applyBorder="1"/>
    <xf numFmtId="39" fontId="0" fillId="2" borderId="8" xfId="0" applyNumberFormat="1" applyFill="1" applyBorder="1"/>
    <xf numFmtId="169" fontId="0" fillId="2" borderId="16" xfId="0" applyNumberFormat="1" applyFill="1" applyBorder="1"/>
    <xf numFmtId="169" fontId="0" fillId="2" borderId="0" xfId="0" applyNumberFormat="1" applyFill="1" applyBorder="1"/>
    <xf numFmtId="0" fontId="11" fillId="2" borderId="1" xfId="0" applyFont="1" applyFill="1" applyBorder="1"/>
    <xf numFmtId="167" fontId="11" fillId="2" borderId="1" xfId="1" applyNumberFormat="1" applyFont="1" applyFill="1" applyBorder="1"/>
    <xf numFmtId="39" fontId="0" fillId="0" borderId="0" xfId="0" applyNumberFormat="1"/>
    <xf numFmtId="0" fontId="11" fillId="2" borderId="16" xfId="0" applyFont="1" applyFill="1" applyBorder="1" applyAlignment="1">
      <alignment horizontal="center"/>
    </xf>
    <xf numFmtId="0" fontId="0" fillId="0" borderId="0" xfId="0" applyBorder="1"/>
    <xf numFmtId="0" fontId="11" fillId="2" borderId="16" xfId="0" applyFont="1" applyFill="1" applyBorder="1"/>
    <xf numFmtId="0" fontId="0" fillId="0" borderId="0" xfId="0" applyFill="1" applyBorder="1"/>
    <xf numFmtId="0" fontId="28" fillId="0" borderId="0" xfId="0" applyFont="1"/>
    <xf numFmtId="40" fontId="0" fillId="0" borderId="0" xfId="0" applyNumberFormat="1"/>
    <xf numFmtId="38" fontId="0" fillId="0" borderId="0" xfId="0" applyNumberFormat="1"/>
    <xf numFmtId="0" fontId="14" fillId="0" borderId="0" xfId="0" applyFont="1"/>
    <xf numFmtId="40" fontId="14" fillId="0" borderId="0" xfId="0" applyNumberFormat="1" applyFont="1"/>
    <xf numFmtId="38" fontId="14" fillId="0" borderId="0" xfId="0" applyNumberFormat="1" applyFont="1"/>
    <xf numFmtId="164" fontId="26" fillId="0" borderId="0" xfId="1" applyNumberFormat="1" applyFont="1"/>
    <xf numFmtId="164" fontId="13" fillId="0" borderId="0" xfId="1" applyNumberFormat="1" applyFont="1"/>
    <xf numFmtId="38" fontId="13" fillId="0" borderId="24" xfId="0" applyNumberFormat="1" applyFont="1" applyBorder="1"/>
    <xf numFmtId="38" fontId="14" fillId="0" borderId="0" xfId="0" applyNumberFormat="1" applyFont="1" applyBorder="1"/>
    <xf numFmtId="40" fontId="0" fillId="0" borderId="20" xfId="0" applyNumberFormat="1" applyBorder="1"/>
    <xf numFmtId="40" fontId="0" fillId="0" borderId="16" xfId="0" applyNumberFormat="1" applyBorder="1"/>
    <xf numFmtId="38" fontId="0" fillId="0" borderId="16" xfId="0" applyNumberFormat="1" applyBorder="1"/>
    <xf numFmtId="40" fontId="0" fillId="0" borderId="0" xfId="0" applyNumberFormat="1" applyBorder="1"/>
    <xf numFmtId="0" fontId="0" fillId="0" borderId="19" xfId="0" applyBorder="1"/>
    <xf numFmtId="40" fontId="0" fillId="0" borderId="21" xfId="0" applyNumberFormat="1" applyBorder="1"/>
    <xf numFmtId="40" fontId="0" fillId="0" borderId="17" xfId="0" applyNumberFormat="1" applyBorder="1"/>
    <xf numFmtId="164" fontId="9" fillId="0" borderId="0" xfId="1" applyNumberFormat="1"/>
    <xf numFmtId="164" fontId="9" fillId="0" borderId="19" xfId="1" applyNumberFormat="1" applyBorder="1"/>
    <xf numFmtId="38" fontId="26" fillId="0" borderId="0" xfId="0" applyNumberFormat="1" applyFont="1"/>
    <xf numFmtId="165" fontId="13" fillId="0" borderId="19" xfId="2" applyNumberFormat="1" applyFont="1" applyBorder="1"/>
    <xf numFmtId="38" fontId="26" fillId="0" borderId="0" xfId="0" applyNumberFormat="1" applyFont="1" applyFill="1"/>
    <xf numFmtId="0" fontId="0" fillId="0" borderId="0" xfId="0" applyFill="1"/>
    <xf numFmtId="165" fontId="13" fillId="0" borderId="19" xfId="2" applyNumberFormat="1" applyFont="1" applyFill="1" applyBorder="1"/>
    <xf numFmtId="44" fontId="13" fillId="0" borderId="0" xfId="2" applyFont="1" applyFill="1"/>
    <xf numFmtId="44" fontId="26" fillId="0" borderId="0" xfId="2" applyFont="1" applyFill="1"/>
    <xf numFmtId="40" fontId="0" fillId="0" borderId="16" xfId="0" applyNumberFormat="1" applyBorder="1" applyAlignment="1">
      <alignment horizontal="center"/>
    </xf>
    <xf numFmtId="38" fontId="0" fillId="0" borderId="16" xfId="0" applyNumberFormat="1" applyBorder="1" applyAlignment="1">
      <alignment horizontal="center"/>
    </xf>
    <xf numFmtId="0" fontId="0" fillId="0" borderId="16" xfId="0" applyBorder="1" applyAlignment="1">
      <alignment horizontal="center"/>
    </xf>
    <xf numFmtId="165" fontId="13" fillId="0" borderId="0" xfId="2" applyNumberFormat="1" applyFont="1"/>
    <xf numFmtId="165" fontId="9" fillId="0" borderId="0" xfId="2" applyNumberFormat="1"/>
    <xf numFmtId="165" fontId="9" fillId="0" borderId="30" xfId="2" applyNumberFormat="1" applyBorder="1"/>
    <xf numFmtId="164" fontId="9" fillId="0" borderId="30" xfId="1" applyNumberFormat="1" applyBorder="1"/>
    <xf numFmtId="164" fontId="9" fillId="0" borderId="0" xfId="1" applyNumberFormat="1" applyBorder="1"/>
    <xf numFmtId="164" fontId="13" fillId="0" borderId="0" xfId="1" applyNumberFormat="1" applyFont="1" applyBorder="1"/>
    <xf numFmtId="164" fontId="9" fillId="0" borderId="24" xfId="1" applyNumberFormat="1" applyBorder="1"/>
    <xf numFmtId="164" fontId="13" fillId="0" borderId="24" xfId="1" applyNumberFormat="1" applyFont="1" applyBorder="1"/>
    <xf numFmtId="165" fontId="9" fillId="0" borderId="24" xfId="2" applyNumberFormat="1" applyBorder="1"/>
    <xf numFmtId="165" fontId="13" fillId="0" borderId="24" xfId="2" applyNumberFormat="1" applyFont="1" applyBorder="1"/>
    <xf numFmtId="164" fontId="13" fillId="0" borderId="0" xfId="1" applyNumberFormat="1" applyFont="1" applyFill="1" applyBorder="1"/>
    <xf numFmtId="0" fontId="19" fillId="0" borderId="0" xfId="0" applyFont="1"/>
    <xf numFmtId="14" fontId="19" fillId="0" borderId="0" xfId="0" applyNumberFormat="1" applyFont="1"/>
    <xf numFmtId="169" fontId="19" fillId="0" borderId="0" xfId="0" applyNumberFormat="1" applyFont="1"/>
    <xf numFmtId="39" fontId="19" fillId="0" borderId="0" xfId="0" applyNumberFormat="1" applyFont="1"/>
    <xf numFmtId="0" fontId="14" fillId="2" borderId="0" xfId="0" applyFont="1" applyFill="1"/>
    <xf numFmtId="0" fontId="29" fillId="0" borderId="0" xfId="0" applyFont="1"/>
    <xf numFmtId="0" fontId="14" fillId="5" borderId="0" xfId="0" applyFont="1" applyFill="1"/>
    <xf numFmtId="0" fontId="14" fillId="0" borderId="16" xfId="0" applyFont="1" applyBorder="1"/>
    <xf numFmtId="0" fontId="11" fillId="2" borderId="18" xfId="0" applyFont="1" applyFill="1" applyBorder="1"/>
    <xf numFmtId="0" fontId="11" fillId="2" borderId="20" xfId="0" applyFont="1" applyFill="1" applyBorder="1"/>
    <xf numFmtId="0" fontId="11" fillId="2" borderId="20" xfId="0" applyFont="1" applyFill="1" applyBorder="1" applyAlignment="1">
      <alignment horizontal="center"/>
    </xf>
    <xf numFmtId="39" fontId="13" fillId="2" borderId="0" xfId="1" applyNumberFormat="1" applyFont="1" applyFill="1" applyBorder="1" applyAlignment="1">
      <alignment horizontal="right"/>
    </xf>
    <xf numFmtId="39" fontId="13" fillId="2" borderId="16" xfId="1" applyNumberFormat="1" applyFont="1" applyFill="1" applyBorder="1" applyAlignment="1">
      <alignment horizontal="right"/>
    </xf>
    <xf numFmtId="0" fontId="13" fillId="2" borderId="0" xfId="0" applyFont="1" applyFill="1" applyBorder="1"/>
    <xf numFmtId="39" fontId="13" fillId="2" borderId="8" xfId="0" applyNumberFormat="1" applyFont="1" applyFill="1" applyBorder="1"/>
    <xf numFmtId="0" fontId="0" fillId="2" borderId="0" xfId="0" applyFill="1" applyBorder="1" applyAlignment="1">
      <alignment horizontal="right"/>
    </xf>
    <xf numFmtId="0" fontId="11" fillId="0" borderId="0" xfId="0" applyFont="1" applyFill="1" applyBorder="1"/>
    <xf numFmtId="12" fontId="0" fillId="0" borderId="0" xfId="0" applyNumberFormat="1"/>
    <xf numFmtId="39" fontId="0" fillId="0" borderId="0" xfId="0" applyNumberFormat="1" applyFill="1" applyBorder="1"/>
    <xf numFmtId="39" fontId="26" fillId="0" borderId="0" xfId="0" applyNumberFormat="1" applyFont="1" applyFill="1" applyBorder="1"/>
    <xf numFmtId="0" fontId="11" fillId="2" borderId="27" xfId="0" applyFont="1" applyFill="1" applyBorder="1" applyAlignment="1">
      <alignment horizontal="center"/>
    </xf>
    <xf numFmtId="39" fontId="19" fillId="0" borderId="0" xfId="0" applyNumberFormat="1" applyFont="1" applyFill="1" applyBorder="1"/>
    <xf numFmtId="0" fontId="14" fillId="2" borderId="12" xfId="0" applyFont="1" applyFill="1" applyBorder="1"/>
    <xf numFmtId="0" fontId="14" fillId="2" borderId="1" xfId="0" applyFont="1" applyFill="1" applyBorder="1"/>
    <xf numFmtId="0" fontId="32" fillId="0" borderId="0" xfId="0" applyFont="1" applyFill="1" applyBorder="1"/>
    <xf numFmtId="39" fontId="32" fillId="0" borderId="0" xfId="0" applyNumberFormat="1" applyFont="1" applyFill="1" applyBorder="1"/>
    <xf numFmtId="0" fontId="32" fillId="0" borderId="0" xfId="0" applyFont="1" applyFill="1"/>
    <xf numFmtId="0" fontId="32" fillId="0" borderId="0" xfId="0" applyFont="1"/>
    <xf numFmtId="0" fontId="14" fillId="0" borderId="0" xfId="0" applyFont="1" applyFill="1"/>
    <xf numFmtId="43" fontId="14" fillId="2" borderId="0" xfId="1" applyFont="1" applyFill="1" applyBorder="1"/>
    <xf numFmtId="14" fontId="25" fillId="2" borderId="29" xfId="0" applyNumberFormat="1" applyFont="1" applyFill="1" applyBorder="1" applyAlignment="1">
      <alignment horizontal="left" vertical="top" wrapText="1"/>
    </xf>
    <xf numFmtId="9" fontId="0" fillId="2" borderId="0" xfId="0" applyNumberFormat="1" applyFill="1" applyBorder="1"/>
    <xf numFmtId="43" fontId="20" fillId="2" borderId="0" xfId="1" applyFont="1" applyFill="1" applyBorder="1"/>
    <xf numFmtId="9" fontId="0" fillId="2" borderId="0" xfId="0" applyNumberFormat="1" applyFill="1"/>
    <xf numFmtId="0" fontId="32" fillId="2" borderId="0" xfId="0" applyFont="1" applyFill="1" applyBorder="1"/>
    <xf numFmtId="0" fontId="32" fillId="2" borderId="0" xfId="0" applyFont="1" applyFill="1" applyBorder="1" applyAlignment="1">
      <alignment horizontal="left"/>
    </xf>
    <xf numFmtId="39" fontId="32" fillId="2" borderId="0" xfId="0" applyNumberFormat="1" applyFont="1" applyFill="1" applyBorder="1"/>
    <xf numFmtId="0" fontId="32" fillId="2" borderId="0" xfId="0" applyFont="1" applyFill="1"/>
    <xf numFmtId="0" fontId="14" fillId="0" borderId="16" xfId="0" applyFont="1" applyFill="1" applyBorder="1"/>
    <xf numFmtId="39" fontId="19" fillId="0" borderId="0" xfId="0" applyNumberFormat="1" applyFont="1" applyFill="1"/>
    <xf numFmtId="0" fontId="19" fillId="0" borderId="0" xfId="0" applyFont="1" applyFill="1"/>
    <xf numFmtId="0" fontId="29" fillId="0" borderId="0" xfId="0" applyFont="1" applyFill="1"/>
    <xf numFmtId="0" fontId="19" fillId="2" borderId="0" xfId="0" applyFont="1" applyFill="1" applyBorder="1" applyAlignment="1">
      <alignment horizontal="center"/>
    </xf>
    <xf numFmtId="0" fontId="19" fillId="2" borderId="6" xfId="0" applyFont="1" applyFill="1" applyBorder="1" applyAlignment="1">
      <alignment horizontal="center"/>
    </xf>
    <xf numFmtId="0" fontId="0" fillId="6" borderId="0" xfId="0" applyFill="1" applyBorder="1"/>
    <xf numFmtId="39" fontId="0" fillId="6" borderId="0" xfId="0" applyNumberFormat="1" applyFill="1" applyBorder="1"/>
    <xf numFmtId="0" fontId="0" fillId="6" borderId="30" xfId="0" applyFill="1" applyBorder="1"/>
    <xf numFmtId="0" fontId="0" fillId="0" borderId="17" xfId="0" applyBorder="1"/>
    <xf numFmtId="39" fontId="0" fillId="0" borderId="0" xfId="0" applyNumberFormat="1" applyBorder="1"/>
    <xf numFmtId="0" fontId="0" fillId="0" borderId="16" xfId="0" applyBorder="1"/>
    <xf numFmtId="39" fontId="26" fillId="0" borderId="16" xfId="0" applyNumberFormat="1" applyFont="1" applyFill="1" applyBorder="1"/>
    <xf numFmtId="39" fontId="0" fillId="0" borderId="16" xfId="0" applyNumberFormat="1" applyFill="1" applyBorder="1"/>
    <xf numFmtId="0" fontId="25" fillId="2" borderId="0" xfId="0" applyFont="1" applyFill="1" applyBorder="1" applyAlignment="1">
      <alignment horizontal="justify" vertical="top" wrapText="1"/>
    </xf>
    <xf numFmtId="0" fontId="25" fillId="2" borderId="0" xfId="0" applyFont="1" applyFill="1" applyBorder="1" applyAlignment="1">
      <alignment horizontal="left"/>
    </xf>
    <xf numFmtId="167" fontId="25" fillId="2" borderId="0" xfId="0" quotePrefix="1" applyNumberFormat="1" applyFont="1" applyFill="1" applyBorder="1" applyAlignment="1">
      <alignment horizontal="left"/>
    </xf>
    <xf numFmtId="167" fontId="0" fillId="2" borderId="0" xfId="0" quotePrefix="1" applyNumberFormat="1" applyFill="1" applyBorder="1" applyAlignment="1">
      <alignment horizontal="right"/>
    </xf>
    <xf numFmtId="0" fontId="20" fillId="2" borderId="5" xfId="0" applyFont="1" applyFill="1" applyBorder="1" applyAlignment="1">
      <alignment horizontal="left"/>
    </xf>
    <xf numFmtId="0" fontId="9" fillId="2" borderId="0" xfId="0" applyFont="1" applyFill="1"/>
    <xf numFmtId="0" fontId="33" fillId="2" borderId="0" xfId="0" applyFont="1" applyFill="1"/>
    <xf numFmtId="37" fontId="9" fillId="2" borderId="0" xfId="0" applyNumberFormat="1" applyFont="1" applyFill="1"/>
    <xf numFmtId="0" fontId="19" fillId="2" borderId="0" xfId="0" applyFont="1" applyFill="1"/>
    <xf numFmtId="10" fontId="25" fillId="2" borderId="0" xfId="0" applyNumberFormat="1" applyFont="1" applyFill="1"/>
    <xf numFmtId="43" fontId="9" fillId="2" borderId="0" xfId="1" applyFont="1" applyFill="1" applyBorder="1"/>
    <xf numFmtId="167" fontId="0" fillId="5" borderId="0" xfId="0" quotePrefix="1" applyNumberFormat="1" applyFill="1" applyBorder="1" applyAlignment="1"/>
    <xf numFmtId="0" fontId="14" fillId="2" borderId="5" xfId="0" applyFont="1" applyFill="1" applyBorder="1" applyAlignment="1"/>
    <xf numFmtId="0" fontId="14" fillId="2" borderId="0" xfId="0" applyFont="1" applyFill="1" applyBorder="1" applyAlignment="1"/>
    <xf numFmtId="0" fontId="14" fillId="2" borderId="5" xfId="0" applyFont="1" applyFill="1" applyBorder="1"/>
    <xf numFmtId="0" fontId="19" fillId="2" borderId="0" xfId="0" applyFont="1" applyFill="1" applyBorder="1" applyAlignment="1">
      <alignment horizontal="right"/>
    </xf>
    <xf numFmtId="0" fontId="19" fillId="2" borderId="16" xfId="0" applyFont="1" applyFill="1" applyBorder="1" applyAlignment="1">
      <alignment horizontal="right"/>
    </xf>
    <xf numFmtId="39" fontId="19" fillId="5" borderId="0" xfId="0" applyNumberFormat="1" applyFont="1" applyFill="1" applyBorder="1"/>
    <xf numFmtId="39" fontId="19" fillId="5" borderId="16" xfId="0" applyNumberFormat="1" applyFont="1" applyFill="1" applyBorder="1"/>
    <xf numFmtId="39" fontId="22" fillId="2" borderId="10" xfId="0" applyNumberFormat="1" applyFont="1" applyFill="1" applyBorder="1"/>
    <xf numFmtId="0" fontId="14" fillId="2" borderId="6" xfId="0" applyFont="1" applyFill="1" applyBorder="1"/>
    <xf numFmtId="0" fontId="32" fillId="2" borderId="1" xfId="0" applyFont="1" applyFill="1" applyBorder="1"/>
    <xf numFmtId="0" fontId="32" fillId="2" borderId="13" xfId="0" applyFont="1" applyFill="1" applyBorder="1"/>
    <xf numFmtId="39" fontId="22" fillId="0" borderId="0" xfId="0" applyNumberFormat="1" applyFont="1" applyFill="1"/>
    <xf numFmtId="0" fontId="22" fillId="0" borderId="0" xfId="0" applyFont="1" applyFill="1"/>
    <xf numFmtId="0" fontId="13" fillId="0" borderId="0" xfId="0" applyFont="1" applyFill="1"/>
    <xf numFmtId="0" fontId="14" fillId="2" borderId="0" xfId="0" applyFont="1" applyFill="1" applyBorder="1" applyAlignment="1">
      <alignment horizontal="left"/>
    </xf>
    <xf numFmtId="0" fontId="19" fillId="2" borderId="25" xfId="0" applyFont="1" applyFill="1" applyBorder="1" applyAlignment="1">
      <alignment horizontal="right"/>
    </xf>
    <xf numFmtId="39" fontId="22" fillId="2" borderId="11" xfId="0" applyNumberFormat="1" applyFont="1" applyFill="1" applyBorder="1"/>
    <xf numFmtId="0" fontId="14" fillId="2" borderId="19" xfId="0" applyFont="1" applyFill="1" applyBorder="1"/>
    <xf numFmtId="0" fontId="32" fillId="2" borderId="16" xfId="0" applyFont="1" applyFill="1" applyBorder="1"/>
    <xf numFmtId="0" fontId="14" fillId="2" borderId="21" xfId="0" applyFont="1" applyFill="1" applyBorder="1"/>
    <xf numFmtId="0" fontId="14" fillId="2" borderId="18" xfId="0" applyFont="1" applyFill="1" applyBorder="1"/>
    <xf numFmtId="39" fontId="14" fillId="2" borderId="19" xfId="0" applyNumberFormat="1" applyFont="1" applyFill="1" applyBorder="1"/>
    <xf numFmtId="39" fontId="14" fillId="2" borderId="0" xfId="0" applyNumberFormat="1" applyFont="1" applyFill="1" applyBorder="1"/>
    <xf numFmtId="39" fontId="26" fillId="2" borderId="19" xfId="0" applyNumberFormat="1" applyFont="1" applyFill="1" applyBorder="1"/>
    <xf numFmtId="0" fontId="14" fillId="2" borderId="20" xfId="0" applyFont="1" applyFill="1" applyBorder="1"/>
    <xf numFmtId="0" fontId="14" fillId="2" borderId="16" xfId="0" applyFont="1" applyFill="1" applyBorder="1"/>
    <xf numFmtId="39" fontId="26" fillId="2" borderId="16" xfId="0" applyNumberFormat="1" applyFont="1" applyFill="1" applyBorder="1" applyAlignment="1">
      <alignment horizontal="right"/>
    </xf>
    <xf numFmtId="0" fontId="26" fillId="2" borderId="16" xfId="0" applyFont="1" applyFill="1" applyBorder="1" applyAlignment="1">
      <alignment horizontal="right"/>
    </xf>
    <xf numFmtId="0" fontId="14" fillId="2" borderId="22" xfId="0" applyFont="1" applyFill="1" applyBorder="1"/>
    <xf numFmtId="0" fontId="14" fillId="2" borderId="24" xfId="0" applyFont="1" applyFill="1" applyBorder="1"/>
    <xf numFmtId="0" fontId="26" fillId="2" borderId="24" xfId="0" applyFont="1" applyFill="1" applyBorder="1" applyAlignment="1">
      <alignment horizontal="right"/>
    </xf>
    <xf numFmtId="39" fontId="26" fillId="2" borderId="24" xfId="0" applyNumberFormat="1" applyFont="1" applyFill="1" applyBorder="1" applyAlignment="1">
      <alignment horizontal="right"/>
    </xf>
    <xf numFmtId="0" fontId="14" fillId="2" borderId="0" xfId="0" applyFont="1" applyFill="1" applyAlignment="1"/>
    <xf numFmtId="0" fontId="18" fillId="2" borderId="0" xfId="0" applyFont="1" applyFill="1" applyAlignment="1">
      <alignment horizontal="left" vertical="top" wrapText="1"/>
    </xf>
    <xf numFmtId="164" fontId="13" fillId="0" borderId="0" xfId="0" applyNumberFormat="1" applyFont="1" applyBorder="1"/>
    <xf numFmtId="164" fontId="13" fillId="0" borderId="0" xfId="0" applyNumberFormat="1" applyFont="1" applyFill="1" applyBorder="1"/>
    <xf numFmtId="165" fontId="9" fillId="0" borderId="16" xfId="2" applyNumberFormat="1" applyBorder="1"/>
    <xf numFmtId="164" fontId="31" fillId="0" borderId="0" xfId="1" applyNumberFormat="1" applyFont="1"/>
    <xf numFmtId="167" fontId="0" fillId="0" borderId="0" xfId="0" applyNumberFormat="1" applyFill="1"/>
    <xf numFmtId="167" fontId="0" fillId="2" borderId="16" xfId="0" quotePrefix="1" applyNumberFormat="1" applyFill="1" applyBorder="1" applyAlignment="1">
      <alignment horizontal="right"/>
    </xf>
    <xf numFmtId="0" fontId="14" fillId="5" borderId="16" xfId="0" applyFont="1" applyFill="1" applyBorder="1"/>
    <xf numFmtId="0" fontId="37" fillId="2" borderId="0" xfId="0" applyFont="1" applyFill="1"/>
    <xf numFmtId="164" fontId="26" fillId="0" borderId="0" xfId="1" applyNumberFormat="1" applyFont="1" applyFill="1" applyBorder="1"/>
    <xf numFmtId="164" fontId="26" fillId="0" borderId="0" xfId="0" applyNumberFormat="1" applyFont="1" applyBorder="1"/>
    <xf numFmtId="164" fontId="13" fillId="7" borderId="0" xfId="1" applyNumberFormat="1" applyFont="1" applyFill="1"/>
    <xf numFmtId="40" fontId="0" fillId="0" borderId="0" xfId="0" applyNumberFormat="1" applyFill="1"/>
    <xf numFmtId="164" fontId="13" fillId="0" borderId="24" xfId="1" applyNumberFormat="1" applyFont="1" applyFill="1" applyBorder="1"/>
    <xf numFmtId="0" fontId="25" fillId="2" borderId="28" xfId="0" applyFont="1" applyFill="1" applyBorder="1" applyAlignment="1">
      <alignment vertical="top" wrapText="1"/>
    </xf>
    <xf numFmtId="0" fontId="37" fillId="2" borderId="0" xfId="0" applyFont="1" applyFill="1" applyBorder="1"/>
    <xf numFmtId="167" fontId="0" fillId="2" borderId="0" xfId="0" applyNumberFormat="1" applyFill="1" applyBorder="1"/>
    <xf numFmtId="0" fontId="15" fillId="2" borderId="0" xfId="0" applyFont="1" applyFill="1" applyBorder="1" applyAlignment="1">
      <alignment horizontal="left"/>
    </xf>
    <xf numFmtId="0" fontId="19" fillId="2" borderId="0" xfId="0" applyFont="1" applyFill="1" applyBorder="1" applyAlignment="1">
      <alignment horizontal="left"/>
    </xf>
    <xf numFmtId="0" fontId="20" fillId="2" borderId="0" xfId="0" applyFont="1" applyFill="1" applyBorder="1" applyAlignment="1">
      <alignment horizontal="left"/>
    </xf>
    <xf numFmtId="0" fontId="0" fillId="2" borderId="24" xfId="0" applyFill="1" applyBorder="1"/>
    <xf numFmtId="0" fontId="44" fillId="2" borderId="4" xfId="0" applyFont="1" applyFill="1" applyBorder="1" applyAlignment="1">
      <alignment horizontal="center"/>
    </xf>
    <xf numFmtId="0" fontId="44" fillId="2" borderId="6" xfId="0" applyFont="1" applyFill="1" applyBorder="1" applyAlignment="1">
      <alignment horizontal="center"/>
    </xf>
    <xf numFmtId="0" fontId="44" fillId="2" borderId="0" xfId="0" applyFont="1" applyFill="1" applyBorder="1" applyAlignment="1">
      <alignment horizontal="center"/>
    </xf>
    <xf numFmtId="0" fontId="42" fillId="2" borderId="0" xfId="0" applyFont="1" applyFill="1"/>
    <xf numFmtId="0" fontId="43" fillId="2" borderId="0" xfId="0" applyFont="1" applyFill="1"/>
    <xf numFmtId="0" fontId="45" fillId="2" borderId="0" xfId="0" applyFont="1" applyFill="1"/>
    <xf numFmtId="0" fontId="45" fillId="2" borderId="5" xfId="0" applyFont="1" applyFill="1" applyBorder="1"/>
    <xf numFmtId="0" fontId="42" fillId="2" borderId="0" xfId="0" applyFont="1" applyFill="1" applyBorder="1"/>
    <xf numFmtId="0" fontId="46" fillId="2" borderId="0" xfId="0" applyFont="1" applyFill="1" applyBorder="1"/>
    <xf numFmtId="0" fontId="47" fillId="2" borderId="0" xfId="0" applyFont="1" applyFill="1" applyBorder="1"/>
    <xf numFmtId="0" fontId="42" fillId="2" borderId="5" xfId="0" applyFont="1" applyFill="1" applyBorder="1"/>
    <xf numFmtId="0" fontId="43" fillId="2" borderId="0" xfId="0" applyFont="1" applyFill="1" applyBorder="1"/>
    <xf numFmtId="0" fontId="43" fillId="2" borderId="6" xfId="0" applyFont="1" applyFill="1" applyBorder="1"/>
    <xf numFmtId="43" fontId="43" fillId="2" borderId="0" xfId="1" applyFont="1" applyFill="1"/>
    <xf numFmtId="0" fontId="43" fillId="2" borderId="5" xfId="0" applyFont="1" applyFill="1" applyBorder="1"/>
    <xf numFmtId="0" fontId="43" fillId="2" borderId="1" xfId="0" applyFont="1" applyFill="1" applyBorder="1"/>
    <xf numFmtId="0" fontId="42" fillId="2" borderId="15" xfId="0" applyFont="1" applyFill="1" applyBorder="1"/>
    <xf numFmtId="0" fontId="42" fillId="2" borderId="2" xfId="0" applyFont="1" applyFill="1" applyBorder="1" applyAlignment="1">
      <alignment horizontal="center"/>
    </xf>
    <xf numFmtId="0" fontId="42" fillId="2" borderId="3" xfId="0" applyFont="1" applyFill="1" applyBorder="1" applyAlignment="1">
      <alignment horizontal="center"/>
    </xf>
    <xf numFmtId="0" fontId="42" fillId="2" borderId="4" xfId="0" applyFont="1" applyFill="1" applyBorder="1" applyAlignment="1">
      <alignment horizontal="center"/>
    </xf>
    <xf numFmtId="0" fontId="42" fillId="2" borderId="0" xfId="0" applyFont="1" applyFill="1" applyBorder="1" applyAlignment="1">
      <alignment horizontal="center"/>
    </xf>
    <xf numFmtId="0" fontId="42" fillId="2" borderId="6" xfId="0" applyFont="1" applyFill="1" applyBorder="1" applyAlignment="1">
      <alignment horizontal="center"/>
    </xf>
    <xf numFmtId="0" fontId="43" fillId="2" borderId="7" xfId="0" applyFont="1" applyFill="1" applyBorder="1"/>
    <xf numFmtId="0" fontId="43" fillId="2" borderId="8" xfId="0" applyFont="1" applyFill="1" applyBorder="1"/>
    <xf numFmtId="0" fontId="43" fillId="2" borderId="8" xfId="0" applyFont="1" applyFill="1" applyBorder="1" applyAlignment="1">
      <alignment horizontal="center"/>
    </xf>
    <xf numFmtId="0" fontId="43" fillId="2" borderId="9" xfId="0" applyFont="1" applyFill="1" applyBorder="1" applyAlignment="1">
      <alignment horizontal="center"/>
    </xf>
    <xf numFmtId="0" fontId="48" fillId="2" borderId="0" xfId="0" applyFont="1" applyFill="1" applyBorder="1"/>
    <xf numFmtId="39" fontId="48" fillId="2" borderId="0" xfId="0" applyNumberFormat="1" applyFont="1" applyFill="1" applyBorder="1" applyAlignment="1">
      <alignment horizontal="center"/>
    </xf>
    <xf numFmtId="39" fontId="48" fillId="2" borderId="6" xfId="0" applyNumberFormat="1" applyFont="1" applyFill="1" applyBorder="1" applyAlignment="1">
      <alignment horizontal="center"/>
    </xf>
    <xf numFmtId="0" fontId="48" fillId="2" borderId="6" xfId="0" applyFont="1" applyFill="1" applyBorder="1"/>
    <xf numFmtId="43" fontId="48" fillId="2" borderId="0" xfId="1" applyFont="1" applyFill="1"/>
    <xf numFmtId="0" fontId="48" fillId="2" borderId="0" xfId="0" applyFont="1" applyFill="1"/>
    <xf numFmtId="0" fontId="48" fillId="2" borderId="5" xfId="0" applyFont="1" applyFill="1" applyBorder="1"/>
    <xf numFmtId="0" fontId="48" fillId="2" borderId="5" xfId="0" applyFont="1" applyFill="1" applyBorder="1" applyAlignment="1">
      <alignment horizontal="center"/>
    </xf>
    <xf numFmtId="0" fontId="48" fillId="2" borderId="0" xfId="0" applyFont="1" applyFill="1" applyBorder="1" applyAlignment="1">
      <alignment horizontal="center"/>
    </xf>
    <xf numFmtId="39" fontId="48" fillId="2" borderId="0" xfId="1" applyNumberFormat="1" applyFont="1" applyFill="1" applyBorder="1"/>
    <xf numFmtId="39" fontId="48" fillId="2" borderId="6" xfId="1" applyNumberFormat="1" applyFont="1" applyFill="1" applyBorder="1"/>
    <xf numFmtId="0" fontId="50" fillId="2" borderId="0" xfId="0" applyFont="1" applyFill="1" applyBorder="1"/>
    <xf numFmtId="0" fontId="50" fillId="2" borderId="6" xfId="0" applyFont="1" applyFill="1" applyBorder="1"/>
    <xf numFmtId="43" fontId="50" fillId="2" borderId="0" xfId="1" applyFont="1" applyFill="1"/>
    <xf numFmtId="0" fontId="50" fillId="2" borderId="0" xfId="0" applyFont="1" applyFill="1"/>
    <xf numFmtId="0" fontId="50" fillId="2" borderId="5" xfId="0" applyFont="1" applyFill="1" applyBorder="1"/>
    <xf numFmtId="0" fontId="50" fillId="2" borderId="5" xfId="0" applyFont="1" applyFill="1" applyBorder="1" applyAlignment="1">
      <alignment horizontal="center"/>
    </xf>
    <xf numFmtId="0" fontId="50" fillId="2" borderId="0" xfId="0" applyFont="1" applyFill="1" applyBorder="1" applyAlignment="1">
      <alignment horizontal="center"/>
    </xf>
    <xf numFmtId="39" fontId="50" fillId="2" borderId="0" xfId="1" applyNumberFormat="1" applyFont="1" applyFill="1" applyBorder="1"/>
    <xf numFmtId="39" fontId="50" fillId="2" borderId="6" xfId="1" applyNumberFormat="1" applyFont="1" applyFill="1" applyBorder="1"/>
    <xf numFmtId="0" fontId="51" fillId="2" borderId="5" xfId="0" applyFont="1" applyFill="1" applyBorder="1" applyAlignment="1">
      <alignment horizontal="left"/>
    </xf>
    <xf numFmtId="0" fontId="52" fillId="2" borderId="0" xfId="0" applyFont="1" applyFill="1" applyBorder="1" applyAlignment="1">
      <alignment horizontal="center"/>
    </xf>
    <xf numFmtId="0" fontId="50" fillId="2" borderId="2" xfId="0" applyFont="1" applyFill="1" applyBorder="1" applyAlignment="1">
      <alignment horizontal="center"/>
    </xf>
    <xf numFmtId="0" fontId="50" fillId="2" borderId="3" xfId="0" applyFont="1" applyFill="1" applyBorder="1" applyAlignment="1">
      <alignment horizontal="center"/>
    </xf>
    <xf numFmtId="0" fontId="50" fillId="2" borderId="3" xfId="0" applyFont="1" applyFill="1" applyBorder="1"/>
    <xf numFmtId="39" fontId="50" fillId="2" borderId="3" xfId="1" applyNumberFormat="1" applyFont="1" applyFill="1" applyBorder="1"/>
    <xf numFmtId="39" fontId="50" fillId="2" borderId="4" xfId="1" applyNumberFormat="1" applyFont="1" applyFill="1" applyBorder="1"/>
    <xf numFmtId="43" fontId="50" fillId="2" borderId="0" xfId="1" applyFont="1" applyFill="1" applyBorder="1"/>
    <xf numFmtId="0" fontId="50" fillId="2" borderId="12" xfId="0" applyFont="1" applyFill="1" applyBorder="1"/>
    <xf numFmtId="0" fontId="50" fillId="2" borderId="1" xfId="0" applyFont="1" applyFill="1" applyBorder="1"/>
    <xf numFmtId="39" fontId="50" fillId="2" borderId="1" xfId="0" applyNumberFormat="1" applyFont="1" applyFill="1" applyBorder="1"/>
    <xf numFmtId="39" fontId="50" fillId="2" borderId="13" xfId="0" applyNumberFormat="1" applyFont="1" applyFill="1" applyBorder="1"/>
    <xf numFmtId="43" fontId="43" fillId="2" borderId="0" xfId="1" applyFont="1" applyFill="1" applyBorder="1"/>
    <xf numFmtId="167" fontId="43" fillId="2" borderId="0" xfId="0" quotePrefix="1" applyNumberFormat="1" applyFont="1" applyFill="1" applyBorder="1" applyAlignment="1">
      <alignment horizontal="right"/>
    </xf>
    <xf numFmtId="167" fontId="43" fillId="2" borderId="0" xfId="1" quotePrefix="1" applyNumberFormat="1" applyFont="1" applyFill="1" applyBorder="1" applyAlignment="1">
      <alignment horizontal="right"/>
    </xf>
    <xf numFmtId="0" fontId="43" fillId="2" borderId="12" xfId="0" applyFont="1" applyFill="1" applyBorder="1"/>
    <xf numFmtId="167" fontId="43" fillId="2" borderId="1" xfId="1" applyNumberFormat="1" applyFont="1" applyFill="1" applyBorder="1"/>
    <xf numFmtId="0" fontId="43" fillId="2" borderId="13" xfId="0" applyFont="1" applyFill="1" applyBorder="1"/>
    <xf numFmtId="167" fontId="43" fillId="2" borderId="0" xfId="0" applyNumberFormat="1" applyFont="1" applyFill="1" applyAlignment="1">
      <alignment horizontal="left"/>
    </xf>
    <xf numFmtId="39" fontId="53" fillId="2" borderId="10" xfId="1" applyNumberFormat="1" applyFont="1" applyFill="1" applyBorder="1"/>
    <xf numFmtId="39" fontId="53" fillId="2" borderId="11" xfId="1" applyNumberFormat="1" applyFont="1" applyFill="1" applyBorder="1"/>
    <xf numFmtId="167" fontId="9" fillId="2" borderId="0" xfId="1" quotePrefix="1" applyNumberFormat="1" applyFont="1" applyFill="1" applyBorder="1" applyAlignment="1">
      <alignment horizontal="right"/>
    </xf>
    <xf numFmtId="0" fontId="47" fillId="2" borderId="6" xfId="0" applyFont="1" applyFill="1" applyBorder="1"/>
    <xf numFmtId="39" fontId="48" fillId="2" borderId="0" xfId="1" applyNumberFormat="1" applyFont="1" applyFill="1" applyBorder="1" applyAlignment="1">
      <alignment horizontal="center"/>
    </xf>
    <xf numFmtId="39" fontId="48" fillId="2" borderId="6" xfId="1" applyNumberFormat="1" applyFont="1" applyFill="1" applyBorder="1" applyAlignment="1">
      <alignment horizontal="center"/>
    </xf>
    <xf numFmtId="0" fontId="49" fillId="2" borderId="5" xfId="0" applyFont="1" applyFill="1" applyBorder="1" applyAlignment="1">
      <alignment horizontal="left"/>
    </xf>
    <xf numFmtId="0" fontId="50" fillId="2" borderId="0" xfId="0" applyFont="1" applyFill="1" applyBorder="1" applyAlignment="1">
      <alignment horizontal="left"/>
    </xf>
    <xf numFmtId="0" fontId="52" fillId="2" borderId="0" xfId="0" applyFont="1" applyFill="1" applyBorder="1"/>
    <xf numFmtId="0" fontId="52" fillId="2" borderId="6" xfId="0" applyFont="1" applyFill="1" applyBorder="1"/>
    <xf numFmtId="43" fontId="52" fillId="2" borderId="0" xfId="1" applyFont="1" applyFill="1"/>
    <xf numFmtId="0" fontId="52" fillId="2" borderId="0" xfId="0" applyFont="1" applyFill="1"/>
    <xf numFmtId="0" fontId="52" fillId="2" borderId="5" xfId="0" applyFont="1" applyFill="1" applyBorder="1"/>
    <xf numFmtId="43" fontId="52" fillId="2" borderId="0" xfId="1" applyFont="1" applyFill="1" applyBorder="1"/>
    <xf numFmtId="0" fontId="52" fillId="2" borderId="12" xfId="0" applyFont="1" applyFill="1" applyBorder="1"/>
    <xf numFmtId="0" fontId="52" fillId="2" borderId="1" xfId="0" applyFont="1" applyFill="1" applyBorder="1"/>
    <xf numFmtId="39" fontId="52" fillId="2" borderId="1" xfId="0" applyNumberFormat="1" applyFont="1" applyFill="1" applyBorder="1"/>
    <xf numFmtId="39" fontId="52" fillId="2" borderId="13" xfId="0" applyNumberFormat="1" applyFont="1" applyFill="1" applyBorder="1"/>
    <xf numFmtId="167" fontId="43" fillId="2" borderId="0" xfId="1" quotePrefix="1" applyNumberFormat="1" applyFont="1" applyFill="1" applyBorder="1"/>
    <xf numFmtId="39" fontId="48" fillId="2" borderId="0" xfId="1" applyNumberFormat="1" applyFont="1" applyFill="1" applyBorder="1" applyAlignment="1">
      <alignment horizontal="right"/>
    </xf>
    <xf numFmtId="39" fontId="48" fillId="2" borderId="6" xfId="1" applyNumberFormat="1" applyFont="1" applyFill="1" applyBorder="1" applyAlignment="1">
      <alignment horizontal="right"/>
    </xf>
    <xf numFmtId="0" fontId="48" fillId="2" borderId="1" xfId="0" applyFont="1" applyFill="1" applyBorder="1" applyAlignment="1">
      <alignment horizontal="center"/>
    </xf>
    <xf numFmtId="0" fontId="48" fillId="2" borderId="1" xfId="0" applyFont="1" applyFill="1" applyBorder="1"/>
    <xf numFmtId="39" fontId="48" fillId="2" borderId="1" xfId="1" applyNumberFormat="1" applyFont="1" applyFill="1" applyBorder="1"/>
    <xf numFmtId="39" fontId="48" fillId="2" borderId="13" xfId="1" applyNumberFormat="1" applyFont="1" applyFill="1" applyBorder="1"/>
    <xf numFmtId="0" fontId="48" fillId="2" borderId="2" xfId="0" applyFont="1" applyFill="1" applyBorder="1" applyAlignment="1">
      <alignment horizontal="center"/>
    </xf>
    <xf numFmtId="0" fontId="48" fillId="2" borderId="3" xfId="0" applyFont="1" applyFill="1" applyBorder="1" applyAlignment="1">
      <alignment horizontal="center"/>
    </xf>
    <xf numFmtId="0" fontId="48" fillId="2" borderId="3" xfId="0" applyFont="1" applyFill="1" applyBorder="1"/>
    <xf numFmtId="39" fontId="48" fillId="2" borderId="3" xfId="1" applyNumberFormat="1" applyFont="1" applyFill="1" applyBorder="1"/>
    <xf numFmtId="39" fontId="48" fillId="2" borderId="4" xfId="1" applyNumberFormat="1" applyFont="1" applyFill="1" applyBorder="1"/>
    <xf numFmtId="39" fontId="48" fillId="2" borderId="10" xfId="1" applyNumberFormat="1" applyFont="1" applyFill="1" applyBorder="1"/>
    <xf numFmtId="39" fontId="48" fillId="2" borderId="11" xfId="1" applyNumberFormat="1" applyFont="1" applyFill="1" applyBorder="1"/>
    <xf numFmtId="43" fontId="48" fillId="2" borderId="0" xfId="1" applyFont="1" applyFill="1" applyBorder="1"/>
    <xf numFmtId="0" fontId="48" fillId="2" borderId="12" xfId="0" applyFont="1" applyFill="1" applyBorder="1"/>
    <xf numFmtId="39" fontId="48" fillId="2" borderId="1" xfId="0" applyNumberFormat="1" applyFont="1" applyFill="1" applyBorder="1"/>
    <xf numFmtId="39" fontId="48" fillId="2" borderId="13" xfId="0" applyNumberFormat="1" applyFont="1" applyFill="1" applyBorder="1"/>
    <xf numFmtId="15" fontId="43" fillId="2" borderId="0" xfId="0" applyNumberFormat="1" applyFont="1" applyFill="1"/>
    <xf numFmtId="15" fontId="43" fillId="2" borderId="0" xfId="0" quotePrefix="1" applyNumberFormat="1" applyFont="1" applyFill="1"/>
    <xf numFmtId="167" fontId="19" fillId="2" borderId="0" xfId="1" applyNumberFormat="1" applyFont="1" applyFill="1" applyBorder="1"/>
    <xf numFmtId="167" fontId="14" fillId="2" borderId="0" xfId="1" applyNumberFormat="1" applyFont="1" applyFill="1" applyBorder="1"/>
    <xf numFmtId="0" fontId="0" fillId="2" borderId="0" xfId="0" applyFill="1" applyAlignment="1">
      <alignment horizontal="right"/>
    </xf>
    <xf numFmtId="0" fontId="9" fillId="2" borderId="0" xfId="0" applyFont="1" applyFill="1" applyBorder="1" applyAlignment="1">
      <alignment horizontal="center"/>
    </xf>
    <xf numFmtId="167" fontId="0" fillId="2" borderId="0" xfId="0" applyNumberFormat="1" applyFill="1" applyBorder="1" applyAlignment="1">
      <alignment horizontal="right"/>
    </xf>
    <xf numFmtId="15" fontId="0" fillId="2" borderId="0" xfId="0" quotePrefix="1" applyNumberFormat="1" applyFill="1" applyBorder="1" applyAlignment="1">
      <alignment horizontal="right"/>
    </xf>
    <xf numFmtId="0" fontId="14" fillId="2" borderId="0" xfId="0" applyFont="1" applyFill="1" applyBorder="1" applyAlignment="1">
      <alignment horizontal="right"/>
    </xf>
    <xf numFmtId="0" fontId="14" fillId="2" borderId="0" xfId="0" quotePrefix="1" applyFont="1" applyFill="1" applyBorder="1"/>
    <xf numFmtId="167" fontId="9" fillId="2" borderId="0" xfId="0" quotePrefix="1" applyNumberFormat="1" applyFont="1" applyFill="1" applyBorder="1" applyAlignment="1">
      <alignment horizontal="right"/>
    </xf>
    <xf numFmtId="15" fontId="9" fillId="2" borderId="0" xfId="0" quotePrefix="1" applyNumberFormat="1" applyFont="1" applyFill="1" applyBorder="1" applyAlignment="1">
      <alignment horizontal="right"/>
    </xf>
    <xf numFmtId="167" fontId="9" fillId="2" borderId="1" xfId="1" quotePrefix="1" applyNumberFormat="1" applyFont="1" applyFill="1" applyBorder="1" applyAlignment="1">
      <alignment horizontal="left"/>
    </xf>
    <xf numFmtId="0" fontId="36" fillId="2" borderId="0" xfId="0" applyFont="1" applyFill="1"/>
    <xf numFmtId="0" fontId="11" fillId="2" borderId="24" xfId="0" applyFont="1" applyFill="1" applyBorder="1"/>
    <xf numFmtId="0" fontId="17" fillId="2" borderId="0" xfId="0" applyFont="1" applyFill="1" applyBorder="1"/>
    <xf numFmtId="0" fontId="0" fillId="2" borderId="0" xfId="0" quotePrefix="1" applyFill="1" applyBorder="1" applyAlignment="1">
      <alignment horizontal="right"/>
    </xf>
    <xf numFmtId="40" fontId="0" fillId="0" borderId="16" xfId="0" applyNumberFormat="1" applyFill="1" applyBorder="1"/>
    <xf numFmtId="40" fontId="0" fillId="0" borderId="16" xfId="0" applyNumberFormat="1" applyFill="1" applyBorder="1" applyAlignment="1">
      <alignment horizontal="center"/>
    </xf>
    <xf numFmtId="40" fontId="14" fillId="0" borderId="16" xfId="0" quotePrefix="1" applyNumberFormat="1" applyFont="1" applyFill="1" applyBorder="1" applyAlignment="1">
      <alignment horizontal="center"/>
    </xf>
    <xf numFmtId="38" fontId="0" fillId="0" borderId="16" xfId="0" applyNumberFormat="1" applyFill="1" applyBorder="1"/>
    <xf numFmtId="43" fontId="11" fillId="2" borderId="1" xfId="1" quotePrefix="1" applyFont="1" applyFill="1" applyBorder="1"/>
    <xf numFmtId="0" fontId="9" fillId="2" borderId="0" xfId="0" applyFont="1" applyFill="1" applyBorder="1"/>
    <xf numFmtId="0" fontId="14" fillId="2" borderId="22" xfId="0" applyFont="1" applyFill="1" applyBorder="1" applyAlignment="1">
      <alignment horizontal="left"/>
    </xf>
    <xf numFmtId="0" fontId="14" fillId="2" borderId="20" xfId="0" applyFont="1" applyFill="1" applyBorder="1" applyAlignment="1">
      <alignment horizontal="left"/>
    </xf>
    <xf numFmtId="0" fontId="56" fillId="2" borderId="0" xfId="0" applyFont="1" applyFill="1" applyBorder="1"/>
    <xf numFmtId="0" fontId="40" fillId="2" borderId="0" xfId="0" applyFont="1" applyFill="1" applyBorder="1"/>
    <xf numFmtId="0" fontId="57" fillId="2" borderId="0" xfId="0" applyFont="1" applyFill="1" applyBorder="1"/>
    <xf numFmtId="37" fontId="33" fillId="2" borderId="0" xfId="0" applyNumberFormat="1" applyFont="1" applyFill="1" applyBorder="1"/>
    <xf numFmtId="0" fontId="38" fillId="2" borderId="0" xfId="0" applyFont="1" applyFill="1"/>
    <xf numFmtId="167" fontId="41" fillId="2" borderId="0" xfId="0" quotePrefix="1" applyNumberFormat="1" applyFont="1" applyFill="1" applyBorder="1" applyAlignment="1"/>
    <xf numFmtId="0" fontId="41" fillId="2" borderId="0" xfId="0" applyFont="1" applyFill="1"/>
    <xf numFmtId="0" fontId="14" fillId="0" borderId="0" xfId="0" applyFont="1" applyFill="1" applyBorder="1"/>
    <xf numFmtId="0" fontId="14" fillId="0" borderId="31" xfId="0" applyFont="1" applyFill="1" applyBorder="1"/>
    <xf numFmtId="0" fontId="14" fillId="0" borderId="30" xfId="0" applyFont="1" applyFill="1" applyBorder="1"/>
    <xf numFmtId="0" fontId="14" fillId="0" borderId="30" xfId="0" applyFont="1" applyFill="1" applyBorder="1" applyAlignment="1">
      <alignment horizontal="left"/>
    </xf>
    <xf numFmtId="0" fontId="14" fillId="0" borderId="17" xfId="0" applyFont="1" applyFill="1" applyBorder="1"/>
    <xf numFmtId="0" fontId="14" fillId="0" borderId="18" xfId="0" applyFont="1" applyFill="1" applyBorder="1"/>
    <xf numFmtId="0" fontId="14" fillId="0" borderId="0" xfId="0" applyFont="1" applyFill="1" applyBorder="1" applyAlignment="1">
      <alignment horizontal="left"/>
    </xf>
    <xf numFmtId="0" fontId="14" fillId="0" borderId="19" xfId="0" applyFont="1" applyFill="1" applyBorder="1"/>
    <xf numFmtId="0" fontId="14" fillId="0" borderId="20" xfId="0" applyFont="1" applyFill="1" applyBorder="1"/>
    <xf numFmtId="39" fontId="26" fillId="0" borderId="16" xfId="0" applyNumberFormat="1" applyFont="1" applyFill="1" applyBorder="1" applyAlignment="1">
      <alignment horizontal="right"/>
    </xf>
    <xf numFmtId="0" fontId="26" fillId="0" borderId="16" xfId="0" applyFont="1" applyFill="1" applyBorder="1" applyAlignment="1">
      <alignment horizontal="right"/>
    </xf>
    <xf numFmtId="39" fontId="14" fillId="0" borderId="19" xfId="0" applyNumberFormat="1" applyFont="1" applyFill="1" applyBorder="1"/>
    <xf numFmtId="0" fontId="14" fillId="0" borderId="22" xfId="0" applyFont="1" applyFill="1" applyBorder="1"/>
    <xf numFmtId="0" fontId="14" fillId="0" borderId="24" xfId="0" applyFont="1" applyFill="1" applyBorder="1"/>
    <xf numFmtId="0" fontId="26" fillId="0" borderId="24" xfId="0" applyFont="1" applyFill="1" applyBorder="1" applyAlignment="1">
      <alignment horizontal="right"/>
    </xf>
    <xf numFmtId="39" fontId="26" fillId="0" borderId="24" xfId="0" applyNumberFormat="1" applyFont="1" applyFill="1" applyBorder="1" applyAlignment="1">
      <alignment horizontal="right"/>
    </xf>
    <xf numFmtId="39" fontId="14" fillId="0" borderId="0" xfId="0" applyNumberFormat="1" applyFont="1" applyFill="1" applyBorder="1"/>
    <xf numFmtId="39" fontId="26" fillId="0" borderId="19" xfId="0" applyNumberFormat="1" applyFont="1" applyFill="1" applyBorder="1"/>
    <xf numFmtId="0" fontId="26" fillId="0" borderId="0" xfId="0" applyFont="1" applyFill="1" applyBorder="1" applyAlignment="1">
      <alignment horizontal="right"/>
    </xf>
    <xf numFmtId="0" fontId="32" fillId="0" borderId="20" xfId="0" applyFont="1" applyFill="1" applyBorder="1"/>
    <xf numFmtId="0" fontId="32" fillId="0" borderId="16" xfId="0" applyFont="1" applyFill="1" applyBorder="1"/>
    <xf numFmtId="0" fontId="14" fillId="0" borderId="21" xfId="0" applyFont="1" applyFill="1" applyBorder="1"/>
    <xf numFmtId="0" fontId="32" fillId="0" borderId="0" xfId="0" applyFont="1" applyFill="1" applyBorder="1" applyAlignment="1">
      <alignment horizontal="left"/>
    </xf>
    <xf numFmtId="0" fontId="11" fillId="0" borderId="30" xfId="0" applyFont="1" applyFill="1" applyBorder="1"/>
    <xf numFmtId="0" fontId="11" fillId="0" borderId="17" xfId="0" applyFont="1" applyFill="1" applyBorder="1"/>
    <xf numFmtId="0" fontId="14" fillId="0" borderId="22" xfId="0" applyFont="1" applyFill="1" applyBorder="1" applyAlignment="1">
      <alignment horizontal="left"/>
    </xf>
    <xf numFmtId="0" fontId="14" fillId="0" borderId="20" xfId="0" applyFont="1" applyFill="1" applyBorder="1" applyAlignment="1">
      <alignment horizontal="left"/>
    </xf>
    <xf numFmtId="39" fontId="14" fillId="0" borderId="0" xfId="0" applyNumberFormat="1" applyFont="1" applyFill="1"/>
    <xf numFmtId="0" fontId="14" fillId="0" borderId="0" xfId="0" applyFont="1" applyFill="1" applyAlignment="1"/>
    <xf numFmtId="0" fontId="19" fillId="0" borderId="0" xfId="0" applyFont="1" applyFill="1" applyBorder="1" applyAlignment="1">
      <alignment horizontal="center"/>
    </xf>
    <xf numFmtId="171" fontId="19" fillId="0" borderId="16" xfId="0" applyNumberFormat="1" applyFont="1" applyFill="1" applyBorder="1" applyAlignment="1">
      <alignment horizontal="center"/>
    </xf>
    <xf numFmtId="39" fontId="22" fillId="0" borderId="0" xfId="0" applyNumberFormat="1" applyFont="1" applyFill="1" applyBorder="1"/>
    <xf numFmtId="39" fontId="22" fillId="0" borderId="16" xfId="0" applyNumberFormat="1" applyFont="1" applyFill="1" applyBorder="1"/>
    <xf numFmtId="39" fontId="22" fillId="0" borderId="10" xfId="0" applyNumberFormat="1" applyFont="1" applyFill="1" applyBorder="1"/>
    <xf numFmtId="0" fontId="14" fillId="0" borderId="5" xfId="0" applyFont="1" applyFill="1" applyBorder="1"/>
    <xf numFmtId="0" fontId="19" fillId="0" borderId="0" xfId="0" applyFont="1" applyFill="1" applyBorder="1"/>
    <xf numFmtId="0" fontId="19" fillId="0" borderId="6" xfId="0" applyFont="1" applyFill="1" applyBorder="1"/>
    <xf numFmtId="0" fontId="38" fillId="0" borderId="12" xfId="0" applyFont="1" applyFill="1" applyBorder="1"/>
    <xf numFmtId="0" fontId="37" fillId="0" borderId="1" xfId="0" applyFont="1" applyFill="1" applyBorder="1"/>
    <xf numFmtId="0" fontId="39" fillId="0" borderId="1" xfId="0" applyFont="1" applyFill="1" applyBorder="1"/>
    <xf numFmtId="0" fontId="32" fillId="0" borderId="1" xfId="0" applyFont="1" applyFill="1" applyBorder="1"/>
    <xf numFmtId="0" fontId="32" fillId="0" borderId="13" xfId="0" applyFont="1" applyFill="1" applyBorder="1"/>
    <xf numFmtId="0" fontId="11" fillId="0" borderId="31" xfId="0" applyFont="1" applyFill="1" applyBorder="1"/>
    <xf numFmtId="0" fontId="11" fillId="0" borderId="30" xfId="0" applyFont="1" applyFill="1" applyBorder="1" applyAlignment="1">
      <alignment horizontal="left"/>
    </xf>
    <xf numFmtId="0" fontId="9" fillId="2" borderId="5" xfId="0" applyFont="1" applyFill="1" applyBorder="1"/>
    <xf numFmtId="167" fontId="17" fillId="2" borderId="0" xfId="1" applyNumberFormat="1" applyFont="1" applyFill="1" applyBorder="1"/>
    <xf numFmtId="172" fontId="0" fillId="0" borderId="0" xfId="0" applyNumberFormat="1" applyFill="1" applyBorder="1"/>
    <xf numFmtId="14" fontId="25" fillId="0" borderId="27" xfId="0" applyNumberFormat="1" applyFont="1" applyFill="1" applyBorder="1" applyAlignment="1">
      <alignment vertical="top"/>
    </xf>
    <xf numFmtId="0" fontId="25" fillId="0" borderId="27" xfId="0" applyFont="1" applyFill="1" applyBorder="1" applyAlignment="1">
      <alignment vertical="top" wrapText="1"/>
    </xf>
    <xf numFmtId="0" fontId="25" fillId="0" borderId="27" xfId="0" applyFont="1" applyFill="1" applyBorder="1" applyAlignment="1">
      <alignment horizontal="center" vertical="top" wrapText="1"/>
    </xf>
    <xf numFmtId="14" fontId="25" fillId="0" borderId="27" xfId="0" applyNumberFormat="1" applyFont="1" applyFill="1" applyBorder="1"/>
    <xf numFmtId="172" fontId="25" fillId="0" borderId="27" xfId="0" applyNumberFormat="1" applyFont="1" applyFill="1" applyBorder="1" applyAlignment="1">
      <alignment vertical="top"/>
    </xf>
    <xf numFmtId="167" fontId="25" fillId="0" borderId="27" xfId="0" applyNumberFormat="1" applyFont="1" applyFill="1" applyBorder="1" applyAlignment="1">
      <alignment vertical="top"/>
    </xf>
    <xf numFmtId="14" fontId="25" fillId="0" borderId="27" xfId="0" applyNumberFormat="1" applyFont="1" applyFill="1" applyBorder="1" applyAlignment="1">
      <alignment vertical="top" wrapText="1"/>
    </xf>
    <xf numFmtId="0" fontId="11" fillId="0" borderId="22" xfId="0" applyFont="1" applyFill="1" applyBorder="1"/>
    <xf numFmtId="0" fontId="11" fillId="0" borderId="24" xfId="0" applyFont="1" applyFill="1" applyBorder="1"/>
    <xf numFmtId="0" fontId="11" fillId="0" borderId="24" xfId="0" applyFont="1" applyFill="1" applyBorder="1" applyAlignment="1">
      <alignment horizontal="left"/>
    </xf>
    <xf numFmtId="0" fontId="11" fillId="0" borderId="23" xfId="0" applyFont="1" applyFill="1" applyBorder="1"/>
    <xf numFmtId="14" fontId="0" fillId="2" borderId="0" xfId="0" applyNumberFormat="1" applyFill="1" applyBorder="1"/>
    <xf numFmtId="0" fontId="58" fillId="2" borderId="0" xfId="0" applyFont="1" applyFill="1"/>
    <xf numFmtId="172" fontId="0" fillId="2" borderId="0" xfId="0" applyNumberFormat="1" applyFill="1" applyBorder="1"/>
    <xf numFmtId="167" fontId="9" fillId="2" borderId="1" xfId="1" applyNumberFormat="1" applyFont="1" applyFill="1" applyBorder="1"/>
    <xf numFmtId="14" fontId="0" fillId="2" borderId="1" xfId="0" applyNumberFormat="1" applyFill="1" applyBorder="1"/>
    <xf numFmtId="0" fontId="14" fillId="2" borderId="0" xfId="0" quotePrefix="1" applyFont="1" applyFill="1" applyBorder="1" applyAlignment="1">
      <alignment horizontal="center"/>
    </xf>
    <xf numFmtId="0" fontId="59" fillId="0" borderId="27" xfId="0" applyFont="1" applyFill="1" applyBorder="1" applyAlignment="1">
      <alignment vertical="top" wrapText="1"/>
    </xf>
    <xf numFmtId="172" fontId="25" fillId="0" borderId="27" xfId="0" applyNumberFormat="1" applyFont="1" applyFill="1" applyBorder="1" applyAlignment="1">
      <alignment vertical="top" wrapText="1"/>
    </xf>
    <xf numFmtId="172" fontId="14" fillId="2" borderId="0" xfId="0" applyNumberFormat="1" applyFont="1" applyFill="1" applyBorder="1"/>
    <xf numFmtId="167" fontId="14" fillId="2" borderId="1" xfId="1" applyNumberFormat="1" applyFont="1" applyFill="1" applyBorder="1"/>
    <xf numFmtId="0" fontId="61" fillId="2" borderId="0" xfId="0" applyFont="1" applyFill="1"/>
    <xf numFmtId="172" fontId="9" fillId="2" borderId="0" xfId="0" applyNumberFormat="1" applyFont="1" applyFill="1" applyBorder="1"/>
    <xf numFmtId="167" fontId="61" fillId="2" borderId="1" xfId="1" applyNumberFormat="1" applyFont="1" applyFill="1" applyBorder="1"/>
    <xf numFmtId="164" fontId="13" fillId="2" borderId="24" xfId="1" applyNumberFormat="1" applyFont="1" applyFill="1" applyBorder="1"/>
    <xf numFmtId="0" fontId="9" fillId="0" borderId="0" xfId="0" applyFont="1" applyFill="1" applyBorder="1"/>
    <xf numFmtId="0" fontId="14" fillId="2" borderId="6" xfId="0" applyFont="1" applyFill="1" applyBorder="1" applyAlignment="1"/>
    <xf numFmtId="0" fontId="11" fillId="2" borderId="22" xfId="0" applyFont="1" applyFill="1" applyBorder="1"/>
    <xf numFmtId="0" fontId="11" fillId="2" borderId="24" xfId="0" applyFont="1" applyFill="1" applyBorder="1" applyAlignment="1">
      <alignment horizontal="left"/>
    </xf>
    <xf numFmtId="0" fontId="11" fillId="2" borderId="23" xfId="0" applyFont="1" applyFill="1" applyBorder="1"/>
    <xf numFmtId="0" fontId="61" fillId="2" borderId="13" xfId="0" applyFont="1" applyFill="1" applyBorder="1"/>
    <xf numFmtId="0" fontId="61" fillId="0" borderId="0" xfId="0" applyFont="1" applyFill="1"/>
    <xf numFmtId="0" fontId="9" fillId="0" borderId="0" xfId="0" applyFont="1" applyFill="1"/>
    <xf numFmtId="0" fontId="0" fillId="0" borderId="0" xfId="0" applyAlignment="1">
      <alignment vertical="top" wrapText="1"/>
    </xf>
    <xf numFmtId="0" fontId="11" fillId="0" borderId="0" xfId="0" applyFont="1" applyFill="1"/>
    <xf numFmtId="0" fontId="0" fillId="2" borderId="2" xfId="0" applyFill="1" applyBorder="1"/>
    <xf numFmtId="39" fontId="0" fillId="2" borderId="4" xfId="0" applyNumberFormat="1" applyFill="1" applyBorder="1" applyAlignment="1">
      <alignment horizontal="center"/>
    </xf>
    <xf numFmtId="43" fontId="14" fillId="2" borderId="6" xfId="1" applyFont="1" applyFill="1" applyBorder="1"/>
    <xf numFmtId="43" fontId="0" fillId="2" borderId="6" xfId="1" applyFont="1" applyFill="1" applyBorder="1"/>
    <xf numFmtId="43" fontId="14" fillId="2" borderId="6" xfId="1" applyFont="1" applyFill="1" applyBorder="1" applyAlignment="1">
      <alignment horizontal="center"/>
    </xf>
    <xf numFmtId="0" fontId="9" fillId="0" borderId="27" xfId="0" applyFont="1" applyFill="1" applyBorder="1" applyAlignment="1">
      <alignment vertical="top" wrapText="1"/>
    </xf>
    <xf numFmtId="0" fontId="9" fillId="2" borderId="0" xfId="0" applyFont="1" applyFill="1" applyBorder="1" applyAlignment="1">
      <alignment horizontal="left"/>
    </xf>
    <xf numFmtId="0" fontId="9" fillId="2" borderId="0" xfId="0" applyFont="1" applyFill="1" applyBorder="1" applyAlignment="1"/>
    <xf numFmtId="0" fontId="62" fillId="2" borderId="0" xfId="0" applyFont="1" applyFill="1" applyBorder="1"/>
    <xf numFmtId="167" fontId="62" fillId="2" borderId="0" xfId="1" applyNumberFormat="1" applyFont="1" applyFill="1" applyBorder="1"/>
    <xf numFmtId="0" fontId="63" fillId="2" borderId="1" xfId="0" applyFont="1" applyFill="1" applyBorder="1"/>
    <xf numFmtId="14" fontId="9" fillId="2" borderId="0" xfId="0" applyNumberFormat="1" applyFont="1" applyFill="1" applyBorder="1"/>
    <xf numFmtId="0" fontId="9" fillId="2" borderId="6" xfId="0" applyFont="1" applyFill="1" applyBorder="1"/>
    <xf numFmtId="0" fontId="9" fillId="2" borderId="1" xfId="0" applyFont="1" applyFill="1" applyBorder="1"/>
    <xf numFmtId="0" fontId="9" fillId="2" borderId="13" xfId="0" applyFont="1" applyFill="1" applyBorder="1"/>
    <xf numFmtId="0" fontId="11" fillId="0" borderId="27" xfId="0" applyFont="1" applyFill="1" applyBorder="1" applyAlignment="1">
      <alignment horizontal="center"/>
    </xf>
    <xf numFmtId="14" fontId="19" fillId="0" borderId="0" xfId="0" applyNumberFormat="1" applyFont="1" applyFill="1"/>
    <xf numFmtId="169" fontId="19" fillId="0" borderId="0" xfId="0" applyNumberFormat="1" applyFont="1" applyFill="1"/>
    <xf numFmtId="167" fontId="9" fillId="2" borderId="0" xfId="1" applyNumberFormat="1" applyFont="1" applyFill="1" applyBorder="1"/>
    <xf numFmtId="172" fontId="25" fillId="0" borderId="27" xfId="0" applyNumberFormat="1" applyFont="1" applyFill="1" applyBorder="1" applyAlignment="1">
      <alignment horizontal="left" vertical="top" wrapText="1"/>
    </xf>
    <xf numFmtId="0" fontId="25" fillId="0" borderId="27" xfId="0" applyFont="1" applyFill="1" applyBorder="1" applyAlignment="1">
      <alignment horizontal="left" vertical="top" wrapText="1"/>
    </xf>
    <xf numFmtId="0" fontId="9" fillId="2" borderId="0" xfId="0" applyFont="1" applyFill="1" applyBorder="1" applyAlignment="1">
      <alignment horizontal="right"/>
    </xf>
    <xf numFmtId="6" fontId="0" fillId="2" borderId="0" xfId="0" applyNumberFormat="1" applyFill="1"/>
    <xf numFmtId="6" fontId="0" fillId="2" borderId="16" xfId="0" applyNumberFormat="1" applyFill="1" applyBorder="1"/>
    <xf numFmtId="6" fontId="0" fillId="2" borderId="8" xfId="0" applyNumberFormat="1" applyFill="1" applyBorder="1"/>
    <xf numFmtId="14" fontId="0" fillId="2" borderId="0" xfId="0" applyNumberFormat="1" applyFill="1"/>
    <xf numFmtId="165" fontId="0" fillId="2" borderId="0" xfId="2" applyNumberFormat="1" applyFont="1" applyFill="1"/>
    <xf numFmtId="0" fontId="64" fillId="2" borderId="0" xfId="0" applyFont="1" applyFill="1" applyBorder="1" applyAlignment="1">
      <alignment horizontal="left"/>
    </xf>
    <xf numFmtId="0" fontId="53" fillId="2" borderId="5" xfId="0" applyFont="1" applyFill="1" applyBorder="1" applyAlignment="1">
      <alignment horizontal="left"/>
    </xf>
    <xf numFmtId="0" fontId="53" fillId="2" borderId="5" xfId="0" applyFont="1" applyFill="1" applyBorder="1"/>
    <xf numFmtId="0" fontId="65" fillId="2" borderId="5" xfId="0" applyFont="1" applyFill="1" applyBorder="1" applyAlignment="1">
      <alignment horizontal="left"/>
    </xf>
    <xf numFmtId="0" fontId="53" fillId="2" borderId="0" xfId="0" applyFont="1" applyFill="1" applyBorder="1" applyAlignment="1">
      <alignment horizontal="center"/>
    </xf>
    <xf numFmtId="0" fontId="53" fillId="2" borderId="0" xfId="0" applyFont="1" applyFill="1" applyBorder="1"/>
    <xf numFmtId="39" fontId="53" fillId="2" borderId="0" xfId="1" applyNumberFormat="1" applyFont="1" applyFill="1" applyBorder="1"/>
    <xf numFmtId="39" fontId="53" fillId="2" borderId="6" xfId="1" applyNumberFormat="1" applyFont="1" applyFill="1" applyBorder="1"/>
    <xf numFmtId="0" fontId="11" fillId="3" borderId="0" xfId="0" applyFont="1" applyFill="1" applyBorder="1"/>
    <xf numFmtId="0" fontId="0" fillId="3" borderId="0" xfId="0" applyFill="1" applyBorder="1"/>
    <xf numFmtId="5" fontId="0" fillId="2" borderId="0" xfId="0" applyNumberFormat="1" applyFill="1"/>
    <xf numFmtId="0" fontId="11" fillId="3" borderId="0" xfId="0" applyFont="1" applyFill="1" applyBorder="1" applyAlignment="1"/>
    <xf numFmtId="0" fontId="0" fillId="3" borderId="0" xfId="0" applyFill="1" applyBorder="1" applyAlignment="1"/>
    <xf numFmtId="0" fontId="0" fillId="2" borderId="0" xfId="0" applyFill="1" applyAlignment="1">
      <alignment horizontal="left"/>
    </xf>
    <xf numFmtId="0" fontId="25" fillId="2" borderId="1" xfId="0" applyFont="1" applyFill="1" applyBorder="1"/>
    <xf numFmtId="172" fontId="41" fillId="0" borderId="27" xfId="0" applyNumberFormat="1" applyFont="1" applyFill="1" applyBorder="1" applyAlignment="1">
      <alignment vertical="top" wrapText="1"/>
    </xf>
    <xf numFmtId="14" fontId="25" fillId="0" borderId="27" xfId="0" applyNumberFormat="1" applyFont="1" applyFill="1" applyBorder="1" applyAlignment="1">
      <alignment horizontal="left" vertical="top" wrapText="1"/>
    </xf>
    <xf numFmtId="0" fontId="25" fillId="0" borderId="27" xfId="0" applyFont="1" applyFill="1" applyBorder="1" applyAlignment="1">
      <alignment vertical="top"/>
    </xf>
    <xf numFmtId="0" fontId="9" fillId="0" borderId="0" xfId="0" applyFont="1" applyFill="1" applyBorder="1" applyAlignment="1">
      <alignment horizontal="right"/>
    </xf>
    <xf numFmtId="0" fontId="9" fillId="0" borderId="5" xfId="0" applyFont="1" applyFill="1" applyBorder="1"/>
    <xf numFmtId="0" fontId="9" fillId="0" borderId="0" xfId="0" applyFont="1" applyFill="1" applyBorder="1" applyAlignment="1">
      <alignment horizontal="center"/>
    </xf>
    <xf numFmtId="0" fontId="9" fillId="0" borderId="1" xfId="0" applyFont="1" applyFill="1" applyBorder="1"/>
    <xf numFmtId="167" fontId="9" fillId="0" borderId="1" xfId="1" applyNumberFormat="1" applyFont="1" applyFill="1" applyBorder="1"/>
    <xf numFmtId="0" fontId="14" fillId="0" borderId="0" xfId="0" applyFont="1" applyFill="1" applyBorder="1" applyAlignment="1">
      <alignment horizontal="center"/>
    </xf>
    <xf numFmtId="167" fontId="9" fillId="0" borderId="0" xfId="0" quotePrefix="1" applyNumberFormat="1" applyFont="1" applyFill="1" applyBorder="1" applyAlignment="1">
      <alignment horizontal="right"/>
    </xf>
    <xf numFmtId="0" fontId="9" fillId="0" borderId="13" xfId="0" applyFont="1" applyFill="1" applyBorder="1"/>
    <xf numFmtId="43" fontId="9" fillId="0" borderId="1" xfId="1" applyFont="1" applyFill="1" applyBorder="1"/>
    <xf numFmtId="0" fontId="61" fillId="0" borderId="13" xfId="0" applyFont="1" applyFill="1" applyBorder="1"/>
    <xf numFmtId="0" fontId="20" fillId="0" borderId="5" xfId="0" applyFont="1" applyFill="1" applyBorder="1" applyAlignment="1">
      <alignment horizontal="left"/>
    </xf>
    <xf numFmtId="39" fontId="14" fillId="0" borderId="0" xfId="1" applyNumberFormat="1" applyFont="1" applyFill="1" applyBorder="1"/>
    <xf numFmtId="39" fontId="14" fillId="0" borderId="6" xfId="1" applyNumberFormat="1" applyFont="1" applyFill="1" applyBorder="1"/>
    <xf numFmtId="0" fontId="14" fillId="0" borderId="5" xfId="0" applyFont="1" applyFill="1" applyBorder="1" applyAlignment="1">
      <alignment horizontal="center"/>
    </xf>
    <xf numFmtId="167" fontId="9" fillId="0" borderId="0" xfId="0" applyNumberFormat="1" applyFont="1" applyFill="1" applyBorder="1"/>
    <xf numFmtId="14" fontId="9" fillId="0" borderId="0" xfId="0" quotePrefix="1" applyNumberFormat="1" applyFont="1" applyFill="1" applyBorder="1"/>
    <xf numFmtId="14" fontId="9" fillId="0" borderId="1" xfId="0" applyNumberFormat="1" applyFont="1" applyFill="1" applyBorder="1"/>
    <xf numFmtId="0" fontId="14" fillId="0" borderId="1" xfId="0" applyFont="1" applyFill="1" applyBorder="1"/>
    <xf numFmtId="43" fontId="14" fillId="0" borderId="1" xfId="1" applyFont="1" applyFill="1" applyBorder="1"/>
    <xf numFmtId="0" fontId="14" fillId="3" borderId="0" xfId="0" applyFont="1" applyFill="1"/>
    <xf numFmtId="0" fontId="0" fillId="3" borderId="0" xfId="0" applyFill="1"/>
    <xf numFmtId="0" fontId="14" fillId="2" borderId="0" xfId="0" applyFont="1" applyFill="1" applyAlignment="1">
      <alignment horizontal="left"/>
    </xf>
    <xf numFmtId="0" fontId="11" fillId="2" borderId="0" xfId="0" applyFont="1" applyFill="1" applyAlignment="1"/>
    <xf numFmtId="0" fontId="14" fillId="3" borderId="0" xfId="0" applyFont="1" applyFill="1" applyBorder="1" applyAlignment="1"/>
    <xf numFmtId="14" fontId="9" fillId="2" borderId="0" xfId="0" applyNumberFormat="1" applyFont="1" applyFill="1" applyBorder="1" applyAlignment="1">
      <alignment wrapText="1"/>
    </xf>
    <xf numFmtId="0" fontId="11" fillId="2" borderId="0" xfId="0" applyFont="1" applyFill="1" applyBorder="1" applyAlignment="1"/>
    <xf numFmtId="39" fontId="0" fillId="2" borderId="0" xfId="0" applyNumberFormat="1" applyFill="1" applyBorder="1" applyAlignment="1"/>
    <xf numFmtId="0" fontId="69" fillId="2" borderId="5" xfId="0" applyFont="1" applyFill="1" applyBorder="1" applyAlignment="1">
      <alignment horizontal="left"/>
    </xf>
    <xf numFmtId="0" fontId="25" fillId="0" borderId="27" xfId="0" applyFont="1" applyFill="1" applyBorder="1" applyAlignment="1">
      <alignment wrapText="1"/>
    </xf>
    <xf numFmtId="164" fontId="76" fillId="0" borderId="0" xfId="1" applyNumberFormat="1" applyFont="1" applyFill="1" applyBorder="1"/>
    <xf numFmtId="0" fontId="25" fillId="0" borderId="0" xfId="0" applyFont="1" applyFill="1"/>
    <xf numFmtId="0" fontId="0" fillId="0" borderId="0" xfId="0" applyFill="1" applyBorder="1" applyAlignment="1"/>
    <xf numFmtId="172" fontId="41" fillId="0" borderId="27" xfId="0" quotePrefix="1" applyNumberFormat="1" applyFont="1" applyFill="1" applyBorder="1" applyAlignment="1">
      <alignment vertical="top" wrapText="1"/>
    </xf>
    <xf numFmtId="172" fontId="25" fillId="0" borderId="27" xfId="0" applyNumberFormat="1" applyFont="1" applyFill="1" applyBorder="1" applyAlignment="1">
      <alignment horizontal="center" vertical="top" wrapText="1"/>
    </xf>
    <xf numFmtId="165" fontId="13" fillId="0" borderId="0" xfId="2" applyNumberFormat="1" applyFont="1" applyFill="1" applyBorder="1"/>
    <xf numFmtId="37" fontId="26" fillId="0" borderId="0" xfId="0" applyNumberFormat="1" applyFont="1" applyBorder="1"/>
    <xf numFmtId="42" fontId="26" fillId="0" borderId="0" xfId="0" applyNumberFormat="1" applyFont="1" applyFill="1"/>
    <xf numFmtId="37" fontId="11" fillId="0" borderId="0" xfId="0" applyNumberFormat="1" applyFont="1" applyFill="1"/>
    <xf numFmtId="164" fontId="11" fillId="0" borderId="0" xfId="1" applyNumberFormat="1" applyFont="1" applyFill="1"/>
    <xf numFmtId="38" fontId="0" fillId="0" borderId="0" xfId="0" applyNumberFormat="1" applyFill="1"/>
    <xf numFmtId="164" fontId="76" fillId="0" borderId="0" xfId="1" applyNumberFormat="1" applyFont="1"/>
    <xf numFmtId="164" fontId="76" fillId="0" borderId="0" xfId="1" applyNumberFormat="1" applyFont="1" applyBorder="1"/>
    <xf numFmtId="164" fontId="76" fillId="0" borderId="24" xfId="1" applyNumberFormat="1" applyFont="1" applyFill="1" applyBorder="1"/>
    <xf numFmtId="165" fontId="26" fillId="0" borderId="0" xfId="2" applyNumberFormat="1" applyFont="1" applyBorder="1"/>
    <xf numFmtId="165" fontId="26" fillId="0" borderId="0" xfId="2" applyNumberFormat="1" applyFont="1" applyFill="1" applyBorder="1"/>
    <xf numFmtId="0" fontId="0" fillId="0" borderId="0" xfId="0" applyFill="1" applyBorder="1" applyAlignment="1">
      <alignment horizontal="center"/>
    </xf>
    <xf numFmtId="0" fontId="0" fillId="2" borderId="0" xfId="0" applyFill="1"/>
    <xf numFmtId="0" fontId="0" fillId="3" borderId="0" xfId="0" applyFill="1" applyBorder="1"/>
    <xf numFmtId="0" fontId="11" fillId="2" borderId="0" xfId="0" applyFont="1" applyFill="1" applyBorder="1"/>
    <xf numFmtId="0" fontId="14" fillId="2" borderId="0" xfId="0" applyFont="1" applyFill="1" applyBorder="1"/>
    <xf numFmtId="43" fontId="14" fillId="2" borderId="0" xfId="1" applyFont="1" applyFill="1" applyBorder="1"/>
    <xf numFmtId="0" fontId="0" fillId="2" borderId="0" xfId="0" applyFill="1" applyBorder="1"/>
    <xf numFmtId="43" fontId="9" fillId="2" borderId="0" xfId="1" applyFill="1" applyBorder="1"/>
    <xf numFmtId="0" fontId="0" fillId="0" borderId="1" xfId="0" applyFill="1" applyBorder="1"/>
    <xf numFmtId="0" fontId="9" fillId="2" borderId="1" xfId="0" applyFont="1" applyFill="1" applyBorder="1"/>
    <xf numFmtId="0" fontId="77" fillId="2" borderId="0" xfId="0" applyFont="1" applyFill="1"/>
    <xf numFmtId="39" fontId="13" fillId="2" borderId="0" xfId="1" applyNumberFormat="1" applyFont="1" applyFill="1" applyBorder="1"/>
    <xf numFmtId="39" fontId="13" fillId="2" borderId="6" xfId="1" applyNumberFormat="1" applyFont="1" applyFill="1" applyBorder="1"/>
    <xf numFmtId="43" fontId="9" fillId="2" borderId="6" xfId="1" applyFill="1" applyBorder="1"/>
    <xf numFmtId="167" fontId="0" fillId="2" borderId="6" xfId="0" quotePrefix="1" applyNumberFormat="1" applyFill="1" applyBorder="1" applyAlignment="1">
      <alignment horizontal="right"/>
    </xf>
    <xf numFmtId="167" fontId="14" fillId="2" borderId="6" xfId="1" applyNumberFormat="1" applyFont="1" applyFill="1" applyBorder="1"/>
    <xf numFmtId="0" fontId="11" fillId="3" borderId="1" xfId="0" applyFont="1" applyFill="1" applyBorder="1"/>
    <xf numFmtId="167" fontId="11" fillId="3" borderId="1" xfId="1" applyNumberFormat="1" applyFont="1" applyFill="1" applyBorder="1"/>
    <xf numFmtId="0" fontId="20" fillId="3" borderId="0" xfId="0" applyFont="1" applyFill="1" applyBorder="1"/>
    <xf numFmtId="0" fontId="20" fillId="3" borderId="0" xfId="0" applyFont="1" applyFill="1"/>
    <xf numFmtId="0" fontId="11" fillId="2" borderId="0" xfId="0" applyFont="1" applyFill="1"/>
    <xf numFmtId="43" fontId="11" fillId="2" borderId="0" xfId="1" applyFont="1" applyFill="1" applyBorder="1"/>
    <xf numFmtId="0" fontId="15" fillId="2" borderId="5" xfId="0" applyFont="1" applyFill="1" applyBorder="1" applyAlignment="1">
      <alignment horizontal="left"/>
    </xf>
    <xf numFmtId="14" fontId="14" fillId="2" borderId="0" xfId="0" applyNumberFormat="1" applyFont="1" applyFill="1" applyBorder="1"/>
    <xf numFmtId="0" fontId="25" fillId="2" borderId="27" xfId="0" applyFont="1" applyFill="1" applyBorder="1" applyAlignment="1">
      <alignment vertical="top" wrapText="1"/>
    </xf>
    <xf numFmtId="0" fontId="78" fillId="0" borderId="27" xfId="0" applyFont="1" applyFill="1" applyBorder="1" applyAlignment="1">
      <alignment horizontal="center" vertical="top" wrapText="1"/>
    </xf>
    <xf numFmtId="0" fontId="79" fillId="2" borderId="0" xfId="0" applyFont="1" applyFill="1"/>
    <xf numFmtId="0" fontId="80" fillId="2" borderId="0" xfId="0" applyFont="1" applyFill="1"/>
    <xf numFmtId="0" fontId="79" fillId="2" borderId="16" xfId="0" applyFont="1" applyFill="1" applyBorder="1"/>
    <xf numFmtId="0" fontId="79" fillId="2" borderId="0" xfId="0" applyFont="1" applyFill="1" applyAlignment="1">
      <alignment horizontal="left"/>
    </xf>
    <xf numFmtId="0" fontId="79" fillId="5" borderId="0" xfId="0" applyFont="1" applyFill="1"/>
    <xf numFmtId="0" fontId="79" fillId="2" borderId="16" xfId="0" applyFont="1" applyFill="1" applyBorder="1" applyAlignment="1">
      <alignment horizontal="center"/>
    </xf>
    <xf numFmtId="7" fontId="79" fillId="2" borderId="0" xfId="0" applyNumberFormat="1" applyFont="1" applyFill="1"/>
    <xf numFmtId="39" fontId="79" fillId="2" borderId="0" xfId="0" applyNumberFormat="1" applyFont="1" applyFill="1"/>
    <xf numFmtId="39" fontId="79" fillId="2" borderId="16" xfId="0" applyNumberFormat="1" applyFont="1" applyFill="1" applyBorder="1"/>
    <xf numFmtId="7" fontId="79" fillId="2" borderId="8" xfId="0" applyNumberFormat="1" applyFont="1" applyFill="1" applyBorder="1"/>
    <xf numFmtId="167" fontId="79" fillId="2" borderId="0" xfId="0" quotePrefix="1" applyNumberFormat="1" applyFont="1" applyFill="1" applyBorder="1" applyAlignment="1">
      <alignment horizontal="right"/>
    </xf>
    <xf numFmtId="0" fontId="79" fillId="2" borderId="0" xfId="0" applyFont="1" applyFill="1" applyAlignment="1">
      <alignment horizontal="right"/>
    </xf>
    <xf numFmtId="39" fontId="79" fillId="2" borderId="0" xfId="0" applyNumberFormat="1" applyFont="1" applyFill="1" applyBorder="1"/>
    <xf numFmtId="0" fontId="81" fillId="2" borderId="0" xfId="0" applyFont="1" applyFill="1"/>
    <xf numFmtId="0" fontId="80" fillId="2" borderId="0" xfId="0" applyFont="1" applyFill="1" applyAlignment="1">
      <alignment horizontal="center"/>
    </xf>
    <xf numFmtId="0" fontId="79" fillId="0" borderId="0" xfId="0" applyFont="1"/>
    <xf numFmtId="0" fontId="82" fillId="2" borderId="0" xfId="0" applyFont="1" applyFill="1"/>
    <xf numFmtId="0" fontId="82" fillId="2" borderId="0" xfId="0" quotePrefix="1" applyFont="1" applyFill="1"/>
    <xf numFmtId="0" fontId="81" fillId="2" borderId="31" xfId="0" applyFont="1" applyFill="1" applyBorder="1"/>
    <xf numFmtId="0" fontId="81" fillId="2" borderId="30" xfId="0" applyFont="1" applyFill="1" applyBorder="1"/>
    <xf numFmtId="0" fontId="83" fillId="2" borderId="30" xfId="0" applyFont="1" applyFill="1" applyBorder="1"/>
    <xf numFmtId="0" fontId="81" fillId="2" borderId="17" xfId="0" applyFont="1" applyFill="1" applyBorder="1"/>
    <xf numFmtId="0" fontId="81" fillId="2" borderId="18" xfId="0" applyFont="1" applyFill="1" applyBorder="1"/>
    <xf numFmtId="0" fontId="81" fillId="2" borderId="0" xfId="0" applyFont="1" applyFill="1" applyBorder="1"/>
    <xf numFmtId="0" fontId="83" fillId="2" borderId="0" xfId="0" applyFont="1" applyFill="1" applyBorder="1"/>
    <xf numFmtId="0" fontId="81" fillId="2" borderId="19" xfId="0" applyFont="1" applyFill="1" applyBorder="1"/>
    <xf numFmtId="0" fontId="81" fillId="2" borderId="20" xfId="0" applyFont="1" applyFill="1" applyBorder="1"/>
    <xf numFmtId="0" fontId="81" fillId="2" borderId="16" xfId="0" applyFont="1" applyFill="1" applyBorder="1"/>
    <xf numFmtId="0" fontId="83" fillId="2" borderId="16" xfId="0" applyFont="1" applyFill="1" applyBorder="1"/>
    <xf numFmtId="0" fontId="81" fillId="2" borderId="21" xfId="0" applyFont="1" applyFill="1" applyBorder="1"/>
    <xf numFmtId="0" fontId="79" fillId="2" borderId="0" xfId="0" quotePrefix="1" applyFont="1" applyFill="1" applyAlignment="1">
      <alignment horizontal="center"/>
    </xf>
    <xf numFmtId="0" fontId="81" fillId="2" borderId="0" xfId="0" applyFont="1" applyFill="1" applyAlignment="1">
      <alignment horizontal="center"/>
    </xf>
    <xf numFmtId="0" fontId="79" fillId="2" borderId="0" xfId="0" applyFont="1" applyFill="1" applyAlignment="1">
      <alignment horizontal="center"/>
    </xf>
    <xf numFmtId="0" fontId="81" fillId="2" borderId="1" xfId="0" applyFont="1" applyFill="1" applyBorder="1"/>
    <xf numFmtId="0" fontId="81" fillId="2" borderId="35" xfId="0" applyFont="1" applyFill="1" applyBorder="1"/>
    <xf numFmtId="0" fontId="80" fillId="0" borderId="0" xfId="0" applyFont="1" applyFill="1"/>
    <xf numFmtId="0" fontId="80" fillId="2" borderId="0" xfId="0" applyFont="1" applyFill="1" applyAlignment="1">
      <alignment horizontal="left" indent="1"/>
    </xf>
    <xf numFmtId="0" fontId="80" fillId="2" borderId="0" xfId="0" applyFont="1" applyFill="1" applyAlignment="1">
      <alignment horizontal="left" indent="3"/>
    </xf>
    <xf numFmtId="0" fontId="80" fillId="0" borderId="0" xfId="0" applyFont="1" applyFill="1" applyAlignment="1">
      <alignment horizontal="left" indent="1"/>
    </xf>
    <xf numFmtId="0" fontId="80" fillId="0" borderId="0" xfId="0" applyFont="1" applyFill="1" applyAlignment="1">
      <alignment horizontal="left" indent="3"/>
    </xf>
    <xf numFmtId="0" fontId="11" fillId="2" borderId="8" xfId="0" applyFont="1" applyFill="1" applyBorder="1" applyAlignment="1">
      <alignment horizontal="center"/>
    </xf>
    <xf numFmtId="0" fontId="11" fillId="2" borderId="5" xfId="0" applyFont="1" applyFill="1" applyBorder="1" applyAlignment="1">
      <alignment horizontal="center"/>
    </xf>
    <xf numFmtId="0" fontId="11" fillId="2" borderId="9" xfId="0" applyFont="1" applyFill="1" applyBorder="1" applyAlignment="1">
      <alignment horizontal="center"/>
    </xf>
    <xf numFmtId="167" fontId="0" fillId="2" borderId="0" xfId="0" quotePrefix="1" applyNumberFormat="1" applyFill="1" applyBorder="1" applyAlignment="1">
      <alignment horizontal="right"/>
    </xf>
    <xf numFmtId="0" fontId="0" fillId="2" borderId="0" xfId="0" quotePrefix="1" applyFill="1"/>
    <xf numFmtId="0" fontId="9" fillId="2" borderId="0" xfId="0" applyFont="1" applyFill="1"/>
    <xf numFmtId="0" fontId="14" fillId="2" borderId="0" xfId="0" applyFont="1" applyFill="1"/>
    <xf numFmtId="7" fontId="0" fillId="2" borderId="0" xfId="0" applyNumberFormat="1" applyFill="1"/>
    <xf numFmtId="39" fontId="0" fillId="2" borderId="0" xfId="0" applyNumberFormat="1" applyFill="1"/>
    <xf numFmtId="39" fontId="9" fillId="2" borderId="0" xfId="0" applyNumberFormat="1" applyFont="1" applyFill="1"/>
    <xf numFmtId="39" fontId="0" fillId="2" borderId="16" xfId="0" applyNumberFormat="1" applyFill="1" applyBorder="1"/>
    <xf numFmtId="0" fontId="11" fillId="2" borderId="0" xfId="0" applyFont="1" applyFill="1" applyAlignment="1">
      <alignment horizontal="left" wrapText="1" indent="3"/>
    </xf>
    <xf numFmtId="7" fontId="13" fillId="2" borderId="8" xfId="0" applyNumberFormat="1" applyFont="1" applyFill="1" applyBorder="1"/>
    <xf numFmtId="0" fontId="0" fillId="2" borderId="0" xfId="0" applyFill="1" applyAlignment="1">
      <alignment wrapText="1"/>
    </xf>
    <xf numFmtId="0" fontId="11" fillId="2" borderId="0" xfId="0" applyFont="1" applyFill="1" applyAlignment="1">
      <alignment wrapText="1"/>
    </xf>
    <xf numFmtId="39" fontId="13" fillId="2" borderId="8" xfId="0" applyNumberFormat="1" applyFont="1" applyFill="1" applyBorder="1"/>
    <xf numFmtId="0" fontId="11" fillId="2" borderId="0" xfId="0" applyFont="1" applyFill="1" applyAlignment="1">
      <alignment horizontal="left" indent="3"/>
    </xf>
    <xf numFmtId="0" fontId="0" fillId="2" borderId="0" xfId="0" applyNumberFormat="1" applyFill="1"/>
    <xf numFmtId="39" fontId="0" fillId="2" borderId="8" xfId="0" applyNumberFormat="1" applyFill="1" applyBorder="1"/>
    <xf numFmtId="0" fontId="9" fillId="2" borderId="0" xfId="0" applyFont="1" applyFill="1" applyAlignment="1">
      <alignment wrapText="1"/>
    </xf>
    <xf numFmtId="0" fontId="61" fillId="2" borderId="0" xfId="0" applyFont="1" applyFill="1" applyAlignment="1">
      <alignment wrapText="1"/>
    </xf>
    <xf numFmtId="0" fontId="61" fillId="2" borderId="0" xfId="0" applyFont="1" applyFill="1"/>
    <xf numFmtId="7" fontId="0" fillId="2" borderId="16" xfId="0" applyNumberFormat="1" applyFill="1" applyBorder="1"/>
    <xf numFmtId="0" fontId="27" fillId="2" borderId="0" xfId="0" applyFont="1" applyFill="1"/>
    <xf numFmtId="0" fontId="9" fillId="2" borderId="0" xfId="0" quotePrefix="1" applyFont="1" applyFill="1"/>
    <xf numFmtId="7" fontId="26" fillId="2" borderId="0" xfId="0" applyNumberFormat="1" applyFont="1" applyFill="1"/>
    <xf numFmtId="39" fontId="26" fillId="2" borderId="0" xfId="0" applyNumberFormat="1" applyFont="1" applyFill="1"/>
    <xf numFmtId="39" fontId="26" fillId="2" borderId="16" xfId="0" applyNumberFormat="1" applyFont="1" applyFill="1" applyBorder="1"/>
    <xf numFmtId="39" fontId="13" fillId="2" borderId="10" xfId="0" applyNumberFormat="1" applyFont="1" applyFill="1" applyBorder="1"/>
    <xf numFmtId="10" fontId="13" fillId="2" borderId="10" xfId="0" applyNumberFormat="1" applyFont="1" applyFill="1" applyBorder="1"/>
    <xf numFmtId="10" fontId="26" fillId="2" borderId="16" xfId="0" applyNumberFormat="1" applyFont="1" applyFill="1" applyBorder="1"/>
    <xf numFmtId="39" fontId="13" fillId="2" borderId="0" xfId="0" applyNumberFormat="1" applyFont="1" applyFill="1"/>
    <xf numFmtId="39" fontId="61" fillId="2" borderId="0" xfId="0" applyNumberFormat="1" applyFont="1" applyFill="1"/>
    <xf numFmtId="7" fontId="13" fillId="2" borderId="10" xfId="0" applyNumberFormat="1" applyFont="1" applyFill="1" applyBorder="1"/>
    <xf numFmtId="0" fontId="11" fillId="2" borderId="16" xfId="0" applyFont="1" applyFill="1" applyBorder="1"/>
    <xf numFmtId="0" fontId="11" fillId="2" borderId="16" xfId="0" applyFont="1" applyFill="1" applyBorder="1" applyAlignment="1">
      <alignment wrapText="1"/>
    </xf>
    <xf numFmtId="0" fontId="14" fillId="2" borderId="0" xfId="0" applyFont="1" applyFill="1" applyAlignment="1">
      <alignment wrapText="1"/>
    </xf>
    <xf numFmtId="7" fontId="26" fillId="2" borderId="0" xfId="0" applyNumberFormat="1" applyFont="1" applyFill="1" applyBorder="1" applyAlignment="1">
      <alignment wrapText="1"/>
    </xf>
    <xf numFmtId="0" fontId="11" fillId="2" borderId="0" xfId="0" applyFont="1" applyFill="1" applyBorder="1" applyAlignment="1">
      <alignment wrapText="1"/>
    </xf>
    <xf numFmtId="39" fontId="26" fillId="2" borderId="16" xfId="0" applyNumberFormat="1" applyFont="1" applyFill="1" applyBorder="1" applyAlignment="1">
      <alignment wrapText="1"/>
    </xf>
    <xf numFmtId="0" fontId="0" fillId="2" borderId="0" xfId="0" applyFill="1" applyAlignment="1">
      <alignment horizontal="left" wrapText="1"/>
    </xf>
    <xf numFmtId="170" fontId="13" fillId="2" borderId="0" xfId="0" applyNumberFormat="1" applyFont="1" applyFill="1"/>
    <xf numFmtId="7" fontId="13" fillId="2" borderId="0" xfId="0" applyNumberFormat="1" applyFont="1" applyFill="1"/>
    <xf numFmtId="39" fontId="58" fillId="2" borderId="0" xfId="0" applyNumberFormat="1" applyFont="1" applyFill="1"/>
    <xf numFmtId="170" fontId="53" fillId="2" borderId="0" xfId="0" applyNumberFormat="1" applyFont="1" applyFill="1"/>
    <xf numFmtId="39" fontId="53" fillId="2" borderId="0" xfId="0" applyNumberFormat="1" applyFont="1" applyFill="1"/>
    <xf numFmtId="10" fontId="0" fillId="2" borderId="0" xfId="0" applyNumberFormat="1" applyFill="1"/>
    <xf numFmtId="0" fontId="11" fillId="2" borderId="0" xfId="0" applyFont="1" applyFill="1" applyAlignment="1">
      <alignment horizontal="left"/>
    </xf>
    <xf numFmtId="0" fontId="0" fillId="2" borderId="31" xfId="0" applyFill="1" applyBorder="1"/>
    <xf numFmtId="0" fontId="0" fillId="2" borderId="30" xfId="0" applyFill="1" applyBorder="1"/>
    <xf numFmtId="39" fontId="0" fillId="2" borderId="30" xfId="0" applyNumberFormat="1" applyFill="1" applyBorder="1"/>
    <xf numFmtId="10" fontId="0" fillId="2" borderId="30" xfId="0" applyNumberFormat="1" applyFill="1" applyBorder="1"/>
    <xf numFmtId="39" fontId="0" fillId="2" borderId="17" xfId="0" applyNumberFormat="1" applyFill="1" applyBorder="1"/>
    <xf numFmtId="39" fontId="0" fillId="2" borderId="0" xfId="0" applyNumberFormat="1" applyFill="1" applyBorder="1"/>
    <xf numFmtId="10" fontId="0" fillId="2" borderId="0" xfId="0" applyNumberFormat="1" applyFill="1" applyBorder="1"/>
    <xf numFmtId="7" fontId="0" fillId="2" borderId="8" xfId="0" applyNumberFormat="1" applyFill="1" applyBorder="1"/>
    <xf numFmtId="7" fontId="0" fillId="2" borderId="36" xfId="0" applyNumberFormat="1" applyFill="1" applyBorder="1"/>
    <xf numFmtId="0" fontId="0" fillId="2" borderId="18" xfId="0" applyFill="1" applyBorder="1"/>
    <xf numFmtId="39" fontId="0" fillId="2" borderId="19" xfId="0" applyNumberFormat="1" applyFill="1" applyBorder="1"/>
    <xf numFmtId="7" fontId="53" fillId="2" borderId="0" xfId="0" applyNumberFormat="1" applyFont="1" applyFill="1" applyBorder="1"/>
    <xf numFmtId="7" fontId="53" fillId="2" borderId="19" xfId="0" applyNumberFormat="1" applyFont="1" applyFill="1" applyBorder="1"/>
    <xf numFmtId="173" fontId="53" fillId="2" borderId="0" xfId="3" applyNumberFormat="1" applyFont="1" applyFill="1" applyBorder="1"/>
    <xf numFmtId="173" fontId="53" fillId="2" borderId="19" xfId="3" applyNumberFormat="1" applyFont="1" applyFill="1" applyBorder="1"/>
    <xf numFmtId="0" fontId="0" fillId="2" borderId="20" xfId="0" applyFill="1" applyBorder="1"/>
    <xf numFmtId="0" fontId="0" fillId="2" borderId="16" xfId="0" applyFill="1" applyBorder="1"/>
    <xf numFmtId="39" fontId="0" fillId="2" borderId="21" xfId="0" applyNumberFormat="1" applyFill="1" applyBorder="1"/>
    <xf numFmtId="0" fontId="71" fillId="2" borderId="0" xfId="0" applyFont="1" applyFill="1"/>
    <xf numFmtId="0" fontId="72" fillId="2" borderId="0" xfId="0" applyFont="1" applyFill="1"/>
    <xf numFmtId="167" fontId="73" fillId="2" borderId="0" xfId="0" applyNumberFormat="1" applyFont="1" applyFill="1" applyAlignment="1">
      <alignment horizontal="center"/>
    </xf>
    <xf numFmtId="0" fontId="72" fillId="2" borderId="0" xfId="0" applyFont="1" applyFill="1" applyBorder="1" applyAlignment="1"/>
    <xf numFmtId="0" fontId="73" fillId="2" borderId="0" xfId="0" applyFont="1" applyFill="1" applyBorder="1" applyAlignment="1">
      <alignment horizontal="center"/>
    </xf>
    <xf numFmtId="0" fontId="72" fillId="2" borderId="0" xfId="0" applyFont="1" applyFill="1" applyBorder="1" applyAlignment="1">
      <alignment horizontal="center"/>
    </xf>
    <xf numFmtId="0" fontId="73" fillId="2" borderId="0" xfId="0" applyFont="1" applyFill="1" applyBorder="1" applyAlignment="1"/>
    <xf numFmtId="168" fontId="72" fillId="2" borderId="0" xfId="0" applyNumberFormat="1" applyFont="1" applyFill="1" applyBorder="1" applyAlignment="1">
      <alignment horizontal="center"/>
    </xf>
    <xf numFmtId="168" fontId="72" fillId="2" borderId="0" xfId="0" applyNumberFormat="1" applyFont="1" applyFill="1" applyBorder="1" applyAlignment="1"/>
    <xf numFmtId="5" fontId="72" fillId="2" borderId="0" xfId="0" applyNumberFormat="1" applyFont="1" applyFill="1"/>
    <xf numFmtId="5" fontId="72" fillId="2" borderId="0" xfId="0" applyNumberFormat="1" applyFont="1" applyFill="1" applyProtection="1"/>
    <xf numFmtId="42" fontId="75" fillId="2" borderId="0" xfId="0" applyNumberFormat="1" applyFont="1" applyFill="1" applyProtection="1"/>
    <xf numFmtId="0" fontId="72" fillId="2" borderId="0" xfId="0" applyFont="1" applyFill="1" applyAlignment="1">
      <alignment horizontal="left" indent="1"/>
    </xf>
    <xf numFmtId="37" fontId="72" fillId="2" borderId="0" xfId="0" applyNumberFormat="1" applyFont="1" applyFill="1"/>
    <xf numFmtId="41" fontId="75" fillId="2" borderId="0" xfId="0" applyNumberFormat="1" applyFont="1" applyFill="1"/>
    <xf numFmtId="41" fontId="75" fillId="2" borderId="0" xfId="0" applyNumberFormat="1" applyFont="1" applyFill="1" applyBorder="1"/>
    <xf numFmtId="5" fontId="75" fillId="2" borderId="0" xfId="0" applyNumberFormat="1" applyFont="1" applyFill="1"/>
    <xf numFmtId="42" fontId="75" fillId="2" borderId="8" xfId="0" applyNumberFormat="1" applyFont="1" applyFill="1" applyBorder="1" applyProtection="1"/>
    <xf numFmtId="5" fontId="75" fillId="2" borderId="0" xfId="0" applyNumberFormat="1" applyFont="1" applyFill="1" applyProtection="1"/>
    <xf numFmtId="0" fontId="11" fillId="2" borderId="2" xfId="0" applyFont="1" applyFill="1" applyBorder="1"/>
    <xf numFmtId="0" fontId="11" fillId="2" borderId="3" xfId="0" applyFont="1" applyFill="1" applyBorder="1"/>
    <xf numFmtId="0" fontId="11" fillId="2" borderId="4" xfId="0" applyFont="1" applyFill="1" applyBorder="1"/>
    <xf numFmtId="40" fontId="14" fillId="2" borderId="5" xfId="0" applyNumberFormat="1" applyFont="1" applyFill="1" applyBorder="1"/>
    <xf numFmtId="40" fontId="14" fillId="2" borderId="0" xfId="0" applyNumberFormat="1" applyFont="1" applyFill="1" applyBorder="1"/>
    <xf numFmtId="38" fontId="14" fillId="2" borderId="0" xfId="0" applyNumberFormat="1" applyFont="1" applyFill="1" applyBorder="1"/>
    <xf numFmtId="167" fontId="14" fillId="2" borderId="6" xfId="0" quotePrefix="1" applyNumberFormat="1" applyFont="1" applyFill="1" applyBorder="1" applyAlignment="1">
      <alignment horizontal="right"/>
    </xf>
    <xf numFmtId="167" fontId="19" fillId="2" borderId="6" xfId="0" applyNumberFormat="1" applyFont="1" applyFill="1" applyBorder="1"/>
    <xf numFmtId="39" fontId="14" fillId="2" borderId="0" xfId="0" applyNumberFormat="1" applyFont="1" applyFill="1" applyBorder="1" applyAlignment="1">
      <alignment horizontal="center"/>
    </xf>
    <xf numFmtId="39" fontId="14" fillId="2" borderId="6" xfId="0" applyNumberFormat="1" applyFont="1" applyFill="1" applyBorder="1" applyAlignment="1">
      <alignment horizontal="center"/>
    </xf>
    <xf numFmtId="43" fontId="14" fillId="2" borderId="0" xfId="1" applyFont="1" applyFill="1"/>
    <xf numFmtId="39" fontId="14" fillId="2" borderId="3" xfId="1" applyNumberFormat="1" applyFont="1" applyFill="1" applyBorder="1"/>
    <xf numFmtId="39" fontId="14" fillId="2" borderId="4" xfId="1" applyNumberFormat="1" applyFont="1" applyFill="1" applyBorder="1"/>
    <xf numFmtId="0" fontId="11" fillId="2" borderId="2" xfId="0" applyFont="1" applyFill="1" applyBorder="1" applyAlignment="1">
      <alignment horizontal="center"/>
    </xf>
    <xf numFmtId="0" fontId="11" fillId="2" borderId="3" xfId="0" applyFont="1" applyFill="1" applyBorder="1" applyAlignment="1">
      <alignment horizontal="center"/>
    </xf>
    <xf numFmtId="0" fontId="11" fillId="2" borderId="4" xfId="0" applyFont="1" applyFill="1" applyBorder="1" applyAlignment="1">
      <alignment horizontal="center"/>
    </xf>
    <xf numFmtId="0" fontId="14" fillId="2" borderId="5" xfId="0" applyFont="1" applyFill="1" applyBorder="1"/>
    <xf numFmtId="0" fontId="14" fillId="2" borderId="0" xfId="0" applyFont="1" applyFill="1" applyBorder="1" applyAlignment="1"/>
    <xf numFmtId="0" fontId="14" fillId="2" borderId="6" xfId="0" applyFont="1" applyFill="1" applyBorder="1" applyAlignment="1"/>
    <xf numFmtId="0" fontId="14" fillId="2" borderId="5" xfId="0" applyFont="1" applyFill="1" applyBorder="1" applyAlignment="1"/>
    <xf numFmtId="0" fontId="19" fillId="2" borderId="0" xfId="0" applyFont="1" applyFill="1" applyBorder="1" applyAlignment="1">
      <alignment horizontal="center"/>
    </xf>
    <xf numFmtId="0" fontId="19" fillId="2" borderId="6" xfId="0" applyFont="1" applyFill="1" applyBorder="1" applyAlignment="1">
      <alignment horizontal="center"/>
    </xf>
    <xf numFmtId="0" fontId="19" fillId="2" borderId="16" xfId="0" applyFont="1" applyFill="1" applyBorder="1" applyAlignment="1">
      <alignment horizontal="right"/>
    </xf>
    <xf numFmtId="0" fontId="19" fillId="2" borderId="0" xfId="0" applyFont="1" applyFill="1" applyBorder="1" applyAlignment="1">
      <alignment horizontal="right"/>
    </xf>
    <xf numFmtId="0" fontId="19" fillId="2" borderId="25" xfId="0" applyFont="1" applyFill="1" applyBorder="1" applyAlignment="1">
      <alignment horizontal="right"/>
    </xf>
    <xf numFmtId="39" fontId="19" fillId="2" borderId="0" xfId="0" applyNumberFormat="1" applyFont="1" applyFill="1" applyBorder="1"/>
    <xf numFmtId="39" fontId="22" fillId="2" borderId="0" xfId="0" applyNumberFormat="1" applyFont="1" applyFill="1" applyBorder="1"/>
    <xf numFmtId="39" fontId="22" fillId="2" borderId="6" xfId="0" applyNumberFormat="1" applyFont="1" applyFill="1" applyBorder="1"/>
    <xf numFmtId="39" fontId="22" fillId="2" borderId="16" xfId="0" applyNumberFormat="1" applyFont="1" applyFill="1" applyBorder="1"/>
    <xf numFmtId="39" fontId="22" fillId="2" borderId="25" xfId="0" applyNumberFormat="1" applyFont="1" applyFill="1" applyBorder="1"/>
    <xf numFmtId="39" fontId="22" fillId="2" borderId="10" xfId="0" applyNumberFormat="1" applyFont="1" applyFill="1" applyBorder="1"/>
    <xf numFmtId="39" fontId="22" fillId="2" borderId="11" xfId="0" applyNumberFormat="1" applyFont="1" applyFill="1" applyBorder="1"/>
    <xf numFmtId="0" fontId="19" fillId="2" borderId="0" xfId="0" applyFont="1" applyFill="1" applyBorder="1"/>
    <xf numFmtId="0" fontId="19" fillId="2" borderId="6" xfId="0" applyFont="1" applyFill="1" applyBorder="1"/>
    <xf numFmtId="0" fontId="14" fillId="2" borderId="12" xfId="0" applyFont="1" applyFill="1" applyBorder="1"/>
    <xf numFmtId="0" fontId="14" fillId="2" borderId="1" xfId="0" applyFont="1" applyFill="1" applyBorder="1"/>
    <xf numFmtId="0" fontId="11" fillId="2" borderId="22" xfId="0" applyFont="1" applyFill="1" applyBorder="1"/>
    <xf numFmtId="0" fontId="11" fillId="2" borderId="24" xfId="0" applyFont="1" applyFill="1" applyBorder="1"/>
    <xf numFmtId="0" fontId="11" fillId="2" borderId="24" xfId="0" applyFont="1" applyFill="1" applyBorder="1" applyAlignment="1">
      <alignment horizontal="left"/>
    </xf>
    <xf numFmtId="0" fontId="11" fillId="2" borderId="23" xfId="0" applyFont="1" applyFill="1" applyBorder="1"/>
    <xf numFmtId="0" fontId="14" fillId="2" borderId="18" xfId="0" applyFont="1" applyFill="1" applyBorder="1"/>
    <xf numFmtId="0" fontId="14" fillId="2" borderId="0" xfId="0" applyFont="1" applyFill="1" applyBorder="1" applyAlignment="1">
      <alignment horizontal="left"/>
    </xf>
    <xf numFmtId="0" fontId="14" fillId="2" borderId="19" xfId="0" applyFont="1" applyFill="1" applyBorder="1"/>
    <xf numFmtId="0" fontId="14" fillId="2" borderId="20" xfId="0" applyFont="1" applyFill="1" applyBorder="1"/>
    <xf numFmtId="0" fontId="14" fillId="2" borderId="16" xfId="0" applyFont="1" applyFill="1" applyBorder="1"/>
    <xf numFmtId="39" fontId="26" fillId="2" borderId="16" xfId="0" applyNumberFormat="1" applyFont="1" applyFill="1" applyBorder="1" applyAlignment="1">
      <alignment horizontal="right"/>
    </xf>
    <xf numFmtId="0" fontId="26" fillId="2" borderId="16" xfId="0" applyFont="1" applyFill="1" applyBorder="1" applyAlignment="1">
      <alignment horizontal="right"/>
    </xf>
    <xf numFmtId="39" fontId="26" fillId="2" borderId="0" xfId="0" applyNumberFormat="1" applyFont="1" applyFill="1" applyBorder="1"/>
    <xf numFmtId="39" fontId="14" fillId="2" borderId="19" xfId="0" applyNumberFormat="1" applyFont="1" applyFill="1" applyBorder="1"/>
    <xf numFmtId="0" fontId="14" fillId="2" borderId="22" xfId="0" applyFont="1" applyFill="1" applyBorder="1" applyAlignment="1">
      <alignment horizontal="left"/>
    </xf>
    <xf numFmtId="0" fontId="14" fillId="2" borderId="24" xfId="0" applyFont="1" applyFill="1" applyBorder="1"/>
    <xf numFmtId="39" fontId="26" fillId="2" borderId="24" xfId="0" applyNumberFormat="1" applyFont="1" applyFill="1" applyBorder="1" applyAlignment="1">
      <alignment horizontal="right"/>
    </xf>
    <xf numFmtId="0" fontId="26" fillId="2" borderId="24" xfId="0" applyFont="1" applyFill="1" applyBorder="1" applyAlignment="1">
      <alignment horizontal="right"/>
    </xf>
    <xf numFmtId="39" fontId="14" fillId="2" borderId="0" xfId="0" applyNumberFormat="1" applyFont="1" applyFill="1" applyBorder="1"/>
    <xf numFmtId="39" fontId="26" fillId="2" borderId="19" xfId="0" applyNumberFormat="1" applyFont="1" applyFill="1" applyBorder="1"/>
    <xf numFmtId="0" fontId="14" fillId="2" borderId="22" xfId="0" applyFont="1" applyFill="1" applyBorder="1"/>
    <xf numFmtId="39" fontId="19" fillId="5" borderId="0" xfId="0" applyNumberFormat="1" applyFont="1" applyFill="1" applyBorder="1"/>
    <xf numFmtId="39" fontId="19" fillId="5" borderId="16" xfId="0" applyNumberFormat="1" applyFont="1" applyFill="1" applyBorder="1"/>
    <xf numFmtId="0" fontId="11" fillId="9" borderId="22" xfId="0" applyFont="1" applyFill="1" applyBorder="1"/>
    <xf numFmtId="0" fontId="11" fillId="9" borderId="24" xfId="0" applyFont="1" applyFill="1" applyBorder="1"/>
    <xf numFmtId="0" fontId="11" fillId="9" borderId="24" xfId="0" applyFont="1" applyFill="1" applyBorder="1" applyAlignment="1">
      <alignment horizontal="left"/>
    </xf>
    <xf numFmtId="0" fontId="11" fillId="9" borderId="23" xfId="0" applyFont="1" applyFill="1" applyBorder="1"/>
    <xf numFmtId="0" fontId="14" fillId="2" borderId="20" xfId="0" applyFont="1" applyFill="1" applyBorder="1" applyAlignment="1">
      <alignment horizontal="left"/>
    </xf>
    <xf numFmtId="0" fontId="32" fillId="2" borderId="16" xfId="0" applyFont="1" applyFill="1" applyBorder="1"/>
    <xf numFmtId="0" fontId="14" fillId="2" borderId="21" xfId="0" applyFont="1" applyFill="1" applyBorder="1"/>
    <xf numFmtId="0" fontId="20" fillId="0" borderId="0" xfId="0" applyFont="1" applyFill="1"/>
    <xf numFmtId="37" fontId="19" fillId="0" borderId="0" xfId="0" applyNumberFormat="1" applyFont="1" applyFill="1"/>
    <xf numFmtId="39" fontId="14" fillId="2" borderId="0" xfId="1" applyNumberFormat="1" applyFont="1" applyFill="1" applyBorder="1"/>
    <xf numFmtId="39" fontId="0" fillId="2" borderId="6" xfId="0" applyNumberFormat="1" applyFill="1" applyBorder="1" applyAlignment="1">
      <alignment horizontal="center"/>
    </xf>
    <xf numFmtId="0" fontId="0" fillId="2" borderId="0" xfId="0" applyFill="1" applyBorder="1" applyAlignment="1">
      <alignment horizontal="center"/>
    </xf>
    <xf numFmtId="39" fontId="14" fillId="2" borderId="6" xfId="1" applyNumberFormat="1" applyFont="1" applyFill="1" applyBorder="1"/>
    <xf numFmtId="39" fontId="14" fillId="2" borderId="0" xfId="1" applyNumberFormat="1" applyFont="1" applyFill="1" applyBorder="1" applyAlignment="1">
      <alignment horizontal="center"/>
    </xf>
    <xf numFmtId="39" fontId="14" fillId="2" borderId="6" xfId="1" applyNumberFormat="1" applyFont="1" applyFill="1" applyBorder="1" applyAlignment="1">
      <alignment horizontal="center"/>
    </xf>
    <xf numFmtId="0" fontId="19" fillId="2" borderId="5" xfId="0" applyFont="1" applyFill="1" applyBorder="1" applyAlignment="1">
      <alignment horizontal="left"/>
    </xf>
    <xf numFmtId="0" fontId="25" fillId="0" borderId="27" xfId="0" applyFont="1" applyFill="1" applyBorder="1"/>
    <xf numFmtId="0" fontId="25" fillId="0" borderId="0" xfId="0" applyFont="1" applyFill="1" applyBorder="1"/>
    <xf numFmtId="0" fontId="25" fillId="0" borderId="27" xfId="0" applyFont="1" applyFill="1" applyBorder="1" applyAlignment="1">
      <alignment horizontal="justify" vertical="top" wrapText="1"/>
    </xf>
    <xf numFmtId="167" fontId="25" fillId="0" borderId="27" xfId="0" applyNumberFormat="1" applyFont="1" applyFill="1" applyBorder="1" applyAlignment="1">
      <alignment vertical="top" wrapText="1"/>
    </xf>
    <xf numFmtId="15" fontId="25" fillId="0" borderId="27" xfId="0" quotePrefix="1" applyNumberFormat="1" applyFont="1" applyFill="1" applyBorder="1" applyAlignment="1">
      <alignment vertical="top"/>
    </xf>
    <xf numFmtId="166" fontId="25" fillId="0" borderId="27" xfId="0" quotePrefix="1" applyNumberFormat="1" applyFont="1" applyFill="1" applyBorder="1" applyAlignment="1">
      <alignment horizontal="right" vertical="top" wrapText="1"/>
    </xf>
    <xf numFmtId="172" fontId="41" fillId="0" borderId="27" xfId="0" applyNumberFormat="1" applyFont="1" applyFill="1" applyBorder="1" applyAlignment="1">
      <alignment vertical="top"/>
    </xf>
    <xf numFmtId="0" fontId="25" fillId="0" borderId="27" xfId="0" quotePrefix="1" applyFont="1" applyFill="1" applyBorder="1" applyAlignment="1">
      <alignment vertical="top" wrapText="1"/>
    </xf>
    <xf numFmtId="166" fontId="25" fillId="0" borderId="27" xfId="0" applyNumberFormat="1" applyFont="1" applyFill="1" applyBorder="1" applyAlignment="1">
      <alignment vertical="top" wrapText="1"/>
    </xf>
    <xf numFmtId="0" fontId="25" fillId="0" borderId="27" xfId="0" quotePrefix="1" applyFont="1" applyFill="1" applyBorder="1" applyAlignment="1">
      <alignment vertical="top"/>
    </xf>
    <xf numFmtId="172" fontId="59" fillId="0" borderId="27" xfId="0" applyNumberFormat="1" applyFont="1" applyFill="1" applyBorder="1" applyAlignment="1">
      <alignment vertical="top" wrapText="1"/>
    </xf>
    <xf numFmtId="172" fontId="60" fillId="0" borderId="27" xfId="0" applyNumberFormat="1" applyFont="1" applyFill="1" applyBorder="1" applyAlignment="1">
      <alignment vertical="top" wrapText="1"/>
    </xf>
    <xf numFmtId="166" fontId="41" fillId="0" borderId="27" xfId="0" applyNumberFormat="1" applyFont="1" applyFill="1" applyBorder="1" applyAlignment="1">
      <alignment vertical="top" wrapText="1"/>
    </xf>
    <xf numFmtId="0" fontId="25" fillId="0" borderId="0" xfId="0" applyFont="1" applyFill="1" applyAlignment="1">
      <alignment horizontal="left" vertical="top" wrapText="1"/>
    </xf>
    <xf numFmtId="0" fontId="25" fillId="0" borderId="27" xfId="0" applyFont="1" applyFill="1" applyBorder="1" applyAlignment="1">
      <alignment horizontal="center" vertical="top"/>
    </xf>
    <xf numFmtId="167" fontId="25" fillId="0" borderId="27" xfId="0" quotePrefix="1" applyNumberFormat="1" applyFont="1" applyFill="1" applyBorder="1" applyAlignment="1">
      <alignment horizontal="center" vertical="top" wrapText="1"/>
    </xf>
    <xf numFmtId="14" fontId="25" fillId="0" borderId="27" xfId="0" applyNumberFormat="1" applyFont="1" applyFill="1" applyBorder="1" applyAlignment="1">
      <alignment horizontal="right" vertical="top" wrapText="1"/>
    </xf>
    <xf numFmtId="172" fontId="60" fillId="0" borderId="27" xfId="0" applyNumberFormat="1" applyFont="1" applyFill="1" applyBorder="1" applyAlignment="1">
      <alignment vertical="top"/>
    </xf>
    <xf numFmtId="0" fontId="25" fillId="0" borderId="0" xfId="0" applyFont="1" applyFill="1" applyAlignment="1">
      <alignment wrapText="1"/>
    </xf>
    <xf numFmtId="14" fontId="25" fillId="0" borderId="27" xfId="0" applyNumberFormat="1" applyFont="1" applyFill="1" applyBorder="1" applyAlignment="1">
      <alignment horizontal="center" vertical="top" wrapText="1"/>
    </xf>
    <xf numFmtId="0" fontId="25" fillId="0" borderId="0" xfId="0" applyFont="1" applyFill="1" applyBorder="1" applyAlignment="1">
      <alignment horizontal="center" vertical="top" wrapText="1"/>
    </xf>
    <xf numFmtId="0" fontId="25" fillId="0" borderId="20" xfId="0" applyFont="1" applyFill="1" applyBorder="1" applyAlignment="1">
      <alignment horizontal="center" vertical="top" wrapText="1"/>
    </xf>
    <xf numFmtId="0" fontId="25" fillId="0" borderId="31" xfId="0" applyFont="1" applyFill="1" applyBorder="1" applyAlignment="1">
      <alignment horizontal="center" vertical="top" wrapText="1"/>
    </xf>
    <xf numFmtId="0" fontId="25" fillId="0" borderId="0" xfId="0" applyFont="1" applyFill="1" applyBorder="1" applyAlignment="1">
      <alignment vertical="top" wrapText="1"/>
    </xf>
    <xf numFmtId="0" fontId="25" fillId="0" borderId="0" xfId="0" applyFont="1" applyFill="1" applyBorder="1" applyAlignment="1">
      <alignment horizontal="left" vertical="top" wrapText="1"/>
    </xf>
    <xf numFmtId="0" fontId="25" fillId="0" borderId="0" xfId="0" applyFont="1" applyFill="1" applyAlignment="1">
      <alignment vertical="top" wrapText="1"/>
    </xf>
    <xf numFmtId="14" fontId="25" fillId="0" borderId="0" xfId="0" applyNumberFormat="1" applyFont="1" applyFill="1" applyBorder="1" applyAlignment="1">
      <alignment horizontal="left" vertical="top" wrapText="1"/>
    </xf>
    <xf numFmtId="0" fontId="25" fillId="0" borderId="0" xfId="0" applyFont="1" applyFill="1" applyAlignment="1">
      <alignment horizontal="center"/>
    </xf>
    <xf numFmtId="0" fontId="25" fillId="0" borderId="0" xfId="0" applyFont="1" applyFill="1" applyBorder="1" applyAlignment="1">
      <alignment horizontal="center"/>
    </xf>
    <xf numFmtId="0" fontId="25" fillId="0" borderId="0" xfId="0" applyFont="1" applyFill="1" applyBorder="1" applyAlignment="1">
      <alignment horizontal="left"/>
    </xf>
    <xf numFmtId="167" fontId="25" fillId="0" borderId="0" xfId="0" quotePrefix="1" applyNumberFormat="1" applyFont="1" applyFill="1" applyBorder="1" applyAlignment="1">
      <alignment horizontal="left"/>
    </xf>
    <xf numFmtId="0" fontId="84" fillId="2" borderId="0" xfId="0" applyFont="1" applyFill="1" applyBorder="1"/>
    <xf numFmtId="37" fontId="84" fillId="2" borderId="0" xfId="0" applyNumberFormat="1" applyFont="1" applyFill="1" applyBorder="1"/>
    <xf numFmtId="39" fontId="84" fillId="2" borderId="0" xfId="0" applyNumberFormat="1" applyFont="1" applyFill="1" applyBorder="1"/>
    <xf numFmtId="0" fontId="84" fillId="2" borderId="0" xfId="0" applyFont="1" applyFill="1"/>
    <xf numFmtId="10" fontId="84" fillId="2" borderId="0" xfId="0" applyNumberFormat="1" applyFont="1" applyFill="1"/>
    <xf numFmtId="0" fontId="0" fillId="10" borderId="0" xfId="0" applyFill="1" applyBorder="1"/>
    <xf numFmtId="43" fontId="14" fillId="10" borderId="0" xfId="1" applyFont="1" applyFill="1" applyBorder="1"/>
    <xf numFmtId="0" fontId="11" fillId="10" borderId="0" xfId="0" applyFont="1" applyFill="1" applyBorder="1"/>
    <xf numFmtId="43" fontId="11" fillId="10" borderId="0" xfId="1" applyFont="1" applyFill="1" applyBorder="1"/>
    <xf numFmtId="0" fontId="25" fillId="2" borderId="1" xfId="0" applyFont="1" applyFill="1" applyBorder="1" applyAlignment="1">
      <alignment horizontal="center" vertical="center"/>
    </xf>
    <xf numFmtId="0" fontId="25" fillId="0" borderId="27"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25" fillId="2" borderId="0" xfId="0" applyFont="1" applyFill="1" applyBorder="1" applyAlignment="1">
      <alignment horizontal="center" vertical="center"/>
    </xf>
    <xf numFmtId="0" fontId="25" fillId="2" borderId="0" xfId="0" applyFont="1" applyFill="1" applyAlignment="1">
      <alignment horizontal="center" vertical="center"/>
    </xf>
    <xf numFmtId="0" fontId="25" fillId="2" borderId="27" xfId="0" applyFont="1" applyFill="1" applyBorder="1" applyAlignment="1">
      <alignment horizontal="center" vertical="center"/>
    </xf>
    <xf numFmtId="0" fontId="25" fillId="2" borderId="27" xfId="0" applyFont="1" applyFill="1" applyBorder="1" applyAlignment="1">
      <alignment vertical="center" wrapText="1"/>
    </xf>
    <xf numFmtId="0" fontId="25" fillId="2" borderId="27" xfId="0" applyFont="1" applyFill="1" applyBorder="1" applyAlignment="1">
      <alignment vertical="center"/>
    </xf>
    <xf numFmtId="0" fontId="25" fillId="2" borderId="26" xfId="0" applyFont="1" applyFill="1" applyBorder="1" applyAlignment="1">
      <alignment vertical="center" wrapText="1"/>
    </xf>
    <xf numFmtId="0" fontId="25" fillId="2" borderId="26" xfId="0" applyFont="1" applyFill="1" applyBorder="1" applyAlignment="1">
      <alignment horizontal="left" vertical="center" wrapText="1"/>
    </xf>
    <xf numFmtId="0" fontId="25" fillId="0" borderId="27" xfId="0" applyFont="1" applyFill="1" applyBorder="1" applyAlignment="1">
      <alignment vertical="center" wrapText="1"/>
    </xf>
    <xf numFmtId="0" fontId="25" fillId="11" borderId="0" xfId="0" applyFont="1" applyFill="1" applyAlignment="1">
      <alignment horizontal="left" vertical="center"/>
    </xf>
    <xf numFmtId="0" fontId="25" fillId="11" borderId="0" xfId="0" applyFont="1" applyFill="1"/>
    <xf numFmtId="0" fontId="14" fillId="2" borderId="5" xfId="0" applyFont="1" applyFill="1" applyBorder="1" applyAlignment="1">
      <alignment horizontal="left"/>
    </xf>
    <xf numFmtId="0" fontId="11" fillId="2" borderId="0"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14" fillId="2" borderId="5" xfId="0" applyFont="1" applyFill="1" applyBorder="1" applyAlignment="1">
      <alignment horizontal="center"/>
    </xf>
    <xf numFmtId="0" fontId="85" fillId="2" borderId="0" xfId="0" applyFont="1" applyFill="1" applyBorder="1"/>
    <xf numFmtId="0" fontId="13" fillId="2" borderId="5" xfId="0" applyFont="1" applyFill="1" applyBorder="1" applyAlignment="1">
      <alignment horizontal="left"/>
    </xf>
    <xf numFmtId="0" fontId="13" fillId="2" borderId="5" xfId="0" applyFont="1" applyFill="1" applyBorder="1"/>
    <xf numFmtId="0" fontId="43" fillId="2" borderId="0" xfId="0" applyFont="1" applyFill="1" applyBorder="1" applyAlignment="1">
      <alignment horizontal="center"/>
    </xf>
    <xf numFmtId="0" fontId="43" fillId="2" borderId="6" xfId="0" applyFont="1" applyFill="1" applyBorder="1" applyAlignment="1">
      <alignment horizontal="center"/>
    </xf>
    <xf numFmtId="0" fontId="15" fillId="2" borderId="0" xfId="0" applyFont="1" applyFill="1" applyBorder="1" applyAlignment="1">
      <alignment horizontal="center"/>
    </xf>
    <xf numFmtId="0" fontId="16" fillId="2" borderId="5" xfId="0" applyFont="1" applyFill="1" applyBorder="1" applyAlignment="1">
      <alignment horizontal="left"/>
    </xf>
    <xf numFmtId="0" fontId="16" fillId="2" borderId="5" xfId="0" applyFont="1" applyFill="1" applyBorder="1" applyAlignment="1">
      <alignment horizontal="center"/>
    </xf>
    <xf numFmtId="0" fontId="14" fillId="11" borderId="0" xfId="0" applyFont="1" applyFill="1" applyBorder="1"/>
    <xf numFmtId="0" fontId="14" fillId="10" borderId="0" xfId="0" applyFont="1" applyFill="1" applyBorder="1"/>
    <xf numFmtId="0" fontId="11" fillId="11" borderId="0" xfId="0" applyFont="1" applyFill="1" applyBorder="1"/>
    <xf numFmtId="0" fontId="11" fillId="11" borderId="0" xfId="0" applyFont="1" applyFill="1" applyBorder="1" applyAlignment="1">
      <alignment horizontal="center"/>
    </xf>
    <xf numFmtId="0" fontId="0" fillId="10" borderId="5" xfId="0" applyFill="1" applyBorder="1"/>
    <xf numFmtId="0" fontId="0" fillId="10" borderId="6" xfId="0" applyFill="1" applyBorder="1"/>
    <xf numFmtId="0" fontId="9" fillId="11" borderId="0" xfId="0" applyFont="1" applyFill="1" applyBorder="1"/>
    <xf numFmtId="0" fontId="43" fillId="11" borderId="0" xfId="0" applyFont="1" applyFill="1" applyBorder="1"/>
    <xf numFmtId="0" fontId="9" fillId="10" borderId="0" xfId="0" applyFont="1" applyFill="1" applyBorder="1"/>
    <xf numFmtId="0" fontId="43" fillId="10" borderId="5" xfId="0" applyFont="1" applyFill="1" applyBorder="1"/>
    <xf numFmtId="0" fontId="43" fillId="10" borderId="0" xfId="0" applyFont="1" applyFill="1" applyBorder="1"/>
    <xf numFmtId="0" fontId="43" fillId="10" borderId="0" xfId="0" applyFont="1" applyFill="1"/>
    <xf numFmtId="43" fontId="9" fillId="10" borderId="0" xfId="1" applyFill="1" applyBorder="1"/>
    <xf numFmtId="43" fontId="9" fillId="10" borderId="0" xfId="1" applyFill="1"/>
    <xf numFmtId="0" fontId="0" fillId="10" borderId="0" xfId="0" applyFill="1"/>
    <xf numFmtId="43" fontId="14" fillId="10" borderId="0" xfId="1" applyFont="1" applyFill="1"/>
    <xf numFmtId="0" fontId="25" fillId="10" borderId="27" xfId="0" applyFont="1" applyFill="1" applyBorder="1" applyAlignment="1">
      <alignment horizontal="center" vertical="top" wrapText="1"/>
    </xf>
    <xf numFmtId="0" fontId="25" fillId="10" borderId="27" xfId="0" applyFont="1" applyFill="1" applyBorder="1" applyAlignment="1">
      <alignment vertical="top" wrapText="1"/>
    </xf>
    <xf numFmtId="14" fontId="25" fillId="10" borderId="27" xfId="0" applyNumberFormat="1" applyFont="1" applyFill="1" applyBorder="1" applyAlignment="1">
      <alignment horizontal="left" vertical="top" wrapText="1"/>
    </xf>
    <xf numFmtId="0" fontId="25" fillId="10" borderId="27" xfId="0" applyFont="1" applyFill="1" applyBorder="1" applyAlignment="1">
      <alignment horizontal="left" vertical="top" wrapText="1"/>
    </xf>
    <xf numFmtId="0" fontId="25" fillId="10" borderId="27" xfId="0" applyFont="1" applyFill="1" applyBorder="1"/>
    <xf numFmtId="14" fontId="25" fillId="10" borderId="27" xfId="0" applyNumberFormat="1" applyFont="1" applyFill="1" applyBorder="1" applyAlignment="1">
      <alignment vertical="top"/>
    </xf>
    <xf numFmtId="0" fontId="59" fillId="10" borderId="27" xfId="0" applyFont="1" applyFill="1" applyBorder="1" applyAlignment="1">
      <alignment vertical="top" wrapText="1"/>
    </xf>
    <xf numFmtId="172" fontId="25" fillId="10" borderId="27" xfId="0" applyNumberFormat="1" applyFont="1" applyFill="1" applyBorder="1" applyAlignment="1">
      <alignment vertical="top" wrapText="1"/>
    </xf>
    <xf numFmtId="0" fontId="11" fillId="11" borderId="1" xfId="0" quotePrefix="1" applyFont="1" applyFill="1" applyBorder="1" applyAlignment="1">
      <alignment horizontal="left"/>
    </xf>
    <xf numFmtId="0" fontId="24" fillId="2" borderId="27" xfId="0" applyFont="1" applyFill="1" applyBorder="1" applyAlignment="1">
      <alignment horizontal="left" vertical="top" wrapText="1"/>
    </xf>
    <xf numFmtId="0" fontId="11" fillId="12" borderId="0" xfId="0" applyFont="1" applyFill="1" applyBorder="1"/>
    <xf numFmtId="0" fontId="11" fillId="12" borderId="0" xfId="0" applyFont="1" applyFill="1" applyBorder="1" applyAlignment="1">
      <alignment horizontal="center"/>
    </xf>
    <xf numFmtId="0" fontId="87" fillId="2" borderId="27" xfId="0" applyFont="1" applyFill="1" applyBorder="1" applyAlignment="1">
      <alignment horizontal="center" vertical="top" wrapText="1"/>
    </xf>
    <xf numFmtId="0" fontId="16" fillId="11" borderId="0" xfId="0" applyFont="1" applyFill="1" applyBorder="1"/>
    <xf numFmtId="0" fontId="17" fillId="11" borderId="0" xfId="0" applyFont="1" applyFill="1" applyBorder="1"/>
    <xf numFmtId="43" fontId="16" fillId="11" borderId="0" xfId="1" applyFont="1" applyFill="1" applyBorder="1"/>
    <xf numFmtId="44" fontId="0" fillId="0" borderId="0" xfId="0" applyNumberFormat="1" applyBorder="1"/>
    <xf numFmtId="43" fontId="0" fillId="0" borderId="0" xfId="1" applyFont="1"/>
    <xf numFmtId="0" fontId="10" fillId="2" borderId="0" xfId="0" applyFont="1" applyFill="1" applyBorder="1" applyAlignment="1">
      <alignment horizontal="center"/>
    </xf>
    <xf numFmtId="44" fontId="0" fillId="0" borderId="0" xfId="0" applyNumberFormat="1" applyFill="1" applyBorder="1"/>
    <xf numFmtId="42" fontId="26" fillId="0" borderId="18" xfId="0" applyNumberFormat="1" applyFont="1" applyFill="1" applyBorder="1"/>
    <xf numFmtId="38" fontId="26" fillId="0" borderId="0" xfId="0" applyNumberFormat="1" applyFont="1" applyFill="1" applyBorder="1"/>
    <xf numFmtId="44" fontId="13" fillId="0" borderId="0" xfId="2" applyFont="1" applyFill="1" applyBorder="1"/>
    <xf numFmtId="164" fontId="26" fillId="0" borderId="0" xfId="0" applyNumberFormat="1" applyFont="1" applyFill="1" applyBorder="1"/>
    <xf numFmtId="0" fontId="14" fillId="0" borderId="16" xfId="0" applyFont="1" applyBorder="1" applyAlignment="1">
      <alignment horizontal="center"/>
    </xf>
    <xf numFmtId="164" fontId="9" fillId="10" borderId="0" xfId="1" applyNumberFormat="1" applyFill="1" applyBorder="1"/>
    <xf numFmtId="0" fontId="61" fillId="10" borderId="0" xfId="0" applyFont="1" applyFill="1" applyBorder="1"/>
    <xf numFmtId="0" fontId="11" fillId="10" borderId="5" xfId="0" applyFont="1" applyFill="1" applyBorder="1"/>
    <xf numFmtId="0" fontId="11" fillId="10" borderId="6" xfId="0" applyFont="1" applyFill="1" applyBorder="1"/>
    <xf numFmtId="164" fontId="13" fillId="10" borderId="0" xfId="1" applyNumberFormat="1" applyFont="1" applyFill="1" applyBorder="1"/>
    <xf numFmtId="164" fontId="13" fillId="10" borderId="6" xfId="1" applyNumberFormat="1" applyFont="1" applyFill="1" applyBorder="1"/>
    <xf numFmtId="0" fontId="13" fillId="10" borderId="0" xfId="0" applyFont="1" applyFill="1" applyBorder="1"/>
    <xf numFmtId="37" fontId="13" fillId="10" borderId="0" xfId="0" applyNumberFormat="1" applyFont="1" applyFill="1" applyBorder="1"/>
    <xf numFmtId="37" fontId="13" fillId="10" borderId="6" xfId="0" applyNumberFormat="1" applyFont="1" applyFill="1" applyBorder="1"/>
    <xf numFmtId="164" fontId="53" fillId="10" borderId="0" xfId="1" applyNumberFormat="1" applyFont="1" applyFill="1" applyBorder="1"/>
    <xf numFmtId="164" fontId="53" fillId="10" borderId="6" xfId="1" applyNumberFormat="1" applyFont="1" applyFill="1" applyBorder="1"/>
    <xf numFmtId="164" fontId="76" fillId="10" borderId="0" xfId="1" applyNumberFormat="1" applyFont="1" applyFill="1" applyBorder="1"/>
    <xf numFmtId="0" fontId="53" fillId="10" borderId="0" xfId="0" applyFont="1" applyFill="1" applyBorder="1"/>
    <xf numFmtId="164" fontId="76" fillId="10" borderId="6" xfId="1" applyNumberFormat="1" applyFont="1" applyFill="1" applyBorder="1"/>
    <xf numFmtId="0" fontId="76" fillId="10" borderId="0" xfId="0" applyFont="1" applyFill="1" applyBorder="1"/>
    <xf numFmtId="37" fontId="37" fillId="10" borderId="0" xfId="0" applyNumberFormat="1" applyFont="1" applyFill="1" applyBorder="1"/>
    <xf numFmtId="0" fontId="9" fillId="10" borderId="5" xfId="0" applyFont="1" applyFill="1" applyBorder="1"/>
    <xf numFmtId="0" fontId="14" fillId="10" borderId="5" xfId="0" applyFont="1" applyFill="1" applyBorder="1"/>
    <xf numFmtId="0" fontId="61" fillId="10" borderId="0" xfId="0" applyFont="1" applyFill="1"/>
    <xf numFmtId="0" fontId="14" fillId="10" borderId="0" xfId="0" applyFont="1" applyFill="1"/>
    <xf numFmtId="164" fontId="86" fillId="10" borderId="0" xfId="1" applyNumberFormat="1" applyFont="1" applyFill="1" applyBorder="1"/>
    <xf numFmtId="0" fontId="86" fillId="10" borderId="0" xfId="0" applyFont="1" applyFill="1" applyBorder="1"/>
    <xf numFmtId="164" fontId="86" fillId="10" borderId="6" xfId="1" applyNumberFormat="1" applyFont="1" applyFill="1" applyBorder="1"/>
    <xf numFmtId="0" fontId="88" fillId="2" borderId="0" xfId="0" applyFont="1" applyFill="1"/>
    <xf numFmtId="0" fontId="88" fillId="2" borderId="0" xfId="0" applyFont="1" applyFill="1" applyAlignment="1">
      <alignment horizontal="right"/>
    </xf>
    <xf numFmtId="0" fontId="11" fillId="10" borderId="0" xfId="0" applyFont="1" applyFill="1"/>
    <xf numFmtId="0" fontId="14" fillId="13" borderId="0" xfId="0" applyFont="1" applyFill="1"/>
    <xf numFmtId="0" fontId="14" fillId="13" borderId="16" xfId="0" applyFont="1" applyFill="1" applyBorder="1"/>
    <xf numFmtId="0" fontId="11" fillId="2" borderId="3" xfId="0" applyFont="1" applyFill="1" applyBorder="1" applyAlignment="1">
      <alignment horizontal="left"/>
    </xf>
    <xf numFmtId="0" fontId="0" fillId="10" borderId="39" xfId="0" applyFill="1" applyBorder="1"/>
    <xf numFmtId="0" fontId="11" fillId="10" borderId="40" xfId="0" applyFont="1" applyFill="1" applyBorder="1"/>
    <xf numFmtId="37" fontId="26" fillId="0" borderId="18" xfId="0" applyNumberFormat="1" applyFont="1" applyFill="1" applyBorder="1"/>
    <xf numFmtId="0" fontId="14" fillId="2" borderId="5" xfId="0" applyFont="1" applyFill="1" applyBorder="1" applyAlignment="1">
      <alignment horizontal="center"/>
    </xf>
    <xf numFmtId="0" fontId="0" fillId="0" borderId="0" xfId="0" applyFont="1" applyFill="1" applyBorder="1" applyAlignment="1">
      <alignment horizontal="center"/>
    </xf>
    <xf numFmtId="0" fontId="14" fillId="10" borderId="5" xfId="0" applyFont="1" applyFill="1" applyBorder="1" applyAlignment="1">
      <alignment horizontal="left"/>
    </xf>
    <xf numFmtId="0" fontId="48" fillId="10" borderId="0" xfId="0" applyFont="1" applyFill="1" applyBorder="1" applyAlignment="1">
      <alignment horizontal="center"/>
    </xf>
    <xf numFmtId="0" fontId="50" fillId="10" borderId="0" xfId="0" applyFont="1" applyFill="1" applyBorder="1" applyAlignment="1">
      <alignment horizontal="center"/>
    </xf>
    <xf numFmtId="0" fontId="0" fillId="10" borderId="0" xfId="0" applyFill="1" applyBorder="1" applyAlignment="1">
      <alignment horizontal="center"/>
    </xf>
    <xf numFmtId="0" fontId="14" fillId="2" borderId="0" xfId="0" applyFont="1" applyFill="1" applyBorder="1" applyAlignment="1">
      <alignment horizontal="left"/>
    </xf>
    <xf numFmtId="37" fontId="26" fillId="0" borderId="18" xfId="0" applyNumberFormat="1" applyFont="1" applyBorder="1"/>
    <xf numFmtId="164" fontId="86" fillId="0" borderId="24" xfId="1" applyNumberFormat="1" applyFont="1" applyFill="1" applyBorder="1"/>
    <xf numFmtId="164" fontId="14" fillId="10" borderId="0" xfId="0" applyNumberFormat="1" applyFont="1" applyFill="1"/>
    <xf numFmtId="164" fontId="13" fillId="0" borderId="19" xfId="1" applyNumberFormat="1" applyFont="1" applyBorder="1"/>
    <xf numFmtId="164" fontId="13" fillId="0" borderId="19" xfId="1" applyNumberFormat="1" applyFont="1" applyFill="1" applyBorder="1"/>
    <xf numFmtId="43" fontId="14" fillId="0" borderId="0" xfId="0" applyNumberFormat="1" applyFont="1"/>
    <xf numFmtId="40" fontId="14" fillId="0" borderId="0" xfId="0" applyNumberFormat="1" applyFont="1" applyFill="1"/>
    <xf numFmtId="43" fontId="14" fillId="2" borderId="13" xfId="0" applyNumberFormat="1" applyFont="1" applyFill="1" applyBorder="1"/>
    <xf numFmtId="0" fontId="11" fillId="2" borderId="0" xfId="0" applyFont="1" applyFill="1" applyBorder="1" applyAlignment="1">
      <alignment horizontal="center"/>
    </xf>
    <xf numFmtId="43" fontId="0" fillId="2" borderId="0" xfId="1" applyFont="1" applyFill="1"/>
    <xf numFmtId="43" fontId="0" fillId="2" borderId="0" xfId="0" applyNumberFormat="1" applyFill="1"/>
    <xf numFmtId="43" fontId="14" fillId="2" borderId="0" xfId="0" applyNumberFormat="1" applyFont="1" applyFill="1"/>
    <xf numFmtId="14" fontId="91" fillId="10" borderId="27" xfId="0" applyNumberFormat="1" applyFont="1" applyFill="1" applyBorder="1" applyAlignment="1">
      <alignment horizontal="centerContinuous" vertical="top" wrapText="1"/>
    </xf>
    <xf numFmtId="39" fontId="14" fillId="10" borderId="0" xfId="1" applyNumberFormat="1" applyFont="1" applyFill="1" applyBorder="1"/>
    <xf numFmtId="44" fontId="0" fillId="10" borderId="0" xfId="2" applyFont="1" applyFill="1" applyBorder="1"/>
    <xf numFmtId="40" fontId="0" fillId="10" borderId="0" xfId="0" applyNumberFormat="1" applyFill="1" applyBorder="1"/>
    <xf numFmtId="0" fontId="14" fillId="10" borderId="5" xfId="0" applyFont="1" applyFill="1" applyBorder="1" applyAlignment="1">
      <alignment horizontal="center"/>
    </xf>
    <xf numFmtId="39" fontId="14" fillId="10" borderId="6" xfId="1" applyNumberFormat="1" applyFont="1" applyFill="1" applyBorder="1" applyAlignment="1">
      <alignment horizontal="center"/>
    </xf>
    <xf numFmtId="39" fontId="14" fillId="10" borderId="6" xfId="1" applyNumberFormat="1" applyFont="1" applyFill="1" applyBorder="1"/>
    <xf numFmtId="44" fontId="0" fillId="10" borderId="6" xfId="2" applyFont="1" applyFill="1" applyBorder="1"/>
    <xf numFmtId="44" fontId="14" fillId="10" borderId="6" xfId="2" applyFont="1" applyFill="1" applyBorder="1"/>
    <xf numFmtId="0" fontId="11" fillId="2" borderId="0" xfId="0" applyFont="1" applyFill="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0" fillId="2" borderId="5" xfId="0" applyFill="1" applyBorder="1" applyAlignment="1">
      <alignment horizontal="center"/>
    </xf>
    <xf numFmtId="0" fontId="14" fillId="2" borderId="5" xfId="0" applyFont="1" applyFill="1" applyBorder="1" applyAlignment="1">
      <alignment horizontal="center"/>
    </xf>
    <xf numFmtId="165" fontId="9" fillId="0" borderId="19" xfId="2" applyNumberFormat="1" applyFill="1" applyBorder="1"/>
    <xf numFmtId="0" fontId="91" fillId="2" borderId="23" xfId="0" applyFont="1" applyFill="1" applyBorder="1" applyAlignment="1">
      <alignment horizontal="left" vertical="center" wrapText="1"/>
    </xf>
    <xf numFmtId="0" fontId="14" fillId="2" borderId="7" xfId="0" applyFont="1" applyFill="1" applyBorder="1"/>
    <xf numFmtId="0" fontId="14" fillId="2" borderId="8" xfId="0" applyFont="1" applyFill="1" applyBorder="1"/>
    <xf numFmtId="0" fontId="14" fillId="2" borderId="8" xfId="0" applyFont="1" applyFill="1" applyBorder="1" applyAlignment="1">
      <alignment horizontal="center"/>
    </xf>
    <xf numFmtId="0" fontId="14" fillId="2" borderId="9" xfId="0" applyFont="1" applyFill="1" applyBorder="1" applyAlignment="1">
      <alignment horizontal="center"/>
    </xf>
    <xf numFmtId="0" fontId="14" fillId="2" borderId="3" xfId="0" applyFont="1" applyFill="1" applyBorder="1"/>
    <xf numFmtId="39" fontId="14" fillId="2" borderId="1" xfId="0" applyNumberFormat="1" applyFont="1" applyFill="1" applyBorder="1"/>
    <xf numFmtId="39" fontId="14" fillId="2" borderId="13" xfId="0" applyNumberFormat="1" applyFont="1" applyFill="1" applyBorder="1"/>
    <xf numFmtId="0" fontId="14" fillId="2" borderId="6" xfId="0" applyFont="1" applyFill="1" applyBorder="1" applyAlignment="1">
      <alignment horizontal="center"/>
    </xf>
    <xf numFmtId="0" fontId="37" fillId="0" borderId="0" xfId="0" applyFont="1" applyFill="1"/>
    <xf numFmtId="0" fontId="11" fillId="2" borderId="15" xfId="0" applyFont="1" applyFill="1" applyBorder="1" applyAlignment="1">
      <alignment horizontal="center"/>
    </xf>
    <xf numFmtId="0" fontId="11" fillId="16" borderId="5" xfId="0" applyFont="1" applyFill="1" applyBorder="1"/>
    <xf numFmtId="0" fontId="11" fillId="16" borderId="0" xfId="0" applyFont="1" applyFill="1" applyBorder="1"/>
    <xf numFmtId="0" fontId="23" fillId="2" borderId="29" xfId="0" applyFont="1" applyFill="1" applyBorder="1" applyAlignment="1">
      <alignment horizontal="center" vertical="center" wrapText="1"/>
    </xf>
    <xf numFmtId="0" fontId="0" fillId="0" borderId="26" xfId="0" applyBorder="1" applyAlignment="1">
      <alignment horizontal="center" vertical="center" wrapText="1"/>
    </xf>
    <xf numFmtId="0" fontId="23" fillId="2" borderId="19" xfId="0" applyFont="1" applyFill="1" applyBorder="1" applyAlignment="1">
      <alignment horizontal="center" vertical="center" wrapText="1"/>
    </xf>
    <xf numFmtId="0" fontId="0" fillId="0" borderId="21" xfId="0" applyBorder="1" applyAlignment="1">
      <alignment horizontal="center" vertical="center" wrapText="1"/>
    </xf>
    <xf numFmtId="0" fontId="23" fillId="2" borderId="0" xfId="0" applyFont="1" applyFill="1" applyAlignment="1"/>
    <xf numFmtId="0" fontId="24" fillId="10" borderId="0" xfId="0" applyFont="1" applyFill="1" applyAlignment="1"/>
    <xf numFmtId="0" fontId="25" fillId="10" borderId="0" xfId="0" applyFont="1" applyFill="1" applyBorder="1"/>
    <xf numFmtId="0" fontId="24" fillId="10" borderId="0" xfId="0" applyFont="1" applyFill="1" applyAlignment="1">
      <alignment horizontal="center"/>
    </xf>
    <xf numFmtId="0" fontId="24" fillId="0" borderId="22" xfId="0" applyFont="1" applyFill="1" applyBorder="1" applyAlignment="1"/>
    <xf numFmtId="0" fontId="24" fillId="0" borderId="24" xfId="0" applyFont="1" applyFill="1" applyBorder="1" applyAlignment="1"/>
    <xf numFmtId="0" fontId="0" fillId="15" borderId="31" xfId="0" applyFill="1" applyBorder="1"/>
    <xf numFmtId="0" fontId="0" fillId="15" borderId="30" xfId="0" applyFill="1" applyBorder="1"/>
    <xf numFmtId="0" fontId="10" fillId="2" borderId="0" xfId="0" applyFont="1" applyFill="1" applyBorder="1" applyAlignment="1">
      <alignment horizontal="center"/>
    </xf>
    <xf numFmtId="0" fontId="14" fillId="2" borderId="5" xfId="0" applyFont="1" applyFill="1" applyBorder="1" applyAlignment="1">
      <alignment horizontal="left"/>
    </xf>
    <xf numFmtId="0" fontId="11" fillId="2" borderId="0" xfId="0" applyFont="1" applyFill="1" applyBorder="1" applyAlignment="1">
      <alignment horizontal="center"/>
    </xf>
    <xf numFmtId="0" fontId="14" fillId="10" borderId="0" xfId="0" applyFont="1" applyFill="1" applyBorder="1" applyAlignment="1">
      <alignment horizontal="center"/>
    </xf>
    <xf numFmtId="0" fontId="92" fillId="2" borderId="0" xfId="0" applyFont="1" applyFill="1" applyBorder="1" applyAlignment="1">
      <alignment horizontal="center" vertical="center" wrapText="1"/>
    </xf>
    <xf numFmtId="0" fontId="93" fillId="2" borderId="0" xfId="0" applyFont="1" applyFill="1" applyBorder="1" applyAlignment="1">
      <alignment horizontal="center" vertical="center" wrapText="1"/>
    </xf>
    <xf numFmtId="0" fontId="92" fillId="10" borderId="0" xfId="0" applyFont="1" applyFill="1" applyBorder="1" applyAlignment="1">
      <alignment horizontal="center" vertical="center" wrapText="1"/>
    </xf>
    <xf numFmtId="0" fontId="94" fillId="2" borderId="0" xfId="0" applyFont="1" applyFill="1" applyBorder="1"/>
    <xf numFmtId="43" fontId="11" fillId="11" borderId="0" xfId="1" applyFont="1" applyFill="1" applyBorder="1"/>
    <xf numFmtId="0" fontId="14" fillId="2" borderId="5" xfId="0" applyFont="1" applyFill="1" applyBorder="1" applyAlignment="1">
      <alignment horizontal="left"/>
    </xf>
    <xf numFmtId="0" fontId="11" fillId="2" borderId="0" xfId="0" applyFont="1" applyFill="1" applyBorder="1" applyAlignment="1">
      <alignment horizontal="center"/>
    </xf>
    <xf numFmtId="0" fontId="95" fillId="0" borderId="0" xfId="4"/>
    <xf numFmtId="0" fontId="95" fillId="0" borderId="16" xfId="4" applyBorder="1" applyAlignment="1">
      <alignment horizontal="center"/>
    </xf>
    <xf numFmtId="3" fontId="95" fillId="0" borderId="0" xfId="4" applyNumberFormat="1"/>
    <xf numFmtId="0" fontId="97" fillId="0" borderId="0" xfId="4" applyFont="1"/>
    <xf numFmtId="6" fontId="95" fillId="0" borderId="0" xfId="4" applyNumberFormat="1"/>
    <xf numFmtId="6" fontId="95" fillId="0" borderId="0" xfId="4" applyNumberFormat="1" applyBorder="1"/>
    <xf numFmtId="3" fontId="95" fillId="0" borderId="16" xfId="4" applyNumberFormat="1" applyBorder="1"/>
    <xf numFmtId="0" fontId="95" fillId="0" borderId="0" xfId="4" applyBorder="1"/>
    <xf numFmtId="6" fontId="95" fillId="0" borderId="16" xfId="4" applyNumberFormat="1" applyBorder="1"/>
    <xf numFmtId="4" fontId="95" fillId="0" borderId="0" xfId="4" applyNumberFormat="1"/>
    <xf numFmtId="0" fontId="96" fillId="0" borderId="0" xfId="4" applyFont="1"/>
    <xf numFmtId="0" fontId="95" fillId="17" borderId="0" xfId="4" applyFill="1"/>
    <xf numFmtId="0" fontId="95" fillId="17" borderId="16" xfId="4" applyFill="1" applyBorder="1"/>
    <xf numFmtId="3" fontId="95" fillId="17" borderId="17" xfId="4" applyNumberFormat="1" applyFill="1" applyBorder="1"/>
    <xf numFmtId="3" fontId="95" fillId="17" borderId="0" xfId="4" applyNumberFormat="1" applyFill="1"/>
    <xf numFmtId="3" fontId="95" fillId="17" borderId="19" xfId="4" applyNumberFormat="1" applyFill="1" applyBorder="1"/>
    <xf numFmtId="3" fontId="95" fillId="17" borderId="21" xfId="4" applyNumberFormat="1" applyFill="1" applyBorder="1"/>
    <xf numFmtId="3" fontId="95" fillId="17" borderId="24" xfId="4" applyNumberFormat="1" applyFill="1" applyBorder="1"/>
    <xf numFmtId="0" fontId="96" fillId="0" borderId="0" xfId="4" applyFont="1" applyAlignment="1">
      <alignment horizontal="center"/>
    </xf>
    <xf numFmtId="0" fontId="96" fillId="0" borderId="16" xfId="4" applyFont="1" applyBorder="1" applyAlignment="1">
      <alignment horizontal="center"/>
    </xf>
    <xf numFmtId="0" fontId="11" fillId="10" borderId="0" xfId="0" applyFont="1" applyFill="1" applyBorder="1" applyAlignment="1"/>
    <xf numFmtId="0" fontId="0" fillId="10" borderId="0" xfId="0" applyFill="1" applyBorder="1" applyAlignment="1"/>
    <xf numFmtId="0" fontId="0" fillId="10" borderId="1" xfId="0" applyFill="1" applyBorder="1"/>
    <xf numFmtId="0" fontId="0" fillId="10" borderId="3" xfId="0" applyFill="1" applyBorder="1"/>
    <xf numFmtId="39" fontId="13" fillId="10" borderId="10" xfId="1" applyNumberFormat="1" applyFont="1" applyFill="1" applyBorder="1"/>
    <xf numFmtId="39" fontId="13" fillId="10" borderId="11" xfId="1" applyNumberFormat="1" applyFont="1" applyFill="1" applyBorder="1"/>
    <xf numFmtId="0" fontId="0" fillId="10" borderId="12" xfId="0" applyFill="1" applyBorder="1"/>
    <xf numFmtId="39" fontId="0" fillId="10" borderId="1" xfId="0" applyNumberFormat="1" applyFill="1" applyBorder="1"/>
    <xf numFmtId="39" fontId="0" fillId="10" borderId="13" xfId="0" applyNumberFormat="1" applyFill="1" applyBorder="1"/>
    <xf numFmtId="0" fontId="16" fillId="10" borderId="0" xfId="0" applyFont="1" applyFill="1" applyBorder="1"/>
    <xf numFmtId="43" fontId="16" fillId="10" borderId="0" xfId="1" applyFont="1" applyFill="1" applyBorder="1"/>
    <xf numFmtId="0" fontId="17" fillId="10" borderId="0" xfId="0" applyFont="1" applyFill="1" applyBorder="1"/>
    <xf numFmtId="167" fontId="0" fillId="10" borderId="0" xfId="0" quotePrefix="1" applyNumberFormat="1" applyFill="1" applyBorder="1" applyAlignment="1">
      <alignment horizontal="right"/>
    </xf>
    <xf numFmtId="0" fontId="95" fillId="10" borderId="0" xfId="4" applyFill="1"/>
    <xf numFmtId="0" fontId="96" fillId="10" borderId="16" xfId="4" applyFont="1" applyFill="1" applyBorder="1"/>
    <xf numFmtId="0" fontId="95" fillId="10" borderId="16" xfId="4" applyFill="1" applyBorder="1"/>
    <xf numFmtId="0" fontId="96" fillId="10" borderId="0" xfId="4" applyFont="1" applyFill="1" applyAlignment="1">
      <alignment vertical="center" wrapText="1"/>
    </xf>
    <xf numFmtId="0" fontId="95" fillId="10" borderId="0" xfId="4" applyFill="1" applyAlignment="1">
      <alignment wrapText="1"/>
    </xf>
    <xf numFmtId="0" fontId="0" fillId="10" borderId="0" xfId="0" applyFill="1" applyAlignment="1">
      <alignment horizontal="center"/>
    </xf>
    <xf numFmtId="0" fontId="95" fillId="10" borderId="0" xfId="4" applyFill="1" applyAlignment="1">
      <alignment horizontal="center"/>
    </xf>
    <xf numFmtId="0" fontId="95" fillId="0" borderId="0" xfId="4" applyAlignment="1">
      <alignment horizontal="center"/>
    </xf>
    <xf numFmtId="0" fontId="95" fillId="18" borderId="0" xfId="4" applyFill="1" applyAlignment="1">
      <alignment horizontal="center"/>
    </xf>
    <xf numFmtId="0" fontId="95" fillId="14" borderId="0" xfId="4" applyFill="1" applyAlignment="1">
      <alignment horizontal="center"/>
    </xf>
    <xf numFmtId="0" fontId="16" fillId="10" borderId="1" xfId="0" applyFont="1" applyFill="1" applyBorder="1"/>
    <xf numFmtId="0" fontId="11" fillId="10" borderId="1" xfId="0" applyFont="1" applyFill="1" applyBorder="1"/>
    <xf numFmtId="0" fontId="16" fillId="2" borderId="13" xfId="0" applyFont="1" applyFill="1" applyBorder="1"/>
    <xf numFmtId="0" fontId="95" fillId="10" borderId="0" xfId="4" applyFill="1" applyAlignment="1">
      <alignment horizontal="center" wrapText="1"/>
    </xf>
    <xf numFmtId="39" fontId="14" fillId="2" borderId="6" xfId="1" applyNumberFormat="1" applyFont="1" applyFill="1" applyBorder="1" applyAlignment="1"/>
    <xf numFmtId="39" fontId="13" fillId="10" borderId="0" xfId="1" applyNumberFormat="1" applyFont="1" applyFill="1" applyBorder="1"/>
    <xf numFmtId="0" fontId="14" fillId="10" borderId="12" xfId="0" applyFont="1" applyFill="1" applyBorder="1"/>
    <xf numFmtId="0" fontId="11" fillId="2" borderId="14" xfId="0" applyFont="1" applyFill="1" applyBorder="1" applyAlignment="1">
      <alignment horizontal="center"/>
    </xf>
    <xf numFmtId="0" fontId="0" fillId="2" borderId="0" xfId="0" applyFill="1" applyBorder="1" applyAlignment="1">
      <alignment horizontal="center"/>
    </xf>
    <xf numFmtId="0" fontId="14" fillId="2" borderId="0" xfId="0" applyFont="1" applyFill="1" applyBorder="1" applyAlignment="1">
      <alignment horizontal="left"/>
    </xf>
    <xf numFmtId="0" fontId="25" fillId="0" borderId="27" xfId="0" applyFont="1" applyFill="1" applyBorder="1" applyAlignment="1">
      <alignment horizontal="center" vertical="center"/>
    </xf>
    <xf numFmtId="0" fontId="25" fillId="0" borderId="23" xfId="0" applyFont="1" applyFill="1" applyBorder="1" applyAlignment="1">
      <alignment vertical="center" wrapText="1"/>
    </xf>
    <xf numFmtId="0" fontId="9" fillId="2" borderId="0" xfId="0" applyFont="1" applyFill="1" applyAlignment="1">
      <alignment wrapText="1"/>
    </xf>
    <xf numFmtId="0" fontId="9" fillId="0" borderId="16" xfId="0" applyFont="1" applyBorder="1" applyAlignment="1">
      <alignment horizontal="center"/>
    </xf>
    <xf numFmtId="0" fontId="0" fillId="2" borderId="0" xfId="0" applyFill="1" applyBorder="1" applyAlignment="1">
      <alignment horizontal="center"/>
    </xf>
    <xf numFmtId="0" fontId="25" fillId="10" borderId="20" xfId="0" applyFont="1" applyFill="1" applyBorder="1" applyAlignment="1">
      <alignment horizontal="center" vertical="top" wrapText="1"/>
    </xf>
    <xf numFmtId="0" fontId="25" fillId="10" borderId="0" xfId="0" applyFont="1" applyFill="1" applyBorder="1" applyAlignment="1">
      <alignment horizontal="center" vertical="top" wrapText="1"/>
    </xf>
    <xf numFmtId="14" fontId="25" fillId="10" borderId="27" xfId="0" applyNumberFormat="1" applyFont="1" applyFill="1" applyBorder="1" applyAlignment="1">
      <alignment horizontal="center" vertical="top" wrapText="1"/>
    </xf>
    <xf numFmtId="0" fontId="25" fillId="10" borderId="0" xfId="0" applyFont="1" applyFill="1"/>
    <xf numFmtId="0" fontId="9" fillId="2" borderId="5" xfId="0" applyFont="1" applyFill="1" applyBorder="1" applyAlignment="1">
      <alignment horizontal="left"/>
    </xf>
    <xf numFmtId="0" fontId="9" fillId="2" borderId="5" xfId="0" applyFont="1" applyFill="1" applyBorder="1" applyAlignment="1">
      <alignment horizontal="center"/>
    </xf>
    <xf numFmtId="0" fontId="9" fillId="0" borderId="5" xfId="0" applyFont="1" applyFill="1" applyBorder="1" applyAlignment="1">
      <alignment horizontal="left"/>
    </xf>
    <xf numFmtId="0" fontId="16" fillId="2" borderId="5" xfId="0" applyFont="1" applyFill="1" applyBorder="1"/>
    <xf numFmtId="40" fontId="9" fillId="0" borderId="0" xfId="0" applyNumberFormat="1" applyFont="1"/>
    <xf numFmtId="164" fontId="86" fillId="0" borderId="0" xfId="1" applyNumberFormat="1" applyFont="1" applyFill="1" applyBorder="1"/>
    <xf numFmtId="44" fontId="86" fillId="10" borderId="0" xfId="2" applyFont="1" applyFill="1" applyBorder="1"/>
    <xf numFmtId="38" fontId="98" fillId="10" borderId="0" xfId="0" applyNumberFormat="1" applyFont="1" applyFill="1" applyBorder="1"/>
    <xf numFmtId="164" fontId="98" fillId="10" borderId="0" xfId="0" applyNumberFormat="1" applyFont="1" applyFill="1" applyBorder="1"/>
    <xf numFmtId="164" fontId="86" fillId="10" borderId="19" xfId="0" applyNumberFormat="1" applyFont="1" applyFill="1" applyBorder="1"/>
    <xf numFmtId="0" fontId="9" fillId="0" borderId="0" xfId="0" applyFont="1"/>
    <xf numFmtId="40" fontId="0" fillId="0" borderId="18" xfId="0" applyNumberFormat="1" applyBorder="1"/>
    <xf numFmtId="40" fontId="0" fillId="0" borderId="31" xfId="0" applyNumberFormat="1" applyBorder="1"/>
    <xf numFmtId="164" fontId="9" fillId="0" borderId="18" xfId="1" applyNumberFormat="1" applyBorder="1"/>
    <xf numFmtId="164" fontId="26" fillId="0" borderId="18" xfId="1" applyNumberFormat="1" applyFont="1" applyFill="1" applyBorder="1"/>
    <xf numFmtId="164" fontId="86" fillId="10" borderId="19" xfId="1" applyNumberFormat="1" applyFont="1" applyFill="1" applyBorder="1"/>
    <xf numFmtId="40" fontId="0" fillId="0" borderId="31" xfId="0" applyNumberFormat="1" applyBorder="1" applyAlignment="1">
      <alignment horizontal="centerContinuous"/>
    </xf>
    <xf numFmtId="40" fontId="0" fillId="0" borderId="30" xfId="0" applyNumberFormat="1" applyBorder="1" applyAlignment="1">
      <alignment horizontal="centerContinuous"/>
    </xf>
    <xf numFmtId="40" fontId="0" fillId="0" borderId="17" xfId="0" applyNumberFormat="1" applyBorder="1" applyAlignment="1">
      <alignment horizontal="centerContinuous"/>
    </xf>
    <xf numFmtId="38" fontId="0" fillId="0" borderId="0" xfId="0" applyNumberFormat="1" applyBorder="1"/>
    <xf numFmtId="0" fontId="0" fillId="0" borderId="30" xfId="0" applyBorder="1" applyAlignment="1">
      <alignment horizontal="centerContinuous"/>
    </xf>
    <xf numFmtId="0" fontId="0" fillId="0" borderId="17" xfId="0" applyBorder="1" applyAlignment="1">
      <alignment horizontal="centerContinuous"/>
    </xf>
    <xf numFmtId="0" fontId="0" fillId="0" borderId="28" xfId="0" applyBorder="1"/>
    <xf numFmtId="40" fontId="0" fillId="0" borderId="30" xfId="0" applyNumberFormat="1" applyBorder="1"/>
    <xf numFmtId="38" fontId="0" fillId="0" borderId="30" xfId="0" applyNumberFormat="1" applyBorder="1"/>
    <xf numFmtId="0" fontId="0" fillId="0" borderId="29" xfId="0" applyBorder="1"/>
    <xf numFmtId="38" fontId="26" fillId="0" borderId="0" xfId="0" applyNumberFormat="1" applyFont="1" applyBorder="1"/>
    <xf numFmtId="44" fontId="13" fillId="0" borderId="0" xfId="2" applyFont="1" applyBorder="1"/>
    <xf numFmtId="0" fontId="0" fillId="0" borderId="29" xfId="0" applyFill="1" applyBorder="1"/>
    <xf numFmtId="42" fontId="26" fillId="0" borderId="0" xfId="0" applyNumberFormat="1" applyFont="1" applyBorder="1"/>
    <xf numFmtId="164" fontId="53" fillId="2" borderId="0" xfId="1" applyNumberFormat="1" applyFont="1" applyFill="1" applyBorder="1"/>
    <xf numFmtId="164" fontId="53" fillId="0" borderId="0" xfId="1" applyNumberFormat="1" applyFont="1" applyFill="1" applyBorder="1"/>
    <xf numFmtId="42" fontId="98" fillId="10" borderId="0" xfId="0" applyNumberFormat="1" applyFont="1" applyFill="1" applyBorder="1"/>
    <xf numFmtId="0" fontId="9" fillId="0" borderId="5" xfId="0" applyFont="1" applyFill="1" applyBorder="1" applyAlignment="1">
      <alignment horizontal="center"/>
    </xf>
    <xf numFmtId="0" fontId="9" fillId="10" borderId="5" xfId="0" applyFont="1" applyFill="1" applyBorder="1" applyAlignment="1">
      <alignment horizontal="left"/>
    </xf>
    <xf numFmtId="0" fontId="9" fillId="2" borderId="5" xfId="0" applyFont="1" applyFill="1" applyBorder="1" applyAlignment="1"/>
    <xf numFmtId="0" fontId="9" fillId="2" borderId="18" xfId="0" applyFont="1" applyFill="1" applyBorder="1" applyAlignment="1">
      <alignment wrapText="1"/>
    </xf>
    <xf numFmtId="0" fontId="16" fillId="2" borderId="0" xfId="0" applyFont="1" applyFill="1" applyBorder="1" applyAlignment="1">
      <alignment horizontal="left"/>
    </xf>
    <xf numFmtId="0" fontId="11" fillId="0" borderId="5" xfId="0" applyFont="1" applyFill="1" applyBorder="1" applyAlignment="1">
      <alignment horizontal="center"/>
    </xf>
    <xf numFmtId="40" fontId="9" fillId="0" borderId="0" xfId="0" applyNumberFormat="1" applyFont="1" applyFill="1"/>
    <xf numFmtId="0" fontId="10" fillId="2" borderId="0" xfId="0" applyFont="1" applyFill="1" applyBorder="1" applyAlignment="1">
      <alignment horizontal="center"/>
    </xf>
    <xf numFmtId="0" fontId="11" fillId="2" borderId="0" xfId="0" applyFont="1" applyFill="1" applyBorder="1" applyAlignment="1">
      <alignment horizontal="left"/>
    </xf>
    <xf numFmtId="0" fontId="11" fillId="2" borderId="0"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39" fontId="9" fillId="2" borderId="0" xfId="1" applyNumberFormat="1" applyFont="1" applyFill="1" applyBorder="1" applyAlignment="1">
      <alignment horizontal="right"/>
    </xf>
    <xf numFmtId="39" fontId="9" fillId="2" borderId="6" xfId="1" applyNumberFormat="1" applyFont="1" applyFill="1" applyBorder="1"/>
    <xf numFmtId="39" fontId="9" fillId="2" borderId="6" xfId="1" applyNumberFormat="1" applyFont="1" applyFill="1" applyBorder="1" applyAlignment="1">
      <alignment horizontal="center"/>
    </xf>
    <xf numFmtId="39" fontId="9" fillId="2" borderId="0" xfId="1" applyNumberFormat="1" applyFont="1" applyFill="1" applyBorder="1"/>
    <xf numFmtId="39" fontId="9" fillId="2" borderId="0" xfId="1" applyNumberFormat="1" applyFont="1" applyFill="1" applyBorder="1" applyAlignment="1">
      <alignment horizontal="center"/>
    </xf>
    <xf numFmtId="0" fontId="9" fillId="10" borderId="0" xfId="0" applyFont="1" applyFill="1" applyBorder="1" applyAlignment="1"/>
    <xf numFmtId="0" fontId="9" fillId="10" borderId="0" xfId="0" applyFont="1" applyFill="1" applyBorder="1" applyAlignment="1">
      <alignment horizontal="right"/>
    </xf>
    <xf numFmtId="0" fontId="0" fillId="2" borderId="0" xfId="0" applyFill="1" applyBorder="1" applyAlignment="1">
      <alignment horizontal="left" indent="1"/>
    </xf>
    <xf numFmtId="0" fontId="9" fillId="2" borderId="5" xfId="0" applyFont="1" applyFill="1" applyBorder="1" applyAlignment="1">
      <alignment horizontal="right"/>
    </xf>
    <xf numFmtId="0" fontId="20" fillId="10" borderId="5" xfId="0" applyFont="1" applyFill="1" applyBorder="1"/>
    <xf numFmtId="0" fontId="101" fillId="19" borderId="0" xfId="5" applyFont="1" applyFill="1" applyBorder="1" applyAlignment="1">
      <alignment horizontal="left" indent="2"/>
    </xf>
    <xf numFmtId="49" fontId="101" fillId="19" borderId="5" xfId="5" applyNumberFormat="1" applyFont="1" applyFill="1" applyBorder="1" applyAlignment="1">
      <alignment horizontal="left" indent="2"/>
    </xf>
    <xf numFmtId="0" fontId="9" fillId="2" borderId="5" xfId="0" applyFont="1" applyFill="1" applyBorder="1" applyAlignment="1">
      <alignment horizontal="left" indent="1"/>
    </xf>
    <xf numFmtId="0" fontId="9" fillId="2" borderId="5" xfId="0" applyFont="1" applyFill="1" applyBorder="1" applyAlignment="1">
      <alignment horizontal="left"/>
    </xf>
    <xf numFmtId="0" fontId="11" fillId="2" borderId="19" xfId="0" applyFont="1" applyFill="1" applyBorder="1" applyAlignment="1">
      <alignment horizontal="center"/>
    </xf>
    <xf numFmtId="0" fontId="0" fillId="2" borderId="19" xfId="0" applyFill="1" applyBorder="1" applyAlignment="1">
      <alignment horizontal="center"/>
    </xf>
    <xf numFmtId="39" fontId="0" fillId="2" borderId="19" xfId="0" applyNumberFormat="1" applyFill="1" applyBorder="1" applyAlignment="1">
      <alignment horizontal="center"/>
    </xf>
    <xf numFmtId="39" fontId="13" fillId="2" borderId="41" xfId="1" applyNumberFormat="1" applyFont="1" applyFill="1" applyBorder="1"/>
    <xf numFmtId="0" fontId="9" fillId="20" borderId="0" xfId="0" applyFont="1" applyFill="1"/>
    <xf numFmtId="0" fontId="9" fillId="10" borderId="0" xfId="0" applyFont="1" applyFill="1"/>
    <xf numFmtId="0" fontId="9" fillId="10" borderId="5" xfId="0" applyFont="1" applyFill="1" applyBorder="1" applyAlignment="1">
      <alignment horizontal="center"/>
    </xf>
    <xf numFmtId="0" fontId="0" fillId="10" borderId="5" xfId="0" applyFill="1" applyBorder="1" applyAlignment="1">
      <alignment horizontal="center"/>
    </xf>
    <xf numFmtId="39" fontId="9" fillId="2" borderId="0" xfId="0" applyNumberFormat="1" applyFont="1" applyFill="1" applyBorder="1" applyAlignment="1">
      <alignment horizontal="center"/>
    </xf>
    <xf numFmtId="39" fontId="9" fillId="2" borderId="6" xfId="0" applyNumberFormat="1" applyFont="1" applyFill="1" applyBorder="1" applyAlignment="1">
      <alignment horizontal="center"/>
    </xf>
    <xf numFmtId="0" fontId="11" fillId="10" borderId="27" xfId="0" applyFont="1" applyFill="1" applyBorder="1" applyAlignment="1">
      <alignment horizontal="center"/>
    </xf>
    <xf numFmtId="0" fontId="14" fillId="10" borderId="16" xfId="0" applyFont="1" applyFill="1" applyBorder="1"/>
    <xf numFmtId="0" fontId="19" fillId="10" borderId="0" xfId="0" applyFont="1" applyFill="1"/>
    <xf numFmtId="14" fontId="19" fillId="10" borderId="0" xfId="0" applyNumberFormat="1" applyFont="1" applyFill="1"/>
    <xf numFmtId="39" fontId="19" fillId="10" borderId="0" xfId="0" applyNumberFormat="1" applyFont="1" applyFill="1"/>
    <xf numFmtId="169" fontId="19" fillId="10" borderId="0" xfId="0" applyNumberFormat="1" applyFont="1" applyFill="1"/>
    <xf numFmtId="0" fontId="29" fillId="10" borderId="0" xfId="0" applyFont="1" applyFill="1"/>
    <xf numFmtId="43" fontId="19" fillId="10" borderId="0" xfId="1" applyFont="1" applyFill="1"/>
    <xf numFmtId="175" fontId="19" fillId="10" borderId="0" xfId="0" applyNumberFormat="1" applyFont="1" applyFill="1"/>
    <xf numFmtId="0" fontId="14" fillId="10" borderId="19" xfId="0" applyFont="1" applyFill="1" applyBorder="1"/>
    <xf numFmtId="39" fontId="19" fillId="10" borderId="0" xfId="0" applyNumberFormat="1" applyFont="1" applyFill="1" applyBorder="1"/>
    <xf numFmtId="39" fontId="22" fillId="10" borderId="16" xfId="0" applyNumberFormat="1" applyFont="1" applyFill="1" applyBorder="1"/>
    <xf numFmtId="39" fontId="22" fillId="10" borderId="25" xfId="0" applyNumberFormat="1" applyFont="1" applyFill="1" applyBorder="1"/>
    <xf numFmtId="39" fontId="22" fillId="10" borderId="10" xfId="0" applyNumberFormat="1" applyFont="1" applyFill="1" applyBorder="1"/>
    <xf numFmtId="39" fontId="22" fillId="10" borderId="0" xfId="0" applyNumberFormat="1" applyFont="1" applyFill="1" applyBorder="1"/>
    <xf numFmtId="39" fontId="22" fillId="10" borderId="11" xfId="0" applyNumberFormat="1" applyFont="1" applyFill="1" applyBorder="1"/>
    <xf numFmtId="0" fontId="19" fillId="10" borderId="0" xfId="0" applyFont="1" applyFill="1" applyBorder="1"/>
    <xf numFmtId="0" fontId="19" fillId="10" borderId="6" xfId="0" applyFont="1" applyFill="1" applyBorder="1"/>
    <xf numFmtId="0" fontId="14" fillId="10" borderId="1" xfId="0" applyFont="1" applyFill="1" applyBorder="1"/>
    <xf numFmtId="0" fontId="32" fillId="10" borderId="1" xfId="0" applyFont="1" applyFill="1" applyBorder="1"/>
    <xf numFmtId="0" fontId="32" fillId="10" borderId="13" xfId="0" applyFont="1" applyFill="1" applyBorder="1"/>
    <xf numFmtId="0" fontId="32" fillId="10" borderId="0" xfId="0" applyFont="1" applyFill="1" applyBorder="1"/>
    <xf numFmtId="0" fontId="32" fillId="10" borderId="0" xfId="0" applyFont="1" applyFill="1"/>
    <xf numFmtId="39" fontId="32" fillId="10" borderId="0" xfId="0" applyNumberFormat="1" applyFont="1" applyFill="1" applyBorder="1"/>
    <xf numFmtId="0" fontId="19" fillId="10" borderId="0" xfId="0" applyFont="1" applyFill="1" applyBorder="1" applyAlignment="1">
      <alignment horizontal="center"/>
    </xf>
    <xf numFmtId="0" fontId="14" fillId="10" borderId="0" xfId="0" applyFont="1" applyFill="1" applyAlignment="1"/>
    <xf numFmtId="0" fontId="19" fillId="10" borderId="0" xfId="0" applyFont="1" applyFill="1" applyBorder="1" applyAlignment="1"/>
    <xf numFmtId="0" fontId="14" fillId="10" borderId="0" xfId="0" applyFont="1" applyFill="1" applyBorder="1" applyAlignment="1"/>
    <xf numFmtId="43" fontId="9" fillId="0" borderId="0" xfId="0" applyNumberFormat="1" applyFont="1"/>
    <xf numFmtId="0" fontId="0" fillId="10" borderId="30" xfId="0" applyFill="1" applyBorder="1"/>
    <xf numFmtId="0" fontId="0" fillId="10" borderId="17" xfId="0" applyFill="1" applyBorder="1"/>
    <xf numFmtId="0" fontId="0" fillId="10" borderId="19" xfId="0" applyFill="1" applyBorder="1"/>
    <xf numFmtId="39" fontId="9" fillId="10" borderId="19" xfId="0" applyNumberFormat="1" applyFont="1" applyFill="1" applyBorder="1"/>
    <xf numFmtId="39" fontId="0" fillId="10" borderId="19" xfId="0" applyNumberFormat="1" applyFill="1" applyBorder="1"/>
    <xf numFmtId="0" fontId="0" fillId="10" borderId="16" xfId="0" applyFill="1" applyBorder="1"/>
    <xf numFmtId="0" fontId="0" fillId="10" borderId="21" xfId="0" applyFill="1" applyBorder="1"/>
    <xf numFmtId="0" fontId="11" fillId="10" borderId="16" xfId="0" applyFont="1" applyFill="1" applyBorder="1"/>
    <xf numFmtId="39" fontId="13" fillId="10" borderId="0" xfId="0" applyNumberFormat="1" applyFont="1" applyFill="1" applyBorder="1"/>
    <xf numFmtId="39" fontId="13" fillId="10" borderId="16" xfId="0" applyNumberFormat="1" applyFont="1" applyFill="1" applyBorder="1"/>
    <xf numFmtId="39" fontId="13" fillId="10" borderId="10" xfId="0" applyNumberFormat="1" applyFont="1" applyFill="1" applyBorder="1"/>
    <xf numFmtId="39" fontId="0" fillId="10" borderId="16" xfId="0" applyNumberFormat="1" applyFill="1" applyBorder="1"/>
    <xf numFmtId="10" fontId="13" fillId="10" borderId="0" xfId="0" applyNumberFormat="1" applyFont="1" applyFill="1" applyBorder="1"/>
    <xf numFmtId="10" fontId="26" fillId="10" borderId="0" xfId="0" applyNumberFormat="1" applyFont="1" applyFill="1" applyBorder="1"/>
    <xf numFmtId="10" fontId="26" fillId="10" borderId="16" xfId="0" applyNumberFormat="1" applyFont="1" applyFill="1" applyBorder="1"/>
    <xf numFmtId="39" fontId="26" fillId="10" borderId="0" xfId="0" applyNumberFormat="1" applyFont="1" applyFill="1" applyBorder="1"/>
    <xf numFmtId="167" fontId="0" fillId="10" borderId="0" xfId="0" applyNumberFormat="1" applyFill="1" applyBorder="1" applyAlignment="1"/>
    <xf numFmtId="0" fontId="28" fillId="10" borderId="0" xfId="0" applyFont="1" applyFill="1"/>
    <xf numFmtId="0" fontId="28" fillId="10" borderId="31" xfId="0" applyFont="1" applyFill="1" applyBorder="1"/>
    <xf numFmtId="0" fontId="28" fillId="10" borderId="30" xfId="0" applyFont="1" applyFill="1" applyBorder="1"/>
    <xf numFmtId="0" fontId="0" fillId="10" borderId="18" xfId="0" applyFill="1" applyBorder="1"/>
    <xf numFmtId="0" fontId="28" fillId="10" borderId="18" xfId="0" applyFont="1" applyFill="1" applyBorder="1"/>
    <xf numFmtId="0" fontId="28" fillId="10" borderId="0" xfId="0" applyFont="1" applyFill="1" applyBorder="1"/>
    <xf numFmtId="39" fontId="0" fillId="10" borderId="0" xfId="0" applyNumberFormat="1" applyFill="1" applyBorder="1"/>
    <xf numFmtId="0" fontId="0" fillId="10" borderId="18" xfId="0" applyFill="1" applyBorder="1" applyAlignment="1">
      <alignment horizontal="center"/>
    </xf>
    <xf numFmtId="10" fontId="31" fillId="10" borderId="0" xfId="0" applyNumberFormat="1" applyFont="1" applyFill="1" applyBorder="1"/>
    <xf numFmtId="39" fontId="31" fillId="10" borderId="0" xfId="0" applyNumberFormat="1" applyFont="1" applyFill="1" applyBorder="1"/>
    <xf numFmtId="39" fontId="31" fillId="10" borderId="16" xfId="0" applyNumberFormat="1" applyFont="1" applyFill="1" applyBorder="1"/>
    <xf numFmtId="39" fontId="13" fillId="10" borderId="8" xfId="0" applyNumberFormat="1" applyFont="1" applyFill="1" applyBorder="1"/>
    <xf numFmtId="0" fontId="0" fillId="10" borderId="20" xfId="0" applyFill="1" applyBorder="1"/>
    <xf numFmtId="39" fontId="0" fillId="10" borderId="0" xfId="0" applyNumberFormat="1" applyFill="1"/>
    <xf numFmtId="39" fontId="0" fillId="10" borderId="30" xfId="0" applyNumberFormat="1" applyFill="1" applyBorder="1"/>
    <xf numFmtId="0" fontId="0" fillId="10" borderId="0" xfId="0" applyFill="1" applyBorder="1" applyAlignment="1">
      <alignment horizontal="left"/>
    </xf>
    <xf numFmtId="39" fontId="14" fillId="10" borderId="0" xfId="0" applyNumberFormat="1" applyFont="1" applyFill="1" applyBorder="1"/>
    <xf numFmtId="39" fontId="13" fillId="10" borderId="1" xfId="0" applyNumberFormat="1" applyFont="1" applyFill="1" applyBorder="1"/>
    <xf numFmtId="0" fontId="9" fillId="10" borderId="16" xfId="0" applyFont="1" applyFill="1" applyBorder="1"/>
    <xf numFmtId="0" fontId="0" fillId="10" borderId="18" xfId="0" applyFill="1" applyBorder="1" applyAlignment="1">
      <alignment horizontal="left"/>
    </xf>
    <xf numFmtId="39" fontId="14" fillId="10" borderId="19" xfId="0" applyNumberFormat="1" applyFont="1" applyFill="1" applyBorder="1"/>
    <xf numFmtId="0" fontId="14" fillId="10" borderId="18" xfId="0" applyFont="1" applyFill="1" applyBorder="1" applyAlignment="1">
      <alignment horizontal="left"/>
    </xf>
    <xf numFmtId="0" fontId="14" fillId="10" borderId="18" xfId="0" applyFont="1" applyFill="1" applyBorder="1"/>
    <xf numFmtId="39" fontId="26" fillId="10" borderId="16" xfId="0" applyNumberFormat="1" applyFont="1" applyFill="1" applyBorder="1"/>
    <xf numFmtId="39" fontId="13" fillId="10" borderId="24" xfId="0" applyNumberFormat="1" applyFont="1" applyFill="1" applyBorder="1"/>
    <xf numFmtId="39" fontId="0" fillId="10" borderId="21" xfId="0" applyNumberFormat="1" applyFill="1" applyBorder="1"/>
    <xf numFmtId="0" fontId="9" fillId="10" borderId="18" xfId="0" applyFont="1" applyFill="1" applyBorder="1" applyAlignment="1">
      <alignment horizontal="left"/>
    </xf>
    <xf numFmtId="0" fontId="9" fillId="10" borderId="18" xfId="0" applyFont="1" applyFill="1" applyBorder="1"/>
    <xf numFmtId="39" fontId="19" fillId="13" borderId="16" xfId="0" applyNumberFormat="1" applyFont="1" applyFill="1" applyBorder="1"/>
    <xf numFmtId="0" fontId="11" fillId="20" borderId="0" xfId="0" applyFont="1" applyFill="1" applyBorder="1"/>
    <xf numFmtId="0" fontId="11" fillId="20" borderId="0" xfId="0" applyFont="1" applyFill="1"/>
    <xf numFmtId="0" fontId="80" fillId="2" borderId="0" xfId="0" applyFont="1" applyFill="1" applyAlignment="1">
      <alignment horizontal="left"/>
    </xf>
    <xf numFmtId="0" fontId="96" fillId="21" borderId="0" xfId="4" applyFont="1" applyFill="1" applyAlignment="1">
      <alignment vertical="center" wrapText="1"/>
    </xf>
    <xf numFmtId="0" fontId="92" fillId="10" borderId="27" xfId="0" applyFont="1" applyFill="1" applyBorder="1" applyAlignment="1">
      <alignment horizontal="center" vertical="center" wrapText="1"/>
    </xf>
    <xf numFmtId="0" fontId="92" fillId="2" borderId="27" xfId="0" applyFont="1" applyFill="1" applyBorder="1" applyAlignment="1">
      <alignment horizontal="center" vertical="center" wrapText="1"/>
    </xf>
    <xf numFmtId="0" fontId="25" fillId="2" borderId="27" xfId="0" applyFont="1" applyFill="1" applyBorder="1" applyAlignment="1">
      <alignment horizontal="center" vertical="top" wrapText="1"/>
    </xf>
    <xf numFmtId="43" fontId="0" fillId="10" borderId="6" xfId="1" applyFont="1" applyFill="1" applyBorder="1"/>
    <xf numFmtId="0" fontId="11" fillId="2" borderId="0" xfId="0" applyFont="1" applyFill="1" applyBorder="1" applyAlignment="1">
      <alignment horizontal="center"/>
    </xf>
    <xf numFmtId="0" fontId="10" fillId="2" borderId="5" xfId="0" applyFont="1" applyFill="1" applyBorder="1" applyAlignment="1">
      <alignment horizontal="center"/>
    </xf>
    <xf numFmtId="0" fontId="10" fillId="2" borderId="0" xfId="0" applyFont="1" applyFill="1" applyBorder="1" applyAlignment="1">
      <alignment horizontal="center"/>
    </xf>
    <xf numFmtId="0" fontId="9" fillId="2" borderId="5" xfId="0" applyFont="1" applyFill="1" applyBorder="1" applyAlignment="1">
      <alignment horizontal="left"/>
    </xf>
    <xf numFmtId="0" fontId="11" fillId="2" borderId="0" xfId="0" applyFont="1" applyFill="1" applyBorder="1" applyAlignment="1">
      <alignment horizontal="left"/>
    </xf>
    <xf numFmtId="0" fontId="0" fillId="2" borderId="0" xfId="0" applyFill="1" applyBorder="1" applyAlignment="1">
      <alignment horizontal="left"/>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0" fillId="10" borderId="2" xfId="0" applyFill="1" applyBorder="1"/>
    <xf numFmtId="0" fontId="0" fillId="10" borderId="4" xfId="0" applyFill="1" applyBorder="1"/>
    <xf numFmtId="43" fontId="0" fillId="10" borderId="0" xfId="1" applyFont="1" applyFill="1" applyBorder="1"/>
    <xf numFmtId="0" fontId="9" fillId="10" borderId="5" xfId="0" applyFont="1" applyFill="1" applyBorder="1" applyAlignment="1">
      <alignment horizontal="left" shrinkToFit="1"/>
    </xf>
    <xf numFmtId="0" fontId="9" fillId="10" borderId="5" xfId="0" applyFont="1" applyFill="1" applyBorder="1" applyAlignment="1">
      <alignment vertical="center"/>
    </xf>
    <xf numFmtId="0" fontId="0" fillId="2" borderId="0" xfId="0" applyFill="1" applyBorder="1" applyAlignment="1">
      <alignment horizontal="center" vertical="center"/>
    </xf>
    <xf numFmtId="0" fontId="0" fillId="10" borderId="0" xfId="0" applyFill="1" applyBorder="1" applyAlignment="1">
      <alignment vertical="center"/>
    </xf>
    <xf numFmtId="0" fontId="9" fillId="10" borderId="5" xfId="0" quotePrefix="1" applyFont="1" applyFill="1" applyBorder="1" applyAlignment="1">
      <alignment horizontal="left"/>
    </xf>
    <xf numFmtId="0" fontId="9" fillId="10" borderId="5" xfId="0" applyFont="1" applyFill="1" applyBorder="1" applyAlignment="1"/>
    <xf numFmtId="0" fontId="9" fillId="10" borderId="5" xfId="0" quotePrefix="1" applyFont="1" applyFill="1" applyBorder="1" applyAlignment="1">
      <alignment horizontal="left" vertical="center" wrapText="1"/>
    </xf>
    <xf numFmtId="43" fontId="0" fillId="10" borderId="0" xfId="1" applyFont="1" applyFill="1" applyBorder="1" applyAlignment="1">
      <alignment vertical="center"/>
    </xf>
    <xf numFmtId="43" fontId="0" fillId="10" borderId="6" xfId="1" applyFont="1" applyFill="1" applyBorder="1" applyAlignment="1">
      <alignment vertical="center"/>
    </xf>
    <xf numFmtId="0" fontId="0" fillId="10" borderId="13" xfId="0" applyFill="1" applyBorder="1"/>
    <xf numFmtId="0" fontId="0" fillId="10" borderId="1" xfId="0" applyFill="1" applyBorder="1" applyAlignment="1">
      <alignment vertical="center"/>
    </xf>
    <xf numFmtId="0" fontId="9" fillId="10" borderId="5" xfId="0" applyFont="1" applyFill="1" applyBorder="1" applyAlignment="1">
      <alignment horizontal="center" shrinkToFit="1"/>
    </xf>
    <xf numFmtId="0" fontId="9" fillId="10" borderId="5" xfId="0" quotePrefix="1" applyFont="1" applyFill="1" applyBorder="1" applyAlignment="1">
      <alignment horizontal="center" vertical="center" wrapText="1"/>
    </xf>
    <xf numFmtId="0" fontId="0" fillId="10" borderId="14" xfId="0" applyFill="1" applyBorder="1" applyAlignment="1">
      <alignment horizontal="center"/>
    </xf>
    <xf numFmtId="0" fontId="0" fillId="2" borderId="25" xfId="0" applyFill="1" applyBorder="1"/>
    <xf numFmtId="0" fontId="9" fillId="10" borderId="14" xfId="0" quotePrefix="1" applyFont="1" applyFill="1" applyBorder="1" applyAlignment="1">
      <alignment horizontal="center" vertical="center" wrapText="1"/>
    </xf>
    <xf numFmtId="0" fontId="0" fillId="10" borderId="14" xfId="0" applyFill="1" applyBorder="1"/>
    <xf numFmtId="0" fontId="0" fillId="10" borderId="25" xfId="0" applyFill="1" applyBorder="1"/>
    <xf numFmtId="43" fontId="86" fillId="10" borderId="10" xfId="0" applyNumberFormat="1" applyFont="1" applyFill="1" applyBorder="1"/>
    <xf numFmtId="43" fontId="86" fillId="10" borderId="10" xfId="1" applyFont="1" applyFill="1" applyBorder="1"/>
    <xf numFmtId="43" fontId="86" fillId="10" borderId="11" xfId="1" applyFont="1" applyFill="1" applyBorder="1" applyAlignment="1">
      <alignment vertical="center"/>
    </xf>
    <xf numFmtId="43" fontId="86" fillId="10" borderId="0" xfId="1" applyFont="1" applyFill="1" applyBorder="1"/>
    <xf numFmtId="43" fontId="86" fillId="10" borderId="6" xfId="1" applyFont="1" applyFill="1" applyBorder="1" applyAlignment="1">
      <alignment vertical="center"/>
    </xf>
    <xf numFmtId="43" fontId="86" fillId="10" borderId="11" xfId="0" applyNumberFormat="1" applyFont="1" applyFill="1" applyBorder="1"/>
    <xf numFmtId="0" fontId="0" fillId="10" borderId="5" xfId="0" applyFill="1" applyBorder="1" applyAlignment="1">
      <alignment horizontal="left"/>
    </xf>
    <xf numFmtId="0" fontId="0" fillId="2" borderId="42" xfId="0" applyFill="1" applyBorder="1"/>
    <xf numFmtId="0" fontId="9" fillId="10" borderId="14" xfId="0" applyFont="1" applyFill="1" applyBorder="1"/>
    <xf numFmtId="43" fontId="86" fillId="10" borderId="11" xfId="1" applyFont="1" applyFill="1" applyBorder="1"/>
    <xf numFmtId="0" fontId="8" fillId="0" borderId="0" xfId="4" applyFont="1"/>
    <xf numFmtId="43" fontId="86" fillId="10" borderId="6" xfId="1" applyFont="1" applyFill="1" applyBorder="1"/>
    <xf numFmtId="0" fontId="9" fillId="10" borderId="5" xfId="0" applyFont="1" applyFill="1" applyBorder="1" applyAlignment="1">
      <alignment wrapText="1"/>
    </xf>
    <xf numFmtId="0" fontId="9" fillId="10" borderId="0" xfId="0" applyFont="1" applyFill="1" applyBorder="1" applyAlignment="1">
      <alignment vertical="center"/>
    </xf>
    <xf numFmtId="0" fontId="8" fillId="10" borderId="0" xfId="4" applyFont="1" applyFill="1" applyBorder="1"/>
    <xf numFmtId="0" fontId="9" fillId="10" borderId="0" xfId="0" applyFont="1" applyFill="1" applyBorder="1" applyAlignment="1">
      <alignment horizontal="left"/>
    </xf>
    <xf numFmtId="0" fontId="9" fillId="10" borderId="0" xfId="0" applyFont="1" applyFill="1" applyBorder="1" applyAlignment="1">
      <alignment horizontal="left" vertical="center"/>
    </xf>
    <xf numFmtId="39" fontId="13" fillId="10" borderId="6" xfId="1" applyNumberFormat="1" applyFont="1" applyFill="1" applyBorder="1"/>
    <xf numFmtId="0" fontId="9" fillId="10" borderId="12" xfId="0" applyFont="1" applyFill="1" applyBorder="1" applyAlignment="1">
      <alignment vertical="center"/>
    </xf>
    <xf numFmtId="0" fontId="9" fillId="10" borderId="1" xfId="0" applyFont="1" applyFill="1" applyBorder="1" applyAlignment="1">
      <alignment vertical="center"/>
    </xf>
    <xf numFmtId="0" fontId="0" fillId="2" borderId="1" xfId="0" applyFill="1" applyBorder="1" applyAlignment="1">
      <alignment horizontal="center" vertical="center"/>
    </xf>
    <xf numFmtId="43" fontId="86" fillId="10" borderId="43" xfId="1" applyFont="1" applyFill="1" applyBorder="1"/>
    <xf numFmtId="43" fontId="86" fillId="10" borderId="44" xfId="1" applyFont="1" applyFill="1" applyBorder="1"/>
    <xf numFmtId="0" fontId="99" fillId="10" borderId="5" xfId="0" applyFont="1" applyFill="1" applyBorder="1"/>
    <xf numFmtId="0" fontId="99" fillId="10" borderId="0" xfId="0" applyFont="1" applyFill="1" applyBorder="1"/>
    <xf numFmtId="0" fontId="0" fillId="2" borderId="45" xfId="0" applyFill="1" applyBorder="1"/>
    <xf numFmtId="0" fontId="11" fillId="2" borderId="46" xfId="0" applyFont="1" applyFill="1" applyBorder="1" applyAlignment="1">
      <alignment horizontal="center"/>
    </xf>
    <xf numFmtId="0" fontId="0" fillId="2" borderId="36" xfId="0" applyFill="1" applyBorder="1" applyAlignment="1">
      <alignment horizontal="center"/>
    </xf>
    <xf numFmtId="39" fontId="9" fillId="2" borderId="19" xfId="1" applyNumberFormat="1" applyFont="1" applyFill="1" applyBorder="1"/>
    <xf numFmtId="39" fontId="9" fillId="2" borderId="19" xfId="1" applyNumberFormat="1" applyFont="1" applyFill="1" applyBorder="1" applyAlignment="1">
      <alignment horizontal="center"/>
    </xf>
    <xf numFmtId="0" fontId="99" fillId="11" borderId="2" xfId="0" applyFont="1" applyFill="1" applyBorder="1"/>
    <xf numFmtId="0" fontId="99" fillId="11" borderId="3" xfId="0" applyFont="1" applyFill="1" applyBorder="1"/>
    <xf numFmtId="0" fontId="11" fillId="11" borderId="3" xfId="0" applyFont="1" applyFill="1" applyBorder="1"/>
    <xf numFmtId="0" fontId="0" fillId="11" borderId="3" xfId="0" applyFill="1" applyBorder="1"/>
    <xf numFmtId="39" fontId="0" fillId="2" borderId="3" xfId="0" applyNumberFormat="1" applyFill="1" applyBorder="1"/>
    <xf numFmtId="39" fontId="0" fillId="2" borderId="45" xfId="0" applyNumberFormat="1" applyFill="1" applyBorder="1"/>
    <xf numFmtId="14" fontId="25" fillId="0" borderId="27" xfId="0" applyNumberFormat="1" applyFont="1" applyFill="1" applyBorder="1" applyAlignment="1">
      <alignment horizontal="center" vertical="top"/>
    </xf>
    <xf numFmtId="0" fontId="44" fillId="2" borderId="0" xfId="0" applyFont="1" applyFill="1" applyBorder="1" applyAlignment="1"/>
    <xf numFmtId="0" fontId="44" fillId="2" borderId="3" xfId="0" applyFont="1" applyFill="1" applyBorder="1" applyAlignment="1"/>
    <xf numFmtId="0" fontId="44" fillId="2" borderId="4" xfId="0" applyFont="1" applyFill="1" applyBorder="1" applyAlignment="1"/>
    <xf numFmtId="0" fontId="10" fillId="2" borderId="0" xfId="0" applyFont="1" applyFill="1" applyBorder="1" applyAlignment="1"/>
    <xf numFmtId="0" fontId="9" fillId="2" borderId="0" xfId="0" quotePrefix="1" applyFont="1" applyFill="1" applyBorder="1" applyAlignment="1">
      <alignment horizontal="center"/>
    </xf>
    <xf numFmtId="14" fontId="9" fillId="10" borderId="0" xfId="0" applyNumberFormat="1" applyFont="1" applyFill="1" applyBorder="1"/>
    <xf numFmtId="0" fontId="0" fillId="21" borderId="5" xfId="0" applyFill="1" applyBorder="1"/>
    <xf numFmtId="0" fontId="10" fillId="21" borderId="5" xfId="0" applyFont="1" applyFill="1" applyBorder="1"/>
    <xf numFmtId="0" fontId="0" fillId="21" borderId="0" xfId="0" applyFill="1" applyBorder="1"/>
    <xf numFmtId="0" fontId="10" fillId="21" borderId="0" xfId="0" applyFont="1" applyFill="1" applyBorder="1"/>
    <xf numFmtId="0" fontId="0" fillId="21" borderId="6" xfId="0" applyFill="1" applyBorder="1"/>
    <xf numFmtId="0" fontId="28" fillId="21" borderId="0" xfId="0" applyFont="1" applyFill="1" applyBorder="1"/>
    <xf numFmtId="0" fontId="80" fillId="21" borderId="5" xfId="0" applyFont="1" applyFill="1" applyBorder="1"/>
    <xf numFmtId="0" fontId="9" fillId="21" borderId="0" xfId="0" applyFont="1" applyFill="1" applyBorder="1"/>
    <xf numFmtId="0" fontId="9" fillId="11" borderId="0" xfId="0" applyFont="1" applyFill="1" applyBorder="1" applyAlignment="1">
      <alignment horizontal="left"/>
    </xf>
    <xf numFmtId="0" fontId="0" fillId="21" borderId="12" xfId="0" applyFill="1" applyBorder="1"/>
    <xf numFmtId="0" fontId="0" fillId="21" borderId="1" xfId="0" applyFill="1" applyBorder="1"/>
    <xf numFmtId="0" fontId="0" fillId="21" borderId="13" xfId="0" applyFill="1" applyBorder="1"/>
    <xf numFmtId="0" fontId="10" fillId="2" borderId="5" xfId="0" applyFont="1" applyFill="1" applyBorder="1" applyAlignment="1">
      <alignment horizontal="center"/>
    </xf>
    <xf numFmtId="0" fontId="10" fillId="2" borderId="0" xfId="0" applyFont="1" applyFill="1" applyBorder="1" applyAlignment="1">
      <alignment horizontal="center"/>
    </xf>
    <xf numFmtId="0" fontId="10" fillId="2" borderId="19" xfId="0" applyFont="1" applyFill="1" applyBorder="1" applyAlignment="1">
      <alignment horizontal="center"/>
    </xf>
    <xf numFmtId="0" fontId="9" fillId="2" borderId="5" xfId="0" applyFont="1" applyFill="1" applyBorder="1" applyAlignment="1">
      <alignment horizontal="left"/>
    </xf>
    <xf numFmtId="0" fontId="9" fillId="2" borderId="0" xfId="0" applyFont="1" applyFill="1" applyBorder="1" applyAlignment="1">
      <alignment horizontal="left"/>
    </xf>
    <xf numFmtId="0" fontId="11" fillId="2" borderId="0" xfId="0" applyFont="1" applyFill="1" applyBorder="1" applyAlignment="1">
      <alignment horizontal="left"/>
    </xf>
    <xf numFmtId="0" fontId="11" fillId="2" borderId="0" xfId="0" applyFont="1" applyFill="1" applyBorder="1" applyAlignment="1">
      <alignment horizontal="center"/>
    </xf>
    <xf numFmtId="0" fontId="14" fillId="2" borderId="5" xfId="0" applyFont="1" applyFill="1" applyBorder="1" applyAlignment="1">
      <alignment horizontal="left"/>
    </xf>
    <xf numFmtId="0" fontId="14" fillId="2" borderId="0" xfId="0" applyFont="1" applyFill="1" applyBorder="1" applyAlignment="1">
      <alignment horizontal="left"/>
    </xf>
    <xf numFmtId="0" fontId="44" fillId="2" borderId="0" xfId="0" applyFont="1" applyFill="1" applyBorder="1" applyAlignment="1">
      <alignment horizontal="center"/>
    </xf>
    <xf numFmtId="0" fontId="44" fillId="2" borderId="6" xfId="0" applyFont="1" applyFill="1" applyBorder="1" applyAlignment="1">
      <alignment horizontal="center"/>
    </xf>
    <xf numFmtId="0" fontId="10" fillId="2" borderId="4" xfId="0" applyFont="1" applyFill="1" applyBorder="1" applyAlignment="1">
      <alignment horizontal="center"/>
    </xf>
    <xf numFmtId="0" fontId="10" fillId="2" borderId="6" xfId="0" applyFont="1" applyFill="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10" fillId="2" borderId="0" xfId="0" applyFont="1" applyFill="1" applyBorder="1" applyAlignment="1">
      <alignment horizontal="center"/>
    </xf>
    <xf numFmtId="0" fontId="9" fillId="2" borderId="5" xfId="0" applyFont="1" applyFill="1" applyBorder="1" applyAlignment="1">
      <alignment horizontal="left"/>
    </xf>
    <xf numFmtId="0" fontId="11" fillId="2" borderId="0" xfId="0" applyFont="1" applyFill="1" applyBorder="1" applyAlignment="1">
      <alignment horizontal="left"/>
    </xf>
    <xf numFmtId="0" fontId="11" fillId="2" borderId="0" xfId="0" applyFont="1" applyFill="1" applyBorder="1" applyAlignment="1">
      <alignment horizontal="center"/>
    </xf>
    <xf numFmtId="0" fontId="0" fillId="2" borderId="0" xfId="0" applyFill="1" applyBorder="1" applyAlignment="1">
      <alignment horizontal="left"/>
    </xf>
    <xf numFmtId="14" fontId="9" fillId="0" borderId="0" xfId="0" applyNumberFormat="1" applyFont="1" applyFill="1" applyBorder="1" applyAlignment="1">
      <alignment wrapText="1"/>
    </xf>
    <xf numFmtId="0" fontId="10" fillId="2" borderId="6"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7" fillId="0" borderId="5" xfId="4" applyFont="1" applyBorder="1"/>
    <xf numFmtId="0" fontId="7" fillId="10" borderId="5" xfId="4" applyFont="1" applyFill="1" applyBorder="1"/>
    <xf numFmtId="0" fontId="103" fillId="2" borderId="0" xfId="0" applyFont="1" applyFill="1" applyBorder="1"/>
    <xf numFmtId="0" fontId="25" fillId="10" borderId="27" xfId="0" applyFont="1" applyFill="1" applyBorder="1" applyAlignment="1">
      <alignment horizontal="center" vertical="center" wrapText="1"/>
    </xf>
    <xf numFmtId="0" fontId="25" fillId="10" borderId="27" xfId="0" applyFont="1" applyFill="1" applyBorder="1" applyAlignment="1">
      <alignment horizontal="center" vertical="top"/>
    </xf>
    <xf numFmtId="0" fontId="25" fillId="0" borderId="27" xfId="0" applyFont="1" applyFill="1" applyBorder="1" applyAlignment="1">
      <alignment horizontal="left" vertical="center" wrapText="1"/>
    </xf>
    <xf numFmtId="0" fontId="104" fillId="2" borderId="0" xfId="0" applyFont="1" applyFill="1" applyBorder="1"/>
    <xf numFmtId="0" fontId="0" fillId="11" borderId="0" xfId="0" applyFill="1" applyBorder="1"/>
    <xf numFmtId="43" fontId="43" fillId="2" borderId="6" xfId="1" applyFont="1" applyFill="1" applyBorder="1"/>
    <xf numFmtId="167" fontId="43" fillId="2" borderId="6" xfId="0" quotePrefix="1" applyNumberFormat="1" applyFont="1" applyFill="1" applyBorder="1" applyAlignment="1">
      <alignment horizontal="right"/>
    </xf>
    <xf numFmtId="167" fontId="43" fillId="2" borderId="6" xfId="1" quotePrefix="1" applyNumberFormat="1" applyFont="1" applyFill="1" applyBorder="1" applyAlignment="1">
      <alignment horizontal="right"/>
    </xf>
    <xf numFmtId="43" fontId="43" fillId="2" borderId="13" xfId="1" applyFont="1" applyFill="1" applyBorder="1"/>
    <xf numFmtId="0" fontId="21" fillId="11" borderId="5" xfId="0" applyFont="1" applyFill="1" applyBorder="1" applyAlignment="1">
      <alignment horizontal="center"/>
    </xf>
    <xf numFmtId="43" fontId="16" fillId="2" borderId="6" xfId="1" applyFont="1" applyFill="1" applyBorder="1"/>
    <xf numFmtId="0" fontId="54" fillId="2" borderId="6" xfId="0" applyFont="1" applyFill="1" applyBorder="1"/>
    <xf numFmtId="43" fontId="9" fillId="2" borderId="13" xfId="1" applyFill="1" applyBorder="1"/>
    <xf numFmtId="167" fontId="9" fillId="0" borderId="6" xfId="0" quotePrefix="1" applyNumberFormat="1" applyFont="1" applyFill="1" applyBorder="1" applyAlignment="1">
      <alignment horizontal="right"/>
    </xf>
    <xf numFmtId="167" fontId="9" fillId="0" borderId="6" xfId="1" applyNumberFormat="1" applyFont="1" applyFill="1" applyBorder="1"/>
    <xf numFmtId="0" fontId="9" fillId="0" borderId="6" xfId="0" applyFont="1" applyFill="1" applyBorder="1"/>
    <xf numFmtId="15" fontId="0" fillId="0" borderId="6" xfId="0" quotePrefix="1" applyNumberFormat="1" applyFill="1" applyBorder="1"/>
    <xf numFmtId="43" fontId="9" fillId="2" borderId="6" xfId="1" applyFont="1" applyFill="1" applyBorder="1"/>
    <xf numFmtId="0" fontId="9" fillId="0" borderId="6" xfId="0" applyFont="1" applyFill="1" applyBorder="1" applyAlignment="1">
      <alignment horizontal="right"/>
    </xf>
    <xf numFmtId="167" fontId="9" fillId="0" borderId="13" xfId="1" applyNumberFormat="1" applyFont="1" applyFill="1" applyBorder="1"/>
    <xf numFmtId="0" fontId="0" fillId="2" borderId="5" xfId="0" applyFill="1" applyBorder="1" applyAlignment="1">
      <alignment horizontal="left"/>
    </xf>
    <xf numFmtId="0" fontId="14" fillId="0" borderId="5" xfId="0" applyFont="1" applyFill="1" applyBorder="1" applyAlignment="1">
      <alignment horizontal="left"/>
    </xf>
    <xf numFmtId="167" fontId="9" fillId="10" borderId="6" xfId="0" quotePrefix="1" applyNumberFormat="1" applyFont="1" applyFill="1" applyBorder="1" applyAlignment="1">
      <alignment horizontal="right"/>
    </xf>
    <xf numFmtId="0" fontId="9" fillId="10" borderId="6" xfId="0" applyFont="1" applyFill="1" applyBorder="1" applyAlignment="1">
      <alignment horizontal="right"/>
    </xf>
    <xf numFmtId="172" fontId="9" fillId="2" borderId="6" xfId="0" applyNumberFormat="1" applyFont="1" applyFill="1" applyBorder="1"/>
    <xf numFmtId="0" fontId="14" fillId="2" borderId="6" xfId="0" quotePrefix="1" applyFont="1" applyFill="1" applyBorder="1" applyAlignment="1">
      <alignment horizontal="right"/>
    </xf>
    <xf numFmtId="0" fontId="42" fillId="2" borderId="15" xfId="0" applyFont="1" applyFill="1" applyBorder="1" applyAlignment="1">
      <alignment horizontal="center"/>
    </xf>
    <xf numFmtId="43" fontId="14" fillId="0" borderId="6" xfId="1" applyFont="1" applyFill="1" applyBorder="1"/>
    <xf numFmtId="14" fontId="63" fillId="2" borderId="6" xfId="0" applyNumberFormat="1" applyFont="1" applyFill="1" applyBorder="1"/>
    <xf numFmtId="167" fontId="63" fillId="2" borderId="13" xfId="1" applyNumberFormat="1" applyFont="1" applyFill="1" applyBorder="1"/>
    <xf numFmtId="43" fontId="43" fillId="10" borderId="6" xfId="1" applyFont="1" applyFill="1" applyBorder="1"/>
    <xf numFmtId="43" fontId="43" fillId="11" borderId="6" xfId="1" applyFont="1" applyFill="1" applyBorder="1"/>
    <xf numFmtId="0" fontId="0" fillId="2" borderId="6" xfId="0" quotePrefix="1" applyFill="1" applyBorder="1" applyAlignment="1">
      <alignment horizontal="right"/>
    </xf>
    <xf numFmtId="167" fontId="9" fillId="2" borderId="13" xfId="1" applyNumberFormat="1" applyFill="1" applyBorder="1"/>
    <xf numFmtId="14" fontId="9" fillId="2" borderId="6" xfId="0" applyNumberFormat="1" applyFont="1" applyFill="1" applyBorder="1"/>
    <xf numFmtId="14" fontId="9" fillId="0" borderId="6" xfId="0" applyNumberFormat="1" applyFont="1" applyFill="1" applyBorder="1"/>
    <xf numFmtId="43" fontId="9" fillId="10" borderId="6" xfId="1" applyFill="1" applyBorder="1"/>
    <xf numFmtId="14" fontId="0" fillId="0" borderId="6" xfId="0" applyNumberFormat="1" applyFill="1" applyBorder="1"/>
    <xf numFmtId="167" fontId="9" fillId="2" borderId="13" xfId="1" applyNumberFormat="1" applyFont="1" applyFill="1" applyBorder="1"/>
    <xf numFmtId="0" fontId="0" fillId="2" borderId="35" xfId="0" applyFill="1" applyBorder="1"/>
    <xf numFmtId="0" fontId="0" fillId="2" borderId="15" xfId="0" applyFill="1" applyBorder="1" applyAlignment="1">
      <alignment horizontal="center"/>
    </xf>
    <xf numFmtId="0" fontId="0" fillId="3" borderId="1" xfId="0" applyFill="1" applyBorder="1"/>
    <xf numFmtId="167" fontId="19" fillId="2" borderId="1" xfId="1" applyNumberFormat="1" applyFont="1" applyFill="1" applyBorder="1"/>
    <xf numFmtId="0" fontId="88" fillId="2" borderId="1" xfId="0" applyFont="1" applyFill="1" applyBorder="1"/>
    <xf numFmtId="167" fontId="19" fillId="2" borderId="6" xfId="1" applyNumberFormat="1" applyFont="1" applyFill="1" applyBorder="1"/>
    <xf numFmtId="0" fontId="11" fillId="8" borderId="0" xfId="0" applyFont="1" applyFill="1" applyBorder="1"/>
    <xf numFmtId="0" fontId="11" fillId="8" borderId="6" xfId="0" applyFont="1" applyFill="1" applyBorder="1"/>
    <xf numFmtId="0" fontId="14" fillId="3" borderId="6" xfId="0" applyFont="1" applyFill="1" applyBorder="1" applyAlignment="1"/>
    <xf numFmtId="172" fontId="14" fillId="2" borderId="6" xfId="0" applyNumberFormat="1" applyFont="1" applyFill="1" applyBorder="1"/>
    <xf numFmtId="167" fontId="14" fillId="2" borderId="13" xfId="1" quotePrefix="1" applyNumberFormat="1" applyFont="1" applyFill="1" applyBorder="1" applyAlignment="1">
      <alignment horizontal="right"/>
    </xf>
    <xf numFmtId="167" fontId="9" fillId="2" borderId="6" xfId="1" applyNumberFormat="1" applyFill="1" applyBorder="1"/>
    <xf numFmtId="167" fontId="9" fillId="2" borderId="6" xfId="1" applyNumberFormat="1" applyFont="1" applyFill="1" applyBorder="1"/>
    <xf numFmtId="167" fontId="0" fillId="2" borderId="6" xfId="0" applyNumberFormat="1" applyFill="1" applyBorder="1"/>
    <xf numFmtId="15" fontId="0" fillId="2" borderId="6" xfId="0" quotePrefix="1" applyNumberFormat="1" applyFill="1" applyBorder="1" applyAlignment="1">
      <alignment horizontal="right"/>
    </xf>
    <xf numFmtId="167" fontId="9" fillId="0" borderId="6" xfId="1" quotePrefix="1" applyNumberFormat="1" applyFont="1" applyFill="1" applyBorder="1"/>
    <xf numFmtId="0" fontId="9" fillId="10" borderId="12" xfId="0" applyFont="1" applyFill="1" applyBorder="1"/>
    <xf numFmtId="14" fontId="25" fillId="10" borderId="27" xfId="0" applyNumberFormat="1" applyFont="1" applyFill="1" applyBorder="1" applyAlignment="1">
      <alignment horizontal="center" vertical="center" wrapText="1"/>
    </xf>
    <xf numFmtId="0" fontId="0" fillId="2" borderId="0" xfId="0" applyFill="1" applyBorder="1" applyAlignment="1">
      <alignment horizontal="center"/>
    </xf>
    <xf numFmtId="0" fontId="25" fillId="0" borderId="26" xfId="0" applyFont="1" applyFill="1" applyBorder="1" applyAlignment="1">
      <alignment vertical="center" wrapText="1"/>
    </xf>
    <xf numFmtId="0" fontId="25" fillId="0" borderId="19" xfId="0" applyFont="1" applyFill="1" applyBorder="1" applyAlignment="1">
      <alignment vertical="center" wrapText="1"/>
    </xf>
    <xf numFmtId="0" fontId="25" fillId="0" borderId="26" xfId="0" applyFont="1" applyFill="1" applyBorder="1" applyAlignment="1">
      <alignment horizontal="center" vertical="center"/>
    </xf>
    <xf numFmtId="0" fontId="25" fillId="0" borderId="21" xfId="0" applyFont="1" applyFill="1" applyBorder="1" applyAlignment="1">
      <alignment vertical="center" wrapText="1"/>
    </xf>
    <xf numFmtId="0" fontId="25" fillId="0" borderId="22" xfId="0" applyFont="1" applyFill="1" applyBorder="1" applyAlignment="1">
      <alignment horizontal="center" vertical="center"/>
    </xf>
    <xf numFmtId="0" fontId="25" fillId="0" borderId="27" xfId="0" applyFont="1" applyFill="1" applyBorder="1" applyAlignment="1">
      <alignment vertical="center"/>
    </xf>
    <xf numFmtId="39" fontId="13" fillId="2" borderId="11" xfId="1" applyNumberFormat="1" applyFont="1" applyFill="1" applyBorder="1" applyAlignment="1">
      <alignment horizontal="center"/>
    </xf>
    <xf numFmtId="39" fontId="0" fillId="2" borderId="13" xfId="0" applyNumberFormat="1" applyFill="1" applyBorder="1" applyAlignment="1">
      <alignment horizontal="center"/>
    </xf>
    <xf numFmtId="0" fontId="0" fillId="2" borderId="6" xfId="0" quotePrefix="1" applyFill="1" applyBorder="1" applyAlignment="1">
      <alignment horizontal="center"/>
    </xf>
    <xf numFmtId="15" fontId="0" fillId="2" borderId="6" xfId="0" quotePrefix="1" applyNumberFormat="1" applyFill="1" applyBorder="1" applyAlignment="1">
      <alignment horizontal="center"/>
    </xf>
    <xf numFmtId="42" fontId="26" fillId="0" borderId="0" xfId="0" applyNumberFormat="1" applyFont="1" applyFill="1" applyBorder="1"/>
    <xf numFmtId="37" fontId="98" fillId="10" borderId="0" xfId="0" applyNumberFormat="1" applyFont="1" applyFill="1" applyBorder="1"/>
    <xf numFmtId="37" fontId="26" fillId="0" borderId="0" xfId="0" applyNumberFormat="1" applyFont="1" applyFill="1" applyBorder="1"/>
    <xf numFmtId="165" fontId="86" fillId="10" borderId="19" xfId="2" applyNumberFormat="1" applyFont="1" applyFill="1" applyBorder="1"/>
    <xf numFmtId="0" fontId="0" fillId="0" borderId="29" xfId="0" applyFont="1" applyFill="1" applyBorder="1"/>
    <xf numFmtId="0" fontId="0" fillId="0" borderId="19" xfId="0" applyFont="1" applyFill="1" applyBorder="1"/>
    <xf numFmtId="164" fontId="0" fillId="10" borderId="1" xfId="1" applyNumberFormat="1" applyFont="1" applyFill="1" applyBorder="1"/>
    <xf numFmtId="0" fontId="9" fillId="10" borderId="1" xfId="0" applyFont="1" applyFill="1" applyBorder="1"/>
    <xf numFmtId="174" fontId="0" fillId="10" borderId="1" xfId="1" applyNumberFormat="1" applyFont="1" applyFill="1" applyBorder="1"/>
    <xf numFmtId="164" fontId="0" fillId="10" borderId="13" xfId="1" applyNumberFormat="1" applyFont="1" applyFill="1" applyBorder="1"/>
    <xf numFmtId="0" fontId="10" fillId="2" borderId="0" xfId="0" applyFont="1" applyFill="1" applyBorder="1" applyAlignment="1">
      <alignment horizontal="center"/>
    </xf>
    <xf numFmtId="0" fontId="11" fillId="2" borderId="0" xfId="0" applyFont="1" applyFill="1" applyBorder="1" applyAlignment="1">
      <alignment horizontal="center"/>
    </xf>
    <xf numFmtId="164" fontId="9" fillId="10" borderId="0" xfId="1" applyNumberFormat="1" applyFont="1" applyFill="1" applyBorder="1"/>
    <xf numFmtId="37" fontId="14" fillId="10" borderId="0" xfId="0" applyNumberFormat="1" applyFont="1" applyFill="1" applyBorder="1"/>
    <xf numFmtId="164" fontId="14" fillId="10" borderId="0" xfId="1" applyNumberFormat="1" applyFont="1" applyFill="1" applyBorder="1"/>
    <xf numFmtId="37" fontId="0" fillId="10" borderId="0" xfId="0" applyNumberFormat="1" applyFill="1" applyBorder="1"/>
    <xf numFmtId="37" fontId="9" fillId="10" borderId="0" xfId="0" applyNumberFormat="1" applyFont="1" applyFill="1" applyBorder="1"/>
    <xf numFmtId="37" fontId="85" fillId="10" borderId="0" xfId="0" applyNumberFormat="1" applyFont="1" applyFill="1" applyBorder="1"/>
    <xf numFmtId="44" fontId="26" fillId="0" borderId="0" xfId="2" applyFont="1" applyFill="1" applyBorder="1"/>
    <xf numFmtId="44" fontId="26" fillId="0" borderId="19" xfId="2" applyFont="1" applyFill="1" applyBorder="1"/>
    <xf numFmtId="44" fontId="98" fillId="0" borderId="19" xfId="2" applyFont="1" applyFill="1" applyBorder="1"/>
    <xf numFmtId="43" fontId="9" fillId="0" borderId="0" xfId="1" applyFill="1" applyBorder="1"/>
    <xf numFmtId="0" fontId="9" fillId="21" borderId="0" xfId="0" applyFont="1" applyFill="1" applyBorder="1" applyAlignment="1">
      <alignment wrapText="1"/>
    </xf>
    <xf numFmtId="0" fontId="10" fillId="2" borderId="0" xfId="0" applyFont="1" applyFill="1" applyBorder="1" applyAlignment="1">
      <alignment horizontal="center"/>
    </xf>
    <xf numFmtId="0" fontId="11" fillId="2" borderId="0" xfId="0" applyFont="1" applyFill="1" applyBorder="1" applyAlignment="1">
      <alignment horizontal="center"/>
    </xf>
    <xf numFmtId="0" fontId="44" fillId="2" borderId="0" xfId="0" applyFont="1" applyFill="1" applyBorder="1" applyAlignment="1">
      <alignment horizontal="center"/>
    </xf>
    <xf numFmtId="0" fontId="9" fillId="0" borderId="0" xfId="0" applyFont="1" applyFill="1" applyBorder="1" applyAlignment="1">
      <alignment horizontal="center" wrapText="1"/>
    </xf>
    <xf numFmtId="0" fontId="11" fillId="2" borderId="0" xfId="0" applyFont="1" applyFill="1" applyBorder="1" applyAlignment="1">
      <alignment horizontal="center"/>
    </xf>
    <xf numFmtId="164" fontId="0" fillId="10" borderId="0" xfId="1" applyNumberFormat="1" applyFont="1" applyFill="1" applyBorder="1"/>
    <xf numFmtId="0" fontId="11" fillId="2" borderId="3" xfId="0" applyFont="1" applyFill="1" applyBorder="1" applyAlignment="1">
      <alignment horizontal="center" wrapText="1"/>
    </xf>
    <xf numFmtId="0" fontId="11" fillId="2" borderId="0" xfId="0" applyFont="1" applyFill="1" applyBorder="1" applyAlignment="1">
      <alignment horizontal="left" indent="1"/>
    </xf>
    <xf numFmtId="0" fontId="25" fillId="10" borderId="0" xfId="0" applyFont="1" applyFill="1" applyBorder="1" applyAlignment="1">
      <alignment horizontal="center"/>
    </xf>
    <xf numFmtId="172" fontId="41" fillId="0" borderId="27" xfId="0" applyNumberFormat="1" applyFont="1" applyFill="1" applyBorder="1" applyAlignment="1">
      <alignment horizontal="center" vertical="top" wrapText="1"/>
    </xf>
    <xf numFmtId="0" fontId="25" fillId="0" borderId="27" xfId="0" applyFont="1" applyFill="1" applyBorder="1" applyAlignment="1">
      <alignment horizontal="center"/>
    </xf>
    <xf numFmtId="172" fontId="59" fillId="0" borderId="27" xfId="0" applyNumberFormat="1" applyFont="1" applyFill="1" applyBorder="1" applyAlignment="1">
      <alignment horizontal="center" vertical="top" wrapText="1"/>
    </xf>
    <xf numFmtId="172" fontId="60" fillId="0" borderId="27" xfId="0" applyNumberFormat="1" applyFont="1" applyFill="1" applyBorder="1" applyAlignment="1">
      <alignment horizontal="center" vertical="top" wrapText="1"/>
    </xf>
    <xf numFmtId="172" fontId="25" fillId="10" borderId="27" xfId="0" applyNumberFormat="1" applyFont="1" applyFill="1" applyBorder="1" applyAlignment="1">
      <alignment horizontal="center" vertical="top" wrapText="1"/>
    </xf>
    <xf numFmtId="14" fontId="25" fillId="0" borderId="27" xfId="0" applyNumberFormat="1" applyFont="1" applyFill="1" applyBorder="1" applyAlignment="1">
      <alignment horizontal="center"/>
    </xf>
    <xf numFmtId="172" fontId="41" fillId="0" borderId="27" xfId="0" quotePrefix="1" applyNumberFormat="1" applyFont="1" applyFill="1" applyBorder="1" applyAlignment="1">
      <alignment horizontal="center" vertical="top" wrapText="1"/>
    </xf>
    <xf numFmtId="172" fontId="60" fillId="0" borderId="27" xfId="0" applyNumberFormat="1" applyFont="1" applyFill="1" applyBorder="1" applyAlignment="1">
      <alignment horizontal="center" vertical="top"/>
    </xf>
    <xf numFmtId="0" fontId="25" fillId="0" borderId="0" xfId="0" applyFont="1" applyFill="1" applyAlignment="1">
      <alignment horizontal="center" vertical="top" wrapText="1"/>
    </xf>
    <xf numFmtId="0" fontId="25" fillId="2" borderId="0" xfId="0" applyFont="1" applyFill="1" applyAlignment="1">
      <alignment horizontal="center"/>
    </xf>
    <xf numFmtId="0" fontId="11" fillId="2" borderId="0" xfId="0" applyFont="1" applyFill="1" applyBorder="1" applyAlignment="1">
      <alignment horizontal="center" wrapText="1"/>
    </xf>
    <xf numFmtId="0" fontId="106" fillId="2" borderId="0" xfId="0" applyFont="1" applyFill="1" applyBorder="1"/>
    <xf numFmtId="167" fontId="9" fillId="10" borderId="0" xfId="1" applyNumberFormat="1" applyFill="1" applyBorder="1"/>
    <xf numFmtId="0" fontId="0" fillId="11" borderId="1" xfId="0" applyFill="1" applyBorder="1"/>
    <xf numFmtId="0" fontId="11" fillId="11" borderId="1" xfId="0" applyFont="1" applyFill="1" applyBorder="1"/>
    <xf numFmtId="164" fontId="9" fillId="0" borderId="0" xfId="1" applyNumberFormat="1" applyFill="1"/>
    <xf numFmtId="0" fontId="107" fillId="2" borderId="0" xfId="0" applyFont="1" applyFill="1" applyBorder="1"/>
    <xf numFmtId="0" fontId="10" fillId="10" borderId="0" xfId="0" applyFont="1" applyFill="1" applyBorder="1" applyAlignment="1">
      <alignment horizontal="center"/>
    </xf>
    <xf numFmtId="0" fontId="10" fillId="21" borderId="2" xfId="0" applyFont="1" applyFill="1" applyBorder="1"/>
    <xf numFmtId="0" fontId="0" fillId="21" borderId="3" xfId="0" applyFill="1" applyBorder="1"/>
    <xf numFmtId="0" fontId="10" fillId="21" borderId="3" xfId="0" applyFont="1" applyFill="1" applyBorder="1"/>
    <xf numFmtId="0" fontId="0" fillId="21" borderId="4" xfId="0" applyFill="1" applyBorder="1"/>
    <xf numFmtId="0" fontId="78" fillId="0" borderId="27" xfId="0" applyFont="1" applyFill="1" applyBorder="1" applyAlignment="1">
      <alignment horizontal="center" vertical="center" wrapText="1"/>
    </xf>
    <xf numFmtId="0" fontId="6" fillId="0" borderId="0" xfId="6"/>
    <xf numFmtId="0" fontId="109" fillId="2" borderId="0" xfId="7" applyFill="1" applyBorder="1"/>
    <xf numFmtId="0" fontId="11" fillId="10" borderId="0" xfId="7" applyFont="1" applyFill="1" applyAlignment="1">
      <alignment horizontal="center"/>
    </xf>
    <xf numFmtId="0" fontId="109" fillId="10" borderId="0" xfId="7" applyFill="1" applyBorder="1"/>
    <xf numFmtId="0" fontId="109" fillId="10" borderId="0" xfId="7" applyFont="1" applyFill="1" applyBorder="1"/>
    <xf numFmtId="0" fontId="9" fillId="10" borderId="0" xfId="7" applyFont="1" applyFill="1" applyBorder="1"/>
    <xf numFmtId="0" fontId="0" fillId="2" borderId="0" xfId="0" applyFill="1" applyAlignment="1">
      <alignment vertical="top"/>
    </xf>
    <xf numFmtId="39" fontId="9" fillId="2" borderId="0" xfId="1" applyNumberFormat="1" applyFont="1" applyFill="1" applyBorder="1" applyAlignment="1">
      <alignment vertical="top"/>
    </xf>
    <xf numFmtId="44" fontId="0" fillId="10" borderId="0" xfId="2" applyFont="1" applyFill="1" applyBorder="1" applyAlignment="1">
      <alignment vertical="top"/>
    </xf>
    <xf numFmtId="43" fontId="0" fillId="10" borderId="6" xfId="1" applyFont="1" applyFill="1" applyBorder="1" applyAlignment="1">
      <alignment vertical="top"/>
    </xf>
    <xf numFmtId="37" fontId="9" fillId="0" borderId="0" xfId="0" applyNumberFormat="1" applyFont="1" applyFill="1" applyBorder="1"/>
    <xf numFmtId="165" fontId="86" fillId="0" borderId="0" xfId="2" applyNumberFormat="1" applyFont="1" applyFill="1" applyBorder="1"/>
    <xf numFmtId="38" fontId="98" fillId="0" borderId="18" xfId="0" applyNumberFormat="1" applyFont="1" applyFill="1" applyBorder="1"/>
    <xf numFmtId="44" fontId="86" fillId="0" borderId="0" xfId="2" applyFont="1" applyFill="1" applyBorder="1"/>
    <xf numFmtId="38" fontId="98" fillId="0" borderId="0" xfId="0" applyNumberFormat="1" applyFont="1" applyFill="1" applyBorder="1"/>
    <xf numFmtId="37" fontId="98" fillId="0" borderId="0" xfId="0" applyNumberFormat="1" applyFont="1" applyFill="1" applyBorder="1"/>
    <xf numFmtId="164" fontId="98" fillId="0" borderId="0" xfId="0" applyNumberFormat="1" applyFont="1" applyFill="1" applyBorder="1"/>
    <xf numFmtId="164" fontId="86" fillId="0" borderId="19" xfId="1" applyNumberFormat="1" applyFont="1" applyFill="1" applyBorder="1"/>
    <xf numFmtId="164" fontId="86" fillId="0" borderId="19" xfId="0" applyNumberFormat="1" applyFont="1" applyFill="1" applyBorder="1"/>
    <xf numFmtId="0" fontId="0" fillId="2" borderId="0" xfId="0" applyFill="1" applyBorder="1" applyAlignment="1">
      <alignment horizontal="center"/>
    </xf>
    <xf numFmtId="0" fontId="110" fillId="0" borderId="0" xfId="0" applyFont="1" applyAlignment="1">
      <alignment vertical="center"/>
    </xf>
    <xf numFmtId="43" fontId="0" fillId="0" borderId="0" xfId="0" applyNumberFormat="1"/>
    <xf numFmtId="0" fontId="10" fillId="2" borderId="0" xfId="0" applyFont="1" applyFill="1" applyBorder="1" applyAlignment="1">
      <alignment horizontal="center"/>
    </xf>
    <xf numFmtId="0" fontId="11" fillId="2" borderId="0" xfId="0" applyFont="1" applyFill="1" applyBorder="1" applyAlignment="1">
      <alignment horizontal="left"/>
    </xf>
    <xf numFmtId="0" fontId="11" fillId="2" borderId="0" xfId="0" applyFont="1" applyFill="1" applyBorder="1" applyAlignment="1">
      <alignment horizontal="center"/>
    </xf>
    <xf numFmtId="0" fontId="10" fillId="2" borderId="6"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24" fillId="0" borderId="22" xfId="0" applyFont="1" applyFill="1" applyBorder="1" applyAlignment="1">
      <alignment horizontal="center" vertical="top" wrapText="1"/>
    </xf>
    <xf numFmtId="0" fontId="24" fillId="0" borderId="24" xfId="0" applyFont="1" applyFill="1" applyBorder="1" applyAlignment="1">
      <alignment horizontal="center" vertical="top" wrapText="1"/>
    </xf>
    <xf numFmtId="0" fontId="24" fillId="0" borderId="23" xfId="0" applyFont="1" applyFill="1" applyBorder="1" applyAlignment="1">
      <alignment horizontal="center" vertical="top" wrapText="1"/>
    </xf>
    <xf numFmtId="0" fontId="0" fillId="2" borderId="0" xfId="0" applyFill="1" applyBorder="1" applyAlignment="1">
      <alignment horizontal="center"/>
    </xf>
    <xf numFmtId="0" fontId="10" fillId="2" borderId="0" xfId="0" applyFont="1" applyFill="1" applyBorder="1" applyAlignment="1">
      <alignment horizontal="center"/>
    </xf>
    <xf numFmtId="0" fontId="9" fillId="2" borderId="5" xfId="0" applyFont="1" applyFill="1" applyBorder="1" applyAlignment="1">
      <alignment horizontal="left"/>
    </xf>
    <xf numFmtId="0" fontId="11" fillId="2" borderId="0" xfId="0" applyFont="1" applyFill="1" applyBorder="1" applyAlignment="1">
      <alignment horizontal="left"/>
    </xf>
    <xf numFmtId="0" fontId="11" fillId="2" borderId="0" xfId="0" applyFont="1" applyFill="1" applyBorder="1" applyAlignment="1">
      <alignment horizontal="center"/>
    </xf>
    <xf numFmtId="0" fontId="10" fillId="2" borderId="6"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98" fillId="2" borderId="5" xfId="0" applyFont="1" applyFill="1" applyBorder="1" applyAlignment="1">
      <alignment horizontal="center"/>
    </xf>
    <xf numFmtId="0" fontId="9" fillId="10" borderId="13" xfId="0" applyFont="1" applyFill="1" applyBorder="1" applyAlignment="1">
      <alignment horizontal="right"/>
    </xf>
    <xf numFmtId="37" fontId="72" fillId="2" borderId="30" xfId="0" applyNumberFormat="1" applyFont="1" applyFill="1" applyBorder="1"/>
    <xf numFmtId="0" fontId="98" fillId="2" borderId="0" xfId="0" applyFont="1" applyFill="1"/>
    <xf numFmtId="0" fontId="37" fillId="0" borderId="0" xfId="0" applyFont="1" applyFill="1" applyAlignment="1">
      <alignment vertical="top"/>
    </xf>
    <xf numFmtId="0" fontId="9" fillId="2" borderId="0" xfId="0" applyFont="1" applyFill="1" applyAlignment="1">
      <alignment vertical="top"/>
    </xf>
    <xf numFmtId="0" fontId="14" fillId="2" borderId="0" xfId="0" applyFont="1" applyFill="1" applyAlignment="1">
      <alignment vertical="top"/>
    </xf>
    <xf numFmtId="0" fontId="37" fillId="2" borderId="0" xfId="0" applyFont="1" applyFill="1" applyAlignment="1">
      <alignment vertical="top"/>
    </xf>
    <xf numFmtId="0" fontId="98" fillId="2" borderId="0" xfId="0" applyFont="1" applyFill="1" applyAlignment="1">
      <alignment vertical="top"/>
    </xf>
    <xf numFmtId="0" fontId="9" fillId="0" borderId="0" xfId="0" applyFont="1" applyFill="1" applyAlignment="1">
      <alignment vertical="top"/>
    </xf>
    <xf numFmtId="0" fontId="98" fillId="2" borderId="0" xfId="0" applyFont="1" applyFill="1" applyAlignment="1">
      <alignment vertical="top" wrapText="1"/>
    </xf>
    <xf numFmtId="0" fontId="9" fillId="2" borderId="0" xfId="0" applyFont="1" applyFill="1" applyAlignment="1"/>
    <xf numFmtId="167" fontId="73" fillId="2" borderId="0" xfId="0" applyNumberFormat="1" applyFont="1" applyFill="1" applyBorder="1" applyAlignment="1">
      <alignment horizontal="center" wrapText="1"/>
    </xf>
    <xf numFmtId="0" fontId="72" fillId="2" borderId="0" xfId="0" applyFont="1" applyFill="1" applyBorder="1" applyAlignment="1">
      <alignment wrapText="1"/>
    </xf>
    <xf numFmtId="0" fontId="73" fillId="2" borderId="0" xfId="0" applyFont="1" applyFill="1" applyBorder="1" applyAlignment="1">
      <alignment horizontal="center" wrapText="1"/>
    </xf>
    <xf numFmtId="0" fontId="72" fillId="2" borderId="0" xfId="0" applyFont="1" applyFill="1" applyBorder="1" applyAlignment="1">
      <alignment horizontal="center" wrapText="1"/>
    </xf>
    <xf numFmtId="0" fontId="73" fillId="2" borderId="0" xfId="0" applyFont="1" applyFill="1" applyBorder="1" applyAlignment="1">
      <alignment wrapText="1"/>
    </xf>
    <xf numFmtId="0" fontId="73" fillId="0" borderId="0" xfId="0" applyFont="1" applyFill="1" applyBorder="1" applyAlignment="1">
      <alignment horizontal="center" wrapText="1"/>
    </xf>
    <xf numFmtId="0" fontId="72" fillId="0" borderId="0" xfId="0" applyFont="1" applyFill="1" applyBorder="1" applyAlignment="1">
      <alignment horizontal="center" wrapText="1"/>
    </xf>
    <xf numFmtId="0" fontId="72" fillId="2" borderId="0" xfId="0" applyFont="1" applyFill="1" applyAlignment="1">
      <alignment horizontal="left" indent="2"/>
    </xf>
    <xf numFmtId="0" fontId="72" fillId="2" borderId="0" xfId="0" applyFont="1" applyFill="1" applyAlignment="1">
      <alignment horizontal="left" wrapText="1" indent="1"/>
    </xf>
    <xf numFmtId="0" fontId="9" fillId="2" borderId="27" xfId="0" applyFont="1" applyFill="1" applyBorder="1"/>
    <xf numFmtId="164" fontId="9" fillId="2" borderId="27" xfId="1" applyNumberFormat="1" applyFont="1" applyFill="1" applyBorder="1"/>
    <xf numFmtId="0" fontId="11" fillId="2" borderId="27" xfId="0" applyFont="1" applyFill="1" applyBorder="1"/>
    <xf numFmtId="0" fontId="114" fillId="2" borderId="0" xfId="0" applyFont="1" applyFill="1" applyAlignment="1">
      <alignment horizontal="left" indent="1"/>
    </xf>
    <xf numFmtId="0" fontId="72" fillId="2" borderId="16" xfId="0" applyFont="1" applyFill="1" applyBorder="1" applyAlignment="1">
      <alignment horizontal="left" indent="1"/>
    </xf>
    <xf numFmtId="0" fontId="73" fillId="2" borderId="16" xfId="0" applyFont="1" applyFill="1" applyBorder="1"/>
    <xf numFmtId="168" fontId="72" fillId="2" borderId="16" xfId="0" applyNumberFormat="1" applyFont="1" applyFill="1" applyBorder="1" applyAlignment="1">
      <alignment horizontal="center"/>
    </xf>
    <xf numFmtId="0" fontId="73" fillId="2" borderId="16" xfId="0" applyFont="1" applyFill="1" applyBorder="1" applyAlignment="1">
      <alignment horizontal="center"/>
    </xf>
    <xf numFmtId="0" fontId="0" fillId="11" borderId="0" xfId="0" applyFill="1"/>
    <xf numFmtId="167" fontId="0" fillId="11" borderId="0" xfId="0" quotePrefix="1" applyNumberFormat="1" applyFill="1" applyBorder="1" applyAlignment="1">
      <alignment horizontal="right"/>
    </xf>
    <xf numFmtId="0" fontId="115" fillId="2" borderId="0" xfId="0" applyFont="1" applyFill="1"/>
    <xf numFmtId="0" fontId="98" fillId="2" borderId="0" xfId="0" applyFont="1" applyFill="1" applyBorder="1"/>
    <xf numFmtId="6" fontId="98" fillId="2" borderId="0" xfId="0" applyNumberFormat="1" applyFont="1" applyFill="1"/>
    <xf numFmtId="0" fontId="115" fillId="0" borderId="0" xfId="0" applyFont="1"/>
    <xf numFmtId="0" fontId="10" fillId="2" borderId="0" xfId="0" applyFont="1" applyFill="1" applyBorder="1" applyAlignment="1">
      <alignment horizontal="center"/>
    </xf>
    <xf numFmtId="0" fontId="9" fillId="2" borderId="5" xfId="0" applyFont="1" applyFill="1" applyBorder="1" applyAlignment="1">
      <alignment horizontal="left"/>
    </xf>
    <xf numFmtId="0" fontId="11" fillId="2" borderId="0" xfId="0" applyFont="1" applyFill="1" applyBorder="1" applyAlignment="1">
      <alignment horizontal="center"/>
    </xf>
    <xf numFmtId="0" fontId="10" fillId="2" borderId="6" xfId="0" applyFont="1" applyFill="1" applyBorder="1" applyAlignment="1">
      <alignment horizontal="center"/>
    </xf>
    <xf numFmtId="0" fontId="10" fillId="2" borderId="4"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5" fillId="0" borderId="0" xfId="4" applyFont="1"/>
    <xf numFmtId="0" fontId="116" fillId="0" borderId="0" xfId="4" applyFont="1"/>
    <xf numFmtId="0" fontId="116" fillId="0" borderId="0" xfId="4" applyFont="1" applyAlignment="1">
      <alignment horizontal="right"/>
    </xf>
    <xf numFmtId="0" fontId="116" fillId="0" borderId="0" xfId="4" applyFont="1" applyFill="1" applyAlignment="1"/>
    <xf numFmtId="0" fontId="95" fillId="0" borderId="0" xfId="4" applyFill="1"/>
    <xf numFmtId="0" fontId="116" fillId="0" borderId="0" xfId="4" applyFont="1" applyFill="1"/>
    <xf numFmtId="0" fontId="5" fillId="0" borderId="0" xfId="4" applyFont="1" applyFill="1"/>
    <xf numFmtId="3" fontId="95" fillId="0" borderId="0" xfId="4" applyNumberFormat="1" applyFill="1"/>
    <xf numFmtId="0" fontId="116" fillId="0" borderId="0" xfId="4" applyFont="1" applyFill="1" applyAlignment="1">
      <alignment wrapText="1"/>
    </xf>
    <xf numFmtId="167" fontId="9" fillId="10" borderId="0" xfId="0" quotePrefix="1" applyNumberFormat="1" applyFont="1" applyFill="1" applyBorder="1" applyAlignment="1">
      <alignment horizontal="right"/>
    </xf>
    <xf numFmtId="167" fontId="9" fillId="10" borderId="1" xfId="0" quotePrefix="1" applyNumberFormat="1" applyFont="1" applyFill="1" applyBorder="1" applyAlignment="1">
      <alignment horizontal="right"/>
    </xf>
    <xf numFmtId="3" fontId="0" fillId="2" borderId="0" xfId="0" applyNumberFormat="1" applyFill="1"/>
    <xf numFmtId="0" fontId="0" fillId="10" borderId="7" xfId="0" applyFill="1" applyBorder="1"/>
    <xf numFmtId="41" fontId="75" fillId="15" borderId="0" xfId="0" applyNumberFormat="1" applyFont="1" applyFill="1" applyBorder="1"/>
    <xf numFmtId="0" fontId="9" fillId="15" borderId="0" xfId="0" applyFont="1" applyFill="1"/>
    <xf numFmtId="0" fontId="72" fillId="15" borderId="0" xfId="0" applyFont="1" applyFill="1"/>
    <xf numFmtId="41" fontId="74" fillId="15" borderId="30" xfId="0" applyNumberFormat="1" applyFont="1" applyFill="1" applyBorder="1" applyProtection="1">
      <protection locked="0"/>
    </xf>
    <xf numFmtId="37" fontId="74" fillId="15" borderId="0" xfId="0" applyNumberFormat="1" applyFont="1" applyFill="1"/>
    <xf numFmtId="37" fontId="72" fillId="15" borderId="0" xfId="0" applyNumberFormat="1" applyFont="1" applyFill="1"/>
    <xf numFmtId="41" fontId="74" fillId="15" borderId="0" xfId="0" applyNumberFormat="1" applyFont="1" applyFill="1" applyProtection="1">
      <protection locked="0"/>
    </xf>
    <xf numFmtId="42" fontId="74" fillId="0" borderId="0" xfId="0" applyNumberFormat="1" applyFont="1" applyFill="1" applyProtection="1">
      <protection locked="0"/>
    </xf>
    <xf numFmtId="5" fontId="74" fillId="0" borderId="0" xfId="0" applyNumberFormat="1" applyFont="1" applyFill="1" applyProtection="1"/>
    <xf numFmtId="41" fontId="74" fillId="0" borderId="0" xfId="0" applyNumberFormat="1" applyFont="1" applyFill="1" applyProtection="1">
      <protection locked="0"/>
    </xf>
    <xf numFmtId="37" fontId="74" fillId="0" borderId="0" xfId="0" applyNumberFormat="1" applyFont="1" applyFill="1"/>
    <xf numFmtId="41" fontId="74" fillId="0" borderId="0" xfId="0" applyNumberFormat="1" applyFont="1" applyFill="1" applyBorder="1" applyProtection="1">
      <protection locked="0"/>
    </xf>
    <xf numFmtId="41" fontId="74" fillId="15" borderId="0" xfId="0" applyNumberFormat="1" applyFont="1" applyFill="1" applyBorder="1" applyProtection="1">
      <protection locked="0"/>
    </xf>
    <xf numFmtId="37" fontId="74" fillId="15" borderId="0" xfId="0" applyNumberFormat="1" applyFont="1" applyFill="1" applyBorder="1"/>
    <xf numFmtId="37" fontId="72" fillId="15" borderId="0" xfId="0" applyNumberFormat="1" applyFont="1" applyFill="1" applyBorder="1"/>
    <xf numFmtId="0" fontId="9" fillId="2" borderId="6" xfId="0" quotePrefix="1" applyFont="1" applyFill="1" applyBorder="1" applyAlignment="1">
      <alignment horizontal="center"/>
    </xf>
    <xf numFmtId="0" fontId="10" fillId="2" borderId="0" xfId="0" applyFont="1" applyFill="1" applyBorder="1" applyAlignment="1">
      <alignment horizontal="center"/>
    </xf>
    <xf numFmtId="0" fontId="11" fillId="2" borderId="0" xfId="0" applyFont="1" applyFill="1" applyBorder="1" applyAlignment="1">
      <alignment horizontal="left"/>
    </xf>
    <xf numFmtId="0" fontId="11" fillId="2" borderId="0" xfId="0" applyFont="1" applyFill="1" applyBorder="1" applyAlignment="1">
      <alignment horizontal="center"/>
    </xf>
    <xf numFmtId="0" fontId="10" fillId="2" borderId="6" xfId="0" applyFont="1" applyFill="1" applyBorder="1" applyAlignment="1">
      <alignment horizontal="center"/>
    </xf>
    <xf numFmtId="0" fontId="10" fillId="2" borderId="4" xfId="0" applyFont="1" applyFill="1" applyBorder="1" applyAlignment="1">
      <alignment horizontal="center"/>
    </xf>
    <xf numFmtId="0" fontId="9" fillId="10" borderId="16" xfId="0" applyFont="1" applyFill="1" applyBorder="1" applyAlignment="1">
      <alignment horizontal="center"/>
    </xf>
    <xf numFmtId="0" fontId="9" fillId="10" borderId="0"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14" fontId="0" fillId="2" borderId="13" xfId="0" applyNumberFormat="1" applyFill="1" applyBorder="1"/>
    <xf numFmtId="0" fontId="0" fillId="10" borderId="2" xfId="0" applyFill="1" applyBorder="1" applyAlignment="1">
      <alignment horizontal="center"/>
    </xf>
    <xf numFmtId="0" fontId="0" fillId="10" borderId="3" xfId="0" applyFill="1" applyBorder="1" applyAlignment="1">
      <alignment horizontal="center"/>
    </xf>
    <xf numFmtId="39" fontId="9" fillId="10" borderId="3" xfId="1" applyNumberFormat="1" applyFill="1" applyBorder="1"/>
    <xf numFmtId="39" fontId="9" fillId="10" borderId="4" xfId="1" applyNumberFormat="1" applyFill="1" applyBorder="1"/>
    <xf numFmtId="39" fontId="9" fillId="10" borderId="6" xfId="1" applyNumberFormat="1" applyFill="1" applyBorder="1"/>
    <xf numFmtId="43" fontId="13" fillId="10" borderId="0" xfId="1" applyFont="1" applyFill="1" applyBorder="1"/>
    <xf numFmtId="39" fontId="0" fillId="10" borderId="6" xfId="0" applyNumberFormat="1" applyFill="1" applyBorder="1"/>
    <xf numFmtId="167" fontId="0" fillId="10" borderId="6" xfId="0" quotePrefix="1" applyNumberFormat="1" applyFill="1" applyBorder="1" applyAlignment="1">
      <alignment horizontal="right"/>
    </xf>
    <xf numFmtId="167" fontId="14" fillId="10" borderId="0" xfId="1" applyNumberFormat="1" applyFont="1" applyFill="1" applyBorder="1"/>
    <xf numFmtId="167" fontId="14" fillId="10" borderId="6" xfId="1" applyNumberFormat="1" applyFont="1" applyFill="1" applyBorder="1"/>
    <xf numFmtId="43" fontId="14" fillId="10" borderId="6" xfId="1" applyFont="1" applyFill="1" applyBorder="1"/>
    <xf numFmtId="167" fontId="9" fillId="10" borderId="0" xfId="1" applyNumberFormat="1" applyFont="1" applyFill="1" applyBorder="1"/>
    <xf numFmtId="167" fontId="9" fillId="10" borderId="1" xfId="1" applyNumberFormat="1" applyFont="1" applyFill="1" applyBorder="1"/>
    <xf numFmtId="167" fontId="9" fillId="10" borderId="13" xfId="1" applyNumberFormat="1" applyFont="1" applyFill="1" applyBorder="1"/>
    <xf numFmtId="0" fontId="16" fillId="0" borderId="0" xfId="0" applyFont="1" applyFill="1" applyBorder="1"/>
    <xf numFmtId="0" fontId="17" fillId="0" borderId="0" xfId="0" applyFont="1" applyFill="1" applyBorder="1"/>
    <xf numFmtId="43" fontId="16" fillId="0" borderId="6" xfId="1" applyFont="1" applyFill="1" applyBorder="1"/>
    <xf numFmtId="0" fontId="119" fillId="2" borderId="0" xfId="0" applyFont="1" applyFill="1" applyBorder="1" applyAlignment="1">
      <alignment horizontal="left"/>
    </xf>
    <xf numFmtId="0" fontId="9" fillId="11" borderId="0" xfId="0" applyFont="1" applyFill="1"/>
    <xf numFmtId="17" fontId="0" fillId="2" borderId="0" xfId="0" applyNumberFormat="1" applyFill="1" applyBorder="1"/>
    <xf numFmtId="0" fontId="102" fillId="2" borderId="5" xfId="0" applyFont="1" applyFill="1" applyBorder="1" applyAlignment="1">
      <alignment horizontal="left"/>
    </xf>
    <xf numFmtId="49" fontId="98" fillId="19" borderId="5" xfId="5" applyNumberFormat="1" applyFont="1" applyFill="1" applyBorder="1" applyAlignment="1">
      <alignment horizontal="left" indent="1"/>
    </xf>
    <xf numFmtId="0" fontId="9" fillId="2" borderId="0" xfId="9" applyFill="1"/>
    <xf numFmtId="0" fontId="9" fillId="2" borderId="0" xfId="9" applyFill="1" applyAlignment="1">
      <alignment horizontal="right"/>
    </xf>
    <xf numFmtId="0" fontId="9" fillId="2" borderId="16" xfId="9" applyFill="1" applyBorder="1"/>
    <xf numFmtId="0" fontId="9" fillId="2" borderId="24" xfId="9" applyFill="1" applyBorder="1"/>
    <xf numFmtId="0" fontId="10" fillId="2" borderId="4" xfId="9" applyFont="1" applyFill="1" applyBorder="1" applyAlignment="1">
      <alignment horizontal="center"/>
    </xf>
    <xf numFmtId="0" fontId="10" fillId="2" borderId="0" xfId="9" applyFont="1" applyFill="1" applyBorder="1" applyAlignment="1">
      <alignment horizontal="center"/>
    </xf>
    <xf numFmtId="0" fontId="10" fillId="2" borderId="6" xfId="9" applyFont="1" applyFill="1" applyBorder="1" applyAlignment="1">
      <alignment horizontal="center"/>
    </xf>
    <xf numFmtId="0" fontId="9" fillId="2" borderId="5" xfId="9" applyFill="1" applyBorder="1"/>
    <xf numFmtId="0" fontId="11" fillId="2" borderId="0" xfId="9" applyFont="1" applyFill="1" applyBorder="1"/>
    <xf numFmtId="0" fontId="9" fillId="2" borderId="0" xfId="9" applyFill="1" applyBorder="1"/>
    <xf numFmtId="0" fontId="21" fillId="2" borderId="0" xfId="9" applyFont="1" applyFill="1" applyBorder="1"/>
    <xf numFmtId="0" fontId="9" fillId="2" borderId="6" xfId="9" applyFill="1" applyBorder="1"/>
    <xf numFmtId="0" fontId="11" fillId="2" borderId="5" xfId="9" applyFont="1" applyFill="1" applyBorder="1"/>
    <xf numFmtId="0" fontId="9" fillId="2" borderId="1" xfId="9" applyFill="1" applyBorder="1"/>
    <xf numFmtId="0" fontId="11" fillId="2" borderId="14" xfId="9" applyFont="1" applyFill="1" applyBorder="1"/>
    <xf numFmtId="0" fontId="11" fillId="2" borderId="2" xfId="9" applyFont="1" applyFill="1" applyBorder="1" applyAlignment="1">
      <alignment horizontal="center"/>
    </xf>
    <xf numFmtId="0" fontId="11" fillId="2" borderId="3" xfId="9" applyFont="1" applyFill="1" applyBorder="1" applyAlignment="1">
      <alignment horizontal="center"/>
    </xf>
    <xf numFmtId="0" fontId="11" fillId="2" borderId="4" xfId="9" applyFont="1" applyFill="1" applyBorder="1" applyAlignment="1">
      <alignment horizontal="center"/>
    </xf>
    <xf numFmtId="0" fontId="11" fillId="2" borderId="0" xfId="9" applyFont="1" applyFill="1" applyBorder="1" applyAlignment="1">
      <alignment horizontal="center"/>
    </xf>
    <xf numFmtId="0" fontId="11" fillId="2" borderId="6" xfId="9" applyFont="1" applyFill="1" applyBorder="1" applyAlignment="1">
      <alignment horizontal="center"/>
    </xf>
    <xf numFmtId="0" fontId="9" fillId="2" borderId="7" xfId="9" applyFill="1" applyBorder="1"/>
    <xf numFmtId="0" fontId="9" fillId="2" borderId="8" xfId="9" applyFill="1" applyBorder="1"/>
    <xf numFmtId="0" fontId="9" fillId="2" borderId="8" xfId="9" applyFill="1" applyBorder="1" applyAlignment="1">
      <alignment horizontal="center"/>
    </xf>
    <xf numFmtId="0" fontId="9" fillId="2" borderId="9" xfId="9" applyFill="1" applyBorder="1" applyAlignment="1">
      <alignment horizontal="center"/>
    </xf>
    <xf numFmtId="0" fontId="20" fillId="2" borderId="5" xfId="9" applyFont="1" applyFill="1" applyBorder="1"/>
    <xf numFmtId="0" fontId="9" fillId="10" borderId="5" xfId="9" applyFont="1" applyFill="1" applyBorder="1" applyAlignment="1">
      <alignment horizontal="center" vertical="top"/>
    </xf>
    <xf numFmtId="0" fontId="9" fillId="2" borderId="0" xfId="9" applyFont="1" applyFill="1" applyBorder="1" applyAlignment="1">
      <alignment horizontal="center" vertical="top"/>
    </xf>
    <xf numFmtId="0" fontId="9" fillId="2" borderId="0" xfId="9" applyFill="1" applyBorder="1" applyAlignment="1">
      <alignment horizontal="center" vertical="top"/>
    </xf>
    <xf numFmtId="0" fontId="9" fillId="2" borderId="0" xfId="9" applyFill="1" applyBorder="1" applyAlignment="1">
      <alignment vertical="top"/>
    </xf>
    <xf numFmtId="39" fontId="9" fillId="2" borderId="6" xfId="1" applyNumberFormat="1" applyFont="1" applyFill="1" applyBorder="1" applyAlignment="1">
      <alignment vertical="top"/>
    </xf>
    <xf numFmtId="0" fontId="9" fillId="2" borderId="6" xfId="9" applyFill="1" applyBorder="1" applyAlignment="1">
      <alignment vertical="top"/>
    </xf>
    <xf numFmtId="0" fontId="9" fillId="2" borderId="5" xfId="9" applyFont="1" applyFill="1" applyBorder="1"/>
    <xf numFmtId="0" fontId="9" fillId="10" borderId="5" xfId="9" applyFont="1" applyFill="1" applyBorder="1" applyAlignment="1">
      <alignment horizontal="left" vertical="top"/>
    </xf>
    <xf numFmtId="0" fontId="9" fillId="10" borderId="0" xfId="9" applyFill="1" applyBorder="1" applyAlignment="1">
      <alignment vertical="top"/>
    </xf>
    <xf numFmtId="43" fontId="9" fillId="10" borderId="6" xfId="1" applyFont="1" applyFill="1" applyBorder="1" applyAlignment="1">
      <alignment horizontal="center" vertical="top"/>
    </xf>
    <xf numFmtId="0" fontId="98" fillId="10" borderId="5" xfId="9" applyFont="1" applyFill="1" applyBorder="1" applyAlignment="1">
      <alignment horizontal="left" vertical="top" wrapText="1"/>
    </xf>
    <xf numFmtId="40" fontId="9" fillId="10" borderId="0" xfId="9" applyNumberFormat="1" applyFill="1" applyBorder="1" applyAlignment="1">
      <alignment vertical="top"/>
    </xf>
    <xf numFmtId="39" fontId="9" fillId="10" borderId="0" xfId="1" applyNumberFormat="1" applyFont="1" applyFill="1" applyBorder="1" applyAlignment="1">
      <alignment vertical="top"/>
    </xf>
    <xf numFmtId="0" fontId="9" fillId="10" borderId="5" xfId="9" applyFill="1" applyBorder="1" applyAlignment="1">
      <alignment vertical="top"/>
    </xf>
    <xf numFmtId="44" fontId="9" fillId="10" borderId="6" xfId="2" applyFont="1" applyFill="1" applyBorder="1" applyAlignment="1">
      <alignment vertical="top"/>
    </xf>
    <xf numFmtId="0" fontId="15" fillId="10" borderId="5" xfId="9" applyFont="1" applyFill="1" applyBorder="1" applyAlignment="1">
      <alignment horizontal="left" vertical="top"/>
    </xf>
    <xf numFmtId="0" fontId="9" fillId="10" borderId="0" xfId="9" applyFill="1" applyBorder="1" applyAlignment="1">
      <alignment horizontal="center" vertical="top"/>
    </xf>
    <xf numFmtId="39" fontId="9" fillId="10" borderId="6" xfId="1" applyNumberFormat="1" applyFont="1" applyFill="1" applyBorder="1" applyAlignment="1">
      <alignment vertical="top"/>
    </xf>
    <xf numFmtId="0" fontId="98" fillId="2" borderId="5" xfId="9" applyFont="1" applyFill="1" applyBorder="1" applyAlignment="1">
      <alignment horizontal="left" vertical="top"/>
    </xf>
    <xf numFmtId="0" fontId="9" fillId="2" borderId="5" xfId="9" applyFill="1" applyBorder="1" applyAlignment="1">
      <alignment horizontal="center"/>
    </xf>
    <xf numFmtId="0" fontId="9" fillId="2" borderId="0" xfId="9" applyFill="1" applyBorder="1" applyAlignment="1">
      <alignment horizontal="center"/>
    </xf>
    <xf numFmtId="0" fontId="9" fillId="2" borderId="12" xfId="9" applyFill="1" applyBorder="1"/>
    <xf numFmtId="39" fontId="9" fillId="2" borderId="1" xfId="9" applyNumberFormat="1" applyFill="1" applyBorder="1"/>
    <xf numFmtId="39" fontId="9" fillId="2" borderId="13" xfId="9" applyNumberFormat="1" applyFill="1" applyBorder="1"/>
    <xf numFmtId="0" fontId="9" fillId="2" borderId="0" xfId="9" applyFont="1" applyFill="1" applyBorder="1"/>
    <xf numFmtId="0" fontId="11" fillId="2" borderId="0" xfId="9" applyFont="1" applyFill="1" applyBorder="1" applyAlignment="1">
      <alignment horizontal="left"/>
    </xf>
    <xf numFmtId="0" fontId="11" fillId="2" borderId="1" xfId="9" applyFont="1" applyFill="1" applyBorder="1"/>
    <xf numFmtId="172" fontId="9" fillId="2" borderId="1" xfId="9" applyNumberFormat="1" applyFill="1" applyBorder="1"/>
    <xf numFmtId="0" fontId="9" fillId="2" borderId="13" xfId="9" applyFill="1" applyBorder="1"/>
    <xf numFmtId="0" fontId="26" fillId="2" borderId="0" xfId="9" applyFont="1" applyFill="1"/>
    <xf numFmtId="0" fontId="9" fillId="2" borderId="1" xfId="9" applyFont="1" applyFill="1" applyBorder="1"/>
    <xf numFmtId="0" fontId="11" fillId="2" borderId="15" xfId="9" applyFont="1" applyFill="1" applyBorder="1"/>
    <xf numFmtId="0" fontId="9" fillId="2" borderId="7" xfId="9" applyFont="1" applyFill="1" applyBorder="1"/>
    <xf numFmtId="0" fontId="9" fillId="2" borderId="8" xfId="9" applyFont="1" applyFill="1" applyBorder="1"/>
    <xf numFmtId="0" fontId="9" fillId="2" borderId="8" xfId="9" applyFont="1" applyFill="1" applyBorder="1" applyAlignment="1">
      <alignment horizontal="center"/>
    </xf>
    <xf numFmtId="0" fontId="9" fillId="2" borderId="9" xfId="9" applyFont="1" applyFill="1" applyBorder="1" applyAlignment="1">
      <alignment horizontal="center"/>
    </xf>
    <xf numFmtId="0" fontId="9" fillId="2" borderId="0" xfId="9" applyFont="1" applyFill="1" applyBorder="1" applyAlignment="1">
      <alignment horizontal="center"/>
    </xf>
    <xf numFmtId="0" fontId="9" fillId="2" borderId="6" xfId="9" applyFont="1" applyFill="1" applyBorder="1" applyAlignment="1">
      <alignment horizontal="center"/>
    </xf>
    <xf numFmtId="0" fontId="9" fillId="2" borderId="5" xfId="9" applyFont="1" applyFill="1" applyBorder="1" applyAlignment="1">
      <alignment vertical="top"/>
    </xf>
    <xf numFmtId="0" fontId="9" fillId="2" borderId="5" xfId="9" applyFont="1" applyFill="1" applyBorder="1" applyAlignment="1">
      <alignment horizontal="left" vertical="top"/>
    </xf>
    <xf numFmtId="0" fontId="9" fillId="2" borderId="0" xfId="9" applyFont="1" applyFill="1" applyBorder="1" applyAlignment="1">
      <alignment vertical="top"/>
    </xf>
    <xf numFmtId="0" fontId="11" fillId="2" borderId="5" xfId="9" applyFont="1" applyFill="1" applyBorder="1" applyAlignment="1">
      <alignment vertical="top"/>
    </xf>
    <xf numFmtId="0" fontId="9" fillId="2" borderId="2" xfId="9" applyFont="1" applyFill="1" applyBorder="1" applyAlignment="1">
      <alignment horizontal="center"/>
    </xf>
    <xf numFmtId="0" fontId="9" fillId="2" borderId="3" xfId="9" applyFont="1" applyFill="1" applyBorder="1" applyAlignment="1">
      <alignment horizontal="center"/>
    </xf>
    <xf numFmtId="0" fontId="9" fillId="2" borderId="3" xfId="9" applyFont="1" applyFill="1" applyBorder="1"/>
    <xf numFmtId="0" fontId="9" fillId="2" borderId="12" xfId="9" applyFont="1" applyFill="1" applyBorder="1"/>
    <xf numFmtId="172" fontId="9" fillId="2" borderId="0" xfId="9" applyNumberFormat="1" applyFill="1" applyBorder="1"/>
    <xf numFmtId="0" fontId="9" fillId="10" borderId="0" xfId="9" applyFill="1" applyBorder="1"/>
    <xf numFmtId="0" fontId="9" fillId="10" borderId="1" xfId="9" applyFill="1" applyBorder="1"/>
    <xf numFmtId="0" fontId="9" fillId="10" borderId="1" xfId="9" applyFont="1" applyFill="1" applyBorder="1"/>
    <xf numFmtId="14" fontId="9" fillId="2" borderId="0" xfId="9" applyNumberFormat="1" applyFill="1" applyBorder="1"/>
    <xf numFmtId="17" fontId="9" fillId="2" borderId="0" xfId="9" applyNumberFormat="1" applyFill="1" applyBorder="1"/>
    <xf numFmtId="0" fontId="98" fillId="2" borderId="0" xfId="9" applyFont="1" applyFill="1" applyBorder="1" applyAlignment="1">
      <alignment horizontal="center" vertical="top"/>
    </xf>
    <xf numFmtId="0" fontId="98" fillId="2" borderId="0" xfId="9" applyFont="1" applyFill="1"/>
    <xf numFmtId="0" fontId="11" fillId="2" borderId="0" xfId="0" applyFont="1"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16" fillId="10" borderId="6" xfId="0" applyFont="1" applyFill="1" applyBorder="1"/>
    <xf numFmtId="164" fontId="9" fillId="2" borderId="27" xfId="1" applyNumberFormat="1" applyFont="1" applyFill="1" applyBorder="1" applyAlignment="1">
      <alignment vertical="top"/>
    </xf>
    <xf numFmtId="0" fontId="72" fillId="10" borderId="0" xfId="0" applyFont="1" applyFill="1" applyBorder="1" applyProtection="1">
      <protection locked="0"/>
    </xf>
    <xf numFmtId="0" fontId="11" fillId="2" borderId="23" xfId="0" applyFont="1" applyFill="1" applyBorder="1" applyAlignment="1">
      <alignment wrapText="1"/>
    </xf>
    <xf numFmtId="0" fontId="9" fillId="2" borderId="23" xfId="0" applyFont="1" applyFill="1" applyBorder="1" applyAlignment="1">
      <alignment vertical="top" wrapText="1"/>
    </xf>
    <xf numFmtId="164" fontId="0" fillId="10" borderId="0" xfId="1" applyNumberFormat="1" applyFont="1" applyFill="1"/>
    <xf numFmtId="164" fontId="0" fillId="10" borderId="30" xfId="1" applyNumberFormat="1" applyFont="1" applyFill="1" applyBorder="1"/>
    <xf numFmtId="164" fontId="0" fillId="10" borderId="16" xfId="1" applyNumberFormat="1" applyFont="1" applyFill="1" applyBorder="1"/>
    <xf numFmtId="164" fontId="0" fillId="10" borderId="8" xfId="1" applyNumberFormat="1" applyFont="1" applyFill="1" applyBorder="1"/>
    <xf numFmtId="164" fontId="11" fillId="2" borderId="27" xfId="1" applyNumberFormat="1" applyFont="1" applyFill="1" applyBorder="1" applyAlignment="1">
      <alignment horizontal="center"/>
    </xf>
    <xf numFmtId="0" fontId="0" fillId="10" borderId="31" xfId="0" applyFill="1" applyBorder="1"/>
    <xf numFmtId="164" fontId="0" fillId="10" borderId="19" xfId="1" applyNumberFormat="1" applyFont="1" applyFill="1" applyBorder="1"/>
    <xf numFmtId="0" fontId="72" fillId="10" borderId="0" xfId="0" quotePrefix="1" applyFont="1" applyFill="1" applyBorder="1" applyAlignment="1" applyProtection="1">
      <alignment horizontal="left"/>
      <protection locked="0"/>
    </xf>
    <xf numFmtId="0" fontId="72" fillId="10" borderId="0" xfId="0" quotePrefix="1" applyFont="1" applyFill="1" applyBorder="1" applyProtection="1">
      <protection locked="0"/>
    </xf>
    <xf numFmtId="0" fontId="72" fillId="10" borderId="0" xfId="0" applyFont="1" applyFill="1" applyBorder="1" applyAlignment="1" applyProtection="1">
      <alignment horizontal="left"/>
      <protection locked="0"/>
    </xf>
    <xf numFmtId="164" fontId="0" fillId="10" borderId="21" xfId="1" applyNumberFormat="1" applyFont="1" applyFill="1" applyBorder="1"/>
    <xf numFmtId="164" fontId="11" fillId="2" borderId="0" xfId="1" applyNumberFormat="1" applyFont="1" applyFill="1" applyBorder="1" applyAlignment="1">
      <alignment horizontal="center"/>
    </xf>
    <xf numFmtId="164" fontId="9" fillId="2" borderId="0" xfId="1" applyNumberFormat="1" applyFont="1" applyFill="1" applyBorder="1" applyAlignment="1">
      <alignment vertical="top"/>
    </xf>
    <xf numFmtId="164" fontId="9" fillId="2" borderId="0" xfId="1" applyNumberFormat="1" applyFont="1" applyFill="1" applyBorder="1"/>
    <xf numFmtId="0" fontId="72" fillId="10" borderId="0" xfId="0" applyFont="1" applyFill="1" applyBorder="1" applyProtection="1"/>
    <xf numFmtId="0" fontId="72" fillId="10" borderId="0" xfId="0" applyFont="1" applyFill="1" applyBorder="1" applyAlignment="1" applyProtection="1">
      <alignment horizontal="left" indent="2"/>
    </xf>
    <xf numFmtId="164" fontId="0" fillId="10" borderId="18" xfId="1" applyNumberFormat="1" applyFont="1" applyFill="1" applyBorder="1"/>
    <xf numFmtId="164" fontId="0" fillId="10" borderId="20" xfId="1" applyNumberFormat="1" applyFont="1" applyFill="1" applyBorder="1"/>
    <xf numFmtId="0" fontId="9" fillId="10" borderId="19" xfId="0" quotePrefix="1" applyFont="1" applyFill="1" applyBorder="1" applyAlignment="1">
      <alignment horizontal="center"/>
    </xf>
    <xf numFmtId="164" fontId="9" fillId="10" borderId="19" xfId="1" quotePrefix="1" applyNumberFormat="1" applyFont="1" applyFill="1" applyBorder="1"/>
    <xf numFmtId="0" fontId="72" fillId="10" borderId="16" xfId="0" applyFont="1" applyFill="1" applyBorder="1" applyAlignment="1" applyProtection="1">
      <alignment horizontal="center"/>
      <protection locked="0"/>
    </xf>
    <xf numFmtId="0" fontId="72" fillId="10" borderId="0" xfId="0" applyFont="1" applyFill="1" applyBorder="1" applyAlignment="1" applyProtection="1">
      <alignment horizontal="center"/>
      <protection locked="0"/>
    </xf>
    <xf numFmtId="0" fontId="72" fillId="10" borderId="0" xfId="0" quotePrefix="1" applyFont="1" applyFill="1" applyBorder="1" applyAlignment="1" applyProtection="1">
      <alignment horizontal="center"/>
      <protection locked="0"/>
    </xf>
    <xf numFmtId="0" fontId="73" fillId="10" borderId="0" xfId="0" applyFont="1" applyFill="1" applyBorder="1" applyProtection="1"/>
    <xf numFmtId="0" fontId="9" fillId="10" borderId="18" xfId="0" quotePrefix="1" applyFont="1" applyFill="1" applyBorder="1" applyAlignment="1">
      <alignment horizontal="center"/>
    </xf>
    <xf numFmtId="0" fontId="122" fillId="10" borderId="22" xfId="11" applyFont="1" applyFill="1" applyBorder="1" applyAlignment="1">
      <alignment horizontal="center" wrapText="1"/>
    </xf>
    <xf numFmtId="0" fontId="122" fillId="10" borderId="23" xfId="11" applyFont="1" applyFill="1" applyBorder="1" applyAlignment="1">
      <alignment horizontal="center" wrapText="1"/>
    </xf>
    <xf numFmtId="0" fontId="4" fillId="10" borderId="31" xfId="12" applyFill="1" applyBorder="1" applyAlignment="1">
      <alignment horizontal="justify" vertical="top" wrapText="1"/>
    </xf>
    <xf numFmtId="0" fontId="4" fillId="10" borderId="17" xfId="12" applyFill="1" applyBorder="1" applyAlignment="1">
      <alignment horizontal="justify" vertical="top" wrapText="1"/>
    </xf>
    <xf numFmtId="0" fontId="4" fillId="10" borderId="18" xfId="12" applyFill="1" applyBorder="1" applyAlignment="1">
      <alignment horizontal="justify" vertical="top" wrapText="1"/>
    </xf>
    <xf numFmtId="0" fontId="4" fillId="10" borderId="19" xfId="12" applyFill="1" applyBorder="1" applyAlignment="1">
      <alignment horizontal="justify" vertical="top" wrapText="1"/>
    </xf>
    <xf numFmtId="0" fontId="4" fillId="10" borderId="20" xfId="12" applyFill="1" applyBorder="1" applyAlignment="1">
      <alignment horizontal="justify" vertical="top" wrapText="1"/>
    </xf>
    <xf numFmtId="0" fontId="4" fillId="10" borderId="21" xfId="12" applyFill="1" applyBorder="1" applyAlignment="1">
      <alignment horizontal="justify" vertical="top" wrapText="1"/>
    </xf>
    <xf numFmtId="0" fontId="0" fillId="2" borderId="0" xfId="0" applyFill="1" applyBorder="1" applyAlignment="1">
      <alignment vertical="top"/>
    </xf>
    <xf numFmtId="0" fontId="4" fillId="0" borderId="0" xfId="13" applyFill="1"/>
    <xf numFmtId="43" fontId="0" fillId="0" borderId="0" xfId="14" applyFont="1" applyFill="1"/>
    <xf numFmtId="176" fontId="11" fillId="0" borderId="0" xfId="13" applyNumberFormat="1" applyFont="1" applyFill="1" applyAlignment="1">
      <alignment horizontal="left"/>
    </xf>
    <xf numFmtId="0" fontId="11" fillId="0" borderId="0" xfId="13" applyFont="1" applyFill="1"/>
    <xf numFmtId="0" fontId="11" fillId="0" borderId="0" xfId="13" applyFont="1" applyFill="1" applyAlignment="1">
      <alignment horizontal="left"/>
    </xf>
    <xf numFmtId="43" fontId="9" fillId="0" borderId="0" xfId="14" applyFont="1" applyFill="1" applyAlignment="1">
      <alignment horizontal="left"/>
    </xf>
    <xf numFmtId="0" fontId="4" fillId="0" borderId="0" xfId="13" applyFill="1" applyAlignment="1">
      <alignment horizontal="centerContinuous"/>
    </xf>
    <xf numFmtId="43" fontId="0" fillId="0" borderId="0" xfId="14" applyFont="1" applyFill="1" applyAlignment="1">
      <alignment horizontal="centerContinuous"/>
    </xf>
    <xf numFmtId="43" fontId="0" fillId="0" borderId="0" xfId="14" applyNumberFormat="1" applyFont="1" applyFill="1" applyBorder="1" applyAlignment="1">
      <alignment vertical="top" wrapText="1"/>
    </xf>
    <xf numFmtId="43" fontId="0" fillId="0" borderId="0" xfId="14" applyNumberFormat="1" applyFont="1" applyFill="1" applyBorder="1"/>
    <xf numFmtId="43" fontId="4" fillId="0" borderId="0" xfId="13" applyNumberFormat="1" applyFill="1"/>
    <xf numFmtId="43" fontId="11" fillId="0" borderId="16" xfId="14" applyFont="1" applyFill="1" applyBorder="1" applyAlignment="1"/>
    <xf numFmtId="43" fontId="11" fillId="0" borderId="16" xfId="14" applyFont="1" applyFill="1" applyBorder="1" applyAlignment="1">
      <alignment horizontal="center"/>
    </xf>
    <xf numFmtId="43" fontId="0" fillId="0" borderId="0" xfId="14" applyNumberFormat="1" applyFont="1" applyFill="1"/>
    <xf numFmtId="43" fontId="11" fillId="0" borderId="16" xfId="14" applyFont="1" applyFill="1" applyBorder="1" applyAlignment="1">
      <alignment horizontal="center" wrapText="1"/>
    </xf>
    <xf numFmtId="0" fontId="4" fillId="0" borderId="2" xfId="13" applyFill="1" applyBorder="1"/>
    <xf numFmtId="0" fontId="4" fillId="0" borderId="3" xfId="13" applyFill="1" applyBorder="1"/>
    <xf numFmtId="0" fontId="9" fillId="0" borderId="3" xfId="13" applyFont="1" applyFill="1" applyBorder="1" applyAlignment="1">
      <alignment horizontal="left" wrapText="1"/>
    </xf>
    <xf numFmtId="43" fontId="0" fillId="0" borderId="3" xfId="14" applyNumberFormat="1" applyFont="1" applyFill="1" applyBorder="1"/>
    <xf numFmtId="43" fontId="0" fillId="13" borderId="3" xfId="14" applyNumberFormat="1" applyFont="1" applyFill="1" applyBorder="1"/>
    <xf numFmtId="43" fontId="0" fillId="25" borderId="3" xfId="14" applyNumberFormat="1" applyFont="1" applyFill="1" applyBorder="1"/>
    <xf numFmtId="43" fontId="0" fillId="0" borderId="4" xfId="14" applyNumberFormat="1" applyFont="1" applyFill="1" applyBorder="1"/>
    <xf numFmtId="0" fontId="4" fillId="0" borderId="5" xfId="13" applyFill="1" applyBorder="1"/>
    <xf numFmtId="0" fontId="4" fillId="0" borderId="0" xfId="13" applyFill="1" applyBorder="1"/>
    <xf numFmtId="0" fontId="9" fillId="0" borderId="0" xfId="13" applyFont="1" applyFill="1" applyBorder="1" applyAlignment="1">
      <alignment horizontal="left" wrapText="1"/>
    </xf>
    <xf numFmtId="43" fontId="0" fillId="13" borderId="0" xfId="14" applyNumberFormat="1" applyFont="1" applyFill="1" applyBorder="1"/>
    <xf numFmtId="43" fontId="0" fillId="25" borderId="0" xfId="14" applyNumberFormat="1" applyFont="1" applyFill="1" applyBorder="1"/>
    <xf numFmtId="43" fontId="0" fillId="0" borderId="6" xfId="14" applyNumberFormat="1" applyFont="1" applyFill="1" applyBorder="1"/>
    <xf numFmtId="0" fontId="4" fillId="0" borderId="12" xfId="13" applyFill="1" applyBorder="1"/>
    <xf numFmtId="0" fontId="4" fillId="0" borderId="1" xfId="13" applyFill="1" applyBorder="1"/>
    <xf numFmtId="0" fontId="9" fillId="0" borderId="1" xfId="13" applyFont="1" applyFill="1" applyBorder="1" applyAlignment="1">
      <alignment horizontal="left" wrapText="1"/>
    </xf>
    <xf numFmtId="43" fontId="0" fillId="0" borderId="1" xfId="14" applyNumberFormat="1" applyFont="1" applyFill="1" applyBorder="1"/>
    <xf numFmtId="43" fontId="0" fillId="0" borderId="43" xfId="14" applyNumberFormat="1" applyFont="1" applyFill="1" applyBorder="1"/>
    <xf numFmtId="43" fontId="0" fillId="0" borderId="44" xfId="14" applyNumberFormat="1" applyFont="1" applyFill="1" applyBorder="1"/>
    <xf numFmtId="0" fontId="9" fillId="0" borderId="0" xfId="13" applyFont="1" applyFill="1" applyAlignment="1">
      <alignment horizontal="left" wrapText="1"/>
    </xf>
    <xf numFmtId="0" fontId="4" fillId="0" borderId="38" xfId="13" applyFill="1" applyBorder="1"/>
    <xf numFmtId="0" fontId="4" fillId="0" borderId="35" xfId="13" applyFill="1" applyBorder="1"/>
    <xf numFmtId="0" fontId="4" fillId="0" borderId="35" xfId="13" applyFill="1" applyBorder="1" applyAlignment="1">
      <alignment horizontal="left" wrapText="1"/>
    </xf>
    <xf numFmtId="43" fontId="0" fillId="0" borderId="35" xfId="14" applyNumberFormat="1" applyFont="1" applyFill="1" applyBorder="1"/>
    <xf numFmtId="43" fontId="0" fillId="13" borderId="35" xfId="14" applyNumberFormat="1" applyFont="1" applyFill="1" applyBorder="1"/>
    <xf numFmtId="43" fontId="0" fillId="25" borderId="35" xfId="14" applyNumberFormat="1" applyFont="1" applyFill="1" applyBorder="1"/>
    <xf numFmtId="43" fontId="0" fillId="0" borderId="37" xfId="14" applyNumberFormat="1" applyFont="1" applyFill="1" applyBorder="1"/>
    <xf numFmtId="0" fontId="4" fillId="0" borderId="0" xfId="13" applyFill="1" applyAlignment="1">
      <alignment horizontal="left" wrapText="1"/>
    </xf>
    <xf numFmtId="0" fontId="4" fillId="0" borderId="1" xfId="13" applyFill="1" applyBorder="1" applyAlignment="1">
      <alignment horizontal="left" wrapText="1"/>
    </xf>
    <xf numFmtId="0" fontId="9" fillId="0" borderId="35" xfId="13" applyFont="1" applyFill="1" applyBorder="1" applyAlignment="1">
      <alignment horizontal="left" wrapText="1"/>
    </xf>
    <xf numFmtId="0" fontId="4" fillId="0" borderId="3" xfId="13" applyFill="1" applyBorder="1" applyAlignment="1">
      <alignment horizontal="left" wrapText="1"/>
    </xf>
    <xf numFmtId="0" fontId="9" fillId="0" borderId="38" xfId="13" applyFont="1" applyFill="1" applyBorder="1"/>
    <xf numFmtId="0" fontId="9" fillId="0" borderId="35" xfId="13" applyFont="1" applyFill="1" applyBorder="1"/>
    <xf numFmtId="0" fontId="9" fillId="0" borderId="0" xfId="13" applyFont="1" applyFill="1"/>
    <xf numFmtId="0" fontId="9" fillId="0" borderId="2" xfId="13" applyFont="1" applyFill="1" applyBorder="1"/>
    <xf numFmtId="0" fontId="9" fillId="0" borderId="3" xfId="13" applyFont="1" applyFill="1" applyBorder="1"/>
    <xf numFmtId="0" fontId="9" fillId="0" borderId="0" xfId="13" applyFont="1" applyFill="1" applyBorder="1"/>
    <xf numFmtId="43" fontId="0" fillId="0" borderId="0" xfId="14" applyFont="1" applyFill="1" applyAlignment="1">
      <alignment horizontal="left" wrapText="1"/>
    </xf>
    <xf numFmtId="43" fontId="9" fillId="13" borderId="3" xfId="14" applyNumberFormat="1" applyFont="1" applyFill="1" applyBorder="1"/>
    <xf numFmtId="43" fontId="9" fillId="13" borderId="0" xfId="14" applyNumberFormat="1" applyFont="1" applyFill="1" applyBorder="1"/>
    <xf numFmtId="43" fontId="9" fillId="0" borderId="0" xfId="14" applyNumberFormat="1" applyFont="1" applyFill="1" applyBorder="1"/>
    <xf numFmtId="43" fontId="9" fillId="13" borderId="35" xfId="14" applyNumberFormat="1" applyFont="1" applyFill="1" applyBorder="1"/>
    <xf numFmtId="0" fontId="11" fillId="2" borderId="23" xfId="13" applyFont="1" applyFill="1" applyBorder="1" applyAlignment="1">
      <alignment wrapText="1"/>
    </xf>
    <xf numFmtId="164" fontId="11" fillId="2" borderId="27" xfId="14" applyNumberFormat="1" applyFont="1" applyFill="1" applyBorder="1" applyAlignment="1">
      <alignment horizontal="center"/>
    </xf>
    <xf numFmtId="0" fontId="9" fillId="2" borderId="23" xfId="13" applyFont="1" applyFill="1" applyBorder="1" applyAlignment="1">
      <alignment vertical="top" wrapText="1"/>
    </xf>
    <xf numFmtId="164" fontId="9" fillId="2" borderId="27" xfId="14" applyNumberFormat="1" applyFont="1" applyFill="1" applyBorder="1" applyAlignment="1">
      <alignment vertical="top"/>
    </xf>
    <xf numFmtId="164" fontId="9" fillId="2" borderId="27" xfId="14" applyNumberFormat="1" applyFont="1" applyFill="1" applyBorder="1"/>
    <xf numFmtId="167" fontId="4" fillId="0" borderId="0" xfId="13" applyNumberFormat="1" applyFill="1"/>
    <xf numFmtId="2" fontId="4" fillId="0" borderId="0" xfId="13" applyNumberFormat="1" applyFill="1"/>
    <xf numFmtId="44" fontId="0" fillId="0" borderId="0" xfId="15" applyFont="1" applyFill="1"/>
    <xf numFmtId="43" fontId="11" fillId="0" borderId="0" xfId="14" applyFont="1" applyFill="1"/>
    <xf numFmtId="0" fontId="125" fillId="0" borderId="0" xfId="13" applyFont="1" applyFill="1"/>
    <xf numFmtId="0" fontId="4" fillId="0" borderId="0" xfId="13" applyFill="1" applyAlignment="1">
      <alignment horizontal="left"/>
    </xf>
    <xf numFmtId="169" fontId="4" fillId="0" borderId="0" xfId="13" applyNumberFormat="1" applyFill="1"/>
    <xf numFmtId="43" fontId="9" fillId="0" borderId="0" xfId="14" applyFont="1" applyFill="1"/>
    <xf numFmtId="43" fontId="9" fillId="0" borderId="0" xfId="14" applyFont="1" applyFill="1" applyBorder="1"/>
    <xf numFmtId="0" fontId="125" fillId="0" borderId="0" xfId="13" applyFont="1" applyFill="1" applyAlignment="1">
      <alignment wrapText="1"/>
    </xf>
    <xf numFmtId="0" fontId="10" fillId="2" borderId="0" xfId="0" applyFont="1" applyFill="1" applyBorder="1" applyAlignment="1">
      <alignment horizontal="center"/>
    </xf>
    <xf numFmtId="0" fontId="9" fillId="2" borderId="5" xfId="0" applyFont="1" applyFill="1" applyBorder="1" applyAlignment="1">
      <alignment horizontal="left"/>
    </xf>
    <xf numFmtId="0" fontId="11" fillId="2" borderId="0" xfId="0" applyFont="1" applyFill="1" applyBorder="1" applyAlignment="1">
      <alignment horizontal="left"/>
    </xf>
    <xf numFmtId="0" fontId="11" fillId="2" borderId="0" xfId="0" applyFont="1" applyFill="1" applyBorder="1" applyAlignment="1">
      <alignment horizontal="center"/>
    </xf>
    <xf numFmtId="0" fontId="10" fillId="2" borderId="6" xfId="0" applyFont="1" applyFill="1" applyBorder="1" applyAlignment="1">
      <alignment horizontal="center"/>
    </xf>
    <xf numFmtId="0" fontId="10" fillId="2" borderId="4" xfId="0" applyFont="1" applyFill="1" applyBorder="1" applyAlignment="1">
      <alignment horizontal="center"/>
    </xf>
    <xf numFmtId="0" fontId="9" fillId="2" borderId="0" xfId="0" applyFont="1" applyFill="1" applyAlignment="1">
      <alignment wrapText="1"/>
    </xf>
    <xf numFmtId="0" fontId="0" fillId="2" borderId="2" xfId="0" applyFill="1" applyBorder="1" applyAlignment="1">
      <alignment horizontal="center"/>
    </xf>
    <xf numFmtId="0" fontId="0" fillId="2" borderId="3" xfId="0" applyFill="1" applyBorder="1" applyAlignment="1">
      <alignment horizontal="center"/>
    </xf>
    <xf numFmtId="0" fontId="0" fillId="2" borderId="0" xfId="0" applyFill="1" applyBorder="1" applyAlignment="1">
      <alignment horizontal="center"/>
    </xf>
    <xf numFmtId="49" fontId="126" fillId="0" borderId="0" xfId="5" applyNumberFormat="1" applyFont="1" applyFill="1" applyBorder="1" applyAlignment="1">
      <alignment horizontal="left"/>
    </xf>
    <xf numFmtId="0" fontId="126" fillId="0" borderId="0" xfId="5" applyFont="1" applyFill="1" applyBorder="1" applyAlignment="1">
      <alignment horizontal="left"/>
    </xf>
    <xf numFmtId="0" fontId="3" fillId="0" borderId="0" xfId="13" applyFont="1" applyFill="1"/>
    <xf numFmtId="0" fontId="3" fillId="0" borderId="0" xfId="13" applyFont="1" applyFill="1" applyAlignment="1">
      <alignment horizontal="left" indent="1"/>
    </xf>
    <xf numFmtId="0" fontId="4" fillId="0" borderId="0" xfId="13" applyFill="1" applyAlignment="1">
      <alignment horizontal="left" indent="1"/>
    </xf>
    <xf numFmtId="0" fontId="3" fillId="0" borderId="0" xfId="13" applyFont="1" applyFill="1" applyAlignment="1">
      <alignment horizontal="left" indent="2"/>
    </xf>
    <xf numFmtId="0" fontId="9" fillId="0" borderId="0" xfId="0" applyFont="1" applyFill="1" applyAlignment="1">
      <alignment horizontal="left" wrapText="1"/>
    </xf>
    <xf numFmtId="43" fontId="9" fillId="0" borderId="0" xfId="14" applyFont="1" applyFill="1" applyAlignment="1">
      <alignment wrapText="1"/>
    </xf>
    <xf numFmtId="0" fontId="3" fillId="0" borderId="5" xfId="13" applyFont="1" applyFill="1" applyBorder="1" applyAlignment="1">
      <alignment horizontal="left" indent="2"/>
    </xf>
    <xf numFmtId="0" fontId="0" fillId="0" borderId="0" xfId="0" pivotButton="1"/>
    <xf numFmtId="0" fontId="0" fillId="0" borderId="0" xfId="0" applyAlignment="1">
      <alignment horizontal="left"/>
    </xf>
    <xf numFmtId="40" fontId="0" fillId="22" borderId="0" xfId="0" applyNumberFormat="1" applyFill="1"/>
    <xf numFmtId="43" fontId="0" fillId="22" borderId="0" xfId="1" applyFont="1" applyFill="1"/>
    <xf numFmtId="40" fontId="0" fillId="26" borderId="0" xfId="0" applyNumberFormat="1" applyFill="1"/>
    <xf numFmtId="43" fontId="0" fillId="26" borderId="0" xfId="1" applyFont="1" applyFill="1"/>
    <xf numFmtId="176" fontId="10" fillId="0" borderId="0" xfId="13" applyNumberFormat="1" applyFont="1" applyFill="1" applyAlignment="1">
      <alignment horizontal="left"/>
    </xf>
    <xf numFmtId="0" fontId="9" fillId="2" borderId="5" xfId="9" applyFont="1" applyFill="1" applyBorder="1" applyAlignment="1">
      <alignment horizontal="center"/>
    </xf>
    <xf numFmtId="0" fontId="9" fillId="2" borderId="6" xfId="9" applyFill="1" applyBorder="1" applyAlignment="1">
      <alignment wrapText="1"/>
    </xf>
    <xf numFmtId="0" fontId="11" fillId="2" borderId="39" xfId="9" applyFont="1" applyFill="1" applyBorder="1" applyAlignment="1">
      <alignment horizontal="center" wrapText="1"/>
    </xf>
    <xf numFmtId="0" fontId="9" fillId="2" borderId="40" xfId="9" applyFill="1" applyBorder="1"/>
    <xf numFmtId="0" fontId="9" fillId="2" borderId="6" xfId="9" quotePrefix="1" applyFill="1" applyBorder="1"/>
    <xf numFmtId="0" fontId="9" fillId="2" borderId="5" xfId="9" applyFont="1" applyFill="1" applyBorder="1" applyAlignment="1">
      <alignment horizontal="center" vertical="top"/>
    </xf>
    <xf numFmtId="43" fontId="9" fillId="2" borderId="0" xfId="1" applyFont="1" applyFill="1" applyBorder="1" applyAlignment="1">
      <alignment horizontal="center"/>
    </xf>
    <xf numFmtId="43" fontId="9" fillId="2" borderId="6" xfId="1" applyFont="1" applyFill="1" applyBorder="1" applyAlignment="1">
      <alignment horizontal="center"/>
    </xf>
    <xf numFmtId="43" fontId="9" fillId="2" borderId="3" xfId="1" applyFont="1" applyFill="1" applyBorder="1"/>
    <xf numFmtId="43" fontId="9" fillId="2" borderId="4" xfId="1" applyFont="1" applyFill="1" applyBorder="1"/>
    <xf numFmtId="43" fontId="13" fillId="2" borderId="10" xfId="1" applyFont="1" applyFill="1" applyBorder="1"/>
    <xf numFmtId="43" fontId="13" fillId="2" borderId="11" xfId="1" applyFont="1" applyFill="1" applyBorder="1"/>
    <xf numFmtId="43" fontId="9" fillId="2" borderId="1" xfId="1" applyFont="1" applyFill="1" applyBorder="1"/>
    <xf numFmtId="43" fontId="9" fillId="2" borderId="13" xfId="1" applyFont="1" applyFill="1" applyBorder="1"/>
    <xf numFmtId="0" fontId="94" fillId="2" borderId="5" xfId="9" applyFont="1" applyFill="1" applyBorder="1"/>
    <xf numFmtId="0" fontId="94" fillId="2" borderId="5" xfId="9" applyFont="1" applyFill="1" applyBorder="1" applyAlignment="1">
      <alignment vertical="top"/>
    </xf>
    <xf numFmtId="0" fontId="98" fillId="2" borderId="0" xfId="9" applyFont="1" applyFill="1" applyBorder="1" applyAlignment="1">
      <alignment vertical="top"/>
    </xf>
    <xf numFmtId="0" fontId="98" fillId="2" borderId="0" xfId="9" applyFont="1" applyFill="1" applyBorder="1"/>
    <xf numFmtId="43" fontId="98" fillId="2" borderId="0" xfId="1" applyFont="1" applyFill="1" applyBorder="1" applyAlignment="1">
      <alignment horizontal="center"/>
    </xf>
    <xf numFmtId="43" fontId="98" fillId="2" borderId="6" xfId="1" applyFont="1" applyFill="1" applyBorder="1" applyAlignment="1">
      <alignment horizontal="center"/>
    </xf>
    <xf numFmtId="0" fontId="98" fillId="2" borderId="6" xfId="9" applyFont="1" applyFill="1" applyBorder="1"/>
    <xf numFmtId="0" fontId="98" fillId="2" borderId="5" xfId="9" applyFont="1" applyFill="1" applyBorder="1" applyAlignment="1">
      <alignment vertical="top"/>
    </xf>
    <xf numFmtId="0" fontId="98" fillId="2" borderId="5" xfId="9" applyFont="1" applyFill="1" applyBorder="1" applyAlignment="1">
      <alignment horizontal="center"/>
    </xf>
    <xf numFmtId="43" fontId="98" fillId="2" borderId="0" xfId="1" applyFont="1" applyFill="1" applyBorder="1"/>
    <xf numFmtId="43" fontId="98" fillId="2" borderId="10" xfId="1" applyFont="1" applyFill="1" applyBorder="1"/>
    <xf numFmtId="14" fontId="43" fillId="2" borderId="13" xfId="1" applyNumberFormat="1" applyFont="1" applyFill="1" applyBorder="1"/>
    <xf numFmtId="0" fontId="43" fillId="11" borderId="0" xfId="0" applyFont="1" applyFill="1"/>
    <xf numFmtId="0" fontId="25" fillId="10" borderId="16" xfId="0" applyFont="1" applyFill="1" applyBorder="1" applyAlignment="1"/>
    <xf numFmtId="0" fontId="25" fillId="0" borderId="23" xfId="0" applyFont="1" applyFill="1" applyBorder="1" applyAlignment="1">
      <alignment vertical="top" wrapText="1"/>
    </xf>
    <xf numFmtId="14" fontId="0" fillId="2" borderId="6" xfId="0" applyNumberFormat="1" applyFill="1" applyBorder="1"/>
    <xf numFmtId="14" fontId="54" fillId="2" borderId="6" xfId="0" applyNumberFormat="1" applyFont="1" applyFill="1" applyBorder="1"/>
    <xf numFmtId="15" fontId="0" fillId="2" borderId="1" xfId="0" quotePrefix="1" applyNumberFormat="1" applyFill="1" applyBorder="1" applyAlignment="1">
      <alignment horizontal="right"/>
    </xf>
    <xf numFmtId="0" fontId="9" fillId="0" borderId="0" xfId="0" applyFont="1" applyFill="1" applyBorder="1" applyAlignment="1">
      <alignment wrapText="1"/>
    </xf>
    <xf numFmtId="43" fontId="0" fillId="0" borderId="2" xfId="1" applyNumberFormat="1" applyFont="1" applyFill="1" applyBorder="1"/>
    <xf numFmtId="43" fontId="0" fillId="0" borderId="5" xfId="1" applyNumberFormat="1" applyFont="1" applyFill="1" applyBorder="1"/>
    <xf numFmtId="43" fontId="0" fillId="0" borderId="12" xfId="1" applyNumberFormat="1" applyFont="1" applyFill="1" applyBorder="1"/>
    <xf numFmtId="43" fontId="0" fillId="0" borderId="0" xfId="1" applyNumberFormat="1" applyFont="1" applyFill="1" applyBorder="1"/>
    <xf numFmtId="43" fontId="0" fillId="0" borderId="38" xfId="1" applyNumberFormat="1" applyFont="1" applyFill="1" applyBorder="1"/>
    <xf numFmtId="43" fontId="0" fillId="0" borderId="2" xfId="1" applyFont="1" applyFill="1" applyBorder="1"/>
    <xf numFmtId="43" fontId="0" fillId="0" borderId="5" xfId="1" applyFont="1" applyFill="1" applyBorder="1"/>
    <xf numFmtId="43" fontId="0" fillId="0" borderId="0" xfId="1" applyFont="1" applyFill="1" applyBorder="1"/>
    <xf numFmtId="0" fontId="0" fillId="0" borderId="0" xfId="0" applyFill="1" applyAlignment="1">
      <alignment horizontal="center"/>
    </xf>
    <xf numFmtId="43" fontId="0" fillId="0" borderId="0" xfId="1" applyFont="1" applyFill="1"/>
    <xf numFmtId="0" fontId="0" fillId="0" borderId="0" xfId="0" applyFill="1" applyAlignment="1">
      <alignment horizontal="left" wrapText="1"/>
    </xf>
    <xf numFmtId="0" fontId="0" fillId="0" borderId="0" xfId="0" applyFill="1" applyAlignment="1">
      <alignment wrapText="1"/>
    </xf>
    <xf numFmtId="0" fontId="0" fillId="0" borderId="0" xfId="0" applyFill="1" applyAlignment="1">
      <alignment horizontal="left"/>
    </xf>
    <xf numFmtId="176" fontId="11" fillId="0" borderId="0" xfId="0" applyNumberFormat="1" applyFont="1" applyFill="1" applyAlignment="1">
      <alignment horizontal="left"/>
    </xf>
    <xf numFmtId="0" fontId="11" fillId="0" borderId="0" xfId="0" applyFont="1" applyFill="1" applyAlignment="1">
      <alignment horizontal="left"/>
    </xf>
    <xf numFmtId="176" fontId="11" fillId="0" borderId="0" xfId="0" applyNumberFormat="1" applyFont="1" applyFill="1" applyAlignment="1">
      <alignment horizontal="centerContinuous"/>
    </xf>
    <xf numFmtId="43" fontId="9" fillId="0" borderId="0" xfId="1" applyFont="1" applyFill="1"/>
    <xf numFmtId="0" fontId="11" fillId="0" borderId="0" xfId="0" applyFont="1" applyFill="1" applyAlignment="1"/>
    <xf numFmtId="43" fontId="9" fillId="0" borderId="0" xfId="1" applyFont="1" applyFill="1" applyAlignment="1">
      <alignment horizontal="left"/>
    </xf>
    <xf numFmtId="168" fontId="11" fillId="0" borderId="0" xfId="1" applyNumberFormat="1" applyFont="1" applyFill="1" applyAlignment="1">
      <alignment horizontal="left"/>
    </xf>
    <xf numFmtId="168" fontId="11" fillId="0" borderId="0" xfId="1" applyNumberFormat="1" applyFont="1" applyFill="1" applyAlignment="1">
      <alignment horizontal="center"/>
    </xf>
    <xf numFmtId="43" fontId="11" fillId="0" borderId="0" xfId="1" applyFont="1" applyFill="1" applyAlignment="1">
      <alignment horizontal="center"/>
    </xf>
    <xf numFmtId="43" fontId="11" fillId="0" borderId="0" xfId="1" applyFont="1" applyFill="1" applyAlignment="1">
      <alignment horizontal="left" wrapText="1"/>
    </xf>
    <xf numFmtId="0" fontId="9" fillId="0" borderId="0" xfId="0" applyFont="1" applyFill="1" applyAlignment="1">
      <alignment horizontal="center"/>
    </xf>
    <xf numFmtId="43" fontId="0" fillId="0" borderId="3" xfId="1" applyNumberFormat="1" applyFont="1" applyFill="1" applyBorder="1"/>
    <xf numFmtId="0" fontId="9" fillId="0" borderId="0" xfId="0" applyFont="1" applyFill="1" applyAlignment="1">
      <alignment wrapText="1"/>
    </xf>
    <xf numFmtId="0" fontId="9" fillId="0" borderId="0" xfId="0" applyFont="1" applyFill="1" applyAlignment="1">
      <alignment horizontal="left"/>
    </xf>
    <xf numFmtId="0" fontId="0" fillId="0" borderId="0" xfId="0" applyFill="1" applyAlignment="1"/>
    <xf numFmtId="0" fontId="115" fillId="0" borderId="0" xfId="0" applyFont="1" applyFill="1" applyAlignment="1">
      <alignment horizontal="left"/>
    </xf>
    <xf numFmtId="43" fontId="0" fillId="0" borderId="1" xfId="1" applyNumberFormat="1" applyFont="1" applyFill="1" applyBorder="1"/>
    <xf numFmtId="43" fontId="0" fillId="0" borderId="0" xfId="1" applyNumberFormat="1" applyFont="1" applyFill="1"/>
    <xf numFmtId="43" fontId="0" fillId="0" borderId="35" xfId="1" applyNumberFormat="1" applyFont="1" applyFill="1" applyBorder="1"/>
    <xf numFmtId="43" fontId="0" fillId="0" borderId="37" xfId="1" applyNumberFormat="1" applyFont="1" applyFill="1" applyBorder="1"/>
    <xf numFmtId="0" fontId="0" fillId="0" borderId="0" xfId="0" applyFont="1" applyFill="1" applyAlignment="1">
      <alignment wrapText="1"/>
    </xf>
    <xf numFmtId="49" fontId="0" fillId="0" borderId="0" xfId="0" applyNumberFormat="1" applyFill="1" applyAlignment="1">
      <alignment wrapText="1"/>
    </xf>
    <xf numFmtId="0" fontId="0" fillId="0" borderId="0" xfId="0" applyFill="1" applyBorder="1" applyAlignment="1">
      <alignment horizontal="left" wrapText="1"/>
    </xf>
    <xf numFmtId="43" fontId="0" fillId="0" borderId="3" xfId="1" applyFont="1" applyFill="1" applyBorder="1"/>
    <xf numFmtId="0" fontId="9" fillId="0" borderId="0" xfId="0" applyFont="1" applyFill="1" applyAlignment="1"/>
    <xf numFmtId="49" fontId="9" fillId="0" borderId="0" xfId="0" applyNumberFormat="1" applyFont="1" applyFill="1" applyAlignment="1">
      <alignment horizontal="left" wrapText="1"/>
    </xf>
    <xf numFmtId="49" fontId="9" fillId="0" borderId="0" xfId="0" applyNumberFormat="1" applyFont="1" applyFill="1" applyAlignment="1">
      <alignment wrapText="1"/>
    </xf>
    <xf numFmtId="0" fontId="11" fillId="0" borderId="0" xfId="0" applyFont="1" applyFill="1" applyAlignment="1">
      <alignment horizontal="left" wrapText="1"/>
    </xf>
    <xf numFmtId="0" fontId="11" fillId="0" borderId="0" xfId="0" applyFont="1" applyFill="1" applyAlignment="1">
      <alignment wrapText="1"/>
    </xf>
    <xf numFmtId="43" fontId="9" fillId="0" borderId="2" xfId="1" applyFont="1" applyFill="1" applyBorder="1" applyAlignment="1">
      <alignment horizontal="center"/>
    </xf>
    <xf numFmtId="43" fontId="9" fillId="0" borderId="3" xfId="1" applyFont="1" applyFill="1" applyBorder="1" applyAlignment="1">
      <alignment horizontal="center"/>
    </xf>
    <xf numFmtId="43" fontId="9" fillId="0" borderId="4" xfId="1" applyFont="1" applyFill="1" applyBorder="1" applyAlignment="1">
      <alignment horizontal="center"/>
    </xf>
    <xf numFmtId="0" fontId="113" fillId="0" borderId="0" xfId="0" applyFont="1" applyFill="1" applyAlignment="1">
      <alignment horizontal="left" wrapText="1"/>
    </xf>
    <xf numFmtId="0" fontId="113" fillId="0" borderId="0" xfId="0" applyFont="1" applyFill="1" applyAlignment="1">
      <alignment wrapText="1"/>
    </xf>
    <xf numFmtId="0" fontId="9" fillId="0" borderId="0" xfId="0" applyFont="1" applyFill="1" applyBorder="1" applyAlignment="1">
      <alignment horizontal="left" wrapText="1"/>
    </xf>
    <xf numFmtId="0" fontId="37" fillId="0" borderId="0" xfId="0" applyFont="1" applyFill="1" applyBorder="1" applyAlignment="1">
      <alignment horizontal="left" wrapText="1"/>
    </xf>
    <xf numFmtId="0" fontId="0" fillId="0" borderId="0" xfId="0" applyFill="1" applyBorder="1" applyAlignment="1">
      <alignment wrapText="1"/>
    </xf>
    <xf numFmtId="0" fontId="11" fillId="0" borderId="0" xfId="0" applyFont="1" applyFill="1" applyBorder="1" applyAlignment="1">
      <alignment horizontal="left" wrapText="1"/>
    </xf>
    <xf numFmtId="0" fontId="0" fillId="0" borderId="0" xfId="0" applyFill="1" applyBorder="1" applyAlignment="1">
      <alignment horizontal="left"/>
    </xf>
    <xf numFmtId="43" fontId="0" fillId="0" borderId="0" xfId="1" applyNumberFormat="1" applyFont="1" applyFill="1" applyBorder="1" applyAlignment="1">
      <alignment horizontal="center"/>
    </xf>
    <xf numFmtId="43" fontId="0" fillId="21" borderId="0" xfId="1" applyFont="1" applyFill="1" applyBorder="1"/>
    <xf numFmtId="0" fontId="26" fillId="0" borderId="0" xfId="0" applyFont="1" applyFill="1" applyAlignment="1">
      <alignment wrapText="1"/>
    </xf>
    <xf numFmtId="43" fontId="0" fillId="13" borderId="0" xfId="0" applyNumberFormat="1" applyFill="1" applyBorder="1"/>
    <xf numFmtId="43" fontId="0" fillId="21" borderId="2" xfId="1" applyFont="1" applyFill="1" applyBorder="1"/>
    <xf numFmtId="43" fontId="9" fillId="0" borderId="3" xfId="1" applyNumberFormat="1" applyFont="1" applyFill="1" applyBorder="1"/>
    <xf numFmtId="0" fontId="0" fillId="0" borderId="4" xfId="0" applyFill="1" applyBorder="1"/>
    <xf numFmtId="43" fontId="0" fillId="13" borderId="5" xfId="0" applyNumberFormat="1" applyFill="1" applyBorder="1"/>
    <xf numFmtId="43" fontId="9" fillId="0" borderId="0" xfId="1" applyNumberFormat="1" applyFont="1" applyFill="1" applyBorder="1"/>
    <xf numFmtId="0" fontId="0" fillId="0" borderId="6" xfId="0" applyFill="1" applyBorder="1"/>
    <xf numFmtId="43" fontId="0" fillId="0" borderId="0" xfId="0" applyNumberFormat="1" applyFill="1"/>
    <xf numFmtId="43" fontId="0" fillId="0" borderId="0" xfId="0" applyNumberFormat="1" applyFill="1" applyAlignment="1">
      <alignment horizontal="center"/>
    </xf>
    <xf numFmtId="43" fontId="0" fillId="21" borderId="48" xfId="0" applyNumberFormat="1" applyFill="1" applyBorder="1"/>
    <xf numFmtId="43" fontId="9" fillId="0" borderId="1" xfId="1" applyNumberFormat="1" applyFont="1" applyFill="1" applyBorder="1"/>
    <xf numFmtId="0" fontId="0" fillId="0" borderId="13" xfId="0" applyFill="1" applyBorder="1"/>
    <xf numFmtId="0" fontId="9" fillId="0" borderId="0" xfId="0" applyFont="1" applyFill="1" applyAlignment="1">
      <alignment horizontal="right"/>
    </xf>
    <xf numFmtId="43" fontId="9" fillId="0" borderId="0" xfId="0" applyNumberFormat="1" applyFont="1" applyFill="1"/>
    <xf numFmtId="0" fontId="0" fillId="0" borderId="0" xfId="0" applyFill="1" applyAlignment="1">
      <alignment horizontal="right"/>
    </xf>
    <xf numFmtId="43" fontId="0" fillId="21" borderId="5" xfId="0" applyNumberFormat="1" applyFill="1" applyBorder="1"/>
    <xf numFmtId="43" fontId="11" fillId="0" borderId="16" xfId="1" applyFont="1" applyFill="1" applyBorder="1" applyAlignment="1">
      <alignment horizontal="center"/>
    </xf>
    <xf numFmtId="43" fontId="0" fillId="21" borderId="42" xfId="0" applyNumberFormat="1" applyFill="1" applyBorder="1"/>
    <xf numFmtId="0" fontId="9" fillId="0" borderId="38" xfId="0" applyFont="1" applyFill="1" applyBorder="1" applyAlignment="1">
      <alignment horizontal="center"/>
    </xf>
    <xf numFmtId="0" fontId="9" fillId="0" borderId="35" xfId="0" applyFont="1" applyFill="1" applyBorder="1" applyAlignment="1">
      <alignment horizontal="center"/>
    </xf>
    <xf numFmtId="0" fontId="0" fillId="0" borderId="37" xfId="0" applyFill="1" applyBorder="1"/>
    <xf numFmtId="43" fontId="0" fillId="21" borderId="5" xfId="0" applyNumberFormat="1" applyFill="1" applyBorder="1" applyAlignment="1">
      <alignment horizontal="left"/>
    </xf>
    <xf numFmtId="43" fontId="0" fillId="21" borderId="0" xfId="0" applyNumberFormat="1" applyFill="1" applyBorder="1"/>
    <xf numFmtId="43" fontId="0" fillId="0" borderId="5" xfId="0" applyNumberFormat="1" applyFill="1" applyBorder="1" applyAlignment="1">
      <alignment horizontal="left"/>
    </xf>
    <xf numFmtId="43" fontId="0" fillId="0" borderId="0" xfId="0" applyNumberFormat="1" applyFill="1" applyBorder="1"/>
    <xf numFmtId="0" fontId="0" fillId="0" borderId="5" xfId="0" applyFill="1" applyBorder="1" applyAlignment="1">
      <alignment horizontal="left"/>
    </xf>
    <xf numFmtId="0" fontId="115" fillId="0" borderId="6" xfId="0" applyFont="1" applyFill="1" applyBorder="1"/>
    <xf numFmtId="0" fontId="20" fillId="0" borderId="6" xfId="0" applyFont="1" applyFill="1" applyBorder="1"/>
    <xf numFmtId="0" fontId="115" fillId="0" borderId="0" xfId="0" applyFont="1" applyFill="1"/>
    <xf numFmtId="43" fontId="9" fillId="0" borderId="0" xfId="1" applyNumberFormat="1" applyFont="1" applyFill="1" applyAlignment="1">
      <alignment horizontal="left" wrapText="1"/>
    </xf>
    <xf numFmtId="43" fontId="9" fillId="0" borderId="35" xfId="1" applyNumberFormat="1" applyFont="1" applyFill="1" applyBorder="1"/>
    <xf numFmtId="0" fontId="0" fillId="0" borderId="12" xfId="0" applyFill="1" applyBorder="1" applyAlignment="1">
      <alignment horizontal="left"/>
    </xf>
    <xf numFmtId="43" fontId="0" fillId="0" borderId="1" xfId="0" applyNumberFormat="1" applyFill="1" applyBorder="1"/>
    <xf numFmtId="0" fontId="20" fillId="0" borderId="13" xfId="0" applyFont="1" applyFill="1" applyBorder="1"/>
    <xf numFmtId="2" fontId="0" fillId="0" borderId="0" xfId="0" applyNumberFormat="1" applyFill="1"/>
    <xf numFmtId="176" fontId="0" fillId="0" borderId="0" xfId="0" applyNumberFormat="1" applyFill="1"/>
    <xf numFmtId="44" fontId="0" fillId="0" borderId="0" xfId="2" applyFont="1" applyFill="1"/>
    <xf numFmtId="43" fontId="11" fillId="0" borderId="0" xfId="1" applyFont="1" applyFill="1"/>
    <xf numFmtId="14" fontId="0" fillId="0" borderId="0" xfId="0" applyNumberFormat="1" applyFill="1" applyAlignment="1">
      <alignment horizontal="left"/>
    </xf>
    <xf numFmtId="14" fontId="0" fillId="0" borderId="0" xfId="0" applyNumberFormat="1" applyFill="1"/>
    <xf numFmtId="0" fontId="125" fillId="0" borderId="0" xfId="0" applyFont="1" applyFill="1"/>
    <xf numFmtId="0" fontId="0" fillId="0" borderId="0" xfId="2" applyNumberFormat="1" applyFont="1" applyFill="1"/>
    <xf numFmtId="169" fontId="0" fillId="0" borderId="0" xfId="2" applyNumberFormat="1" applyFont="1" applyFill="1"/>
    <xf numFmtId="169" fontId="0" fillId="0" borderId="0" xfId="0" applyNumberFormat="1" applyFill="1"/>
    <xf numFmtId="43" fontId="9" fillId="0" borderId="0" xfId="1" applyFont="1" applyFill="1" applyBorder="1"/>
    <xf numFmtId="0" fontId="125" fillId="0" borderId="0" xfId="0" applyFont="1" applyFill="1" applyAlignment="1">
      <alignment wrapText="1"/>
    </xf>
    <xf numFmtId="43" fontId="9" fillId="0" borderId="2" xfId="1" applyNumberFormat="1" applyFont="1" applyFill="1" applyBorder="1"/>
    <xf numFmtId="43" fontId="9" fillId="0" borderId="4" xfId="1" applyNumberFormat="1" applyFont="1" applyFill="1" applyBorder="1"/>
    <xf numFmtId="43" fontId="9" fillId="0" borderId="38" xfId="1" applyNumberFormat="1" applyFont="1" applyFill="1" applyBorder="1"/>
    <xf numFmtId="43" fontId="9" fillId="0" borderId="37" xfId="1" applyNumberFormat="1" applyFont="1" applyFill="1" applyBorder="1"/>
    <xf numFmtId="43" fontId="9" fillId="0" borderId="0" xfId="1" applyNumberFormat="1" applyFont="1" applyFill="1"/>
    <xf numFmtId="43" fontId="9" fillId="0" borderId="5" xfId="1" applyNumberFormat="1" applyFont="1" applyFill="1" applyBorder="1"/>
    <xf numFmtId="43" fontId="9" fillId="0" borderId="6" xfId="1" applyNumberFormat="1" applyFont="1" applyFill="1" applyBorder="1"/>
    <xf numFmtId="43" fontId="9" fillId="0" borderId="12" xfId="1" applyNumberFormat="1" applyFont="1" applyFill="1" applyBorder="1"/>
    <xf numFmtId="43" fontId="9" fillId="0" borderId="44" xfId="1" applyNumberFormat="1" applyFont="1" applyFill="1" applyBorder="1"/>
    <xf numFmtId="43" fontId="9" fillId="0" borderId="25" xfId="1" applyNumberFormat="1" applyFont="1" applyFill="1" applyBorder="1"/>
    <xf numFmtId="43" fontId="9" fillId="0" borderId="13" xfId="1" applyNumberFormat="1" applyFont="1" applyFill="1" applyBorder="1"/>
    <xf numFmtId="43" fontId="9" fillId="0" borderId="0" xfId="1" applyFont="1" applyFill="1" applyAlignment="1">
      <alignment horizontal="left" wrapText="1"/>
    </xf>
    <xf numFmtId="43" fontId="9" fillId="0" borderId="0" xfId="1" applyFont="1" applyFill="1" applyAlignment="1">
      <alignment wrapText="1"/>
    </xf>
    <xf numFmtId="43" fontId="9" fillId="0" borderId="2" xfId="1" applyFont="1" applyFill="1" applyBorder="1"/>
    <xf numFmtId="43" fontId="9" fillId="0" borderId="5" xfId="1" applyFont="1" applyFill="1" applyBorder="1"/>
    <xf numFmtId="43" fontId="9" fillId="0" borderId="12" xfId="1" applyFont="1" applyFill="1" applyBorder="1"/>
    <xf numFmtId="43" fontId="9" fillId="0" borderId="38" xfId="1" applyFont="1" applyFill="1" applyBorder="1"/>
    <xf numFmtId="43" fontId="9" fillId="0" borderId="10" xfId="0" applyNumberFormat="1" applyFont="1" applyFill="1" applyBorder="1"/>
    <xf numFmtId="43" fontId="9" fillId="0" borderId="0" xfId="0" applyNumberFormat="1" applyFont="1" applyFill="1" applyBorder="1"/>
    <xf numFmtId="167" fontId="9" fillId="0" borderId="0" xfId="0" applyNumberFormat="1" applyFont="1" applyFill="1"/>
    <xf numFmtId="0" fontId="9" fillId="0" borderId="0" xfId="0" applyFont="1" applyFill="1" applyAlignment="1">
      <alignment horizontal="centerContinuous"/>
    </xf>
    <xf numFmtId="176" fontId="9" fillId="0" borderId="0" xfId="0" applyNumberFormat="1" applyFont="1" applyFill="1" applyAlignment="1">
      <alignment horizontal="centerContinuous"/>
    </xf>
    <xf numFmtId="43" fontId="9" fillId="0" borderId="0" xfId="1" applyFont="1" applyFill="1" applyAlignment="1">
      <alignment horizontal="centerContinuous"/>
    </xf>
    <xf numFmtId="43" fontId="9" fillId="0" borderId="3" xfId="1" applyFont="1" applyFill="1" applyBorder="1"/>
    <xf numFmtId="43" fontId="9" fillId="0" borderId="4" xfId="1" applyFont="1" applyFill="1" applyBorder="1"/>
    <xf numFmtId="43" fontId="9" fillId="0" borderId="6" xfId="1" applyFont="1" applyFill="1" applyBorder="1"/>
    <xf numFmtId="43" fontId="9" fillId="0" borderId="30" xfId="1" applyNumberFormat="1" applyFont="1" applyFill="1" applyBorder="1"/>
    <xf numFmtId="0" fontId="9" fillId="0" borderId="0" xfId="0" applyFont="1" applyFill="1" applyAlignment="1">
      <alignment horizontal="left" vertical="top" wrapText="1"/>
    </xf>
    <xf numFmtId="43" fontId="9" fillId="0" borderId="8" xfId="1" applyNumberFormat="1" applyFont="1" applyFill="1" applyBorder="1"/>
    <xf numFmtId="43" fontId="98" fillId="0" borderId="5" xfId="1" applyNumberFormat="1" applyFont="1" applyFill="1" applyBorder="1"/>
    <xf numFmtId="43" fontId="98" fillId="0" borderId="0" xfId="1" applyNumberFormat="1" applyFont="1" applyFill="1" applyBorder="1"/>
    <xf numFmtId="0" fontId="6" fillId="10" borderId="0" xfId="6" applyFill="1"/>
    <xf numFmtId="0" fontId="109" fillId="10" borderId="0" xfId="7" applyFill="1" applyAlignment="1">
      <alignment horizontal="right"/>
    </xf>
    <xf numFmtId="0" fontId="109" fillId="10" borderId="1" xfId="7" applyFill="1" applyBorder="1"/>
    <xf numFmtId="0" fontId="10" fillId="10" borderId="0" xfId="7" applyFont="1" applyFill="1" applyBorder="1" applyAlignment="1">
      <alignment horizontal="center"/>
    </xf>
    <xf numFmtId="0" fontId="10" fillId="10" borderId="6" xfId="7" applyFont="1" applyFill="1" applyBorder="1" applyAlignment="1">
      <alignment horizontal="center"/>
    </xf>
    <xf numFmtId="0" fontId="109" fillId="10" borderId="5" xfId="7" applyFill="1" applyBorder="1"/>
    <xf numFmtId="0" fontId="11" fillId="10" borderId="0" xfId="7" applyFont="1" applyFill="1" applyBorder="1"/>
    <xf numFmtId="0" fontId="21" fillId="10" borderId="0" xfId="7" applyFont="1" applyFill="1" applyBorder="1"/>
    <xf numFmtId="0" fontId="11" fillId="10" borderId="5" xfId="7" applyFont="1" applyFill="1" applyBorder="1"/>
    <xf numFmtId="0" fontId="109" fillId="10" borderId="6" xfId="7" applyFill="1" applyBorder="1"/>
    <xf numFmtId="0" fontId="109" fillId="10" borderId="13" xfId="7" applyFill="1" applyBorder="1"/>
    <xf numFmtId="0" fontId="11" fillId="10" borderId="14" xfId="7" applyFont="1" applyFill="1" applyBorder="1"/>
    <xf numFmtId="0" fontId="11" fillId="10" borderId="2" xfId="7" applyFont="1" applyFill="1" applyBorder="1" applyAlignment="1">
      <alignment horizontal="center"/>
    </xf>
    <xf numFmtId="0" fontId="11" fillId="10" borderId="3" xfId="7" applyFont="1" applyFill="1" applyBorder="1" applyAlignment="1">
      <alignment horizontal="center"/>
    </xf>
    <xf numFmtId="0" fontId="11" fillId="10" borderId="4" xfId="7" applyFont="1" applyFill="1" applyBorder="1" applyAlignment="1">
      <alignment horizontal="center"/>
    </xf>
    <xf numFmtId="0" fontId="11" fillId="10" borderId="0" xfId="7" applyFont="1" applyFill="1" applyBorder="1" applyAlignment="1">
      <alignment horizontal="center"/>
    </xf>
    <xf numFmtId="0" fontId="11" fillId="10" borderId="6" xfId="7" applyFont="1" applyFill="1" applyBorder="1" applyAlignment="1">
      <alignment horizontal="center"/>
    </xf>
    <xf numFmtId="0" fontId="109" fillId="10" borderId="7" xfId="7" applyFill="1" applyBorder="1"/>
    <xf numFmtId="0" fontId="109" fillId="10" borderId="8" xfId="7" applyFill="1" applyBorder="1"/>
    <xf numFmtId="0" fontId="109" fillId="10" borderId="8" xfId="7" applyFill="1" applyBorder="1" applyAlignment="1">
      <alignment horizontal="center"/>
    </xf>
    <xf numFmtId="0" fontId="109" fillId="10" borderId="9" xfId="7" applyFill="1" applyBorder="1" applyAlignment="1">
      <alignment horizontal="center"/>
    </xf>
    <xf numFmtId="0" fontId="109" fillId="10" borderId="5" xfId="7" applyFont="1" applyFill="1" applyBorder="1" applyAlignment="1">
      <alignment horizontal="left"/>
    </xf>
    <xf numFmtId="0" fontId="109" fillId="10" borderId="0" xfId="7" applyFill="1" applyBorder="1" applyAlignment="1">
      <alignment horizontal="center"/>
    </xf>
    <xf numFmtId="0" fontId="109" fillId="10" borderId="6" xfId="7" applyFill="1" applyBorder="1" applyAlignment="1">
      <alignment horizontal="center"/>
    </xf>
    <xf numFmtId="0" fontId="109" fillId="10" borderId="5" xfId="7" applyFont="1" applyFill="1" applyBorder="1" applyAlignment="1">
      <alignment horizontal="center"/>
    </xf>
    <xf numFmtId="39" fontId="109" fillId="10" borderId="0" xfId="8" applyNumberFormat="1" applyFont="1" applyFill="1" applyBorder="1"/>
    <xf numFmtId="39" fontId="109" fillId="10" borderId="6" xfId="8" applyNumberFormat="1" applyFont="1" applyFill="1" applyBorder="1"/>
    <xf numFmtId="39" fontId="109" fillId="10" borderId="0" xfId="8" applyNumberFormat="1" applyFont="1" applyFill="1" applyBorder="1" applyAlignment="1">
      <alignment horizontal="center"/>
    </xf>
    <xf numFmtId="39" fontId="109" fillId="10" borderId="6" xfId="8" applyNumberFormat="1" applyFont="1" applyFill="1" applyBorder="1" applyAlignment="1">
      <alignment horizontal="center"/>
    </xf>
    <xf numFmtId="0" fontId="109" fillId="10" borderId="5" xfId="7" applyFill="1" applyBorder="1" applyAlignment="1">
      <alignment horizontal="center"/>
    </xf>
    <xf numFmtId="0" fontId="12" fillId="10" borderId="5" xfId="7" applyFont="1" applyFill="1" applyBorder="1" applyAlignment="1">
      <alignment horizontal="left"/>
    </xf>
    <xf numFmtId="0" fontId="109" fillId="10" borderId="12" xfId="7" applyFill="1" applyBorder="1" applyAlignment="1">
      <alignment horizontal="center"/>
    </xf>
    <xf numFmtId="0" fontId="109" fillId="10" borderId="1" xfId="7" applyFill="1" applyBorder="1" applyAlignment="1">
      <alignment horizontal="center"/>
    </xf>
    <xf numFmtId="39" fontId="109" fillId="10" borderId="1" xfId="8" applyNumberFormat="1" applyFont="1" applyFill="1" applyBorder="1"/>
    <xf numFmtId="39" fontId="109" fillId="10" borderId="13" xfId="8" applyNumberFormat="1" applyFont="1" applyFill="1" applyBorder="1"/>
    <xf numFmtId="0" fontId="109" fillId="10" borderId="2" xfId="7" applyFill="1" applyBorder="1" applyAlignment="1">
      <alignment horizontal="center"/>
    </xf>
    <xf numFmtId="0" fontId="109" fillId="10" borderId="3" xfId="7" applyFill="1" applyBorder="1" applyAlignment="1">
      <alignment horizontal="center"/>
    </xf>
    <xf numFmtId="0" fontId="109" fillId="10" borderId="3" xfId="7" applyFill="1" applyBorder="1"/>
    <xf numFmtId="39" fontId="109" fillId="10" borderId="3" xfId="8" applyNumberFormat="1" applyFill="1" applyBorder="1"/>
    <xf numFmtId="39" fontId="109" fillId="10" borderId="4" xfId="8" applyNumberFormat="1" applyFill="1" applyBorder="1"/>
    <xf numFmtId="39" fontId="13" fillId="10" borderId="10" xfId="8" applyNumberFormat="1" applyFont="1" applyFill="1" applyBorder="1"/>
    <xf numFmtId="39" fontId="13" fillId="10" borderId="11" xfId="8" applyNumberFormat="1" applyFont="1" applyFill="1" applyBorder="1"/>
    <xf numFmtId="0" fontId="109" fillId="10" borderId="12" xfId="7" applyFill="1" applyBorder="1"/>
    <xf numFmtId="39" fontId="109" fillId="10" borderId="1" xfId="7" applyNumberFormat="1" applyFill="1" applyBorder="1"/>
    <xf numFmtId="39" fontId="109" fillId="10" borderId="13" xfId="7" applyNumberFormat="1" applyFill="1" applyBorder="1"/>
    <xf numFmtId="43" fontId="109" fillId="10" borderId="6" xfId="8" applyFill="1" applyBorder="1"/>
    <xf numFmtId="167" fontId="109" fillId="10" borderId="6" xfId="7" quotePrefix="1" applyNumberFormat="1" applyFill="1" applyBorder="1" applyAlignment="1">
      <alignment horizontal="right"/>
    </xf>
    <xf numFmtId="167" fontId="109" fillId="10" borderId="6" xfId="8" applyNumberFormat="1" applyFont="1" applyFill="1" applyBorder="1"/>
    <xf numFmtId="0" fontId="109" fillId="10" borderId="1" xfId="7" applyFont="1" applyFill="1" applyBorder="1"/>
    <xf numFmtId="43" fontId="109" fillId="10" borderId="13" xfId="8" applyFont="1" applyFill="1" applyBorder="1"/>
    <xf numFmtId="0" fontId="0" fillId="2" borderId="0" xfId="0" applyFill="1" applyBorder="1" applyAlignment="1">
      <alignment horizontal="center"/>
    </xf>
    <xf numFmtId="0" fontId="0" fillId="2" borderId="0" xfId="0" applyFill="1" applyBorder="1" applyAlignment="1">
      <alignment horizontal="center"/>
    </xf>
    <xf numFmtId="0" fontId="24" fillId="10" borderId="0" xfId="0" applyFont="1" applyFill="1" applyAlignment="1">
      <alignment horizontal="left" vertical="center"/>
    </xf>
    <xf numFmtId="0" fontId="68" fillId="10" borderId="0" xfId="0" applyFont="1" applyFill="1" applyAlignment="1">
      <alignment horizontal="center" vertical="center"/>
    </xf>
    <xf numFmtId="0" fontId="25" fillId="10" borderId="29" xfId="0" applyFont="1" applyFill="1" applyBorder="1" applyAlignment="1">
      <alignment horizontal="center" vertical="center" wrapText="1"/>
    </xf>
    <xf numFmtId="0" fontId="25" fillId="10" borderId="26" xfId="0" applyFont="1" applyFill="1" applyBorder="1" applyAlignment="1">
      <alignment horizontal="center" vertical="center" wrapText="1"/>
    </xf>
    <xf numFmtId="0" fontId="59" fillId="10" borderId="27" xfId="0" applyFont="1" applyFill="1" applyBorder="1" applyAlignment="1">
      <alignment horizontal="center" vertical="top" wrapText="1"/>
    </xf>
    <xf numFmtId="0" fontId="24" fillId="10" borderId="24" xfId="0" applyFont="1" applyFill="1" applyBorder="1" applyAlignment="1">
      <alignment horizontal="center" vertical="top" wrapText="1"/>
    </xf>
    <xf numFmtId="0" fontId="10" fillId="2" borderId="0" xfId="0" applyFont="1" applyFill="1" applyBorder="1" applyAlignment="1">
      <alignment horizontal="center"/>
    </xf>
    <xf numFmtId="0" fontId="9" fillId="2" borderId="5" xfId="0" applyFont="1" applyFill="1" applyBorder="1" applyAlignment="1">
      <alignment horizontal="left"/>
    </xf>
    <xf numFmtId="0" fontId="11" fillId="2" borderId="0" xfId="0" applyFont="1" applyFill="1" applyBorder="1" applyAlignment="1">
      <alignment horizontal="center"/>
    </xf>
    <xf numFmtId="0" fontId="0" fillId="2" borderId="0" xfId="0" applyFill="1" applyBorder="1" applyAlignment="1">
      <alignment horizontal="center"/>
    </xf>
    <xf numFmtId="164" fontId="0" fillId="15" borderId="0" xfId="1" applyNumberFormat="1" applyFont="1" applyFill="1" applyBorder="1"/>
    <xf numFmtId="0" fontId="86" fillId="15" borderId="0" xfId="0" applyFont="1" applyFill="1" applyBorder="1"/>
    <xf numFmtId="164" fontId="0" fillId="15" borderId="6" xfId="1" applyNumberFormat="1" applyFont="1" applyFill="1" applyBorder="1"/>
    <xf numFmtId="0" fontId="9" fillId="15" borderId="5" xfId="0" applyFont="1" applyFill="1" applyBorder="1"/>
    <xf numFmtId="164" fontId="9" fillId="15" borderId="0" xfId="1" applyNumberFormat="1" applyFont="1" applyFill="1" applyBorder="1"/>
    <xf numFmtId="0" fontId="9" fillId="15" borderId="0" xfId="0" applyFont="1" applyFill="1" applyBorder="1"/>
    <xf numFmtId="0" fontId="108" fillId="0" borderId="0" xfId="0" applyFont="1" applyBorder="1"/>
    <xf numFmtId="0" fontId="15" fillId="10" borderId="0" xfId="0" applyFont="1" applyFill="1" applyBorder="1" applyAlignment="1">
      <alignment horizontal="left"/>
    </xf>
    <xf numFmtId="0" fontId="69" fillId="10" borderId="0" xfId="0" applyFont="1" applyFill="1" applyBorder="1" applyAlignment="1">
      <alignment horizontal="left"/>
    </xf>
    <xf numFmtId="0" fontId="90" fillId="0" borderId="0" xfId="0" applyFont="1" applyBorder="1" applyAlignment="1">
      <alignment horizontal="center"/>
    </xf>
    <xf numFmtId="0" fontId="9" fillId="2" borderId="5" xfId="0" applyFont="1" applyFill="1" applyBorder="1" applyAlignment="1">
      <alignment horizontal="left"/>
    </xf>
    <xf numFmtId="0" fontId="9" fillId="2" borderId="0" xfId="0" applyFont="1" applyFill="1" applyBorder="1" applyAlignment="1">
      <alignment horizontal="left"/>
    </xf>
    <xf numFmtId="0" fontId="11" fillId="2" borderId="0" xfId="0" applyFont="1" applyFill="1" applyBorder="1" applyAlignment="1">
      <alignment horizontal="center"/>
    </xf>
    <xf numFmtId="0" fontId="9" fillId="10" borderId="0" xfId="0" applyFont="1" applyFill="1" applyBorder="1" applyAlignment="1">
      <alignment horizontal="center"/>
    </xf>
    <xf numFmtId="0" fontId="0" fillId="2" borderId="0" xfId="0" applyFill="1" applyBorder="1" applyAlignment="1">
      <alignment horizontal="center"/>
    </xf>
    <xf numFmtId="0" fontId="98" fillId="11" borderId="0" xfId="0" applyFont="1" applyFill="1" applyBorder="1" applyAlignment="1">
      <alignment horizontal="left"/>
    </xf>
    <xf numFmtId="0" fontId="98" fillId="11" borderId="0" xfId="0" applyFont="1" applyFill="1" applyBorder="1"/>
    <xf numFmtId="0" fontId="98" fillId="11" borderId="1" xfId="0" applyFont="1" applyFill="1" applyBorder="1"/>
    <xf numFmtId="43" fontId="109" fillId="10" borderId="0" xfId="8" applyFill="1"/>
    <xf numFmtId="43" fontId="13" fillId="10" borderId="0" xfId="8" applyFont="1" applyFill="1"/>
    <xf numFmtId="43" fontId="13" fillId="10" borderId="0" xfId="8" applyFont="1" applyFill="1" applyBorder="1"/>
    <xf numFmtId="167" fontId="109" fillId="10" borderId="0" xfId="7" applyNumberFormat="1" applyFill="1" applyAlignment="1">
      <alignment horizontal="left"/>
    </xf>
    <xf numFmtId="0" fontId="0" fillId="2" borderId="5" xfId="0" applyFont="1" applyFill="1" applyBorder="1"/>
    <xf numFmtId="0" fontId="117" fillId="10" borderId="5" xfId="4" applyFont="1" applyFill="1" applyBorder="1" applyAlignment="1">
      <alignment horizontal="left"/>
    </xf>
    <xf numFmtId="0" fontId="117" fillId="10" borderId="5" xfId="4" applyFont="1" applyFill="1" applyBorder="1" applyAlignment="1">
      <alignment horizontal="left" wrapText="1" indent="1"/>
    </xf>
    <xf numFmtId="0" fontId="117" fillId="10" borderId="5" xfId="4" applyFont="1" applyFill="1" applyBorder="1" applyAlignment="1">
      <alignment horizontal="left" indent="1"/>
    </xf>
    <xf numFmtId="0" fontId="0" fillId="10" borderId="5" xfId="0" applyFont="1" applyFill="1" applyBorder="1"/>
    <xf numFmtId="0" fontId="117" fillId="10" borderId="5" xfId="4" applyFont="1" applyFill="1" applyBorder="1"/>
    <xf numFmtId="0" fontId="117" fillId="10" borderId="0" xfId="4" applyFont="1" applyFill="1" applyBorder="1"/>
    <xf numFmtId="39" fontId="9" fillId="10" borderId="10" xfId="1" applyNumberFormat="1" applyFont="1" applyFill="1" applyBorder="1"/>
    <xf numFmtId="39" fontId="9" fillId="10" borderId="11" xfId="1" applyNumberFormat="1" applyFont="1" applyFill="1" applyBorder="1"/>
    <xf numFmtId="0" fontId="0" fillId="10" borderId="12" xfId="0" applyFont="1" applyFill="1" applyBorder="1"/>
    <xf numFmtId="0" fontId="0" fillId="10" borderId="1" xfId="0" applyFont="1" applyFill="1" applyBorder="1"/>
    <xf numFmtId="39" fontId="0" fillId="10" borderId="1" xfId="0" applyNumberFormat="1" applyFont="1" applyFill="1" applyBorder="1"/>
    <xf numFmtId="39" fontId="0" fillId="10" borderId="13" xfId="0" applyNumberFormat="1" applyFont="1" applyFill="1" applyBorder="1"/>
    <xf numFmtId="0" fontId="0" fillId="2" borderId="42" xfId="0" applyFont="1" applyFill="1" applyBorder="1"/>
    <xf numFmtId="0" fontId="0" fillId="2" borderId="0" xfId="0" applyFont="1" applyFill="1" applyBorder="1"/>
    <xf numFmtId="39" fontId="0" fillId="2" borderId="0" xfId="0" applyNumberFormat="1" applyFont="1" applyFill="1" applyBorder="1" applyAlignment="1">
      <alignment horizontal="center"/>
    </xf>
    <xf numFmtId="39" fontId="0" fillId="2" borderId="6" xfId="0" applyNumberFormat="1" applyFont="1" applyFill="1" applyBorder="1" applyAlignment="1">
      <alignment horizontal="center"/>
    </xf>
    <xf numFmtId="0" fontId="0" fillId="2" borderId="0" xfId="0" applyFont="1" applyFill="1" applyBorder="1" applyAlignment="1">
      <alignment horizontal="center"/>
    </xf>
    <xf numFmtId="0" fontId="0" fillId="2" borderId="0" xfId="0" applyFont="1" applyFill="1" applyBorder="1" applyAlignment="1"/>
    <xf numFmtId="0" fontId="9" fillId="2" borderId="5" xfId="0" applyFont="1" applyFill="1" applyBorder="1" applyAlignment="1">
      <alignment horizontal="left" wrapText="1" indent="1"/>
    </xf>
    <xf numFmtId="39" fontId="9" fillId="2" borderId="6" xfId="1" applyNumberFormat="1" applyFont="1" applyFill="1" applyBorder="1" applyAlignment="1"/>
    <xf numFmtId="0" fontId="0" fillId="0" borderId="0" xfId="0" applyFont="1" applyFill="1" applyBorder="1"/>
    <xf numFmtId="42" fontId="26" fillId="15" borderId="0" xfId="0" applyNumberFormat="1" applyFont="1" applyFill="1" applyBorder="1"/>
    <xf numFmtId="37" fontId="9" fillId="15" borderId="0" xfId="0" applyNumberFormat="1" applyFont="1" applyFill="1" applyBorder="1"/>
    <xf numFmtId="164" fontId="86" fillId="15" borderId="0" xfId="1" applyNumberFormat="1" applyFont="1" applyFill="1" applyBorder="1"/>
    <xf numFmtId="165" fontId="86" fillId="15" borderId="0" xfId="2" applyNumberFormat="1" applyFont="1" applyFill="1" applyBorder="1"/>
    <xf numFmtId="38" fontId="98" fillId="15" borderId="0" xfId="0" applyNumberFormat="1" applyFont="1" applyFill="1" applyBorder="1"/>
    <xf numFmtId="44" fontId="86" fillId="15" borderId="0" xfId="2" applyFont="1" applyFill="1" applyBorder="1"/>
    <xf numFmtId="44" fontId="98" fillId="15" borderId="0" xfId="2" applyFont="1" applyFill="1" applyBorder="1"/>
    <xf numFmtId="37" fontId="98" fillId="15" borderId="0" xfId="0" applyNumberFormat="1" applyFont="1" applyFill="1" applyBorder="1"/>
    <xf numFmtId="164" fontId="98" fillId="15" borderId="0" xfId="0" applyNumberFormat="1" applyFont="1" applyFill="1" applyBorder="1"/>
    <xf numFmtId="164" fontId="86" fillId="15" borderId="0" xfId="0" applyNumberFormat="1" applyFont="1" applyFill="1" applyBorder="1"/>
    <xf numFmtId="0" fontId="9" fillId="2" borderId="5" xfId="0" applyFont="1" applyFill="1" applyBorder="1" applyAlignment="1">
      <alignment horizontal="left"/>
    </xf>
    <xf numFmtId="0" fontId="9" fillId="2" borderId="0" xfId="0" applyFont="1" applyFill="1" applyBorder="1" applyAlignment="1">
      <alignment horizontal="left"/>
    </xf>
    <xf numFmtId="0" fontId="11" fillId="2" borderId="0" xfId="0" applyFont="1" applyFill="1" applyBorder="1" applyAlignment="1">
      <alignment horizontal="center"/>
    </xf>
    <xf numFmtId="0" fontId="9" fillId="10" borderId="0" xfId="0" applyFont="1" applyFill="1" applyBorder="1" applyAlignment="1">
      <alignment horizontal="center"/>
    </xf>
    <xf numFmtId="164" fontId="0" fillId="0" borderId="0" xfId="0" applyNumberFormat="1"/>
    <xf numFmtId="164" fontId="13" fillId="7" borderId="16" xfId="1" applyNumberFormat="1" applyFont="1" applyFill="1" applyBorder="1"/>
    <xf numFmtId="0" fontId="113" fillId="2" borderId="5" xfId="0" applyFont="1" applyFill="1" applyBorder="1"/>
    <xf numFmtId="0" fontId="113" fillId="2" borderId="0" xfId="0" applyFont="1" applyFill="1" applyBorder="1" applyAlignment="1">
      <alignment horizontal="center"/>
    </xf>
    <xf numFmtId="43" fontId="98" fillId="2" borderId="0" xfId="1" applyFont="1" applyFill="1"/>
    <xf numFmtId="0" fontId="98" fillId="2" borderId="0" xfId="0" applyFont="1" applyFill="1" applyAlignment="1">
      <alignment horizontal="right"/>
    </xf>
    <xf numFmtId="0" fontId="128" fillId="2" borderId="5" xfId="0" applyFont="1" applyFill="1" applyBorder="1"/>
    <xf numFmtId="0" fontId="128" fillId="0" borderId="5" xfId="0" applyFont="1" applyFill="1" applyBorder="1" applyAlignment="1">
      <alignment horizontal="left"/>
    </xf>
    <xf numFmtId="0" fontId="128" fillId="0" borderId="0" xfId="0" applyFont="1" applyFill="1" applyBorder="1" applyAlignment="1">
      <alignment horizontal="center"/>
    </xf>
    <xf numFmtId="0" fontId="128" fillId="0" borderId="0" xfId="0" applyFont="1" applyFill="1" applyBorder="1"/>
    <xf numFmtId="39" fontId="128" fillId="0" borderId="0" xfId="1" applyNumberFormat="1" applyFont="1" applyFill="1" applyBorder="1"/>
    <xf numFmtId="39" fontId="128" fillId="0" borderId="6" xfId="1" applyNumberFormat="1" applyFont="1" applyFill="1" applyBorder="1"/>
    <xf numFmtId="0" fontId="128" fillId="0" borderId="5" xfId="0" applyFont="1" applyFill="1" applyBorder="1" applyAlignment="1">
      <alignment horizontal="center"/>
    </xf>
    <xf numFmtId="0" fontId="128" fillId="2" borderId="0" xfId="0" applyFont="1" applyFill="1" applyBorder="1" applyAlignment="1">
      <alignment horizontal="center"/>
    </xf>
    <xf numFmtId="0" fontId="113" fillId="2" borderId="6" xfId="0" applyFont="1" applyFill="1" applyBorder="1"/>
    <xf numFmtId="0" fontId="113" fillId="2" borderId="0" xfId="0" applyFont="1" applyFill="1"/>
    <xf numFmtId="39" fontId="9" fillId="0" borderId="0" xfId="1" applyNumberFormat="1" applyFont="1" applyFill="1" applyBorder="1"/>
    <xf numFmtId="39" fontId="9" fillId="0" borderId="6" xfId="1" applyNumberFormat="1" applyFont="1" applyFill="1" applyBorder="1"/>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117" fillId="0" borderId="5" xfId="4" applyFont="1" applyBorder="1"/>
    <xf numFmtId="39" fontId="9" fillId="10" borderId="1" xfId="0" applyNumberFormat="1" applyFont="1" applyFill="1" applyBorder="1"/>
    <xf numFmtId="39" fontId="9" fillId="10" borderId="13" xfId="0" applyNumberFormat="1" applyFont="1" applyFill="1" applyBorder="1"/>
    <xf numFmtId="0" fontId="9" fillId="10" borderId="2" xfId="0" applyFont="1" applyFill="1" applyBorder="1"/>
    <xf numFmtId="0" fontId="9" fillId="10" borderId="3" xfId="0" applyFont="1" applyFill="1" applyBorder="1"/>
    <xf numFmtId="0" fontId="9" fillId="10" borderId="4" xfId="0" applyFont="1" applyFill="1" applyBorder="1"/>
    <xf numFmtId="0" fontId="117" fillId="10" borderId="5" xfId="4" applyFont="1" applyFill="1" applyBorder="1" applyAlignment="1">
      <alignment wrapText="1"/>
    </xf>
    <xf numFmtId="0" fontId="9" fillId="2" borderId="5" xfId="0" applyFont="1" applyFill="1" applyBorder="1" applyAlignment="1">
      <alignment horizontal="left" wrapText="1"/>
    </xf>
    <xf numFmtId="0" fontId="117" fillId="0" borderId="12" xfId="4" applyFont="1" applyBorder="1"/>
    <xf numFmtId="0" fontId="117" fillId="10" borderId="1" xfId="4" applyFont="1" applyFill="1" applyBorder="1"/>
    <xf numFmtId="39" fontId="9" fillId="10" borderId="1" xfId="1" applyNumberFormat="1" applyFont="1" applyFill="1" applyBorder="1"/>
    <xf numFmtId="39" fontId="9" fillId="10" borderId="13" xfId="1" applyNumberFormat="1" applyFont="1" applyFill="1" applyBorder="1"/>
    <xf numFmtId="0" fontId="9" fillId="10" borderId="6" xfId="0" applyFont="1" applyFill="1" applyBorder="1"/>
    <xf numFmtId="43" fontId="9" fillId="10" borderId="0" xfId="1" applyFont="1" applyFill="1" applyBorder="1"/>
    <xf numFmtId="43" fontId="9" fillId="10" borderId="6" xfId="1" applyFont="1" applyFill="1" applyBorder="1"/>
    <xf numFmtId="43" fontId="9" fillId="10" borderId="10" xfId="0" applyNumberFormat="1" applyFont="1" applyFill="1" applyBorder="1"/>
    <xf numFmtId="43" fontId="9" fillId="10" borderId="11" xfId="0" applyNumberFormat="1" applyFont="1" applyFill="1" applyBorder="1"/>
    <xf numFmtId="0" fontId="9" fillId="10" borderId="25" xfId="0" applyFont="1" applyFill="1" applyBorder="1"/>
    <xf numFmtId="43" fontId="9" fillId="10" borderId="0" xfId="1" applyFont="1" applyFill="1" applyBorder="1" applyAlignment="1">
      <alignment vertical="center"/>
    </xf>
    <xf numFmtId="43" fontId="9" fillId="10" borderId="6" xfId="1" applyFont="1" applyFill="1" applyBorder="1" applyAlignment="1">
      <alignment vertical="center"/>
    </xf>
    <xf numFmtId="43" fontId="9" fillId="10" borderId="10" xfId="1" applyFont="1" applyFill="1" applyBorder="1"/>
    <xf numFmtId="43" fontId="9" fillId="10" borderId="11" xfId="1" applyFont="1" applyFill="1" applyBorder="1"/>
    <xf numFmtId="0" fontId="9" fillId="2" borderId="1" xfId="0" applyFont="1" applyFill="1" applyBorder="1" applyAlignment="1">
      <alignment horizontal="center" vertical="center"/>
    </xf>
    <xf numFmtId="43" fontId="9" fillId="10" borderId="43" xfId="1" applyFont="1" applyFill="1" applyBorder="1"/>
    <xf numFmtId="43" fontId="9" fillId="10" borderId="44" xfId="1" applyFont="1" applyFill="1" applyBorder="1"/>
    <xf numFmtId="43" fontId="9" fillId="10" borderId="11" xfId="1" applyFont="1" applyFill="1" applyBorder="1" applyAlignment="1">
      <alignment vertical="center"/>
    </xf>
    <xf numFmtId="0" fontId="9" fillId="10" borderId="0" xfId="0" applyFont="1" applyFill="1" applyBorder="1" applyAlignment="1">
      <alignment horizontal="left" vertical="center" wrapText="1"/>
    </xf>
    <xf numFmtId="0" fontId="98" fillId="10" borderId="16" xfId="0" applyFont="1" applyFill="1" applyBorder="1"/>
    <xf numFmtId="0" fontId="113" fillId="2" borderId="0" xfId="0" applyFont="1" applyFill="1" applyAlignment="1">
      <alignment horizontal="right"/>
    </xf>
    <xf numFmtId="0" fontId="113" fillId="2" borderId="16" xfId="0" applyFont="1" applyFill="1" applyBorder="1"/>
    <xf numFmtId="0" fontId="130" fillId="2" borderId="0" xfId="0" applyFont="1" applyFill="1"/>
    <xf numFmtId="0" fontId="113" fillId="2" borderId="24" xfId="0" applyFont="1" applyFill="1" applyBorder="1"/>
    <xf numFmtId="0" fontId="131" fillId="2" borderId="0" xfId="0" applyFont="1" applyFill="1"/>
    <xf numFmtId="0" fontId="132" fillId="2" borderId="4" xfId="0" applyFont="1" applyFill="1" applyBorder="1" applyAlignment="1">
      <alignment horizontal="center"/>
    </xf>
    <xf numFmtId="0" fontId="132" fillId="2" borderId="6" xfId="0" applyFont="1" applyFill="1" applyBorder="1" applyAlignment="1">
      <alignment horizontal="center"/>
    </xf>
    <xf numFmtId="0" fontId="132" fillId="2" borderId="0" xfId="0" applyFont="1" applyFill="1" applyBorder="1" applyAlignment="1">
      <alignment horizontal="center"/>
    </xf>
    <xf numFmtId="0" fontId="133" fillId="2" borderId="0" xfId="0" applyFont="1" applyFill="1" applyBorder="1"/>
    <xf numFmtId="0" fontId="113" fillId="2" borderId="0" xfId="0" applyFont="1" applyFill="1" applyBorder="1"/>
    <xf numFmtId="0" fontId="134" fillId="2" borderId="0" xfId="0" applyFont="1" applyFill="1" applyBorder="1"/>
    <xf numFmtId="0" fontId="133" fillId="2" borderId="5" xfId="0" applyFont="1" applyFill="1" applyBorder="1"/>
    <xf numFmtId="0" fontId="113" fillId="2" borderId="1" xfId="0" applyFont="1" applyFill="1" applyBorder="1"/>
    <xf numFmtId="14" fontId="113" fillId="2" borderId="1" xfId="0" applyNumberFormat="1" applyFont="1" applyFill="1" applyBorder="1"/>
    <xf numFmtId="0" fontId="133" fillId="2" borderId="15" xfId="0" applyFont="1" applyFill="1" applyBorder="1"/>
    <xf numFmtId="0" fontId="133" fillId="2" borderId="2" xfId="0" applyFont="1" applyFill="1" applyBorder="1" applyAlignment="1">
      <alignment horizontal="center"/>
    </xf>
    <xf numFmtId="0" fontId="133" fillId="2" borderId="3" xfId="0" applyFont="1" applyFill="1" applyBorder="1" applyAlignment="1">
      <alignment horizontal="center"/>
    </xf>
    <xf numFmtId="0" fontId="133" fillId="2" borderId="4" xfId="0" applyFont="1" applyFill="1" applyBorder="1" applyAlignment="1">
      <alignment horizontal="center"/>
    </xf>
    <xf numFmtId="0" fontId="133" fillId="2" borderId="0" xfId="0" applyFont="1" applyFill="1" applyBorder="1" applyAlignment="1">
      <alignment horizontal="center"/>
    </xf>
    <xf numFmtId="0" fontId="133" fillId="2" borderId="6" xfId="0" applyFont="1" applyFill="1" applyBorder="1" applyAlignment="1">
      <alignment horizontal="center"/>
    </xf>
    <xf numFmtId="0" fontId="113" fillId="2" borderId="7" xfId="0" applyFont="1" applyFill="1" applyBorder="1"/>
    <xf numFmtId="0" fontId="113" fillId="2" borderId="8" xfId="0" applyFont="1" applyFill="1" applyBorder="1"/>
    <xf numFmtId="0" fontId="113" fillId="2" borderId="8" xfId="0" applyFont="1" applyFill="1" applyBorder="1" applyAlignment="1">
      <alignment horizontal="center"/>
    </xf>
    <xf numFmtId="0" fontId="113" fillId="2" borderId="9" xfId="0" applyFont="1" applyFill="1" applyBorder="1" applyAlignment="1">
      <alignment horizontal="center"/>
    </xf>
    <xf numFmtId="0" fontId="113" fillId="2" borderId="5" xfId="0" applyFont="1" applyFill="1" applyBorder="1" applyAlignment="1">
      <alignment horizontal="center"/>
    </xf>
    <xf numFmtId="0" fontId="113" fillId="2" borderId="0" xfId="0" quotePrefix="1" applyFont="1" applyFill="1" applyBorder="1" applyAlignment="1">
      <alignment horizontal="center"/>
    </xf>
    <xf numFmtId="39" fontId="113" fillId="2" borderId="0" xfId="0" applyNumberFormat="1" applyFont="1" applyFill="1" applyBorder="1" applyAlignment="1">
      <alignment horizontal="center"/>
    </xf>
    <xf numFmtId="39" fontId="113" fillId="2" borderId="6" xfId="0" applyNumberFormat="1" applyFont="1" applyFill="1" applyBorder="1" applyAlignment="1">
      <alignment horizontal="center"/>
    </xf>
    <xf numFmtId="0" fontId="113" fillId="2" borderId="5" xfId="0" applyFont="1" applyFill="1" applyBorder="1" applyAlignment="1">
      <alignment wrapText="1"/>
    </xf>
    <xf numFmtId="0" fontId="135" fillId="2" borderId="5" xfId="0" applyFont="1" applyFill="1" applyBorder="1" applyAlignment="1">
      <alignment horizontal="left"/>
    </xf>
    <xf numFmtId="0" fontId="113" fillId="2" borderId="0" xfId="0" applyFont="1" applyFill="1" applyBorder="1" applyAlignment="1"/>
    <xf numFmtId="39" fontId="113" fillId="2" borderId="0" xfId="1" applyNumberFormat="1" applyFont="1" applyFill="1" applyBorder="1"/>
    <xf numFmtId="39" fontId="113" fillId="2" borderId="6" xfId="1" applyNumberFormat="1" applyFont="1" applyFill="1" applyBorder="1"/>
    <xf numFmtId="0" fontId="113" fillId="2" borderId="2" xfId="0" applyFont="1" applyFill="1" applyBorder="1" applyAlignment="1">
      <alignment horizontal="center"/>
    </xf>
    <xf numFmtId="0" fontId="113" fillId="2" borderId="3" xfId="0" applyFont="1" applyFill="1" applyBorder="1" applyAlignment="1">
      <alignment horizontal="center"/>
    </xf>
    <xf numFmtId="0" fontId="113" fillId="2" borderId="3" xfId="0" applyFont="1" applyFill="1" applyBorder="1"/>
    <xf numFmtId="39" fontId="113" fillId="2" borderId="3" xfId="1" applyNumberFormat="1" applyFont="1" applyFill="1" applyBorder="1"/>
    <xf numFmtId="39" fontId="113" fillId="2" borderId="4" xfId="1" applyNumberFormat="1" applyFont="1" applyFill="1" applyBorder="1"/>
    <xf numFmtId="39" fontId="136" fillId="2" borderId="10" xfId="1" applyNumberFormat="1" applyFont="1" applyFill="1" applyBorder="1"/>
    <xf numFmtId="39" fontId="136" fillId="2" borderId="11" xfId="1" applyNumberFormat="1" applyFont="1" applyFill="1" applyBorder="1"/>
    <xf numFmtId="0" fontId="113" fillId="2" borderId="12" xfId="0" applyFont="1" applyFill="1" applyBorder="1"/>
    <xf numFmtId="39" fontId="113" fillId="2" borderId="1" xfId="0" applyNumberFormat="1" applyFont="1" applyFill="1" applyBorder="1"/>
    <xf numFmtId="39" fontId="113" fillId="2" borderId="13" xfId="0" applyNumberFormat="1" applyFont="1" applyFill="1" applyBorder="1"/>
    <xf numFmtId="0" fontId="133" fillId="2" borderId="0" xfId="0" applyFont="1" applyFill="1" applyBorder="1" applyAlignment="1">
      <alignment horizontal="left"/>
    </xf>
    <xf numFmtId="43" fontId="113" fillId="2" borderId="0" xfId="1" applyFont="1" applyFill="1" applyBorder="1"/>
    <xf numFmtId="167" fontId="133" fillId="2" borderId="0" xfId="1" applyNumberFormat="1" applyFont="1" applyFill="1" applyBorder="1"/>
    <xf numFmtId="14" fontId="113" fillId="2" borderId="0" xfId="0" applyNumberFormat="1" applyFont="1" applyFill="1" applyBorder="1"/>
    <xf numFmtId="167" fontId="131" fillId="2" borderId="1" xfId="1" applyNumberFormat="1" applyFont="1" applyFill="1" applyBorder="1"/>
    <xf numFmtId="0" fontId="131" fillId="2" borderId="13" xfId="0" applyFont="1" applyFill="1" applyBorder="1"/>
    <xf numFmtId="0" fontId="23" fillId="2" borderId="21" xfId="0" applyFont="1" applyFill="1" applyBorder="1" applyAlignment="1">
      <alignment horizontal="center" vertical="top" wrapText="1"/>
    </xf>
    <xf numFmtId="0" fontId="23" fillId="2" borderId="23" xfId="0" applyFont="1" applyFill="1" applyBorder="1" applyAlignment="1">
      <alignment horizontal="center" vertical="top" wrapText="1"/>
    </xf>
    <xf numFmtId="0" fontId="23" fillId="2" borderId="26" xfId="0" applyFont="1" applyFill="1" applyBorder="1" applyAlignment="1">
      <alignment horizontal="center" vertical="top" wrapText="1"/>
    </xf>
    <xf numFmtId="0" fontId="23" fillId="2" borderId="27" xfId="0" applyFont="1" applyFill="1" applyBorder="1" applyAlignment="1">
      <alignment horizontal="center" vertical="top" wrapText="1"/>
    </xf>
    <xf numFmtId="0" fontId="23" fillId="2" borderId="0" xfId="0" applyFont="1" applyFill="1" applyAlignment="1">
      <alignment horizontal="center"/>
    </xf>
    <xf numFmtId="0" fontId="23" fillId="10" borderId="0" xfId="0" applyFont="1" applyFill="1" applyAlignment="1">
      <alignment horizontal="center" vertical="center"/>
    </xf>
    <xf numFmtId="0" fontId="24" fillId="0" borderId="22" xfId="0" applyFont="1" applyFill="1" applyBorder="1" applyAlignment="1">
      <alignment horizontal="center"/>
    </xf>
    <xf numFmtId="0" fontId="24" fillId="0" borderId="24" xfId="0" applyFont="1" applyFill="1" applyBorder="1" applyAlignment="1">
      <alignment horizontal="center"/>
    </xf>
    <xf numFmtId="0" fontId="24" fillId="0" borderId="23" xfId="0" applyFont="1" applyFill="1" applyBorder="1" applyAlignment="1">
      <alignment horizontal="center"/>
    </xf>
    <xf numFmtId="0" fontId="23" fillId="0" borderId="28" xfId="0" applyFont="1" applyFill="1" applyBorder="1" applyAlignment="1">
      <alignment horizontal="center" vertical="top" wrapText="1"/>
    </xf>
    <xf numFmtId="0" fontId="23" fillId="0" borderId="26" xfId="0" applyFont="1" applyFill="1" applyBorder="1" applyAlignment="1">
      <alignment horizontal="center" vertical="top" wrapText="1"/>
    </xf>
    <xf numFmtId="0" fontId="23" fillId="0" borderId="28" xfId="0" applyFont="1" applyFill="1" applyBorder="1" applyAlignment="1">
      <alignment vertical="top" wrapText="1"/>
    </xf>
    <xf numFmtId="0" fontId="23" fillId="0" borderId="26" xfId="0" applyFont="1" applyFill="1" applyBorder="1" applyAlignment="1">
      <alignment vertical="top" wrapText="1"/>
    </xf>
    <xf numFmtId="167" fontId="25" fillId="0" borderId="22" xfId="0" quotePrefix="1" applyNumberFormat="1" applyFont="1" applyFill="1" applyBorder="1" applyAlignment="1">
      <alignment horizontal="center" vertical="top" wrapText="1"/>
    </xf>
    <xf numFmtId="167" fontId="25" fillId="0" borderId="23" xfId="0" quotePrefix="1" applyNumberFormat="1" applyFont="1" applyFill="1" applyBorder="1" applyAlignment="1">
      <alignment horizontal="center" vertical="top" wrapText="1"/>
    </xf>
    <xf numFmtId="0" fontId="23" fillId="0" borderId="28" xfId="0" applyFont="1" applyFill="1" applyBorder="1" applyAlignment="1">
      <alignment horizontal="left" vertical="top" wrapText="1"/>
    </xf>
    <xf numFmtId="0" fontId="23" fillId="0" borderId="26" xfId="0" applyFont="1" applyFill="1" applyBorder="1" applyAlignment="1">
      <alignment horizontal="left" vertical="top" wrapText="1"/>
    </xf>
    <xf numFmtId="0" fontId="10" fillId="2" borderId="2" xfId="0" applyFont="1" applyFill="1" applyBorder="1" applyAlignment="1">
      <alignment horizontal="center"/>
    </xf>
    <xf numFmtId="0" fontId="10" fillId="2" borderId="3" xfId="0" applyFont="1" applyFill="1" applyBorder="1" applyAlignment="1">
      <alignment horizontal="center"/>
    </xf>
    <xf numFmtId="0" fontId="10" fillId="2" borderId="46" xfId="0" applyFont="1" applyFill="1" applyBorder="1" applyAlignment="1">
      <alignment horizontal="center"/>
    </xf>
    <xf numFmtId="0" fontId="10" fillId="2" borderId="5" xfId="0" applyFont="1" applyFill="1" applyBorder="1" applyAlignment="1">
      <alignment horizontal="center"/>
    </xf>
    <xf numFmtId="0" fontId="10" fillId="2" borderId="0" xfId="0" applyFont="1" applyFill="1" applyBorder="1" applyAlignment="1">
      <alignment horizontal="center"/>
    </xf>
    <xf numFmtId="0" fontId="10" fillId="2" borderId="19" xfId="0" applyFont="1" applyFill="1" applyBorder="1" applyAlignment="1">
      <alignment horizontal="center"/>
    </xf>
    <xf numFmtId="0" fontId="9" fillId="2" borderId="5" xfId="0" applyFont="1" applyFill="1" applyBorder="1" applyAlignment="1">
      <alignment horizontal="left"/>
    </xf>
    <xf numFmtId="0" fontId="9" fillId="2" borderId="0" xfId="0" applyFont="1" applyFill="1" applyBorder="1" applyAlignment="1">
      <alignment horizontal="left"/>
    </xf>
    <xf numFmtId="0" fontId="11" fillId="2" borderId="0" xfId="0" applyFont="1" applyFill="1" applyBorder="1" applyAlignment="1">
      <alignment horizontal="left"/>
    </xf>
    <xf numFmtId="0" fontId="11" fillId="10" borderId="0" xfId="0" applyFont="1" applyFill="1" applyBorder="1" applyAlignment="1">
      <alignment horizontal="center"/>
    </xf>
    <xf numFmtId="0" fontId="11" fillId="2" borderId="18" xfId="0" applyFont="1" applyFill="1" applyBorder="1" applyAlignment="1">
      <alignment horizontal="center"/>
    </xf>
    <xf numFmtId="0" fontId="11" fillId="2" borderId="0" xfId="0" applyFont="1" applyFill="1" applyBorder="1" applyAlignment="1">
      <alignment horizontal="center"/>
    </xf>
    <xf numFmtId="0" fontId="14" fillId="2" borderId="5" xfId="0" applyFont="1" applyFill="1" applyBorder="1" applyAlignment="1">
      <alignment horizontal="left"/>
    </xf>
    <xf numFmtId="0" fontId="14" fillId="2" borderId="0" xfId="0" applyFont="1" applyFill="1" applyBorder="1" applyAlignment="1">
      <alignment horizontal="left"/>
    </xf>
    <xf numFmtId="0" fontId="11" fillId="2" borderId="38" xfId="0" applyFont="1" applyFill="1" applyBorder="1" applyAlignment="1">
      <alignment horizontal="center"/>
    </xf>
    <xf numFmtId="0" fontId="11" fillId="2" borderId="37" xfId="0" applyFont="1" applyFill="1" applyBorder="1" applyAlignment="1">
      <alignment horizontal="center"/>
    </xf>
    <xf numFmtId="0" fontId="44" fillId="2" borderId="3" xfId="0" applyFont="1" applyFill="1" applyBorder="1" applyAlignment="1">
      <alignment horizontal="center"/>
    </xf>
    <xf numFmtId="0" fontId="44" fillId="2" borderId="4" xfId="0" applyFont="1" applyFill="1" applyBorder="1" applyAlignment="1">
      <alignment horizontal="center"/>
    </xf>
    <xf numFmtId="0" fontId="44" fillId="2" borderId="5" xfId="0" applyFont="1" applyFill="1" applyBorder="1" applyAlignment="1">
      <alignment horizontal="center"/>
    </xf>
    <xf numFmtId="0" fontId="44" fillId="2" borderId="0" xfId="0" applyFont="1" applyFill="1" applyBorder="1" applyAlignment="1">
      <alignment horizontal="center"/>
    </xf>
    <xf numFmtId="0" fontId="44" fillId="2" borderId="6" xfId="0" applyFont="1" applyFill="1" applyBorder="1" applyAlignment="1">
      <alignment horizontal="center"/>
    </xf>
    <xf numFmtId="0" fontId="42" fillId="2" borderId="0" xfId="0" applyFont="1" applyFill="1" applyBorder="1" applyAlignment="1">
      <alignment horizontal="left"/>
    </xf>
    <xf numFmtId="0" fontId="45" fillId="2" borderId="5" xfId="0" applyFont="1" applyFill="1" applyBorder="1" applyAlignment="1">
      <alignment horizontal="left"/>
    </xf>
    <xf numFmtId="0" fontId="45" fillId="2" borderId="0" xfId="0" applyFont="1" applyFill="1" applyBorder="1" applyAlignment="1">
      <alignment horizontal="left"/>
    </xf>
    <xf numFmtId="0" fontId="10" fillId="2" borderId="6" xfId="0" applyFont="1" applyFill="1" applyBorder="1" applyAlignment="1">
      <alignment horizontal="center"/>
    </xf>
    <xf numFmtId="0" fontId="11" fillId="2" borderId="6"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0" fontId="98" fillId="2" borderId="0" xfId="0" applyFont="1" applyFill="1" applyAlignment="1">
      <alignment vertical="top" wrapText="1"/>
    </xf>
    <xf numFmtId="0" fontId="10" fillId="10" borderId="0" xfId="0" applyFont="1" applyFill="1" applyBorder="1" applyAlignment="1">
      <alignment horizontal="center"/>
    </xf>
    <xf numFmtId="0" fontId="10" fillId="2" borderId="4" xfId="0" applyFont="1" applyFill="1" applyBorder="1" applyAlignment="1">
      <alignment horizontal="center"/>
    </xf>
    <xf numFmtId="0" fontId="14" fillId="2" borderId="0" xfId="0" applyFont="1" applyFill="1" applyBorder="1" applyAlignment="1">
      <alignment wrapText="1"/>
    </xf>
    <xf numFmtId="0" fontId="14" fillId="2" borderId="6" xfId="0" applyFont="1" applyFill="1" applyBorder="1" applyAlignment="1">
      <alignment wrapText="1"/>
    </xf>
    <xf numFmtId="14" fontId="9" fillId="0" borderId="0" xfId="0" applyNumberFormat="1" applyFont="1" applyFill="1" applyBorder="1" applyAlignment="1">
      <alignment wrapText="1"/>
    </xf>
    <xf numFmtId="0" fontId="9" fillId="0" borderId="0" xfId="0" applyFont="1" applyFill="1" applyBorder="1" applyAlignment="1">
      <alignment wrapText="1"/>
    </xf>
    <xf numFmtId="0" fontId="9" fillId="0" borderId="0" xfId="0" applyFont="1" applyFill="1" applyBorder="1" applyAlignment="1">
      <alignment horizontal="center" wrapText="1"/>
    </xf>
    <xf numFmtId="0" fontId="9" fillId="2" borderId="0" xfId="0" applyFont="1" applyFill="1" applyBorder="1" applyAlignment="1">
      <alignment wrapText="1"/>
    </xf>
    <xf numFmtId="0" fontId="9" fillId="2" borderId="0" xfId="0" applyFont="1" applyFill="1" applyBorder="1" applyAlignment="1">
      <alignment vertical="top" wrapText="1"/>
    </xf>
    <xf numFmtId="0" fontId="9" fillId="2" borderId="6" xfId="0" applyFont="1" applyFill="1" applyBorder="1" applyAlignment="1">
      <alignment vertical="top" wrapText="1"/>
    </xf>
    <xf numFmtId="49" fontId="10" fillId="2" borderId="2" xfId="0" applyNumberFormat="1" applyFont="1" applyFill="1" applyBorder="1" applyAlignment="1">
      <alignment horizontal="center"/>
    </xf>
    <xf numFmtId="49" fontId="44" fillId="2" borderId="3" xfId="0" applyNumberFormat="1" applyFont="1" applyFill="1" applyBorder="1" applyAlignment="1">
      <alignment horizontal="center"/>
    </xf>
    <xf numFmtId="49" fontId="44" fillId="2" borderId="4" xfId="0" applyNumberFormat="1" applyFont="1" applyFill="1" applyBorder="1" applyAlignment="1">
      <alignment horizontal="center"/>
    </xf>
    <xf numFmtId="0" fontId="10" fillId="2" borderId="5"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6" xfId="0" applyNumberFormat="1" applyFont="1" applyFill="1" applyBorder="1" applyAlignment="1">
      <alignment horizontal="center" vertical="center"/>
    </xf>
    <xf numFmtId="0" fontId="11" fillId="2" borderId="0" xfId="0" applyFont="1" applyFill="1" applyAlignment="1">
      <alignment horizontal="left"/>
    </xf>
    <xf numFmtId="0" fontId="85" fillId="2" borderId="0" xfId="0" applyFont="1" applyFill="1" applyBorder="1" applyAlignment="1">
      <alignment vertical="top" wrapText="1"/>
    </xf>
    <xf numFmtId="0" fontId="85" fillId="2" borderId="6" xfId="0" applyFont="1" applyFill="1" applyBorder="1" applyAlignment="1">
      <alignment vertical="top" wrapText="1"/>
    </xf>
    <xf numFmtId="0" fontId="11" fillId="2" borderId="27" xfId="0" applyFont="1" applyFill="1" applyBorder="1" applyAlignment="1">
      <alignment horizontal="left" wrapText="1" indent="1"/>
    </xf>
    <xf numFmtId="0" fontId="11" fillId="2" borderId="27" xfId="0" applyFont="1" applyFill="1" applyBorder="1" applyAlignment="1">
      <alignment wrapText="1"/>
    </xf>
    <xf numFmtId="0" fontId="84" fillId="2" borderId="0" xfId="0" applyFont="1" applyFill="1" applyAlignment="1">
      <alignment wrapText="1"/>
    </xf>
    <xf numFmtId="0" fontId="9" fillId="2" borderId="27" xfId="0" applyFont="1" applyFill="1" applyBorder="1" applyAlignment="1">
      <alignment wrapText="1"/>
    </xf>
    <xf numFmtId="0" fontId="70" fillId="2" borderId="0" xfId="0" applyFont="1" applyFill="1" applyAlignment="1">
      <alignment horizontal="center"/>
    </xf>
    <xf numFmtId="0" fontId="70" fillId="3" borderId="0" xfId="0" applyFont="1" applyFill="1" applyAlignment="1" applyProtection="1">
      <alignment horizontal="center"/>
      <protection locked="0"/>
    </xf>
    <xf numFmtId="0" fontId="84" fillId="2" borderId="0" xfId="0" applyFont="1" applyFill="1" applyAlignment="1">
      <alignment horizontal="justify" vertical="top" wrapText="1"/>
    </xf>
    <xf numFmtId="0" fontId="21" fillId="2" borderId="5" xfId="0" applyFont="1" applyFill="1" applyBorder="1" applyAlignment="1">
      <alignment horizontal="center"/>
    </xf>
    <xf numFmtId="0" fontId="21" fillId="2" borderId="0" xfId="0" applyFont="1" applyFill="1" applyBorder="1" applyAlignment="1">
      <alignment horizontal="center"/>
    </xf>
    <xf numFmtId="0" fontId="89" fillId="2" borderId="2" xfId="0" applyFont="1" applyFill="1" applyBorder="1" applyAlignment="1">
      <alignment horizontal="center"/>
    </xf>
    <xf numFmtId="0" fontId="89" fillId="2" borderId="3" xfId="0" applyFont="1" applyFill="1" applyBorder="1" applyAlignment="1">
      <alignment horizontal="center"/>
    </xf>
    <xf numFmtId="0" fontId="11" fillId="10" borderId="0" xfId="7" applyFont="1" applyFill="1" applyBorder="1" applyAlignment="1">
      <alignment horizontal="left"/>
    </xf>
    <xf numFmtId="0" fontId="10" fillId="10" borderId="2" xfId="7" applyFont="1" applyFill="1" applyBorder="1" applyAlignment="1">
      <alignment horizontal="center"/>
    </xf>
    <xf numFmtId="0" fontId="10" fillId="10" borderId="3" xfId="7" applyFont="1" applyFill="1" applyBorder="1" applyAlignment="1">
      <alignment horizontal="center"/>
    </xf>
    <xf numFmtId="0" fontId="10" fillId="10" borderId="4" xfId="7" applyFont="1" applyFill="1" applyBorder="1" applyAlignment="1">
      <alignment horizontal="center"/>
    </xf>
    <xf numFmtId="0" fontId="10" fillId="10" borderId="5" xfId="7" applyFont="1" applyFill="1" applyBorder="1" applyAlignment="1">
      <alignment horizontal="center"/>
    </xf>
    <xf numFmtId="0" fontId="10" fillId="10" borderId="0" xfId="7" applyFont="1" applyFill="1" applyBorder="1" applyAlignment="1">
      <alignment horizontal="center"/>
    </xf>
    <xf numFmtId="0" fontId="10" fillId="10" borderId="6" xfId="7" applyFont="1" applyFill="1" applyBorder="1" applyAlignment="1">
      <alignment horizontal="center"/>
    </xf>
    <xf numFmtId="0" fontId="109" fillId="10" borderId="5" xfId="7" applyFont="1" applyFill="1" applyBorder="1" applyAlignment="1">
      <alignment horizontal="left"/>
    </xf>
    <xf numFmtId="0" fontId="109" fillId="10" borderId="0" xfId="7" applyFont="1" applyFill="1" applyBorder="1" applyAlignment="1">
      <alignment horizontal="left"/>
    </xf>
    <xf numFmtId="0" fontId="21" fillId="10" borderId="5" xfId="7" applyFont="1" applyFill="1" applyBorder="1" applyAlignment="1">
      <alignment horizontal="center"/>
    </xf>
    <xf numFmtId="0" fontId="21" fillId="10" borderId="0" xfId="7" applyFont="1" applyFill="1" applyBorder="1" applyAlignment="1">
      <alignment horizontal="center"/>
    </xf>
    <xf numFmtId="0" fontId="79" fillId="2" borderId="0" xfId="0" applyFont="1" applyFill="1" applyAlignment="1">
      <alignment horizontal="left" wrapText="1"/>
    </xf>
    <xf numFmtId="0" fontId="79" fillId="2" borderId="16" xfId="0" applyFont="1" applyFill="1" applyBorder="1" applyAlignment="1">
      <alignment horizontal="center"/>
    </xf>
    <xf numFmtId="0" fontId="55" fillId="2" borderId="2" xfId="0" applyFont="1" applyFill="1" applyBorder="1" applyAlignment="1">
      <alignment horizontal="left" vertical="top" wrapText="1"/>
    </xf>
    <xf numFmtId="0" fontId="14" fillId="2" borderId="3" xfId="0" applyFont="1" applyFill="1" applyBorder="1" applyAlignment="1">
      <alignment horizontal="left" vertical="top" wrapText="1"/>
    </xf>
    <xf numFmtId="0" fontId="14" fillId="2" borderId="5"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12" xfId="0"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 xfId="0" applyFont="1" applyFill="1" applyBorder="1" applyAlignment="1">
      <alignment wrapText="1"/>
    </xf>
    <xf numFmtId="172" fontId="80" fillId="2" borderId="0" xfId="0" applyNumberFormat="1" applyFont="1" applyFill="1" applyAlignment="1">
      <alignment horizontal="left"/>
    </xf>
    <xf numFmtId="172" fontId="41" fillId="2" borderId="0" xfId="0" applyNumberFormat="1" applyFont="1" applyFill="1" applyAlignment="1">
      <alignment horizontal="left"/>
    </xf>
    <xf numFmtId="0" fontId="80" fillId="2" borderId="0" xfId="0" applyFont="1" applyFill="1" applyAlignment="1">
      <alignment horizontal="center"/>
    </xf>
    <xf numFmtId="167" fontId="41" fillId="2" borderId="0" xfId="0" applyNumberFormat="1" applyFont="1" applyFill="1" applyAlignment="1">
      <alignment horizontal="left"/>
    </xf>
    <xf numFmtId="0" fontId="14" fillId="2" borderId="2" xfId="0" applyFont="1" applyFill="1" applyBorder="1" applyAlignment="1">
      <alignment horizont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10" borderId="0" xfId="0" applyFont="1" applyFill="1" applyAlignment="1">
      <alignment horizontal="center"/>
    </xf>
    <xf numFmtId="0" fontId="11" fillId="0" borderId="2" xfId="0" applyFont="1" applyFill="1" applyBorder="1" applyAlignment="1">
      <alignment horizontal="center"/>
    </xf>
    <xf numFmtId="0" fontId="11" fillId="0" borderId="3" xfId="0" applyFont="1" applyFill="1" applyBorder="1" applyAlignment="1">
      <alignment horizontal="center"/>
    </xf>
    <xf numFmtId="0" fontId="11" fillId="0" borderId="4" xfId="0" applyFont="1" applyFill="1" applyBorder="1" applyAlignment="1">
      <alignment horizontal="center"/>
    </xf>
    <xf numFmtId="0" fontId="14" fillId="0" borderId="0" xfId="0" applyFont="1" applyFill="1" applyAlignment="1">
      <alignment horizontal="center"/>
    </xf>
    <xf numFmtId="0" fontId="14" fillId="0" borderId="16" xfId="0" applyFont="1" applyFill="1" applyBorder="1" applyAlignment="1">
      <alignment horizontal="center"/>
    </xf>
    <xf numFmtId="0" fontId="14" fillId="0" borderId="2" xfId="0" applyFont="1" applyFill="1" applyBorder="1" applyAlignment="1">
      <alignment horizontal="center"/>
    </xf>
    <xf numFmtId="0" fontId="14" fillId="0" borderId="3" xfId="0" applyFont="1" applyFill="1" applyBorder="1" applyAlignment="1">
      <alignment horizontal="center"/>
    </xf>
    <xf numFmtId="0" fontId="14" fillId="0" borderId="4" xfId="0" applyFont="1" applyFill="1" applyBorder="1" applyAlignment="1">
      <alignment horizontal="center"/>
    </xf>
    <xf numFmtId="0" fontId="14" fillId="2" borderId="16" xfId="0" applyFont="1" applyFill="1" applyBorder="1" applyAlignment="1">
      <alignment horizontal="center"/>
    </xf>
    <xf numFmtId="0" fontId="14" fillId="2" borderId="16" xfId="0" applyFont="1" applyFill="1" applyBorder="1" applyAlignment="1">
      <alignment horizontal="left"/>
    </xf>
    <xf numFmtId="0" fontId="11" fillId="0" borderId="32" xfId="0" applyFont="1" applyFill="1" applyBorder="1" applyAlignment="1">
      <alignment horizontal="center"/>
    </xf>
    <xf numFmtId="0" fontId="11" fillId="0" borderId="33" xfId="0" applyFont="1" applyFill="1" applyBorder="1" applyAlignment="1">
      <alignment horizontal="center"/>
    </xf>
    <xf numFmtId="0" fontId="11" fillId="0" borderId="34" xfId="0" applyFont="1" applyFill="1" applyBorder="1" applyAlignment="1">
      <alignment horizontal="center"/>
    </xf>
    <xf numFmtId="0" fontId="14" fillId="0" borderId="32" xfId="0" applyFont="1" applyFill="1" applyBorder="1" applyAlignment="1">
      <alignment horizontal="center"/>
    </xf>
    <xf numFmtId="0" fontId="14" fillId="0" borderId="33" xfId="0" applyFont="1" applyFill="1" applyBorder="1" applyAlignment="1">
      <alignment horizontal="center"/>
    </xf>
    <xf numFmtId="0" fontId="14" fillId="0" borderId="34" xfId="0" applyFont="1" applyFill="1" applyBorder="1" applyAlignment="1">
      <alignment horizontal="center"/>
    </xf>
    <xf numFmtId="0" fontId="14" fillId="2" borderId="0" xfId="0" applyFont="1" applyFill="1" applyAlignment="1">
      <alignment horizontal="center"/>
    </xf>
    <xf numFmtId="0" fontId="9" fillId="10" borderId="16" xfId="0" applyFont="1" applyFill="1" applyBorder="1" applyAlignment="1">
      <alignment horizontal="center"/>
    </xf>
    <xf numFmtId="0" fontId="14" fillId="10" borderId="16" xfId="0" applyFont="1" applyFill="1" applyBorder="1" applyAlignment="1">
      <alignment horizontal="center"/>
    </xf>
    <xf numFmtId="0" fontId="11" fillId="9" borderId="2" xfId="0" applyFont="1" applyFill="1" applyBorder="1" applyAlignment="1">
      <alignment horizontal="center"/>
    </xf>
    <xf numFmtId="0" fontId="11" fillId="9" borderId="3" xfId="0" applyFont="1" applyFill="1" applyBorder="1" applyAlignment="1">
      <alignment horizontal="center"/>
    </xf>
    <xf numFmtId="0" fontId="11" fillId="9" borderId="4" xfId="0" applyFont="1" applyFill="1" applyBorder="1" applyAlignment="1">
      <alignment horizontal="center"/>
    </xf>
    <xf numFmtId="0" fontId="9" fillId="10" borderId="0" xfId="0" applyFont="1" applyFill="1" applyAlignment="1">
      <alignment horizontal="center"/>
    </xf>
    <xf numFmtId="0" fontId="10" fillId="10" borderId="16" xfId="0" applyFont="1" applyFill="1" applyBorder="1" applyAlignment="1">
      <alignment horizontal="center"/>
    </xf>
    <xf numFmtId="0" fontId="10" fillId="10" borderId="30" xfId="0" applyFont="1" applyFill="1" applyBorder="1" applyAlignment="1">
      <alignment horizontal="center"/>
    </xf>
    <xf numFmtId="0" fontId="0" fillId="2" borderId="0" xfId="0" applyFill="1" applyAlignment="1">
      <alignment wrapText="1"/>
    </xf>
    <xf numFmtId="0" fontId="11" fillId="10" borderId="0" xfId="0" applyFont="1" applyFill="1" applyBorder="1" applyAlignment="1">
      <alignment horizontal="left"/>
    </xf>
    <xf numFmtId="0" fontId="0" fillId="10" borderId="0" xfId="0" applyFill="1" applyAlignment="1">
      <alignment wrapText="1"/>
    </xf>
    <xf numFmtId="0" fontId="9" fillId="2" borderId="0" xfId="0" applyFont="1" applyFill="1" applyBorder="1" applyAlignment="1">
      <alignment horizontal="center" wrapText="1"/>
    </xf>
    <xf numFmtId="0" fontId="11" fillId="2" borderId="35" xfId="0" applyFont="1" applyFill="1" applyBorder="1" applyAlignment="1">
      <alignment horizontal="center"/>
    </xf>
    <xf numFmtId="0" fontId="11" fillId="2" borderId="0" xfId="0" applyFont="1" applyFill="1" applyAlignment="1">
      <alignment horizontal="center"/>
    </xf>
    <xf numFmtId="0" fontId="11" fillId="2" borderId="16" xfId="0" applyFont="1" applyFill="1" applyBorder="1" applyAlignment="1">
      <alignment horizontal="center"/>
    </xf>
    <xf numFmtId="0" fontId="20" fillId="2" borderId="0" xfId="0" applyFont="1" applyFill="1" applyAlignment="1">
      <alignment vertical="top" wrapText="1"/>
    </xf>
    <xf numFmtId="0" fontId="14" fillId="2" borderId="0" xfId="0" applyFont="1" applyFill="1" applyAlignment="1">
      <alignment vertical="top" wrapText="1"/>
    </xf>
    <xf numFmtId="0" fontId="9" fillId="2" borderId="0" xfId="0" applyFont="1" applyFill="1" applyAlignment="1">
      <alignment wrapText="1"/>
    </xf>
    <xf numFmtId="0" fontId="11" fillId="2" borderId="0" xfId="0" applyFont="1" applyFill="1" applyAlignment="1">
      <alignment horizontal="left" wrapText="1"/>
    </xf>
    <xf numFmtId="0" fontId="16" fillId="2" borderId="0" xfId="0" applyFont="1" applyFill="1" applyBorder="1" applyAlignment="1">
      <alignment vertical="top" wrapText="1"/>
    </xf>
    <xf numFmtId="0" fontId="16" fillId="2" borderId="6" xfId="0" applyFont="1" applyFill="1" applyBorder="1" applyAlignment="1">
      <alignment vertical="top" wrapText="1"/>
    </xf>
    <xf numFmtId="0" fontId="16" fillId="0" borderId="0" xfId="0" applyFont="1" applyFill="1" applyBorder="1" applyAlignment="1">
      <alignment vertical="top" wrapText="1"/>
    </xf>
    <xf numFmtId="0" fontId="16" fillId="0" borderId="6" xfId="0" applyFont="1" applyFill="1" applyBorder="1" applyAlignment="1">
      <alignment vertical="top" wrapText="1"/>
    </xf>
    <xf numFmtId="0" fontId="9" fillId="10" borderId="0" xfId="0" applyFont="1" applyFill="1" applyAlignment="1">
      <alignment horizontal="justify" vertical="top" wrapText="1"/>
    </xf>
    <xf numFmtId="0" fontId="98" fillId="2" borderId="0" xfId="0" applyFont="1" applyFill="1" applyAlignment="1">
      <alignment horizontal="justify" vertical="top" wrapText="1"/>
    </xf>
    <xf numFmtId="0" fontId="9" fillId="10" borderId="0" xfId="0" applyFont="1" applyFill="1" applyBorder="1" applyAlignment="1">
      <alignment horizontal="center"/>
    </xf>
    <xf numFmtId="0" fontId="96" fillId="10" borderId="0" xfId="4" applyFont="1" applyFill="1" applyAlignment="1">
      <alignment horizontal="center"/>
    </xf>
    <xf numFmtId="0" fontId="95" fillId="17" borderId="16" xfId="4" applyFill="1" applyBorder="1" applyAlignment="1">
      <alignment horizontal="center"/>
    </xf>
    <xf numFmtId="0" fontId="95" fillId="21" borderId="0" xfId="4" applyFill="1" applyAlignment="1">
      <alignment wrapText="1"/>
    </xf>
    <xf numFmtId="0" fontId="95" fillId="0" borderId="16" xfId="4" applyBorder="1" applyAlignment="1">
      <alignment horizontal="center"/>
    </xf>
    <xf numFmtId="0" fontId="95" fillId="10" borderId="0" xfId="4" applyFill="1" applyAlignment="1">
      <alignment wrapText="1"/>
    </xf>
    <xf numFmtId="0" fontId="96" fillId="10" borderId="0" xfId="4" applyFont="1" applyFill="1" applyBorder="1" applyAlignment="1">
      <alignment horizontal="center"/>
    </xf>
    <xf numFmtId="0" fontId="0" fillId="2" borderId="16"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10" fillId="10" borderId="2" xfId="0" applyFont="1" applyFill="1" applyBorder="1" applyAlignment="1">
      <alignment horizontal="center"/>
    </xf>
    <xf numFmtId="0" fontId="10" fillId="10" borderId="3" xfId="0" applyFont="1" applyFill="1" applyBorder="1" applyAlignment="1">
      <alignment horizontal="center"/>
    </xf>
    <xf numFmtId="0" fontId="10" fillId="10" borderId="5" xfId="0" applyFont="1" applyFill="1" applyBorder="1" applyAlignment="1">
      <alignment horizontal="center"/>
    </xf>
    <xf numFmtId="0" fontId="10" fillId="10" borderId="6" xfId="0" applyFont="1" applyFill="1" applyBorder="1" applyAlignment="1">
      <alignment horizontal="center"/>
    </xf>
    <xf numFmtId="0" fontId="11" fillId="2" borderId="0" xfId="9" applyFont="1" applyFill="1" applyBorder="1" applyAlignment="1">
      <alignment horizontal="left"/>
    </xf>
    <xf numFmtId="0" fontId="10" fillId="2" borderId="2" xfId="9" applyFont="1" applyFill="1" applyBorder="1" applyAlignment="1">
      <alignment horizontal="center"/>
    </xf>
    <xf numFmtId="0" fontId="10" fillId="2" borderId="3" xfId="9" applyFont="1" applyFill="1" applyBorder="1" applyAlignment="1">
      <alignment horizontal="center"/>
    </xf>
    <xf numFmtId="0" fontId="10" fillId="2" borderId="5" xfId="9" applyFont="1" applyFill="1" applyBorder="1" applyAlignment="1">
      <alignment horizontal="center"/>
    </xf>
    <xf numFmtId="0" fontId="10" fillId="2" borderId="0" xfId="9" applyFont="1" applyFill="1" applyBorder="1" applyAlignment="1">
      <alignment horizontal="center"/>
    </xf>
    <xf numFmtId="0" fontId="10" fillId="2" borderId="6" xfId="9" applyFont="1" applyFill="1" applyBorder="1" applyAlignment="1">
      <alignment horizontal="center"/>
    </xf>
    <xf numFmtId="0" fontId="9" fillId="2" borderId="5" xfId="9" applyFont="1" applyFill="1" applyBorder="1" applyAlignment="1">
      <alignment horizontal="left"/>
    </xf>
    <xf numFmtId="0" fontId="9" fillId="2" borderId="0" xfId="9" applyFont="1" applyFill="1" applyBorder="1" applyAlignment="1">
      <alignment horizontal="left"/>
    </xf>
    <xf numFmtId="0" fontId="9" fillId="2" borderId="0" xfId="9" applyFill="1" applyBorder="1" applyAlignment="1">
      <alignment wrapText="1"/>
    </xf>
    <xf numFmtId="0" fontId="9" fillId="0" borderId="0" xfId="9" applyAlignment="1">
      <alignment wrapText="1"/>
    </xf>
    <xf numFmtId="0" fontId="9" fillId="2" borderId="47" xfId="9" applyFill="1" applyBorder="1" applyAlignment="1">
      <alignment wrapText="1"/>
    </xf>
    <xf numFmtId="0" fontId="94" fillId="2" borderId="5" xfId="9" applyFont="1" applyFill="1" applyBorder="1" applyAlignment="1">
      <alignment wrapText="1"/>
    </xf>
    <xf numFmtId="0" fontId="94" fillId="2" borderId="0" xfId="9" applyFont="1" applyFill="1" applyBorder="1" applyAlignment="1">
      <alignment wrapText="1"/>
    </xf>
    <xf numFmtId="0" fontId="94" fillId="2" borderId="6" xfId="9" applyFont="1" applyFill="1" applyBorder="1" applyAlignment="1">
      <alignment wrapText="1"/>
    </xf>
    <xf numFmtId="0" fontId="11" fillId="2" borderId="0" xfId="9" applyFont="1" applyFill="1" applyBorder="1" applyAlignment="1">
      <alignment vertical="top" wrapText="1"/>
    </xf>
    <xf numFmtId="0" fontId="9" fillId="2" borderId="0" xfId="0" applyFont="1" applyFill="1" applyBorder="1" applyAlignment="1">
      <alignment horizontal="justify" vertical="top" wrapText="1"/>
    </xf>
    <xf numFmtId="0" fontId="0" fillId="2" borderId="0" xfId="0" applyFill="1" applyBorder="1" applyAlignment="1">
      <alignment horizontal="justify" vertical="top" wrapText="1"/>
    </xf>
    <xf numFmtId="0" fontId="9" fillId="2" borderId="22" xfId="0" applyFont="1" applyFill="1" applyBorder="1" applyAlignment="1">
      <alignment vertical="top" wrapText="1"/>
    </xf>
    <xf numFmtId="0" fontId="9" fillId="2" borderId="23" xfId="0" applyFont="1" applyFill="1" applyBorder="1" applyAlignment="1">
      <alignment vertical="top" wrapText="1"/>
    </xf>
    <xf numFmtId="0" fontId="11" fillId="2" borderId="22" xfId="0" applyFont="1" applyFill="1" applyBorder="1" applyAlignment="1">
      <alignment wrapText="1"/>
    </xf>
    <xf numFmtId="0" fontId="11" fillId="2" borderId="23" xfId="0" applyFont="1" applyFill="1" applyBorder="1" applyAlignment="1">
      <alignment wrapText="1"/>
    </xf>
    <xf numFmtId="0" fontId="2" fillId="10" borderId="30" xfId="12" applyFont="1" applyFill="1" applyBorder="1" applyAlignment="1">
      <alignment horizontal="justify" vertical="top" wrapText="1"/>
    </xf>
    <xf numFmtId="0" fontId="4" fillId="10" borderId="30" xfId="12" applyFill="1" applyBorder="1" applyAlignment="1">
      <alignment horizontal="justify" vertical="top" wrapText="1"/>
    </xf>
    <xf numFmtId="0" fontId="4" fillId="10" borderId="0" xfId="12" applyFill="1" applyBorder="1" applyAlignment="1">
      <alignment horizontal="justify" vertical="top" wrapText="1"/>
    </xf>
    <xf numFmtId="0" fontId="4" fillId="10" borderId="16" xfId="12" applyFill="1" applyBorder="1" applyAlignment="1">
      <alignment horizontal="justify" vertical="top" wrapText="1"/>
    </xf>
    <xf numFmtId="0" fontId="123" fillId="10" borderId="24" xfId="11" applyFont="1" applyFill="1" applyBorder="1" applyAlignment="1">
      <alignment horizontal="center" wrapText="1"/>
    </xf>
    <xf numFmtId="0" fontId="9" fillId="0" borderId="0" xfId="0" applyFont="1" applyAlignment="1">
      <alignment vertical="top" wrapText="1"/>
    </xf>
    <xf numFmtId="0" fontId="0" fillId="0" borderId="0" xfId="0" applyAlignment="1">
      <alignment vertical="top" wrapText="1"/>
    </xf>
    <xf numFmtId="0" fontId="9" fillId="0" borderId="0" xfId="0" applyFont="1" applyFill="1" applyAlignment="1">
      <alignment vertical="top" wrapText="1"/>
    </xf>
    <xf numFmtId="0" fontId="0" fillId="0" borderId="0" xfId="0" applyFill="1" applyAlignment="1">
      <alignment vertical="top" wrapText="1"/>
    </xf>
    <xf numFmtId="0" fontId="96" fillId="0" borderId="16" xfId="13" applyFont="1" applyFill="1" applyBorder="1" applyAlignment="1">
      <alignment horizontal="center"/>
    </xf>
    <xf numFmtId="0" fontId="96" fillId="0" borderId="0" xfId="13" applyFont="1" applyFill="1" applyAlignment="1">
      <alignment vertical="top" wrapText="1"/>
    </xf>
    <xf numFmtId="0" fontId="11" fillId="2" borderId="22" xfId="13" applyFont="1" applyFill="1" applyBorder="1" applyAlignment="1">
      <alignment wrapText="1"/>
    </xf>
    <xf numFmtId="0" fontId="11" fillId="2" borderId="24" xfId="13" applyFont="1" applyFill="1" applyBorder="1" applyAlignment="1">
      <alignment wrapText="1"/>
    </xf>
    <xf numFmtId="0" fontId="11" fillId="2" borderId="23" xfId="13" applyFont="1" applyFill="1" applyBorder="1" applyAlignment="1">
      <alignment wrapText="1"/>
    </xf>
    <xf numFmtId="0" fontId="9" fillId="2" borderId="22" xfId="13" applyFont="1" applyFill="1" applyBorder="1" applyAlignment="1">
      <alignment vertical="top" wrapText="1"/>
    </xf>
    <xf numFmtId="0" fontId="9" fillId="2" borderId="24" xfId="13" applyFont="1" applyFill="1" applyBorder="1" applyAlignment="1">
      <alignment vertical="top" wrapText="1"/>
    </xf>
    <xf numFmtId="0" fontId="9" fillId="2" borderId="23" xfId="13" applyFont="1" applyFill="1" applyBorder="1" applyAlignment="1">
      <alignment vertical="top" wrapText="1"/>
    </xf>
    <xf numFmtId="0" fontId="9" fillId="13" borderId="0" xfId="0" applyFont="1" applyFill="1" applyAlignment="1">
      <alignment vertical="top" wrapText="1"/>
    </xf>
    <xf numFmtId="0" fontId="0" fillId="13" borderId="0" xfId="0" applyFill="1" applyAlignment="1">
      <alignment vertical="top" wrapText="1"/>
    </xf>
    <xf numFmtId="0" fontId="9" fillId="25" borderId="0" xfId="0" applyFont="1" applyFill="1" applyAlignment="1">
      <alignment vertical="top" wrapText="1"/>
    </xf>
    <xf numFmtId="0" fontId="0" fillId="25" borderId="0" xfId="0" applyFill="1" applyAlignment="1">
      <alignment vertical="top" wrapText="1"/>
    </xf>
    <xf numFmtId="43" fontId="9" fillId="0" borderId="38" xfId="1" applyFont="1" applyFill="1" applyBorder="1" applyAlignment="1">
      <alignment horizontal="center"/>
    </xf>
    <xf numFmtId="43" fontId="9" fillId="0" borderId="35" xfId="1" applyFont="1" applyFill="1" applyBorder="1" applyAlignment="1">
      <alignment horizontal="center"/>
    </xf>
    <xf numFmtId="43" fontId="9" fillId="0" borderId="37" xfId="1" applyFont="1" applyFill="1" applyBorder="1" applyAlignment="1">
      <alignment horizontal="center"/>
    </xf>
    <xf numFmtId="0" fontId="9" fillId="0" borderId="0" xfId="0" applyFont="1" applyFill="1" applyAlignment="1">
      <alignment horizontal="left"/>
    </xf>
    <xf numFmtId="0" fontId="9" fillId="0" borderId="0" xfId="0" applyFont="1" applyFill="1" applyAlignment="1">
      <alignment horizontal="left" wrapText="1"/>
    </xf>
    <xf numFmtId="0" fontId="9" fillId="0" borderId="0" xfId="0" applyFont="1" applyFill="1" applyAlignment="1">
      <alignment wrapText="1"/>
    </xf>
    <xf numFmtId="0" fontId="9" fillId="0" borderId="0" xfId="0" applyFont="1" applyFill="1" applyAlignment="1">
      <alignment horizontal="left" vertical="top" wrapText="1"/>
    </xf>
    <xf numFmtId="0" fontId="28" fillId="0" borderId="0" xfId="0" applyFont="1" applyAlignment="1">
      <alignment wrapText="1"/>
    </xf>
    <xf numFmtId="0" fontId="9" fillId="0" borderId="0" xfId="0" applyFont="1" applyAlignment="1">
      <alignment wrapText="1"/>
    </xf>
    <xf numFmtId="0" fontId="113" fillId="2" borderId="0" xfId="0" applyFont="1" applyFill="1" applyBorder="1" applyAlignment="1">
      <alignment horizontal="left"/>
    </xf>
    <xf numFmtId="0" fontId="132" fillId="2" borderId="2" xfId="0" applyFont="1" applyFill="1" applyBorder="1" applyAlignment="1">
      <alignment horizontal="center"/>
    </xf>
    <xf numFmtId="0" fontId="132" fillId="2" borderId="3" xfId="0" applyFont="1" applyFill="1" applyBorder="1" applyAlignment="1">
      <alignment horizontal="center"/>
    </xf>
    <xf numFmtId="0" fontId="132" fillId="2" borderId="5" xfId="0" applyFont="1" applyFill="1" applyBorder="1" applyAlignment="1">
      <alignment horizontal="center"/>
    </xf>
    <xf numFmtId="0" fontId="132" fillId="2" borderId="0" xfId="0" applyFont="1" applyFill="1" applyBorder="1" applyAlignment="1">
      <alignment horizontal="center"/>
    </xf>
    <xf numFmtId="0" fontId="132" fillId="2" borderId="6" xfId="0" applyFont="1" applyFill="1" applyBorder="1" applyAlignment="1">
      <alignment horizontal="center"/>
    </xf>
    <xf numFmtId="0" fontId="113" fillId="2" borderId="5" xfId="0" applyFont="1" applyFill="1" applyBorder="1" applyAlignment="1">
      <alignment horizontal="left"/>
    </xf>
    <xf numFmtId="0" fontId="133" fillId="2" borderId="0" xfId="0" applyFont="1" applyFill="1" applyBorder="1" applyAlignment="1">
      <alignment horizontal="left"/>
    </xf>
    <xf numFmtId="0" fontId="113" fillId="2" borderId="0" xfId="0" applyFont="1" applyFill="1" applyBorder="1" applyAlignment="1">
      <alignment vertical="top" wrapText="1"/>
    </xf>
  </cellXfs>
  <cellStyles count="18">
    <cellStyle name="40% - Accent1" xfId="12" builtinId="31"/>
    <cellStyle name="Accent1" xfId="11" builtinId="29"/>
    <cellStyle name="Comma" xfId="1" builtinId="3"/>
    <cellStyle name="Comma 2" xfId="8"/>
    <cellStyle name="Comma 3" xfId="14"/>
    <cellStyle name="Comma 4" xfId="17"/>
    <cellStyle name="Currency" xfId="2" builtinId="4"/>
    <cellStyle name="Currency 2" xfId="10"/>
    <cellStyle name="Currency 3" xfId="15"/>
    <cellStyle name="Normal" xfId="0" builtinId="0"/>
    <cellStyle name="Normal 2" xfId="4"/>
    <cellStyle name="Normal 3" xfId="7"/>
    <cellStyle name="Normal 4" xfId="6"/>
    <cellStyle name="Normal 5" xfId="9"/>
    <cellStyle name="Normal 6" xfId="13"/>
    <cellStyle name="Normal 7" xfId="16"/>
    <cellStyle name="Normal_Sheet1" xfId="5"/>
    <cellStyle name="Percent" xfId="3" builtinId="5"/>
  </cellStyles>
  <dxfs count="2">
    <dxf>
      <fill>
        <patternFill patternType="solid">
          <bgColor rgb="FF92D050"/>
        </patternFill>
      </fill>
    </dxf>
    <dxf>
      <fill>
        <patternFill patternType="solid">
          <bgColor rgb="FF00FFFF"/>
        </patternFill>
      </fill>
    </dxf>
  </dxfs>
  <tableStyles count="0" defaultTableStyle="TableStyleMedium9" defaultPivotStyle="PivotStyleLight16"/>
  <colors>
    <mruColors>
      <color rgb="FF99CC00"/>
      <color rgb="FF0000FF"/>
      <color rgb="FF00FFFF"/>
      <color rgb="FFFFFF99"/>
      <color rgb="FF009900"/>
      <color rgb="FF669900"/>
      <color rgb="FFCCFFFF"/>
      <color rgb="FFFF66CC"/>
      <color rgb="FFFF00FF"/>
      <color rgb="FFAFDC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2.xml"/><Relationship Id="rId118" Type="http://schemas.openxmlformats.org/officeDocument/2006/relationships/pivotCacheDefinition" Target="pivotCache/pivotCacheDefinition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3.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6</xdr:col>
      <xdr:colOff>939800</xdr:colOff>
      <xdr:row>80</xdr:row>
      <xdr:rowOff>650240</xdr:rowOff>
    </xdr:from>
    <xdr:to>
      <xdr:col>9</xdr:col>
      <xdr:colOff>193675</xdr:colOff>
      <xdr:row>80</xdr:row>
      <xdr:rowOff>1123950</xdr:rowOff>
    </xdr:to>
    <xdr:sp macro="" textlink="">
      <xdr:nvSpPr>
        <xdr:cNvPr id="6" name="TextBox 5"/>
        <xdr:cNvSpPr txBox="1"/>
      </xdr:nvSpPr>
      <xdr:spPr>
        <a:xfrm>
          <a:off x="4340225" y="77193140"/>
          <a:ext cx="2797175" cy="473710"/>
        </a:xfrm>
        <a:prstGeom prst="rect">
          <a:avLst/>
        </a:prstGeom>
        <a:solidFill>
          <a:srgbClr val="FF0000">
            <a:alpha val="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F0000"/>
              </a:solidFill>
              <a:effectLst>
                <a:glow rad="127000">
                  <a:schemeClr val="accent1">
                    <a:alpha val="0"/>
                  </a:schemeClr>
                </a:glow>
              </a:effectLst>
            </a:rPr>
            <a:t>DELETED</a:t>
          </a:r>
          <a:r>
            <a:rPr lang="en-US" sz="2400" b="1" baseline="0">
              <a:solidFill>
                <a:srgbClr val="FF0000"/>
              </a:solidFill>
              <a:effectLst>
                <a:glow rad="127000">
                  <a:schemeClr val="accent1">
                    <a:alpha val="0"/>
                  </a:schemeClr>
                </a:glow>
              </a:effectLst>
            </a:rPr>
            <a:t> </a:t>
          </a:r>
          <a:r>
            <a:rPr lang="en-US" sz="2400" b="1" baseline="0">
              <a:solidFill>
                <a:srgbClr val="FF0000"/>
              </a:solidFill>
              <a:effectLst>
                <a:glow rad="127000">
                  <a:schemeClr val="accent1">
                    <a:alpha val="0"/>
                  </a:schemeClr>
                </a:glow>
                <a:outerShdw blurRad="50800" dist="50800" dir="5400000" sx="1000" sy="1000" algn="ctr" rotWithShape="0">
                  <a:srgbClr val="000000">
                    <a:alpha val="0"/>
                  </a:srgbClr>
                </a:outerShdw>
              </a:effectLst>
            </a:rPr>
            <a:t>4-16-13</a:t>
          </a:r>
          <a:endParaRPr lang="en-US" sz="2400" b="1">
            <a:solidFill>
              <a:srgbClr val="FF0000"/>
            </a:solidFill>
            <a:effectLst>
              <a:glow rad="127000">
                <a:schemeClr val="accent1">
                  <a:alpha val="0"/>
                </a:schemeClr>
              </a:glow>
              <a:outerShdw blurRad="50800" dist="50800" dir="5400000" sx="1000" sy="1000" algn="ctr" rotWithShape="0">
                <a:srgbClr val="000000">
                  <a:alpha val="0"/>
                </a:srgbClr>
              </a:outerShdw>
            </a:effectLst>
          </a:endParaRPr>
        </a:p>
      </xdr:txBody>
    </xdr:sp>
    <xdr:clientData/>
  </xdr:twoCellAnchor>
  <xdr:twoCellAnchor>
    <xdr:from>
      <xdr:col>7</xdr:col>
      <xdr:colOff>136525</xdr:colOff>
      <xdr:row>76</xdr:row>
      <xdr:rowOff>386080</xdr:rowOff>
    </xdr:from>
    <xdr:to>
      <xdr:col>9</xdr:col>
      <xdr:colOff>117475</xdr:colOff>
      <xdr:row>76</xdr:row>
      <xdr:rowOff>863600</xdr:rowOff>
    </xdr:to>
    <xdr:sp macro="" textlink="">
      <xdr:nvSpPr>
        <xdr:cNvPr id="8" name="TextBox 7"/>
        <xdr:cNvSpPr txBox="1"/>
      </xdr:nvSpPr>
      <xdr:spPr>
        <a:xfrm>
          <a:off x="4479925" y="77167105"/>
          <a:ext cx="2581275" cy="477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rgbClr val="FF0000"/>
              </a:solidFill>
            </a:rPr>
            <a:t>DELETED 4-26-10</a:t>
          </a:r>
        </a:p>
      </xdr:txBody>
    </xdr:sp>
    <xdr:clientData/>
  </xdr:twoCellAnchor>
  <xdr:twoCellAnchor>
    <xdr:from>
      <xdr:col>7</xdr:col>
      <xdr:colOff>81915</xdr:colOff>
      <xdr:row>79</xdr:row>
      <xdr:rowOff>399416</xdr:rowOff>
    </xdr:from>
    <xdr:to>
      <xdr:col>9</xdr:col>
      <xdr:colOff>60325</xdr:colOff>
      <xdr:row>79</xdr:row>
      <xdr:rowOff>866776</xdr:rowOff>
    </xdr:to>
    <xdr:sp macro="" textlink="">
      <xdr:nvSpPr>
        <xdr:cNvPr id="11" name="TextBox 10"/>
        <xdr:cNvSpPr txBox="1"/>
      </xdr:nvSpPr>
      <xdr:spPr>
        <a:xfrm>
          <a:off x="4425315" y="81304766"/>
          <a:ext cx="2578735" cy="46736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F0000"/>
              </a:solidFill>
              <a:effectLst>
                <a:glow rad="127000">
                  <a:schemeClr val="accent1">
                    <a:alpha val="0"/>
                  </a:schemeClr>
                </a:glow>
              </a:effectLst>
            </a:rPr>
            <a:t>DELETED</a:t>
          </a:r>
          <a:r>
            <a:rPr lang="en-US" sz="2400" b="1" baseline="0">
              <a:effectLst>
                <a:glow rad="127000">
                  <a:schemeClr val="accent1">
                    <a:alpha val="0"/>
                  </a:schemeClr>
                </a:glow>
              </a:effectLst>
            </a:rPr>
            <a:t> </a:t>
          </a:r>
          <a:r>
            <a:rPr lang="en-US" sz="2400" b="1" baseline="0">
              <a:solidFill>
                <a:srgbClr val="FF0000"/>
              </a:solidFill>
              <a:effectLst>
                <a:glow rad="127000">
                  <a:schemeClr val="accent1">
                    <a:alpha val="0"/>
                  </a:schemeClr>
                </a:glow>
                <a:outerShdw blurRad="50800" dist="50800" dir="5400000" sx="1000" sy="1000" algn="ctr" rotWithShape="0">
                  <a:srgbClr val="000000">
                    <a:alpha val="0"/>
                  </a:srgbClr>
                </a:outerShdw>
              </a:effectLst>
            </a:rPr>
            <a:t>4-16-13</a:t>
          </a:r>
          <a:endParaRPr lang="en-US" sz="2400" b="1">
            <a:solidFill>
              <a:srgbClr val="FF0000"/>
            </a:solidFill>
            <a:effectLst>
              <a:glow rad="127000">
                <a:schemeClr val="accent1">
                  <a:alpha val="0"/>
                </a:schemeClr>
              </a:glow>
              <a:outerShdw blurRad="50800" dist="50800" dir="5400000" sx="1000" sy="1000" algn="ctr" rotWithShape="0">
                <a:srgbClr val="000000">
                  <a:alpha val="0"/>
                </a:srgbClr>
              </a:outerShdw>
            </a:effectLst>
          </a:endParaRPr>
        </a:p>
      </xdr:txBody>
    </xdr:sp>
    <xdr:clientData/>
  </xdr:twoCellAnchor>
  <xdr:twoCellAnchor>
    <xdr:from>
      <xdr:col>6</xdr:col>
      <xdr:colOff>929640</xdr:colOff>
      <xdr:row>77</xdr:row>
      <xdr:rowOff>426720</xdr:rowOff>
    </xdr:from>
    <xdr:to>
      <xdr:col>9</xdr:col>
      <xdr:colOff>69850</xdr:colOff>
      <xdr:row>77</xdr:row>
      <xdr:rowOff>1056640</xdr:rowOff>
    </xdr:to>
    <xdr:sp macro="" textlink="">
      <xdr:nvSpPr>
        <xdr:cNvPr id="5" name="TextBox 4"/>
        <xdr:cNvSpPr txBox="1"/>
      </xdr:nvSpPr>
      <xdr:spPr>
        <a:xfrm>
          <a:off x="4295140" y="72886570"/>
          <a:ext cx="2854960" cy="629920"/>
        </a:xfrm>
        <a:prstGeom prst="rect">
          <a:avLst/>
        </a:prstGeom>
        <a:solidFill>
          <a:srgbClr val="FF0000">
            <a:alpha val="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F0000"/>
              </a:solidFill>
              <a:effectLst>
                <a:glow rad="127000">
                  <a:schemeClr val="accent1">
                    <a:alpha val="0"/>
                  </a:schemeClr>
                </a:glow>
              </a:effectLst>
            </a:rPr>
            <a:t>DELETED</a:t>
          </a:r>
          <a:r>
            <a:rPr lang="en-US" sz="2400" b="1" baseline="0">
              <a:solidFill>
                <a:srgbClr val="FF0000"/>
              </a:solidFill>
              <a:effectLst>
                <a:glow rad="127000">
                  <a:schemeClr val="accent1">
                    <a:alpha val="0"/>
                  </a:schemeClr>
                </a:glow>
              </a:effectLst>
            </a:rPr>
            <a:t> </a:t>
          </a:r>
          <a:r>
            <a:rPr lang="en-US" sz="2400" b="1" baseline="0">
              <a:solidFill>
                <a:srgbClr val="FF0000"/>
              </a:solidFill>
              <a:effectLst>
                <a:glow rad="127000">
                  <a:schemeClr val="accent1">
                    <a:alpha val="0"/>
                  </a:schemeClr>
                </a:glow>
                <a:outerShdw blurRad="50800" dist="50800" dir="5400000" sx="1000" sy="1000" algn="ctr" rotWithShape="0">
                  <a:srgbClr val="000000">
                    <a:alpha val="0"/>
                  </a:srgbClr>
                </a:outerShdw>
              </a:effectLst>
            </a:rPr>
            <a:t>4-16-13</a:t>
          </a:r>
          <a:endParaRPr lang="en-US" sz="2400" b="1">
            <a:solidFill>
              <a:srgbClr val="FF0000"/>
            </a:solidFill>
            <a:effectLst>
              <a:glow rad="127000">
                <a:schemeClr val="accent1">
                  <a:alpha val="0"/>
                </a:schemeClr>
              </a:glow>
              <a:outerShdw blurRad="50800" dist="50800" dir="5400000" sx="1000" sy="1000" algn="ctr" rotWithShape="0">
                <a:srgbClr val="000000">
                  <a:alpha val="0"/>
                </a:srgbClr>
              </a:outerShdw>
            </a:effectLst>
          </a:endParaRPr>
        </a:p>
      </xdr:txBody>
    </xdr:sp>
    <xdr:clientData/>
  </xdr:twoCellAnchor>
  <xdr:twoCellAnchor>
    <xdr:from>
      <xdr:col>6</xdr:col>
      <xdr:colOff>885825</xdr:colOff>
      <xdr:row>78</xdr:row>
      <xdr:rowOff>419100</xdr:rowOff>
    </xdr:from>
    <xdr:to>
      <xdr:col>9</xdr:col>
      <xdr:colOff>26035</xdr:colOff>
      <xdr:row>78</xdr:row>
      <xdr:rowOff>1049020</xdr:rowOff>
    </xdr:to>
    <xdr:sp macro="" textlink="">
      <xdr:nvSpPr>
        <xdr:cNvPr id="7" name="TextBox 6"/>
        <xdr:cNvSpPr txBox="1"/>
      </xdr:nvSpPr>
      <xdr:spPr>
        <a:xfrm>
          <a:off x="4286250" y="74285475"/>
          <a:ext cx="2683510" cy="629920"/>
        </a:xfrm>
        <a:prstGeom prst="rect">
          <a:avLst/>
        </a:prstGeom>
        <a:solidFill>
          <a:srgbClr val="FF0000">
            <a:alpha val="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F0000"/>
              </a:solidFill>
              <a:effectLst>
                <a:glow rad="127000">
                  <a:schemeClr val="accent1">
                    <a:alpha val="0"/>
                  </a:schemeClr>
                </a:glow>
              </a:effectLst>
            </a:rPr>
            <a:t>DELETED</a:t>
          </a:r>
          <a:r>
            <a:rPr lang="en-US" sz="2400" b="1" baseline="0">
              <a:solidFill>
                <a:srgbClr val="FF0000"/>
              </a:solidFill>
              <a:effectLst>
                <a:glow rad="127000">
                  <a:schemeClr val="accent1">
                    <a:alpha val="0"/>
                  </a:schemeClr>
                </a:glow>
              </a:effectLst>
            </a:rPr>
            <a:t> </a:t>
          </a:r>
          <a:r>
            <a:rPr lang="en-US" sz="2400" b="1" baseline="0">
              <a:solidFill>
                <a:srgbClr val="FF0000"/>
              </a:solidFill>
              <a:effectLst>
                <a:glow rad="127000">
                  <a:schemeClr val="accent1">
                    <a:alpha val="0"/>
                  </a:schemeClr>
                </a:glow>
                <a:outerShdw blurRad="50800" dist="50800" dir="5400000" sx="1000" sy="1000" algn="ctr" rotWithShape="0">
                  <a:srgbClr val="000000">
                    <a:alpha val="0"/>
                  </a:srgbClr>
                </a:outerShdw>
              </a:effectLst>
            </a:rPr>
            <a:t>5-4-15</a:t>
          </a:r>
          <a:endParaRPr lang="en-US" sz="2400" b="1">
            <a:solidFill>
              <a:srgbClr val="FF0000"/>
            </a:solidFill>
            <a:effectLst>
              <a:glow rad="127000">
                <a:schemeClr val="accent1">
                  <a:alpha val="0"/>
                </a:schemeClr>
              </a:glow>
              <a:outerShdw blurRad="50800" dist="50800" dir="5400000" sx="1000" sy="1000" algn="ctr" rotWithShape="0">
                <a:srgbClr val="000000">
                  <a:alpha val="0"/>
                </a:srgbClr>
              </a:outerShdw>
            </a:effectLst>
          </a:endParaRPr>
        </a:p>
      </xdr:txBody>
    </xdr:sp>
    <xdr:clientData/>
  </xdr:twoCellAnchor>
  <xdr:twoCellAnchor>
    <xdr:from>
      <xdr:col>6</xdr:col>
      <xdr:colOff>939800</xdr:colOff>
      <xdr:row>83</xdr:row>
      <xdr:rowOff>650240</xdr:rowOff>
    </xdr:from>
    <xdr:to>
      <xdr:col>9</xdr:col>
      <xdr:colOff>193675</xdr:colOff>
      <xdr:row>83</xdr:row>
      <xdr:rowOff>1123950</xdr:rowOff>
    </xdr:to>
    <xdr:sp macro="" textlink="">
      <xdr:nvSpPr>
        <xdr:cNvPr id="10" name="TextBox 9"/>
        <xdr:cNvSpPr txBox="1"/>
      </xdr:nvSpPr>
      <xdr:spPr>
        <a:xfrm>
          <a:off x="4340225" y="87232490"/>
          <a:ext cx="2797175" cy="473710"/>
        </a:xfrm>
        <a:prstGeom prst="rect">
          <a:avLst/>
        </a:prstGeom>
        <a:solidFill>
          <a:srgbClr val="FF0000">
            <a:alpha val="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F0000"/>
              </a:solidFill>
              <a:effectLst>
                <a:glow rad="127000">
                  <a:schemeClr val="accent1">
                    <a:alpha val="0"/>
                  </a:schemeClr>
                </a:glow>
              </a:effectLst>
            </a:rPr>
            <a:t>DELETED</a:t>
          </a:r>
          <a:r>
            <a:rPr lang="en-US" sz="2400" b="1" baseline="0">
              <a:solidFill>
                <a:srgbClr val="FF0000"/>
              </a:solidFill>
              <a:effectLst>
                <a:glow rad="127000">
                  <a:schemeClr val="accent1">
                    <a:alpha val="0"/>
                  </a:schemeClr>
                </a:glow>
              </a:effectLst>
            </a:rPr>
            <a:t> </a:t>
          </a:r>
          <a:r>
            <a:rPr lang="en-US" sz="2400" b="1" baseline="0">
              <a:solidFill>
                <a:srgbClr val="FF0000"/>
              </a:solidFill>
              <a:effectLst>
                <a:glow rad="127000">
                  <a:schemeClr val="accent1">
                    <a:alpha val="0"/>
                  </a:schemeClr>
                </a:glow>
                <a:outerShdw blurRad="50800" dist="50800" dir="5400000" sx="1000" sy="1000" algn="ctr" rotWithShape="0">
                  <a:srgbClr val="000000">
                    <a:alpha val="0"/>
                  </a:srgbClr>
                </a:outerShdw>
              </a:effectLst>
            </a:rPr>
            <a:t>4-16-13</a:t>
          </a:r>
          <a:endParaRPr lang="en-US" sz="2400" b="1">
            <a:solidFill>
              <a:srgbClr val="FF0000"/>
            </a:solidFill>
            <a:effectLst>
              <a:glow rad="127000">
                <a:schemeClr val="accent1">
                  <a:alpha val="0"/>
                </a:schemeClr>
              </a:glow>
              <a:outerShdw blurRad="50800" dist="50800" dir="5400000" sx="1000" sy="1000" algn="ctr" rotWithShape="0">
                <a:srgbClr val="000000">
                  <a:alpha val="0"/>
                </a:srgbClr>
              </a:outerShdw>
            </a:effectLst>
          </a:endParaRPr>
        </a:p>
      </xdr:txBody>
    </xdr:sp>
    <xdr:clientData/>
  </xdr:twoCellAnchor>
  <xdr:twoCellAnchor>
    <xdr:from>
      <xdr:col>7</xdr:col>
      <xdr:colOff>43815</xdr:colOff>
      <xdr:row>82</xdr:row>
      <xdr:rowOff>418465</xdr:rowOff>
    </xdr:from>
    <xdr:to>
      <xdr:col>9</xdr:col>
      <xdr:colOff>22225</xdr:colOff>
      <xdr:row>82</xdr:row>
      <xdr:rowOff>828675</xdr:rowOff>
    </xdr:to>
    <xdr:sp macro="" textlink="">
      <xdr:nvSpPr>
        <xdr:cNvPr id="13" name="TextBox 12"/>
        <xdr:cNvSpPr txBox="1"/>
      </xdr:nvSpPr>
      <xdr:spPr>
        <a:xfrm>
          <a:off x="4387215" y="84571840"/>
          <a:ext cx="2578735" cy="41021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F0000"/>
              </a:solidFill>
              <a:effectLst>
                <a:glow rad="127000">
                  <a:schemeClr val="accent1">
                    <a:alpha val="0"/>
                  </a:schemeClr>
                </a:glow>
              </a:effectLst>
            </a:rPr>
            <a:t>DELETED</a:t>
          </a:r>
          <a:r>
            <a:rPr lang="en-US" sz="2400" b="1" baseline="0">
              <a:effectLst>
                <a:glow rad="127000">
                  <a:schemeClr val="accent1">
                    <a:alpha val="0"/>
                  </a:schemeClr>
                </a:glow>
              </a:effectLst>
            </a:rPr>
            <a:t> </a:t>
          </a:r>
          <a:r>
            <a:rPr lang="en-US" sz="2400" b="1" baseline="0">
              <a:solidFill>
                <a:srgbClr val="FF0000"/>
              </a:solidFill>
              <a:effectLst>
                <a:glow rad="127000">
                  <a:schemeClr val="accent1">
                    <a:alpha val="0"/>
                  </a:schemeClr>
                </a:glow>
                <a:outerShdw blurRad="50800" dist="50800" dir="5400000" sx="1000" sy="1000" algn="ctr" rotWithShape="0">
                  <a:srgbClr val="000000">
                    <a:alpha val="0"/>
                  </a:srgbClr>
                </a:outerShdw>
              </a:effectLst>
            </a:rPr>
            <a:t>4-16-13</a:t>
          </a:r>
          <a:endParaRPr lang="en-US" sz="2400" b="1">
            <a:solidFill>
              <a:srgbClr val="FF0000"/>
            </a:solidFill>
            <a:effectLst>
              <a:glow rad="127000">
                <a:schemeClr val="accent1">
                  <a:alpha val="0"/>
                </a:schemeClr>
              </a:glow>
              <a:outerShdw blurRad="50800" dist="50800" dir="5400000" sx="1000" sy="1000" algn="ctr" rotWithShape="0">
                <a:srgbClr val="000000">
                  <a:alpha val="0"/>
                </a:srgbClr>
              </a:outerShdw>
            </a:effectLst>
          </a:endParaRPr>
        </a:p>
      </xdr:txBody>
    </xdr:sp>
    <xdr:clientData/>
  </xdr:twoCellAnchor>
  <xdr:twoCellAnchor>
    <xdr:from>
      <xdr:col>6</xdr:col>
      <xdr:colOff>929640</xdr:colOff>
      <xdr:row>80</xdr:row>
      <xdr:rowOff>666750</xdr:rowOff>
    </xdr:from>
    <xdr:to>
      <xdr:col>9</xdr:col>
      <xdr:colOff>69850</xdr:colOff>
      <xdr:row>80</xdr:row>
      <xdr:rowOff>1056640</xdr:rowOff>
    </xdr:to>
    <xdr:sp macro="" textlink="">
      <xdr:nvSpPr>
        <xdr:cNvPr id="14" name="TextBox 13"/>
        <xdr:cNvSpPr txBox="1"/>
      </xdr:nvSpPr>
      <xdr:spPr>
        <a:xfrm>
          <a:off x="4330065" y="82791300"/>
          <a:ext cx="2683510" cy="389890"/>
        </a:xfrm>
        <a:prstGeom prst="rect">
          <a:avLst/>
        </a:prstGeom>
        <a:solidFill>
          <a:srgbClr val="FF0000">
            <a:alpha val="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2400" b="1">
            <a:solidFill>
              <a:srgbClr val="FF0000"/>
            </a:solidFill>
            <a:effectLst>
              <a:glow rad="127000">
                <a:schemeClr val="accent1">
                  <a:alpha val="0"/>
                </a:schemeClr>
              </a:glow>
              <a:outerShdw blurRad="50800" dist="50800" dir="5400000" sx="1000" sy="1000" algn="ctr" rotWithShape="0">
                <a:srgbClr val="000000">
                  <a:alpha val="0"/>
                </a:srgbClr>
              </a:outerShdw>
            </a:effectLst>
          </a:endParaRPr>
        </a:p>
      </xdr:txBody>
    </xdr:sp>
    <xdr:clientData/>
  </xdr:twoCellAnchor>
  <xdr:twoCellAnchor>
    <xdr:from>
      <xdr:col>7</xdr:col>
      <xdr:colOff>28575</xdr:colOff>
      <xdr:row>81</xdr:row>
      <xdr:rowOff>247650</xdr:rowOff>
    </xdr:from>
    <xdr:to>
      <xdr:col>9</xdr:col>
      <xdr:colOff>16510</xdr:colOff>
      <xdr:row>81</xdr:row>
      <xdr:rowOff>639445</xdr:rowOff>
    </xdr:to>
    <xdr:sp macro="" textlink="">
      <xdr:nvSpPr>
        <xdr:cNvPr id="16" name="TextBox 15"/>
        <xdr:cNvSpPr txBox="1"/>
      </xdr:nvSpPr>
      <xdr:spPr>
        <a:xfrm>
          <a:off x="4371975" y="83591400"/>
          <a:ext cx="2588260" cy="391795"/>
        </a:xfrm>
        <a:prstGeom prst="rect">
          <a:avLst/>
        </a:prstGeom>
        <a:solidFill>
          <a:srgbClr val="FF0000">
            <a:alpha val="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F0000"/>
              </a:solidFill>
              <a:effectLst>
                <a:glow rad="127000">
                  <a:schemeClr val="accent1">
                    <a:alpha val="0"/>
                  </a:schemeClr>
                </a:glow>
              </a:effectLst>
            </a:rPr>
            <a:t>DELETED</a:t>
          </a:r>
          <a:r>
            <a:rPr lang="en-US" sz="2400" b="1" baseline="0">
              <a:solidFill>
                <a:srgbClr val="FF0000"/>
              </a:solidFill>
              <a:effectLst>
                <a:glow rad="127000">
                  <a:schemeClr val="accent1">
                    <a:alpha val="0"/>
                  </a:schemeClr>
                </a:glow>
              </a:effectLst>
            </a:rPr>
            <a:t> </a:t>
          </a:r>
          <a:r>
            <a:rPr lang="en-US" sz="2400" b="1" baseline="0">
              <a:solidFill>
                <a:srgbClr val="FF0000"/>
              </a:solidFill>
              <a:effectLst>
                <a:glow rad="127000">
                  <a:schemeClr val="accent1">
                    <a:alpha val="0"/>
                  </a:schemeClr>
                </a:glow>
                <a:outerShdw blurRad="50800" dist="50800" dir="5400000" sx="1000" sy="1000" algn="ctr" rotWithShape="0">
                  <a:srgbClr val="000000">
                    <a:alpha val="0"/>
                  </a:srgbClr>
                </a:outerShdw>
              </a:effectLst>
            </a:rPr>
            <a:t>5-4-15</a:t>
          </a:r>
          <a:endParaRPr lang="en-US" sz="2400" b="1">
            <a:solidFill>
              <a:srgbClr val="FF0000"/>
            </a:solidFill>
            <a:effectLst>
              <a:glow rad="127000">
                <a:schemeClr val="accent1">
                  <a:alpha val="0"/>
                </a:schemeClr>
              </a:glow>
              <a:outerShdw blurRad="50800" dist="50800" dir="5400000" sx="1000" sy="1000" algn="ctr" rotWithShape="0">
                <a:srgbClr val="000000">
                  <a:alpha val="0"/>
                </a:srgb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83820</xdr:colOff>
      <xdr:row>651</xdr:row>
      <xdr:rowOff>0</xdr:rowOff>
    </xdr:from>
    <xdr:to>
      <xdr:col>33</xdr:col>
      <xdr:colOff>541020</xdr:colOff>
      <xdr:row>657</xdr:row>
      <xdr:rowOff>99060</xdr:rowOff>
    </xdr:to>
    <xdr:cxnSp macro="">
      <xdr:nvCxnSpPr>
        <xdr:cNvPr id="19" name="Straight Arrow Connector 18"/>
        <xdr:cNvCxnSpPr/>
      </xdr:nvCxnSpPr>
      <xdr:spPr bwMode="auto">
        <a:xfrm flipH="1">
          <a:off x="14036040" y="67650360"/>
          <a:ext cx="2095500" cy="110490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28575</xdr:colOff>
      <xdr:row>61</xdr:row>
      <xdr:rowOff>57150</xdr:rowOff>
    </xdr:from>
    <xdr:to>
      <xdr:col>11</xdr:col>
      <xdr:colOff>1562100</xdr:colOff>
      <xdr:row>69</xdr:row>
      <xdr:rowOff>66675</xdr:rowOff>
    </xdr:to>
    <xdr:sp macro="" textlink="">
      <xdr:nvSpPr>
        <xdr:cNvPr id="2" name="TextBox 1"/>
        <xdr:cNvSpPr txBox="1"/>
      </xdr:nvSpPr>
      <xdr:spPr>
        <a:xfrm>
          <a:off x="1066800" y="11258550"/>
          <a:ext cx="84772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Note: Beginning</a:t>
          </a:r>
          <a:r>
            <a:rPr lang="en-US" sz="1400" b="1" baseline="0">
              <a:solidFill>
                <a:srgbClr val="FF0000"/>
              </a:solidFill>
            </a:rPr>
            <a:t> in FY 2016, the  Deferred Gift Revenue from Auxiliary Vendor should no longer be recorded in the R&amp;R reserve account (323100). Instead, this balance should be broken out into a separate reserve account (acct. 329200). The Reserves for Deferred Gift Revenue from Auxiliary Vendor should equal the deferred inflow balance associated with the transaction.</a:t>
          </a:r>
          <a:endParaRPr lang="en-US" sz="140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58</xdr:row>
      <xdr:rowOff>0</xdr:rowOff>
    </xdr:from>
    <xdr:to>
      <xdr:col>10</xdr:col>
      <xdr:colOff>1304925</xdr:colOff>
      <xdr:row>65</xdr:row>
      <xdr:rowOff>142875</xdr:rowOff>
    </xdr:to>
    <xdr:sp macro="" textlink="">
      <xdr:nvSpPr>
        <xdr:cNvPr id="2" name="TextBox 1"/>
        <xdr:cNvSpPr txBox="1"/>
      </xdr:nvSpPr>
      <xdr:spPr>
        <a:xfrm>
          <a:off x="561975" y="10725150"/>
          <a:ext cx="84772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Note: Beginning</a:t>
          </a:r>
          <a:r>
            <a:rPr lang="en-US" sz="1400" b="1" baseline="0">
              <a:solidFill>
                <a:srgbClr val="FF0000"/>
              </a:solidFill>
            </a:rPr>
            <a:t> in FY 2016, the  Deferred Gift Revenue from Auxiliary Vendor should no longer be recorded in the R&amp;R reserve account (323100). Instead, this balance should be broken out into a separate reserve account (acct. 329200). The Reserves for Deferred Gift Revenue from Auxiliary Vendor should equal the deferred inflow balance associated with the transaction.</a:t>
          </a:r>
          <a:endParaRPr lang="en-US" sz="1400" b="1">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200025</xdr:colOff>
      <xdr:row>77</xdr:row>
      <xdr:rowOff>76201</xdr:rowOff>
    </xdr:from>
    <xdr:to>
      <xdr:col>14</xdr:col>
      <xdr:colOff>9525</xdr:colOff>
      <xdr:row>95</xdr:row>
      <xdr:rowOff>152400</xdr:rowOff>
    </xdr:to>
    <xdr:sp macro="" textlink="">
      <xdr:nvSpPr>
        <xdr:cNvPr id="4" name="TextBox 3"/>
        <xdr:cNvSpPr txBox="1"/>
      </xdr:nvSpPr>
      <xdr:spPr>
        <a:xfrm>
          <a:off x="1162050" y="16268701"/>
          <a:ext cx="8458200" cy="282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Note: If there is a scenario where the</a:t>
          </a:r>
          <a:r>
            <a:rPr lang="en-US" sz="1400" b="1" baseline="0">
              <a:solidFill>
                <a:srgbClr val="FF0000"/>
              </a:solidFill>
            </a:rPr>
            <a:t> institution would have to repay portions of the gift to the vendor in the event the institution cancelled the contract, </a:t>
          </a:r>
          <a:r>
            <a:rPr lang="en-US" sz="1400" b="1">
              <a:solidFill>
                <a:srgbClr val="FF0000"/>
              </a:solidFill>
            </a:rPr>
            <a:t>the gift (deferred inflow) must be reserved from Unrestricted Net Assets as Deferred Gift Revenue from Auxiliary Vendor in accordance with BMP 3.1.1. This is contract specific and not included in this example.</a:t>
          </a:r>
          <a:r>
            <a:rPr lang="en-US" sz="1400" b="1" baseline="0">
              <a:solidFill>
                <a:srgbClr val="FF0000"/>
              </a:solidFill>
            </a:rPr>
            <a:t> See YE-32 for example that includes the</a:t>
          </a:r>
          <a:r>
            <a:rPr lang="en-US" sz="1400" b="1">
              <a:solidFill>
                <a:srgbClr val="FF0000"/>
              </a:solidFill>
            </a:rPr>
            <a:t> Reserve </a:t>
          </a:r>
          <a:r>
            <a:rPr lang="en-US" sz="1400" b="1">
              <a:solidFill>
                <a:srgbClr val="FF0000"/>
              </a:solidFill>
              <a:latin typeface="+mn-lt"/>
              <a:ea typeface="+mn-ea"/>
              <a:cs typeface="+mn-cs"/>
            </a:rPr>
            <a:t>for Deferred Gift Revenue from Auxiliary Vendor.</a:t>
          </a:r>
        </a:p>
        <a:p>
          <a:endParaRPr lang="en-US" sz="1400" b="1">
            <a:solidFill>
              <a:srgbClr val="FF0000"/>
            </a:solidFill>
            <a:latin typeface="+mn-lt"/>
            <a:ea typeface="+mn-ea"/>
            <a:cs typeface="+mn-cs"/>
          </a:endParaRPr>
        </a:p>
        <a:p>
          <a:r>
            <a:rPr lang="en-US" sz="1400" b="1">
              <a:solidFill>
                <a:srgbClr val="FF0000"/>
              </a:solidFill>
              <a:latin typeface="+mn-lt"/>
              <a:ea typeface="+mn-ea"/>
              <a:cs typeface="+mn-cs"/>
            </a:rPr>
            <a:t>Applicable excerpt</a:t>
          </a:r>
          <a:r>
            <a:rPr lang="en-US" sz="1400" b="1" baseline="0">
              <a:solidFill>
                <a:srgbClr val="FF0000"/>
              </a:solidFill>
              <a:latin typeface="+mn-lt"/>
              <a:ea typeface="+mn-ea"/>
              <a:cs typeface="+mn-cs"/>
            </a:rPr>
            <a:t> from BPM 3.1.1:</a:t>
          </a:r>
        </a:p>
        <a:p>
          <a:endParaRPr lang="en-US" sz="1400" b="1" baseline="0">
            <a:solidFill>
              <a:srgbClr val="FF0000"/>
            </a:solidFill>
            <a:latin typeface="+mn-lt"/>
            <a:ea typeface="+mn-ea"/>
            <a:cs typeface="+mn-cs"/>
          </a:endParaRPr>
        </a:p>
        <a:p>
          <a:r>
            <a:rPr lang="en-US" sz="1200">
              <a:solidFill>
                <a:srgbClr val="FF0000"/>
              </a:solidFill>
            </a:rPr>
            <a:t>Multi-year contracts that involve an agreement by the contractor to construct or renovate facilities and amortize that cost over the life of the agreement are permitted when effectively paid by reduction of the anticipated commission payments from the contractor to the institution if:</a:t>
          </a:r>
        </a:p>
        <a:p>
          <a:pPr lvl="1"/>
          <a:endParaRPr lang="en-US" sz="1200">
            <a:solidFill>
              <a:srgbClr val="FF0000"/>
            </a:solidFill>
          </a:endParaRPr>
        </a:p>
        <a:p>
          <a:pPr lvl="1"/>
          <a:r>
            <a:rPr lang="en-US" sz="1200">
              <a:solidFill>
                <a:srgbClr val="FF0000"/>
              </a:solidFill>
            </a:rPr>
            <a:t>1) The agreement has a clause permitting the institution to terminate prior to the contract end date; and, </a:t>
          </a:r>
        </a:p>
        <a:p>
          <a:pPr lvl="1"/>
          <a:r>
            <a:rPr lang="en-US" sz="1200" u="none">
              <a:solidFill>
                <a:srgbClr val="FF0000"/>
              </a:solidFill>
            </a:rPr>
            <a:t>2) </a:t>
          </a:r>
          <a:r>
            <a:rPr lang="en-US" sz="1200" u="sng">
              <a:solidFill>
                <a:srgbClr val="FF0000"/>
              </a:solidFill>
            </a:rPr>
            <a:t>The institution has in reserve at all times the necessary cash funds to pay the full unamortized construction costs.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0</xdr:colOff>
      <xdr:row>1</xdr:row>
      <xdr:rowOff>95250</xdr:rowOff>
    </xdr:from>
    <xdr:to>
      <xdr:col>22</xdr:col>
      <xdr:colOff>85725</xdr:colOff>
      <xdr:row>15</xdr:row>
      <xdr:rowOff>28574</xdr:rowOff>
    </xdr:to>
    <xdr:sp macro="" textlink="">
      <xdr:nvSpPr>
        <xdr:cNvPr id="3" name="TextBox 2"/>
        <xdr:cNvSpPr txBox="1"/>
      </xdr:nvSpPr>
      <xdr:spPr>
        <a:xfrm>
          <a:off x="8677275" y="285750"/>
          <a:ext cx="7000875" cy="358139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Note: If there is a scenario where the </a:t>
          </a:r>
          <a:r>
            <a:rPr lang="en-US" sz="1400" b="1" baseline="0">
              <a:solidFill>
                <a:srgbClr val="FF0000"/>
              </a:solidFill>
            </a:rPr>
            <a:t>institution would have to repay portions of the gift to the vendor in the event the institution cancelled the contract, </a:t>
          </a:r>
          <a:r>
            <a:rPr lang="en-US" sz="1400" b="1">
              <a:solidFill>
                <a:srgbClr val="FF0000"/>
              </a:solidFill>
            </a:rPr>
            <a:t>the gift (deferred inflow) must be reserved from Unrestricted Net Assets as Deferred Gift Revenue from Auxiliary Vendor in accordance with BMP 3.1.1. This is contract specific and not included in this example.</a:t>
          </a:r>
          <a:r>
            <a:rPr lang="en-US" sz="1400" b="1" baseline="0">
              <a:solidFill>
                <a:srgbClr val="FF0000"/>
              </a:solidFill>
            </a:rPr>
            <a:t> See YE-32 for example that includes the </a:t>
          </a:r>
          <a:r>
            <a:rPr lang="en-US" sz="1400" b="1">
              <a:solidFill>
                <a:srgbClr val="FF0000"/>
              </a:solidFill>
            </a:rPr>
            <a:t>Reserve </a:t>
          </a:r>
          <a:r>
            <a:rPr lang="en-US" sz="1400" b="1">
              <a:solidFill>
                <a:srgbClr val="FF0000"/>
              </a:solidFill>
              <a:latin typeface="+mn-lt"/>
              <a:ea typeface="+mn-ea"/>
              <a:cs typeface="+mn-cs"/>
            </a:rPr>
            <a:t>for Deferred Gift Revenue from Auxiliary Vendor.</a:t>
          </a:r>
        </a:p>
        <a:p>
          <a:endParaRPr lang="en-US" sz="1400" b="1">
            <a:solidFill>
              <a:srgbClr val="FF0000"/>
            </a:solidFill>
            <a:latin typeface="+mn-lt"/>
            <a:ea typeface="+mn-ea"/>
            <a:cs typeface="+mn-cs"/>
          </a:endParaRPr>
        </a:p>
        <a:p>
          <a:r>
            <a:rPr lang="en-US" sz="1400" b="1">
              <a:solidFill>
                <a:srgbClr val="FF0000"/>
              </a:solidFill>
              <a:latin typeface="+mn-lt"/>
              <a:ea typeface="+mn-ea"/>
              <a:cs typeface="+mn-cs"/>
            </a:rPr>
            <a:t>Applicable excerpt</a:t>
          </a:r>
          <a:r>
            <a:rPr lang="en-US" sz="1400" b="1" baseline="0">
              <a:solidFill>
                <a:srgbClr val="FF0000"/>
              </a:solidFill>
              <a:latin typeface="+mn-lt"/>
              <a:ea typeface="+mn-ea"/>
              <a:cs typeface="+mn-cs"/>
            </a:rPr>
            <a:t> from BPM 3.1.1:</a:t>
          </a:r>
        </a:p>
        <a:p>
          <a:endParaRPr lang="en-US" sz="1400" b="1" baseline="0">
            <a:solidFill>
              <a:srgbClr val="FF0000"/>
            </a:solidFill>
            <a:latin typeface="+mn-lt"/>
            <a:ea typeface="+mn-ea"/>
            <a:cs typeface="+mn-cs"/>
          </a:endParaRPr>
        </a:p>
        <a:p>
          <a:r>
            <a:rPr lang="en-US" sz="1200">
              <a:solidFill>
                <a:srgbClr val="FF0000"/>
              </a:solidFill>
            </a:rPr>
            <a:t>Multi-year contracts that involve an agreement by the contractor to construct or renovate facilities and amortize that cost over the life of the agreement are permitted when effectively paid by reduction of the anticipated commission payments from the contractor to the institution if:</a:t>
          </a:r>
        </a:p>
        <a:p>
          <a:pPr lvl="1"/>
          <a:endParaRPr lang="en-US" sz="1200">
            <a:solidFill>
              <a:srgbClr val="FF0000"/>
            </a:solidFill>
          </a:endParaRPr>
        </a:p>
        <a:p>
          <a:pPr lvl="1"/>
          <a:r>
            <a:rPr lang="en-US" sz="1200">
              <a:solidFill>
                <a:srgbClr val="FF0000"/>
              </a:solidFill>
            </a:rPr>
            <a:t>1) The agreement has a clause permitting the institution to terminate prior to the contract end date; and, </a:t>
          </a:r>
        </a:p>
        <a:p>
          <a:pPr lvl="1"/>
          <a:r>
            <a:rPr lang="en-US" sz="1200" u="none">
              <a:solidFill>
                <a:srgbClr val="FF0000"/>
              </a:solidFill>
            </a:rPr>
            <a:t>2) </a:t>
          </a:r>
          <a:r>
            <a:rPr lang="en-US" sz="1200" u="sng">
              <a:solidFill>
                <a:srgbClr val="FF0000"/>
              </a:solidFill>
            </a:rPr>
            <a:t>The institution has in reserve at all times the necessary cash funds to pay the full unamortized construction costs.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76200</xdr:colOff>
      <xdr:row>82</xdr:row>
      <xdr:rowOff>76201</xdr:rowOff>
    </xdr:from>
    <xdr:to>
      <xdr:col>13</xdr:col>
      <xdr:colOff>47625</xdr:colOff>
      <xdr:row>100</xdr:row>
      <xdr:rowOff>152400</xdr:rowOff>
    </xdr:to>
    <xdr:sp macro="" textlink="">
      <xdr:nvSpPr>
        <xdr:cNvPr id="2" name="TextBox 1"/>
        <xdr:cNvSpPr txBox="1"/>
      </xdr:nvSpPr>
      <xdr:spPr>
        <a:xfrm>
          <a:off x="1038225" y="16725901"/>
          <a:ext cx="9610725" cy="2990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Note: If there is a scenario where the </a:t>
          </a:r>
          <a:r>
            <a:rPr lang="en-US" sz="1400" b="1" baseline="0">
              <a:solidFill>
                <a:srgbClr val="FF0000"/>
              </a:solidFill>
            </a:rPr>
            <a:t>institution would have to repay portions of the gift to the vendor in the event the institution cancelled the contract, </a:t>
          </a:r>
          <a:r>
            <a:rPr lang="en-US" sz="1400" b="1">
              <a:solidFill>
                <a:srgbClr val="FF0000"/>
              </a:solidFill>
            </a:rPr>
            <a:t>the gift (deferred inflow) must be reserved from Unrestricted Net Assets as Deferred Gift Revenue from Auxiliary Vendor in accordance with BMP 3.1.1. This is contract specific and not included in this example.</a:t>
          </a:r>
          <a:r>
            <a:rPr lang="en-US" sz="1400" b="1" baseline="0">
              <a:solidFill>
                <a:srgbClr val="FF0000"/>
              </a:solidFill>
            </a:rPr>
            <a:t> See YE-32 for example that includes the</a:t>
          </a:r>
          <a:r>
            <a:rPr lang="en-US" sz="1400" b="1">
              <a:solidFill>
                <a:srgbClr val="FF0000"/>
              </a:solidFill>
            </a:rPr>
            <a:t> Reserve </a:t>
          </a:r>
          <a:r>
            <a:rPr lang="en-US" sz="1400" b="1">
              <a:solidFill>
                <a:srgbClr val="FF0000"/>
              </a:solidFill>
              <a:latin typeface="+mn-lt"/>
              <a:ea typeface="+mn-ea"/>
              <a:cs typeface="+mn-cs"/>
            </a:rPr>
            <a:t>for Deferred Gift Revenue from Auxiliary Vendor.</a:t>
          </a:r>
        </a:p>
        <a:p>
          <a:endParaRPr lang="en-US" sz="1400" b="1">
            <a:solidFill>
              <a:srgbClr val="FF0000"/>
            </a:solidFill>
            <a:latin typeface="+mn-lt"/>
            <a:ea typeface="+mn-ea"/>
            <a:cs typeface="+mn-cs"/>
          </a:endParaRPr>
        </a:p>
        <a:p>
          <a:r>
            <a:rPr lang="en-US" sz="1400" b="1">
              <a:solidFill>
                <a:srgbClr val="FF0000"/>
              </a:solidFill>
              <a:latin typeface="+mn-lt"/>
              <a:ea typeface="+mn-ea"/>
              <a:cs typeface="+mn-cs"/>
            </a:rPr>
            <a:t>Applicable excerpt</a:t>
          </a:r>
          <a:r>
            <a:rPr lang="en-US" sz="1400" b="1" baseline="0">
              <a:solidFill>
                <a:srgbClr val="FF0000"/>
              </a:solidFill>
              <a:latin typeface="+mn-lt"/>
              <a:ea typeface="+mn-ea"/>
              <a:cs typeface="+mn-cs"/>
            </a:rPr>
            <a:t> from BPM 3.1.1:</a:t>
          </a:r>
        </a:p>
        <a:p>
          <a:endParaRPr lang="en-US" sz="1400" b="1" baseline="0">
            <a:solidFill>
              <a:srgbClr val="FF0000"/>
            </a:solidFill>
            <a:latin typeface="+mn-lt"/>
            <a:ea typeface="+mn-ea"/>
            <a:cs typeface="+mn-cs"/>
          </a:endParaRPr>
        </a:p>
        <a:p>
          <a:r>
            <a:rPr lang="en-US" sz="1200">
              <a:solidFill>
                <a:srgbClr val="FF0000"/>
              </a:solidFill>
            </a:rPr>
            <a:t>Multi-year contracts that involve an agreement by the contractor to construct or renovate facilities and amortize that cost over the life of the agreement are permitted when effectively paid by reduction of the anticipated commission payments from the contractor to the institution if:</a:t>
          </a:r>
        </a:p>
        <a:p>
          <a:pPr lvl="1"/>
          <a:endParaRPr lang="en-US" sz="1200">
            <a:solidFill>
              <a:srgbClr val="FF0000"/>
            </a:solidFill>
          </a:endParaRPr>
        </a:p>
        <a:p>
          <a:pPr lvl="1"/>
          <a:r>
            <a:rPr lang="en-US" sz="1200">
              <a:solidFill>
                <a:srgbClr val="FF0000"/>
              </a:solidFill>
            </a:rPr>
            <a:t>1) The agreement has a clause permitting the institution to terminate prior to the contract end date; and, </a:t>
          </a:r>
        </a:p>
        <a:p>
          <a:pPr lvl="1"/>
          <a:r>
            <a:rPr lang="en-US" sz="1200" u="none">
              <a:solidFill>
                <a:srgbClr val="FF0000"/>
              </a:solidFill>
            </a:rPr>
            <a:t>2) </a:t>
          </a:r>
          <a:r>
            <a:rPr lang="en-US" sz="1200" u="sng">
              <a:solidFill>
                <a:srgbClr val="FF0000"/>
              </a:solidFill>
            </a:rPr>
            <a:t>The institution has in reserve at all times the necessary cash funds to pay the full unamortized construction costs.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285750</xdr:colOff>
      <xdr:row>22</xdr:row>
      <xdr:rowOff>57150</xdr:rowOff>
    </xdr:from>
    <xdr:to>
      <xdr:col>6</xdr:col>
      <xdr:colOff>438150</xdr:colOff>
      <xdr:row>25</xdr:row>
      <xdr:rowOff>123825</xdr:rowOff>
    </xdr:to>
    <xdr:sp macro="" textlink="">
      <xdr:nvSpPr>
        <xdr:cNvPr id="2" name="TextBox 1"/>
        <xdr:cNvSpPr txBox="1"/>
      </xdr:nvSpPr>
      <xdr:spPr>
        <a:xfrm>
          <a:off x="1323975" y="3914775"/>
          <a:ext cx="4438650"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Note</a:t>
          </a:r>
          <a:r>
            <a:rPr lang="en-US" sz="1100" baseline="0">
              <a:solidFill>
                <a:srgbClr val="FF0000"/>
              </a:solidFill>
              <a:latin typeface="+mn-lt"/>
              <a:ea typeface="+mn-ea"/>
              <a:cs typeface="+mn-cs"/>
            </a:rPr>
            <a:t>: Accrued payables for capital asset purchases should be recorded in an capital related </a:t>
          </a:r>
          <a:r>
            <a:rPr lang="en-US" sz="1100" baseline="0">
              <a:solidFill>
                <a:srgbClr val="FF0000"/>
              </a:solidFill>
            </a:rPr>
            <a:t>payable account (i.e. 211450, 211980, etc)</a:t>
          </a:r>
          <a:endParaRPr lang="en-US" sz="1100">
            <a:solidFill>
              <a:srgbClr val="FF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11</xdr:col>
      <xdr:colOff>122848</xdr:colOff>
      <xdr:row>46</xdr:row>
      <xdr:rowOff>56495</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781175"/>
          <a:ext cx="7819048" cy="5238095"/>
        </a:xfrm>
        <a:prstGeom prst="rect">
          <a:avLst/>
        </a:prstGeom>
        <a:ln>
          <a:solidFill>
            <a:schemeClr val="accent1"/>
          </a:solidFill>
        </a:ln>
      </xdr:spPr>
    </xdr:pic>
    <xdr:clientData/>
  </xdr:twoCellAnchor>
  <xdr:twoCellAnchor editAs="oneCell">
    <xdr:from>
      <xdr:col>1</xdr:col>
      <xdr:colOff>0</xdr:colOff>
      <xdr:row>52</xdr:row>
      <xdr:rowOff>0</xdr:rowOff>
    </xdr:from>
    <xdr:to>
      <xdr:col>5</xdr:col>
      <xdr:colOff>380648</xdr:colOff>
      <xdr:row>70</xdr:row>
      <xdr:rowOff>85350</xdr:rowOff>
    </xdr:to>
    <xdr:pic>
      <xdr:nvPicPr>
        <xdr:cNvPr id="7" name="Picture 6"/>
        <xdr:cNvPicPr>
          <a:picLocks noChangeAspect="1"/>
        </xdr:cNvPicPr>
      </xdr:nvPicPr>
      <xdr:blipFill>
        <a:blip xmlns:r="http://schemas.openxmlformats.org/officeDocument/2006/relationships" r:embed="rId2"/>
        <a:stretch>
          <a:fillRect/>
        </a:stretch>
      </xdr:blipFill>
      <xdr:spPr>
        <a:xfrm>
          <a:off x="609600" y="7934325"/>
          <a:ext cx="2819048" cy="3000000"/>
        </a:xfrm>
        <a:prstGeom prst="rect">
          <a:avLst/>
        </a:prstGeom>
        <a:ln>
          <a:solidFill>
            <a:schemeClr val="accent1"/>
          </a:solidFill>
        </a:ln>
      </xdr:spPr>
    </xdr:pic>
    <xdr:clientData/>
  </xdr:twoCellAnchor>
</xdr:wsDr>
</file>

<file path=xl/drawings/drawing18.xml><?xml version="1.0" encoding="utf-8"?>
<xdr:wsDr xmlns:xdr="http://schemas.openxmlformats.org/drawingml/2006/spreadsheetDrawing" xmlns:a="http://schemas.openxmlformats.org/drawingml/2006/main">
  <xdr:oneCellAnchor>
    <xdr:from>
      <xdr:col>2</xdr:col>
      <xdr:colOff>1541144</xdr:colOff>
      <xdr:row>10</xdr:row>
      <xdr:rowOff>152400</xdr:rowOff>
    </xdr:from>
    <xdr:ext cx="6536055" cy="697230"/>
    <xdr:sp macro="" textlink="">
      <xdr:nvSpPr>
        <xdr:cNvPr id="2" name="TextBox 1"/>
        <xdr:cNvSpPr txBox="1"/>
      </xdr:nvSpPr>
      <xdr:spPr>
        <a:xfrm>
          <a:off x="2607944" y="2105025"/>
          <a:ext cx="6536055" cy="6972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a:solidFill>
                <a:srgbClr val="FF0000"/>
              </a:solidFill>
            </a:rPr>
            <a:t>Entry not necessary for Institutions on</a:t>
          </a:r>
          <a:r>
            <a:rPr lang="en-US" sz="1400" b="1" baseline="0">
              <a:solidFill>
                <a:srgbClr val="FF0000"/>
              </a:solidFill>
            </a:rPr>
            <a:t> PS Version 9.2 that utilize the missing equipment function within PeopleSoft</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20594</xdr:colOff>
      <xdr:row>0</xdr:row>
      <xdr:rowOff>0</xdr:rowOff>
    </xdr:from>
    <xdr:to>
      <xdr:col>9</xdr:col>
      <xdr:colOff>485414</xdr:colOff>
      <xdr:row>47</xdr:row>
      <xdr:rowOff>68580</xdr:rowOff>
    </xdr:to>
    <xdr:pic>
      <xdr:nvPicPr>
        <xdr:cNvPr id="5240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0594" y="0"/>
          <a:ext cx="5932685" cy="7570161"/>
        </a:xfrm>
        <a:prstGeom prst="rect">
          <a:avLst/>
        </a:prstGeom>
        <a:noFill/>
        <a:ln w="9525">
          <a:noFill/>
          <a:miter lim="800000"/>
          <a:headEnd/>
          <a:tailEnd/>
        </a:ln>
      </xdr:spPr>
    </xdr:pic>
    <xdr:clientData/>
  </xdr:twoCellAnchor>
  <xdr:twoCellAnchor editAs="oneCell">
    <xdr:from>
      <xdr:col>0</xdr:col>
      <xdr:colOff>19050</xdr:colOff>
      <xdr:row>0</xdr:row>
      <xdr:rowOff>0</xdr:rowOff>
    </xdr:from>
    <xdr:to>
      <xdr:col>9</xdr:col>
      <xdr:colOff>466725</xdr:colOff>
      <xdr:row>46</xdr:row>
      <xdr:rowOff>123825</xdr:rowOff>
    </xdr:to>
    <xdr:sp macro="" textlink="">
      <xdr:nvSpPr>
        <xdr:cNvPr id="46081" name="AutoShape 1"/>
        <xdr:cNvSpPr>
          <a:spLocks noChangeAspect="1" noChangeArrowheads="1"/>
        </xdr:cNvSpPr>
      </xdr:nvSpPr>
      <xdr:spPr bwMode="auto">
        <a:xfrm>
          <a:off x="19050" y="0"/>
          <a:ext cx="5934075" cy="7572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117</xdr:row>
      <xdr:rowOff>0</xdr:rowOff>
    </xdr:from>
    <xdr:to>
      <xdr:col>2</xdr:col>
      <xdr:colOff>2119630</xdr:colOff>
      <xdr:row>134</xdr:row>
      <xdr:rowOff>53975</xdr:rowOff>
    </xdr:to>
    <xdr:pic>
      <xdr:nvPicPr>
        <xdr:cNvPr id="5" name="Picture 4"/>
        <xdr:cNvPicPr/>
      </xdr:nvPicPr>
      <xdr:blipFill>
        <a:blip xmlns:r="http://schemas.openxmlformats.org/officeDocument/2006/relationships" r:embed="rId1"/>
        <a:stretch>
          <a:fillRect/>
        </a:stretch>
      </xdr:blipFill>
      <xdr:spPr>
        <a:xfrm>
          <a:off x="774700" y="12598400"/>
          <a:ext cx="2119630" cy="2752725"/>
        </a:xfrm>
        <a:prstGeom prst="rect">
          <a:avLst/>
        </a:prstGeom>
      </xdr:spPr>
    </xdr:pic>
    <xdr:clientData/>
  </xdr:twoCellAnchor>
  <xdr:twoCellAnchor editAs="oneCell">
    <xdr:from>
      <xdr:col>2</xdr:col>
      <xdr:colOff>1624389</xdr:colOff>
      <xdr:row>60</xdr:row>
      <xdr:rowOff>85725</xdr:rowOff>
    </xdr:from>
    <xdr:to>
      <xdr:col>7</xdr:col>
      <xdr:colOff>342899</xdr:colOff>
      <xdr:row>74</xdr:row>
      <xdr:rowOff>133350</xdr:rowOff>
    </xdr:to>
    <xdr:pic>
      <xdr:nvPicPr>
        <xdr:cNvPr id="4" name="Picture 3"/>
        <xdr:cNvPicPr>
          <a:picLocks noChangeAspect="1"/>
        </xdr:cNvPicPr>
      </xdr:nvPicPr>
      <xdr:blipFill>
        <a:blip xmlns:r="http://schemas.openxmlformats.org/officeDocument/2006/relationships" r:embed="rId2"/>
        <a:stretch>
          <a:fillRect/>
        </a:stretch>
      </xdr:blipFill>
      <xdr:spPr>
        <a:xfrm>
          <a:off x="2367339" y="10039350"/>
          <a:ext cx="4090610" cy="2714625"/>
        </a:xfrm>
        <a:prstGeom prst="rect">
          <a:avLst/>
        </a:prstGeom>
      </xdr:spPr>
    </xdr:pic>
    <xdr:clientData/>
  </xdr:twoCellAnchor>
  <xdr:twoCellAnchor editAs="oneCell">
    <xdr:from>
      <xdr:col>2</xdr:col>
      <xdr:colOff>1076325</xdr:colOff>
      <xdr:row>40</xdr:row>
      <xdr:rowOff>57150</xdr:rowOff>
    </xdr:from>
    <xdr:to>
      <xdr:col>11</xdr:col>
      <xdr:colOff>504825</xdr:colOff>
      <xdr:row>59</xdr:row>
      <xdr:rowOff>19685</xdr:rowOff>
    </xdr:to>
    <xdr:pic>
      <xdr:nvPicPr>
        <xdr:cNvPr id="6" name="Picture 5"/>
        <xdr:cNvPicPr/>
      </xdr:nvPicPr>
      <xdr:blipFill>
        <a:blip xmlns:r="http://schemas.openxmlformats.org/officeDocument/2006/relationships" r:embed="rId3"/>
        <a:stretch>
          <a:fillRect/>
        </a:stretch>
      </xdr:blipFill>
      <xdr:spPr>
        <a:xfrm>
          <a:off x="1819275" y="6524625"/>
          <a:ext cx="5943600" cy="3582035"/>
        </a:xfrm>
        <a:prstGeom prst="rect">
          <a:avLst/>
        </a:prstGeom>
        <a:ln>
          <a:solidFill>
            <a:schemeClr val="tx2"/>
          </a:solidFill>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4</xdr:col>
      <xdr:colOff>543618</xdr:colOff>
      <xdr:row>23</xdr:row>
      <xdr:rowOff>28162</xdr:rowOff>
    </xdr:from>
    <xdr:ext cx="184731" cy="593304"/>
    <xdr:sp macro="" textlink="">
      <xdr:nvSpPr>
        <xdr:cNvPr id="3" name="Rectangle 2"/>
        <xdr:cNvSpPr/>
      </xdr:nvSpPr>
      <xdr:spPr>
        <a:xfrm>
          <a:off x="5328978" y="4074382"/>
          <a:ext cx="184731" cy="593304"/>
        </a:xfrm>
        <a:prstGeom prst="rect">
          <a:avLst/>
        </a:prstGeom>
        <a:noFill/>
      </xdr:spPr>
      <xdr:txBody>
        <a:bodyPr wrap="none" lIns="91440" tIns="45720" rIns="91440" bIns="45720">
          <a:spAutoFit/>
        </a:bodyPr>
        <a:lstStyle/>
        <a:p>
          <a:pPr algn="ctr"/>
          <a:endParaRPr lang="en-US" sz="3200" b="1" cap="none" spc="0" baseline="0">
            <a:ln w="19050">
              <a:solidFill>
                <a:srgbClr val="00CC99"/>
              </a:solidFill>
              <a:prstDash val="solid"/>
            </a:ln>
            <a:solidFill>
              <a:schemeClr val="tx1"/>
            </a:solidFill>
            <a:effectLst>
              <a:outerShdw blurRad="50000" dist="50800" dir="7500000" algn="tl">
                <a:srgbClr val="00CC66">
                  <a:alpha val="35000"/>
                </a:srgbClr>
              </a:outerShdw>
            </a:effectLst>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1</xdr:col>
      <xdr:colOff>815340</xdr:colOff>
      <xdr:row>19</xdr:row>
      <xdr:rowOff>30480</xdr:rowOff>
    </xdr:from>
    <xdr:to>
      <xdr:col>1</xdr:col>
      <xdr:colOff>1021080</xdr:colOff>
      <xdr:row>22</xdr:row>
      <xdr:rowOff>91440</xdr:rowOff>
    </xdr:to>
    <xdr:sp macro="" textlink="">
      <xdr:nvSpPr>
        <xdr:cNvPr id="61884" name="Right Brace 1"/>
        <xdr:cNvSpPr>
          <a:spLocks/>
        </xdr:cNvSpPr>
      </xdr:nvSpPr>
      <xdr:spPr bwMode="auto">
        <a:xfrm>
          <a:off x="1440180" y="3238500"/>
          <a:ext cx="205740" cy="563880"/>
        </a:xfrm>
        <a:prstGeom prst="rightBrace">
          <a:avLst>
            <a:gd name="adj1" fmla="val 8413"/>
            <a:gd name="adj2" fmla="val 50000"/>
          </a:avLst>
        </a:prstGeom>
        <a:noFill/>
        <a:ln w="9525" algn="ctr">
          <a:solidFill>
            <a:srgbClr val="000000"/>
          </a:solidFill>
          <a:round/>
          <a:headEnd/>
          <a:tailEnd/>
        </a:ln>
      </xdr:spPr>
    </xdr:sp>
    <xdr:clientData/>
  </xdr:twoCellAnchor>
  <xdr:twoCellAnchor>
    <xdr:from>
      <xdr:col>1</xdr:col>
      <xdr:colOff>891540</xdr:colOff>
      <xdr:row>23</xdr:row>
      <xdr:rowOff>76200</xdr:rowOff>
    </xdr:from>
    <xdr:to>
      <xdr:col>1</xdr:col>
      <xdr:colOff>1028700</xdr:colOff>
      <xdr:row>25</xdr:row>
      <xdr:rowOff>129540</xdr:rowOff>
    </xdr:to>
    <xdr:sp macro="" textlink="">
      <xdr:nvSpPr>
        <xdr:cNvPr id="61885" name="Right Brace 3"/>
        <xdr:cNvSpPr>
          <a:spLocks/>
        </xdr:cNvSpPr>
      </xdr:nvSpPr>
      <xdr:spPr bwMode="auto">
        <a:xfrm>
          <a:off x="1516380" y="3954780"/>
          <a:ext cx="137160" cy="388620"/>
        </a:xfrm>
        <a:prstGeom prst="rightBrace">
          <a:avLst>
            <a:gd name="adj1" fmla="val 8474"/>
            <a:gd name="adj2" fmla="val 50000"/>
          </a:avLst>
        </a:prstGeom>
        <a:noFill/>
        <a:ln w="9525" algn="ctr">
          <a:solidFill>
            <a:srgbClr val="000000"/>
          </a:solidFill>
          <a:round/>
          <a:headEnd/>
          <a:tailEnd/>
        </a:ln>
      </xdr:spPr>
    </xdr:sp>
    <xdr:clientData/>
  </xdr:twoCellAnchor>
  <xdr:twoCellAnchor>
    <xdr:from>
      <xdr:col>1</xdr:col>
      <xdr:colOff>1341120</xdr:colOff>
      <xdr:row>28</xdr:row>
      <xdr:rowOff>0</xdr:rowOff>
    </xdr:from>
    <xdr:to>
      <xdr:col>1</xdr:col>
      <xdr:colOff>1546860</xdr:colOff>
      <xdr:row>31</xdr:row>
      <xdr:rowOff>60960</xdr:rowOff>
    </xdr:to>
    <xdr:sp macro="" textlink="">
      <xdr:nvSpPr>
        <xdr:cNvPr id="61886" name="Right Brace 4"/>
        <xdr:cNvSpPr>
          <a:spLocks/>
        </xdr:cNvSpPr>
      </xdr:nvSpPr>
      <xdr:spPr bwMode="auto">
        <a:xfrm>
          <a:off x="1965960" y="4716780"/>
          <a:ext cx="205740" cy="563880"/>
        </a:xfrm>
        <a:prstGeom prst="rightBrace">
          <a:avLst>
            <a:gd name="adj1" fmla="val 8413"/>
            <a:gd name="adj2" fmla="val 50000"/>
          </a:avLst>
        </a:prstGeom>
        <a:noFill/>
        <a:ln w="9525" algn="ctr">
          <a:solidFill>
            <a:srgbClr val="000000"/>
          </a:solidFill>
          <a:round/>
          <a:headEnd/>
          <a:tailEnd/>
        </a:ln>
      </xdr:spPr>
    </xdr:sp>
    <xdr:clientData/>
  </xdr:twoCellAnchor>
  <xdr:twoCellAnchor>
    <xdr:from>
      <xdr:col>1</xdr:col>
      <xdr:colOff>1356360</xdr:colOff>
      <xdr:row>31</xdr:row>
      <xdr:rowOff>160020</xdr:rowOff>
    </xdr:from>
    <xdr:to>
      <xdr:col>1</xdr:col>
      <xdr:colOff>1493520</xdr:colOff>
      <xdr:row>34</xdr:row>
      <xdr:rowOff>38100</xdr:rowOff>
    </xdr:to>
    <xdr:sp macro="" textlink="">
      <xdr:nvSpPr>
        <xdr:cNvPr id="61887" name="Right Brace 5"/>
        <xdr:cNvSpPr>
          <a:spLocks/>
        </xdr:cNvSpPr>
      </xdr:nvSpPr>
      <xdr:spPr bwMode="auto">
        <a:xfrm>
          <a:off x="1981200" y="5379720"/>
          <a:ext cx="137160" cy="381000"/>
        </a:xfrm>
        <a:prstGeom prst="rightBrace">
          <a:avLst>
            <a:gd name="adj1" fmla="val 8308"/>
            <a:gd name="adj2" fmla="val 50000"/>
          </a:avLst>
        </a:prstGeom>
        <a:noFill/>
        <a:ln w="9525" algn="ctr">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485775</xdr:colOff>
      <xdr:row>47</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72175" cy="775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0</xdr:rowOff>
    </xdr:from>
    <xdr:to>
      <xdr:col>9</xdr:col>
      <xdr:colOff>333375</xdr:colOff>
      <xdr:row>96</xdr:row>
      <xdr:rowOff>85725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34325"/>
          <a:ext cx="5819775" cy="769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9</xdr:col>
      <xdr:colOff>142875</xdr:colOff>
      <xdr:row>145</xdr:row>
      <xdr:rowOff>142875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868650"/>
          <a:ext cx="5629275" cy="775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xdr:colOff>
      <xdr:row>146</xdr:row>
      <xdr:rowOff>142875</xdr:rowOff>
    </xdr:from>
    <xdr:to>
      <xdr:col>9</xdr:col>
      <xdr:colOff>517525</xdr:colOff>
      <xdr:row>194</xdr:row>
      <xdr:rowOff>22225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750" y="23320375"/>
          <a:ext cx="5915025" cy="749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196</xdr:row>
      <xdr:rowOff>0</xdr:rowOff>
    </xdr:from>
    <xdr:to>
      <xdr:col>9</xdr:col>
      <xdr:colOff>180975</xdr:colOff>
      <xdr:row>244</xdr:row>
      <xdr:rowOff>104775</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1737300"/>
          <a:ext cx="5667375" cy="787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295275</xdr:colOff>
      <xdr:row>37</xdr:row>
      <xdr:rowOff>123825</xdr:rowOff>
    </xdr:from>
    <xdr:to>
      <xdr:col>6</xdr:col>
      <xdr:colOff>571500</xdr:colOff>
      <xdr:row>42</xdr:row>
      <xdr:rowOff>57150</xdr:rowOff>
    </xdr:to>
    <xdr:sp macro="" textlink="">
      <xdr:nvSpPr>
        <xdr:cNvPr id="7" name="TextBox 6"/>
        <xdr:cNvSpPr txBox="1"/>
      </xdr:nvSpPr>
      <xdr:spPr>
        <a:xfrm>
          <a:off x="2124075" y="6115050"/>
          <a:ext cx="2105025" cy="7429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Items</a:t>
          </a:r>
          <a:r>
            <a:rPr lang="en-US" sz="1400" b="1" baseline="0"/>
            <a:t> highlighted yellow are new for FY 2016</a:t>
          </a:r>
          <a:endParaRPr lang="en-US" sz="1400" b="1"/>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41</xdr:row>
      <xdr:rowOff>152400</xdr:rowOff>
    </xdr:from>
    <xdr:to>
      <xdr:col>3</xdr:col>
      <xdr:colOff>581025</xdr:colOff>
      <xdr:row>46</xdr:row>
      <xdr:rowOff>28575</xdr:rowOff>
    </xdr:to>
    <xdr:sp macro="" textlink="">
      <xdr:nvSpPr>
        <xdr:cNvPr id="2" name="TextBox 1"/>
        <xdr:cNvSpPr txBox="1"/>
      </xdr:nvSpPr>
      <xdr:spPr>
        <a:xfrm>
          <a:off x="542925" y="7105650"/>
          <a:ext cx="2705100" cy="6858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rPr>
            <a:t>This JE is necessary if the Institution hasn't already reclassified inactive</a:t>
          </a:r>
          <a:r>
            <a:rPr lang="en-US" sz="1100" b="1" baseline="0">
              <a:solidFill>
                <a:sysClr val="windowText" lastClr="000000"/>
              </a:solidFill>
            </a:rPr>
            <a:t> activity due to conversion to Share accounts.</a:t>
          </a:r>
          <a:endParaRPr lang="en-US" sz="1100" b="1">
            <a:solidFill>
              <a:sysClr val="windowText" lastClr="000000"/>
            </a:solidFill>
          </a:endParaRPr>
        </a:p>
      </xdr:txBody>
    </xdr:sp>
    <xdr:clientData/>
  </xdr:twoCellAnchor>
  <xdr:twoCellAnchor>
    <xdr:from>
      <xdr:col>0</xdr:col>
      <xdr:colOff>438150</xdr:colOff>
      <xdr:row>0</xdr:row>
      <xdr:rowOff>114300</xdr:rowOff>
    </xdr:from>
    <xdr:to>
      <xdr:col>12</xdr:col>
      <xdr:colOff>266700</xdr:colOff>
      <xdr:row>55</xdr:row>
      <xdr:rowOff>161925</xdr:rowOff>
    </xdr:to>
    <xdr:cxnSp macro="">
      <xdr:nvCxnSpPr>
        <xdr:cNvPr id="4" name="Straight Connector 3"/>
        <xdr:cNvCxnSpPr/>
      </xdr:nvCxnSpPr>
      <xdr:spPr bwMode="auto">
        <a:xfrm>
          <a:off x="438150" y="114300"/>
          <a:ext cx="8239125" cy="9267825"/>
        </a:xfrm>
        <a:prstGeom prst="line">
          <a:avLst/>
        </a:prstGeom>
        <a:ln>
          <a:headEnd type="none" w="med" len="med"/>
          <a:tailEnd type="none" w="med" len="med"/>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28575</xdr:colOff>
      <xdr:row>0</xdr:row>
      <xdr:rowOff>123825</xdr:rowOff>
    </xdr:from>
    <xdr:to>
      <xdr:col>12</xdr:col>
      <xdr:colOff>285750</xdr:colOff>
      <xdr:row>56</xdr:row>
      <xdr:rowOff>19050</xdr:rowOff>
    </xdr:to>
    <xdr:cxnSp macro="">
      <xdr:nvCxnSpPr>
        <xdr:cNvPr id="5" name="Straight Connector 4"/>
        <xdr:cNvCxnSpPr/>
      </xdr:nvCxnSpPr>
      <xdr:spPr bwMode="auto">
        <a:xfrm flipH="1">
          <a:off x="561975" y="123825"/>
          <a:ext cx="8134350" cy="9286875"/>
        </a:xfrm>
        <a:prstGeom prst="line">
          <a:avLst/>
        </a:prstGeom>
        <a:ln>
          <a:headEnd type="none" w="med" len="med"/>
          <a:tailEnd type="none" w="med" len="med"/>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904875</xdr:colOff>
      <xdr:row>11</xdr:row>
      <xdr:rowOff>114300</xdr:rowOff>
    </xdr:from>
    <xdr:to>
      <xdr:col>11</xdr:col>
      <xdr:colOff>38100</xdr:colOff>
      <xdr:row>20</xdr:row>
      <xdr:rowOff>76200</xdr:rowOff>
    </xdr:to>
    <xdr:sp macro="" textlink="">
      <xdr:nvSpPr>
        <xdr:cNvPr id="9" name="TextBox 8"/>
        <xdr:cNvSpPr txBox="1"/>
      </xdr:nvSpPr>
      <xdr:spPr>
        <a:xfrm>
          <a:off x="1943100" y="2228850"/>
          <a:ext cx="5305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a:solidFill>
                <a:srgbClr val="FF0000"/>
              </a:solidFill>
            </a:rPr>
            <a:t>This entry</a:t>
          </a:r>
          <a:r>
            <a:rPr lang="en-US" sz="3600" baseline="0">
              <a:solidFill>
                <a:srgbClr val="FF0000"/>
              </a:solidFill>
            </a:rPr>
            <a:t> is not applicable for FY 2017</a:t>
          </a:r>
          <a:endParaRPr lang="en-US" sz="36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161925</xdr:colOff>
      <xdr:row>21</xdr:row>
      <xdr:rowOff>57148</xdr:rowOff>
    </xdr:from>
    <xdr:to>
      <xdr:col>12</xdr:col>
      <xdr:colOff>495301</xdr:colOff>
      <xdr:row>27</xdr:row>
      <xdr:rowOff>142874</xdr:rowOff>
    </xdr:to>
    <xdr:sp macro="" textlink="">
      <xdr:nvSpPr>
        <xdr:cNvPr id="2" name="Right Brace 1"/>
        <xdr:cNvSpPr/>
      </xdr:nvSpPr>
      <xdr:spPr bwMode="auto">
        <a:xfrm rot="10800000">
          <a:off x="8143875" y="3543298"/>
          <a:ext cx="333376" cy="1057276"/>
        </a:xfrm>
        <a:prstGeom prst="rightBrace">
          <a:avLst/>
        </a:prstGeom>
        <a:no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solidFill>
              <a:srgbClr val="FF0000"/>
            </a:solidFill>
          </a:endParaRPr>
        </a:p>
      </xdr:txBody>
    </xdr:sp>
    <xdr:clientData/>
  </xdr:twoCellAnchor>
  <xdr:twoCellAnchor>
    <xdr:from>
      <xdr:col>7</xdr:col>
      <xdr:colOff>457200</xdr:colOff>
      <xdr:row>22</xdr:row>
      <xdr:rowOff>0</xdr:rowOff>
    </xdr:from>
    <xdr:to>
      <xdr:col>12</xdr:col>
      <xdr:colOff>238125</xdr:colOff>
      <xdr:row>27</xdr:row>
      <xdr:rowOff>76201</xdr:rowOff>
    </xdr:to>
    <xdr:sp macro="" textlink="">
      <xdr:nvSpPr>
        <xdr:cNvPr id="4" name="TextBox 3"/>
        <xdr:cNvSpPr txBox="1"/>
      </xdr:nvSpPr>
      <xdr:spPr>
        <a:xfrm>
          <a:off x="6572250" y="3648075"/>
          <a:ext cx="1647825" cy="88582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effectLst/>
              <a:latin typeface="+mn-lt"/>
              <a:ea typeface="+mn-ea"/>
              <a:cs typeface="+mn-cs"/>
            </a:rPr>
            <a:t>If applicable,</a:t>
          </a:r>
          <a:r>
            <a:rPr lang="en-US" sz="1100" baseline="0">
              <a:solidFill>
                <a:srgbClr val="FF0000"/>
              </a:solidFill>
              <a:effectLst/>
              <a:latin typeface="+mn-lt"/>
              <a:ea typeface="+mn-ea"/>
              <a:cs typeface="+mn-cs"/>
            </a:rPr>
            <a:t> b</a:t>
          </a:r>
          <a:r>
            <a:rPr lang="en-US" sz="1100">
              <a:solidFill>
                <a:srgbClr val="FF0000"/>
              </a:solidFill>
            </a:rPr>
            <a:t>reak out between operating, non-operating, and capital for cash flow reporting</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542925</xdr:colOff>
      <xdr:row>12</xdr:row>
      <xdr:rowOff>0</xdr:rowOff>
    </xdr:from>
    <xdr:to>
      <xdr:col>10</xdr:col>
      <xdr:colOff>1723030</xdr:colOff>
      <xdr:row>45</xdr:row>
      <xdr:rowOff>18380</xdr:rowOff>
    </xdr:to>
    <xdr:pic>
      <xdr:nvPicPr>
        <xdr:cNvPr id="6" name="Picture 5"/>
        <xdr:cNvPicPr>
          <a:picLocks noChangeAspect="1"/>
        </xdr:cNvPicPr>
      </xdr:nvPicPr>
      <xdr:blipFill>
        <a:blip xmlns:r="http://schemas.openxmlformats.org/officeDocument/2006/relationships" r:embed="rId1"/>
        <a:stretch>
          <a:fillRect/>
        </a:stretch>
      </xdr:blipFill>
      <xdr:spPr>
        <a:xfrm>
          <a:off x="542925" y="1943100"/>
          <a:ext cx="7961905" cy="5361905"/>
        </a:xfrm>
        <a:prstGeom prst="rect">
          <a:avLst/>
        </a:prstGeom>
        <a:ln>
          <a:solidFill>
            <a:schemeClr val="accent1"/>
          </a:solidFill>
        </a:ln>
      </xdr:spPr>
    </xdr:pic>
    <xdr:clientData/>
  </xdr:twoCellAnchor>
  <xdr:twoCellAnchor editAs="oneCell">
    <xdr:from>
      <xdr:col>1</xdr:col>
      <xdr:colOff>0</xdr:colOff>
      <xdr:row>58</xdr:row>
      <xdr:rowOff>0</xdr:rowOff>
    </xdr:from>
    <xdr:to>
      <xdr:col>7</xdr:col>
      <xdr:colOff>399543</xdr:colOff>
      <xdr:row>81</xdr:row>
      <xdr:rowOff>56677</xdr:rowOff>
    </xdr:to>
    <xdr:pic>
      <xdr:nvPicPr>
        <xdr:cNvPr id="7" name="Picture 6"/>
        <xdr:cNvPicPr>
          <a:picLocks noChangeAspect="1"/>
        </xdr:cNvPicPr>
      </xdr:nvPicPr>
      <xdr:blipFill>
        <a:blip xmlns:r="http://schemas.openxmlformats.org/officeDocument/2006/relationships" r:embed="rId2"/>
        <a:stretch>
          <a:fillRect/>
        </a:stretch>
      </xdr:blipFill>
      <xdr:spPr>
        <a:xfrm>
          <a:off x="733425" y="9391650"/>
          <a:ext cx="4057143" cy="3780952"/>
        </a:xfrm>
        <a:prstGeom prst="rect">
          <a:avLst/>
        </a:prstGeom>
        <a:ln>
          <a:solidFill>
            <a:schemeClr val="accent1">
              <a:lumMod val="7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10</xdr:col>
      <xdr:colOff>1362075</xdr:colOff>
      <xdr:row>54</xdr:row>
      <xdr:rowOff>8734</xdr:rowOff>
    </xdr:to>
    <xdr:pic>
      <xdr:nvPicPr>
        <xdr:cNvPr id="2" name="Picture 1"/>
        <xdr:cNvPicPr>
          <a:picLocks noChangeAspect="1"/>
        </xdr:cNvPicPr>
      </xdr:nvPicPr>
      <xdr:blipFill>
        <a:blip xmlns:r="http://schemas.openxmlformats.org/officeDocument/2006/relationships" r:embed="rId1"/>
        <a:stretch>
          <a:fillRect/>
        </a:stretch>
      </xdr:blipFill>
      <xdr:spPr>
        <a:xfrm>
          <a:off x="542925" y="2562225"/>
          <a:ext cx="6962775" cy="6323809"/>
        </a:xfrm>
        <a:prstGeom prst="rect">
          <a:avLst/>
        </a:prstGeom>
        <a:ln>
          <a:solidFill>
            <a:schemeClr val="accent1"/>
          </a:solidFill>
        </a:ln>
      </xdr:spPr>
    </xdr:pic>
    <xdr:clientData/>
  </xdr:twoCellAnchor>
  <xdr:twoCellAnchor editAs="oneCell">
    <xdr:from>
      <xdr:col>1</xdr:col>
      <xdr:colOff>28575</xdr:colOff>
      <xdr:row>56</xdr:row>
      <xdr:rowOff>47625</xdr:rowOff>
    </xdr:from>
    <xdr:to>
      <xdr:col>7</xdr:col>
      <xdr:colOff>447165</xdr:colOff>
      <xdr:row>73</xdr:row>
      <xdr:rowOff>9186</xdr:rowOff>
    </xdr:to>
    <xdr:pic>
      <xdr:nvPicPr>
        <xdr:cNvPr id="11" name="Picture 10"/>
        <xdr:cNvPicPr>
          <a:picLocks noChangeAspect="1"/>
        </xdr:cNvPicPr>
      </xdr:nvPicPr>
      <xdr:blipFill>
        <a:blip xmlns:r="http://schemas.openxmlformats.org/officeDocument/2006/relationships" r:embed="rId2"/>
        <a:stretch>
          <a:fillRect/>
        </a:stretch>
      </xdr:blipFill>
      <xdr:spPr>
        <a:xfrm>
          <a:off x="571500" y="9248775"/>
          <a:ext cx="4076190" cy="2714286"/>
        </a:xfrm>
        <a:prstGeom prst="rect">
          <a:avLst/>
        </a:prstGeom>
        <a:ln>
          <a:solidFill>
            <a:schemeClr val="accent1"/>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0</xdr:row>
      <xdr:rowOff>28574</xdr:rowOff>
    </xdr:from>
    <xdr:to>
      <xdr:col>7</xdr:col>
      <xdr:colOff>428625</xdr:colOff>
      <xdr:row>3</xdr:row>
      <xdr:rowOff>152400</xdr:rowOff>
    </xdr:to>
    <xdr:sp macro="" textlink="">
      <xdr:nvSpPr>
        <xdr:cNvPr id="2" name="TextBox 1"/>
        <xdr:cNvSpPr txBox="1"/>
      </xdr:nvSpPr>
      <xdr:spPr>
        <a:xfrm>
          <a:off x="533400" y="28574"/>
          <a:ext cx="5867400" cy="790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New last</a:t>
          </a:r>
          <a:r>
            <a:rPr lang="en-US" sz="1400" b="1" baseline="0">
              <a:solidFill>
                <a:srgbClr val="FF0000"/>
              </a:solidFill>
            </a:rPr>
            <a:t> year in</a:t>
          </a:r>
          <a:r>
            <a:rPr lang="en-US" sz="1400" b="1">
              <a:solidFill>
                <a:srgbClr val="FF0000"/>
              </a:solidFill>
            </a:rPr>
            <a:t> FY 2016,</a:t>
          </a:r>
          <a:r>
            <a:rPr lang="en-US" sz="1400" b="1" baseline="0">
              <a:solidFill>
                <a:srgbClr val="FF0000"/>
              </a:solidFill>
            </a:rPr>
            <a:t> </a:t>
          </a:r>
          <a:r>
            <a:rPr lang="en-US" sz="1400" b="1">
              <a:solidFill>
                <a:srgbClr val="FF0000"/>
              </a:solidFill>
            </a:rPr>
            <a:t>institutions had the opportunity to allocate </a:t>
          </a:r>
          <a:r>
            <a:rPr lang="en-US" sz="1400" b="1" baseline="0">
              <a:solidFill>
                <a:srgbClr val="FF0000"/>
              </a:solidFill>
            </a:rPr>
            <a:t>noncapitalized renovation improvements made to capital assets to the R&amp;R reserve.</a:t>
          </a:r>
          <a:endParaRPr lang="en-US"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209550</xdr:colOff>
      <xdr:row>30</xdr:row>
      <xdr:rowOff>161925</xdr:rowOff>
    </xdr:from>
    <xdr:to>
      <xdr:col>19</xdr:col>
      <xdr:colOff>114300</xdr:colOff>
      <xdr:row>34</xdr:row>
      <xdr:rowOff>57150</xdr:rowOff>
    </xdr:to>
    <xdr:sp macro="" textlink="">
      <xdr:nvSpPr>
        <xdr:cNvPr id="2" name="TextBox 1"/>
        <xdr:cNvSpPr txBox="1"/>
      </xdr:nvSpPr>
      <xdr:spPr>
        <a:xfrm>
          <a:off x="209550" y="9124950"/>
          <a:ext cx="969645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FF0000"/>
              </a:solidFill>
            </a:rPr>
            <a:t>THIS</a:t>
          </a:r>
          <a:r>
            <a:rPr lang="en-US" sz="1600" b="1" baseline="0">
              <a:solidFill>
                <a:srgbClr val="FF0000"/>
              </a:solidFill>
            </a:rPr>
            <a:t> SCHEDULE WAS  NO LONGER INCLUDED IN AFR MODEL AS OF APRIL 2016, BUT SHOULD BE MAINTAINED BY THE INSTITUTION AND MADE AVAILABLE TO THE OFFICE OF FISCAL AFFAIRS UPON REQUEST.</a:t>
          </a:r>
          <a:endParaRPr lang="en-US" sz="1600" b="1">
            <a:solidFill>
              <a:srgbClr val="FF0000"/>
            </a:solidFill>
          </a:endParaRPr>
        </a:p>
      </xdr:txBody>
    </xdr:sp>
    <xdr:clientData/>
  </xdr:twoCellAnchor>
  <xdr:twoCellAnchor>
    <xdr:from>
      <xdr:col>13</xdr:col>
      <xdr:colOff>323850</xdr:colOff>
      <xdr:row>35</xdr:row>
      <xdr:rowOff>104775</xdr:rowOff>
    </xdr:from>
    <xdr:to>
      <xdr:col>22</xdr:col>
      <xdr:colOff>533400</xdr:colOff>
      <xdr:row>40</xdr:row>
      <xdr:rowOff>161925</xdr:rowOff>
    </xdr:to>
    <xdr:sp macro="" textlink="">
      <xdr:nvSpPr>
        <xdr:cNvPr id="4" name="TextBox 3"/>
        <xdr:cNvSpPr txBox="1"/>
      </xdr:nvSpPr>
      <xdr:spPr>
        <a:xfrm>
          <a:off x="7277100" y="10134600"/>
          <a:ext cx="5438775"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Note: Beginning</a:t>
          </a:r>
          <a:r>
            <a:rPr lang="en-US" sz="1400" b="1" baseline="0">
              <a:solidFill>
                <a:srgbClr val="FF0000"/>
              </a:solidFill>
            </a:rPr>
            <a:t> in FY 2016, the  Deferred Gift Revenue from Auxiliary Vendor (YE-32) should no longer be recorded in the R&amp;R reserve account (323100). Instead, this balance should be broken out into a separate reserve account (acct. 329200). The Reserves for Deferred Gift Revenue from Auxiliary Vendor should equal the deferred inflow balance associated with the deferred gift.</a:t>
          </a:r>
          <a:endParaRPr lang="en-US" sz="14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83820</xdr:colOff>
          <xdr:row>4</xdr:row>
          <xdr:rowOff>68580</xdr:rowOff>
        </xdr:from>
        <xdr:to>
          <xdr:col>7</xdr:col>
          <xdr:colOff>160020</xdr:colOff>
          <xdr:row>25</xdr:row>
          <xdr:rowOff>76200</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1104900</xdr:colOff>
      <xdr:row>40</xdr:row>
      <xdr:rowOff>7620</xdr:rowOff>
    </xdr:to>
    <xdr:pic>
      <xdr:nvPicPr>
        <xdr:cNvPr id="417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81700" cy="6484620"/>
        </a:xfrm>
        <a:prstGeom prst="rect">
          <a:avLst/>
        </a:prstGeom>
        <a:noFill/>
        <a:ln w="9525">
          <a:noFill/>
          <a:miter lim="800000"/>
          <a:headEnd/>
          <a:tailEnd/>
        </a:ln>
      </xdr:spPr>
    </xdr:pic>
    <xdr:clientData/>
  </xdr:twoCellAnchor>
  <xdr:twoCellAnchor editAs="oneCell">
    <xdr:from>
      <xdr:col>0</xdr:col>
      <xdr:colOff>0</xdr:colOff>
      <xdr:row>42</xdr:row>
      <xdr:rowOff>0</xdr:rowOff>
    </xdr:from>
    <xdr:to>
      <xdr:col>8</xdr:col>
      <xdr:colOff>609600</xdr:colOff>
      <xdr:row>82</xdr:row>
      <xdr:rowOff>160020</xdr:rowOff>
    </xdr:to>
    <xdr:pic>
      <xdr:nvPicPr>
        <xdr:cNvPr id="417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040880"/>
          <a:ext cx="5486400" cy="6865620"/>
        </a:xfrm>
        <a:prstGeom prst="rect">
          <a:avLst/>
        </a:prstGeom>
        <a:noFill/>
        <a:ln w="9525">
          <a:noFill/>
          <a:miter lim="800000"/>
          <a:headEnd/>
          <a:tailEnd/>
        </a:ln>
      </xdr:spPr>
    </xdr:pic>
    <xdr:clientData/>
  </xdr:twoCellAnchor>
  <xdr:twoCellAnchor editAs="oneCell">
    <xdr:from>
      <xdr:col>0</xdr:col>
      <xdr:colOff>0</xdr:colOff>
      <xdr:row>85</xdr:row>
      <xdr:rowOff>0</xdr:rowOff>
    </xdr:from>
    <xdr:to>
      <xdr:col>8</xdr:col>
      <xdr:colOff>601980</xdr:colOff>
      <xdr:row>125</xdr:row>
      <xdr:rowOff>160020</xdr:rowOff>
    </xdr:to>
    <xdr:pic>
      <xdr:nvPicPr>
        <xdr:cNvPr id="417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249400"/>
          <a:ext cx="5478780" cy="6865620"/>
        </a:xfrm>
        <a:prstGeom prst="rect">
          <a:avLst/>
        </a:prstGeom>
        <a:noFill/>
        <a:ln w="9525">
          <a:noFill/>
          <a:miter lim="800000"/>
          <a:headEnd/>
          <a:tailEnd/>
        </a:ln>
      </xdr:spPr>
    </xdr:pic>
    <xdr:clientData/>
  </xdr:twoCellAnchor>
  <xdr:twoCellAnchor editAs="oneCell">
    <xdr:from>
      <xdr:col>0</xdr:col>
      <xdr:colOff>0</xdr:colOff>
      <xdr:row>128</xdr:row>
      <xdr:rowOff>0</xdr:rowOff>
    </xdr:from>
    <xdr:to>
      <xdr:col>8</xdr:col>
      <xdr:colOff>609600</xdr:colOff>
      <xdr:row>168</xdr:row>
      <xdr:rowOff>160020</xdr:rowOff>
    </xdr:to>
    <xdr:pic>
      <xdr:nvPicPr>
        <xdr:cNvPr id="417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1457920"/>
          <a:ext cx="5486400" cy="6865620"/>
        </a:xfrm>
        <a:prstGeom prst="rect">
          <a:avLst/>
        </a:prstGeom>
        <a:noFill/>
        <a:ln w="9525">
          <a:noFill/>
          <a:miter lim="800000"/>
          <a:headEnd/>
          <a:tailEnd/>
        </a:ln>
      </xdr:spPr>
    </xdr:pic>
    <xdr:clientData/>
  </xdr:twoCellAnchor>
  <xdr:twoCellAnchor editAs="oneCell">
    <xdr:from>
      <xdr:col>0</xdr:col>
      <xdr:colOff>9525</xdr:colOff>
      <xdr:row>129</xdr:row>
      <xdr:rowOff>146050</xdr:rowOff>
    </xdr:from>
    <xdr:to>
      <xdr:col>8</xdr:col>
      <xdr:colOff>619125</xdr:colOff>
      <xdr:row>170</xdr:row>
      <xdr:rowOff>147320</xdr:rowOff>
    </xdr:to>
    <xdr:pic>
      <xdr:nvPicPr>
        <xdr:cNvPr id="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9525" y="21034375"/>
          <a:ext cx="5486400" cy="664019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ox\AUDIT\Data\E-mail%20Attachments\CMB06C.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20%20Regents%20Financial%20Statements%20-%20With%20Additional%20Options%20in%20Itialic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ox\AUDIT\05-%20ANNUAL%20FINANCIAL%20REPORTS\Annual%20Financial%20Report%20FY2001\Model%20for%20FY2001\Model%20FY2001%20-%20Beginning%20Balances%20for%20each%20institution\TECH%20-%20%20AFR%202001%20Beg.%20B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ccounting%20and%20Reporting\2016\WIP\Copy%20of%20Mapping%20Document%206-17-1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AR-01c%20%20%20%20%20GAAP%20Basis%20Financial%20Statement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Worksheet%20in%20EXH%20EXHIBIT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06"/>
      <sheetName val="Sheet1"/>
      <sheetName val="Instr"/>
      <sheetName val="Research"/>
      <sheetName val="PubSer"/>
      <sheetName val="AcaSup"/>
      <sheetName val="Stuser"/>
      <sheetName val="InsSup"/>
      <sheetName val="PlantOp"/>
      <sheetName val="Aux"/>
      <sheetName val="sfo"/>
      <sheetName val="Sheet7"/>
    </sheetNames>
    <sheetDataSet>
      <sheetData sheetId="0">
        <row r="649">
          <cell r="L649">
            <v>43904320.019999996</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Net Assets (linked)"/>
      <sheetName val="Support for SNA"/>
      <sheetName val="Rev &amp; Exp (linked)"/>
      <sheetName val="Cash Flows"/>
      <sheetName val="Footnote #15 Functional vs Nat"/>
      <sheetName val="Footnote #2 Cash and Investment"/>
      <sheetName val="Footnote #3 Accounts Receivable"/>
      <sheetName val="Footnote #4 Inventories"/>
      <sheetName val="Footnote #6 Capital Assets"/>
      <sheetName val="Footnote #7 Deferred Revenue"/>
      <sheetName val="Footnote #8"/>
      <sheetName val="Auxiliary Serv Rev and Exp"/>
      <sheetName val="19 Fund Balances"/>
      <sheetName val="13 Detail of Investments"/>
      <sheetName val="17 Agency Funds"/>
      <sheetName val="NA Support for SNA"/>
      <sheetName val="Cash Flows (link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01"/>
      <sheetName val="02"/>
      <sheetName val="03"/>
      <sheetName val="04"/>
      <sheetName val="05"/>
      <sheetName val="06"/>
      <sheetName val="07"/>
      <sheetName val="08"/>
      <sheetName val="09"/>
      <sheetName val="10"/>
      <sheetName val="11"/>
      <sheetName val="13"/>
      <sheetName val="14"/>
      <sheetName val="15"/>
      <sheetName val="16"/>
      <sheetName val="17"/>
      <sheetName val="18"/>
      <sheetName val="19"/>
      <sheetName val="20"/>
      <sheetName val="21"/>
      <sheetName val="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not in Production"/>
      <sheetName val="SNP"/>
      <sheetName val="SRECNP"/>
      <sheetName val="CashFlow"/>
      <sheetName val="Accounts Receivable"/>
      <sheetName val="Inventories"/>
      <sheetName val="Capital Assets"/>
      <sheetName val="Advances"/>
      <sheetName val="L-T Liabilities"/>
      <sheetName val="Net Position"/>
      <sheetName val="Lease Obligations"/>
      <sheetName val="Natural Classification"/>
      <sheetName val="Aux SNP"/>
      <sheetName val="AUX SRECNP"/>
      <sheetName val="Aux Capital Assets"/>
      <sheetName val="Student Activities SNP"/>
      <sheetName val="Student Activities SRECNP"/>
      <sheetName val="Student Act Capital Assets"/>
    </sheetNames>
    <sheetDataSet>
      <sheetData sheetId="0" refreshError="1"/>
      <sheetData sheetId="1">
        <row r="8">
          <cell r="G8" t="str">
            <v>/opt/psoft/psconfig/appserv/prcs/scitest/NVISION/INSTANCE</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Net Assets "/>
      <sheetName val="SRECNA"/>
      <sheetName val="SRECNA-Suport"/>
      <sheetName val="Cash Flows "/>
      <sheetName val="SRECNA-C"/>
    </sheetNames>
    <sheetDataSet>
      <sheetData sheetId="0"/>
      <sheetData sheetId="1" refreshError="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
      <sheetName val="EXHIBIT B"/>
      <sheetName val="EXHIBIT C"/>
      <sheetName val="EXHIBIT D"/>
      <sheetName val="EXHIBIT E"/>
      <sheetName val="EXHIBIT G"/>
      <sheetName val="EXHIBIT H"/>
      <sheetName val="EXHIBIT I"/>
      <sheetName val="EXHIBIT J"/>
      <sheetName val="EXHIBIT K"/>
      <sheetName val="EXHIBIT L"/>
      <sheetName val="EXHIBIT M"/>
      <sheetName val="EXHIBIT N"/>
      <sheetName val="EXHIBIT O"/>
      <sheetName val="XREF"/>
      <sheetName val="EXHIBIT J (2)"/>
      <sheetName val="EXHIBIT F"/>
      <sheetName val="Instructions"/>
      <sheetName val="General"/>
      <sheetName val="Capital Proj"/>
      <sheetName val="Debt Srvc"/>
      <sheetName val=" NonMaj"/>
      <sheetName val="Balance Sheet Gov't Funds"/>
      <sheetName val="Statement of Rev, Exp, and Chan"/>
      <sheetName val="AP Memo"/>
      <sheetName val="Sch-4"/>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OR" refreshedDate="42533.636766435186" createdVersion="5" refreshedVersion="5" minRefreshableVersion="3" recordCount="599">
  <cacheSource type="worksheet">
    <worksheetSource name="Table2"/>
  </cacheSource>
  <cacheFields count="12">
    <cacheField name="Ledger" numFmtId="0">
      <sharedItems count="2">
        <s v="ACTUALS"/>
        <s v="GAAP"/>
      </sharedItems>
    </cacheField>
    <cacheField name="Fund" numFmtId="0">
      <sharedItems containsSemiMixedTypes="0" containsString="0" containsNumber="1" containsInteger="1" minValue="20000" maxValue="20000" count="1">
        <n v="20000"/>
      </sharedItems>
    </cacheField>
    <cacheField name="Program" numFmtId="0">
      <sharedItems containsString="0" containsBlank="1" containsNumber="1" containsInteger="1" minValue="0" maxValue="16700"/>
    </cacheField>
    <cacheField name="Class" numFmtId="0">
      <sharedItems containsString="0" containsBlank="1" containsNumber="1" containsInteger="1" minValue="11000" maxValue="65000"/>
    </cacheField>
    <cacheField name="Dept" numFmtId="0">
      <sharedItems containsString="0" containsBlank="1" containsNumber="1" containsInteger="1" minValue="0" maxValue="1068452"/>
    </cacheField>
    <cacheField name="Project" numFmtId="0">
      <sharedItems containsSemiMixedTypes="0" containsString="0" containsNumber="1" containsInteger="1" minValue="4009" maxValue="431363" count="36">
        <n v="4009"/>
        <n v="43639"/>
        <n v="43641"/>
        <n v="43645"/>
        <n v="43650"/>
        <n v="43651"/>
        <n v="43652"/>
        <n v="43653"/>
        <n v="43654"/>
        <n v="43700"/>
        <n v="43701"/>
        <n v="431172"/>
        <n v="431248"/>
        <n v="431251"/>
        <n v="431334"/>
        <n v="431335"/>
        <n v="431336"/>
        <n v="431339"/>
        <n v="431340"/>
        <n v="431341"/>
        <n v="431342"/>
        <n v="431343"/>
        <n v="431344"/>
        <n v="431348"/>
        <n v="431350"/>
        <n v="431353"/>
        <n v="431354"/>
        <n v="431355"/>
        <n v="431356"/>
        <n v="431357"/>
        <n v="431358"/>
        <n v="431359"/>
        <n v="431360"/>
        <n v="431361"/>
        <n v="431362"/>
        <n v="431363"/>
      </sharedItems>
    </cacheField>
    <cacheField name="Account" numFmtId="0">
      <sharedItems containsSemiMixedTypes="0" containsString="0" containsNumber="1" containsInteger="1" minValue="124000" maxValue="491400" count="10">
        <n v="127103"/>
        <n v="217000"/>
        <n v="491400"/>
        <n v="126810"/>
        <n v="126800"/>
        <n v="491100"/>
        <n v="124000"/>
        <n v="491101"/>
        <n v="491102"/>
        <n v="491103"/>
      </sharedItems>
    </cacheField>
    <cacheField name="Descr" numFmtId="0">
      <sharedItems count="10">
        <s v="#Receivables - Other"/>
        <s v="Advances - Other"/>
        <s v="Other Pvt Grnts&amp;Cntrcts-NonOp"/>
        <s v="#Due From Component Units Curr"/>
        <s v="Due from Component Units (Cur)"/>
        <s v="Othr Fed Grnts&amp;Cntrcts-NonOp"/>
        <s v="Receivables - Federal Funds"/>
        <s v="Fed Pell Grants-NonOp"/>
        <s v="Fed SEOG Grants-NonOp"/>
        <s v="Fed CWS-NonOp"/>
      </sharedItems>
    </cacheField>
    <cacheField name="Bud Ref" numFmtId="0">
      <sharedItems containsSemiMixedTypes="0" containsString="0" containsNumber="1" containsInteger="1" minValue="2008" maxValue="2015"/>
    </cacheField>
    <cacheField name="Year" numFmtId="0">
      <sharedItems containsSemiMixedTypes="0" containsString="0" containsNumber="1" containsInteger="1" minValue="2015" maxValue="2015"/>
    </cacheField>
    <cacheField name="Expenditures" numFmtId="0">
      <sharedItems containsSemiMixedTypes="0" containsString="0" containsNumber="1" minValue="-19567258" maxValue="19567258"/>
    </cacheField>
    <cacheField name="Period" numFmtId="0">
      <sharedItems containsSemiMixedTypes="0" containsString="0" containsNumber="1" containsInteger="1" minValue="0" maxValue="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9">
  <r>
    <x v="0"/>
    <x v="0"/>
    <n v="11100"/>
    <n v="11000"/>
    <n v="1033091"/>
    <x v="0"/>
    <x v="0"/>
    <x v="0"/>
    <n v="2013"/>
    <n v="2015"/>
    <n v="-572.92999999999995"/>
    <n v="0"/>
  </r>
  <r>
    <x v="0"/>
    <x v="0"/>
    <n v="11100"/>
    <n v="11000"/>
    <n v="1033091"/>
    <x v="0"/>
    <x v="0"/>
    <x v="0"/>
    <n v="2012"/>
    <n v="2015"/>
    <n v="572.92999999999995"/>
    <n v="0"/>
  </r>
  <r>
    <x v="0"/>
    <x v="0"/>
    <m/>
    <m/>
    <m/>
    <x v="0"/>
    <x v="1"/>
    <x v="1"/>
    <n v="2015"/>
    <n v="2015"/>
    <n v="-17665.8"/>
    <n v="12"/>
  </r>
  <r>
    <x v="0"/>
    <x v="0"/>
    <m/>
    <m/>
    <m/>
    <x v="0"/>
    <x v="1"/>
    <x v="1"/>
    <n v="2015"/>
    <n v="2015"/>
    <n v="-43839.8"/>
    <n v="11"/>
  </r>
  <r>
    <x v="0"/>
    <x v="0"/>
    <m/>
    <m/>
    <m/>
    <x v="0"/>
    <x v="1"/>
    <x v="1"/>
    <n v="2015"/>
    <n v="2015"/>
    <n v="43839.8"/>
    <n v="1"/>
  </r>
  <r>
    <x v="0"/>
    <x v="0"/>
    <m/>
    <m/>
    <m/>
    <x v="0"/>
    <x v="1"/>
    <x v="1"/>
    <n v="2014"/>
    <n v="2015"/>
    <n v="3966.63"/>
    <n v="11"/>
  </r>
  <r>
    <x v="0"/>
    <x v="0"/>
    <m/>
    <m/>
    <m/>
    <x v="0"/>
    <x v="1"/>
    <x v="1"/>
    <n v="2014"/>
    <n v="2015"/>
    <n v="-3966.63"/>
    <n v="0"/>
  </r>
  <r>
    <x v="0"/>
    <x v="0"/>
    <m/>
    <m/>
    <m/>
    <x v="0"/>
    <x v="1"/>
    <x v="1"/>
    <n v="2013"/>
    <n v="2015"/>
    <n v="-31293.09"/>
    <n v="11"/>
  </r>
  <r>
    <x v="0"/>
    <x v="0"/>
    <m/>
    <m/>
    <m/>
    <x v="0"/>
    <x v="1"/>
    <x v="1"/>
    <n v="2013"/>
    <n v="2015"/>
    <n v="31293.09"/>
    <n v="0"/>
  </r>
  <r>
    <x v="0"/>
    <x v="0"/>
    <m/>
    <m/>
    <m/>
    <x v="0"/>
    <x v="1"/>
    <x v="1"/>
    <n v="2012"/>
    <n v="2015"/>
    <n v="54942.77"/>
    <n v="11"/>
  </r>
  <r>
    <x v="0"/>
    <x v="0"/>
    <m/>
    <m/>
    <m/>
    <x v="0"/>
    <x v="1"/>
    <x v="1"/>
    <n v="2012"/>
    <n v="2015"/>
    <n v="-54942.77"/>
    <n v="0"/>
  </r>
  <r>
    <x v="0"/>
    <x v="0"/>
    <m/>
    <m/>
    <m/>
    <x v="0"/>
    <x v="1"/>
    <x v="1"/>
    <n v="2011"/>
    <n v="2015"/>
    <n v="1242.4000000000001"/>
    <n v="11"/>
  </r>
  <r>
    <x v="0"/>
    <x v="0"/>
    <m/>
    <m/>
    <m/>
    <x v="0"/>
    <x v="1"/>
    <x v="1"/>
    <n v="2011"/>
    <n v="2015"/>
    <n v="-1242.4000000000001"/>
    <n v="0"/>
  </r>
  <r>
    <x v="0"/>
    <x v="0"/>
    <m/>
    <m/>
    <m/>
    <x v="0"/>
    <x v="1"/>
    <x v="1"/>
    <n v="2010"/>
    <n v="2015"/>
    <n v="-14722.97"/>
    <n v="11"/>
  </r>
  <r>
    <x v="0"/>
    <x v="0"/>
    <m/>
    <m/>
    <m/>
    <x v="0"/>
    <x v="1"/>
    <x v="1"/>
    <n v="2010"/>
    <n v="2015"/>
    <n v="14722.97"/>
    <n v="0"/>
  </r>
  <r>
    <x v="0"/>
    <x v="0"/>
    <m/>
    <m/>
    <m/>
    <x v="0"/>
    <x v="1"/>
    <x v="1"/>
    <n v="2009"/>
    <n v="2015"/>
    <n v="1066"/>
    <n v="11"/>
  </r>
  <r>
    <x v="0"/>
    <x v="0"/>
    <m/>
    <m/>
    <m/>
    <x v="0"/>
    <x v="1"/>
    <x v="1"/>
    <n v="2009"/>
    <n v="2015"/>
    <n v="-1066"/>
    <n v="0"/>
  </r>
  <r>
    <x v="0"/>
    <x v="0"/>
    <m/>
    <m/>
    <m/>
    <x v="0"/>
    <x v="1"/>
    <x v="1"/>
    <n v="2008"/>
    <n v="2015"/>
    <n v="28638.06"/>
    <n v="11"/>
  </r>
  <r>
    <x v="0"/>
    <x v="0"/>
    <m/>
    <m/>
    <m/>
    <x v="0"/>
    <x v="1"/>
    <x v="1"/>
    <n v="2008"/>
    <n v="2015"/>
    <n v="-28638.06"/>
    <n v="0"/>
  </r>
  <r>
    <x v="0"/>
    <x v="0"/>
    <n v="0"/>
    <n v="64000"/>
    <n v="0"/>
    <x v="0"/>
    <x v="2"/>
    <x v="2"/>
    <n v="2015"/>
    <n v="2015"/>
    <n v="-610.23"/>
    <n v="12"/>
  </r>
  <r>
    <x v="0"/>
    <x v="0"/>
    <n v="0"/>
    <n v="64000"/>
    <n v="0"/>
    <x v="0"/>
    <x v="2"/>
    <x v="2"/>
    <n v="2015"/>
    <n v="2015"/>
    <n v="-1413.98"/>
    <n v="11"/>
  </r>
  <r>
    <x v="0"/>
    <x v="0"/>
    <n v="0"/>
    <n v="64000"/>
    <n v="0"/>
    <x v="0"/>
    <x v="2"/>
    <x v="2"/>
    <n v="2015"/>
    <n v="2015"/>
    <n v="-2206.86"/>
    <n v="10"/>
  </r>
  <r>
    <x v="0"/>
    <x v="0"/>
    <n v="0"/>
    <n v="64000"/>
    <n v="0"/>
    <x v="0"/>
    <x v="2"/>
    <x v="2"/>
    <n v="2015"/>
    <n v="2015"/>
    <n v="-542.92999999999995"/>
    <n v="9"/>
  </r>
  <r>
    <x v="0"/>
    <x v="0"/>
    <n v="0"/>
    <n v="64000"/>
    <n v="0"/>
    <x v="0"/>
    <x v="2"/>
    <x v="2"/>
    <n v="2015"/>
    <n v="2015"/>
    <n v="-542.92999999999995"/>
    <n v="8"/>
  </r>
  <r>
    <x v="0"/>
    <x v="0"/>
    <n v="0"/>
    <n v="64000"/>
    <n v="0"/>
    <x v="0"/>
    <x v="2"/>
    <x v="2"/>
    <n v="2015"/>
    <n v="2015"/>
    <n v="-5397.8"/>
    <n v="7"/>
  </r>
  <r>
    <x v="0"/>
    <x v="0"/>
    <n v="0"/>
    <n v="64000"/>
    <n v="0"/>
    <x v="0"/>
    <x v="2"/>
    <x v="2"/>
    <n v="2015"/>
    <n v="2015"/>
    <n v="-542.94000000000005"/>
    <n v="6"/>
  </r>
  <r>
    <x v="0"/>
    <x v="0"/>
    <n v="0"/>
    <n v="64000"/>
    <n v="0"/>
    <x v="0"/>
    <x v="2"/>
    <x v="2"/>
    <n v="2015"/>
    <n v="2015"/>
    <n v="-695.8"/>
    <n v="5"/>
  </r>
  <r>
    <x v="0"/>
    <x v="0"/>
    <n v="0"/>
    <n v="64000"/>
    <n v="0"/>
    <x v="0"/>
    <x v="2"/>
    <x v="2"/>
    <n v="2015"/>
    <n v="2015"/>
    <n v="-6750.91"/>
    <n v="4"/>
  </r>
  <r>
    <x v="0"/>
    <x v="0"/>
    <n v="0"/>
    <n v="64000"/>
    <n v="0"/>
    <x v="0"/>
    <x v="2"/>
    <x v="2"/>
    <n v="2015"/>
    <n v="2015"/>
    <n v="-671.18"/>
    <n v="3"/>
  </r>
  <r>
    <x v="0"/>
    <x v="0"/>
    <n v="0"/>
    <n v="64000"/>
    <n v="0"/>
    <x v="0"/>
    <x v="2"/>
    <x v="2"/>
    <n v="2015"/>
    <n v="2015"/>
    <n v="-1695.42"/>
    <n v="2"/>
  </r>
  <r>
    <x v="0"/>
    <x v="0"/>
    <n v="0"/>
    <n v="64000"/>
    <n v="0"/>
    <x v="0"/>
    <x v="2"/>
    <x v="2"/>
    <n v="2015"/>
    <n v="2015"/>
    <n v="-5103.0200000000004"/>
    <n v="1"/>
  </r>
  <r>
    <x v="0"/>
    <x v="0"/>
    <m/>
    <m/>
    <m/>
    <x v="1"/>
    <x v="1"/>
    <x v="1"/>
    <n v="2015"/>
    <n v="2015"/>
    <n v="-136368.48000000001"/>
    <n v="12"/>
  </r>
  <r>
    <x v="0"/>
    <x v="0"/>
    <m/>
    <m/>
    <m/>
    <x v="1"/>
    <x v="1"/>
    <x v="1"/>
    <n v="2015"/>
    <n v="2015"/>
    <n v="-255002.86"/>
    <n v="11"/>
  </r>
  <r>
    <x v="0"/>
    <x v="0"/>
    <m/>
    <m/>
    <m/>
    <x v="1"/>
    <x v="1"/>
    <x v="1"/>
    <n v="2015"/>
    <n v="2015"/>
    <n v="255002.86"/>
    <n v="1"/>
  </r>
  <r>
    <x v="0"/>
    <x v="0"/>
    <m/>
    <m/>
    <m/>
    <x v="1"/>
    <x v="1"/>
    <x v="1"/>
    <n v="2014"/>
    <n v="2015"/>
    <n v="-410948.64"/>
    <n v="11"/>
  </r>
  <r>
    <x v="0"/>
    <x v="0"/>
    <m/>
    <m/>
    <m/>
    <x v="1"/>
    <x v="1"/>
    <x v="1"/>
    <n v="2014"/>
    <n v="2015"/>
    <n v="410948.64"/>
    <n v="0"/>
  </r>
  <r>
    <x v="0"/>
    <x v="0"/>
    <m/>
    <m/>
    <m/>
    <x v="1"/>
    <x v="1"/>
    <x v="1"/>
    <n v="2013"/>
    <n v="2015"/>
    <n v="665951.5"/>
    <n v="11"/>
  </r>
  <r>
    <x v="0"/>
    <x v="0"/>
    <m/>
    <m/>
    <m/>
    <x v="1"/>
    <x v="1"/>
    <x v="1"/>
    <n v="2013"/>
    <n v="2015"/>
    <n v="-665951.5"/>
    <n v="0"/>
  </r>
  <r>
    <x v="0"/>
    <x v="0"/>
    <n v="0"/>
    <n v="64000"/>
    <n v="0"/>
    <x v="1"/>
    <x v="2"/>
    <x v="2"/>
    <n v="2015"/>
    <n v="2015"/>
    <n v="-118634.38"/>
    <n v="3"/>
  </r>
  <r>
    <x v="1"/>
    <x v="0"/>
    <n v="11100"/>
    <n v="64000"/>
    <n v="1064433"/>
    <x v="2"/>
    <x v="3"/>
    <x v="3"/>
    <n v="2015"/>
    <n v="2015"/>
    <n v="-660271.43000000005"/>
    <n v="11"/>
  </r>
  <r>
    <x v="1"/>
    <x v="0"/>
    <n v="11100"/>
    <n v="64000"/>
    <n v="1064433"/>
    <x v="2"/>
    <x v="3"/>
    <x v="3"/>
    <n v="2015"/>
    <n v="2015"/>
    <n v="660271.43000000005"/>
    <n v="1"/>
  </r>
  <r>
    <x v="1"/>
    <x v="0"/>
    <n v="11100"/>
    <n v="64000"/>
    <n v="1064433"/>
    <x v="2"/>
    <x v="3"/>
    <x v="3"/>
    <n v="2014"/>
    <n v="2015"/>
    <n v="660271.43000000005"/>
    <n v="11"/>
  </r>
  <r>
    <x v="1"/>
    <x v="0"/>
    <n v="11100"/>
    <n v="64000"/>
    <n v="1064433"/>
    <x v="2"/>
    <x v="3"/>
    <x v="3"/>
    <n v="2014"/>
    <n v="2015"/>
    <n v="-660271.43000000005"/>
    <n v="0"/>
  </r>
  <r>
    <x v="1"/>
    <x v="0"/>
    <m/>
    <m/>
    <m/>
    <x v="2"/>
    <x v="3"/>
    <x v="3"/>
    <n v="2015"/>
    <n v="2015"/>
    <n v="765869.46"/>
    <n v="11"/>
  </r>
  <r>
    <x v="1"/>
    <x v="0"/>
    <m/>
    <m/>
    <m/>
    <x v="2"/>
    <x v="3"/>
    <x v="3"/>
    <n v="2015"/>
    <n v="2015"/>
    <n v="-765869.46"/>
    <n v="1"/>
  </r>
  <r>
    <x v="1"/>
    <x v="0"/>
    <m/>
    <m/>
    <m/>
    <x v="2"/>
    <x v="3"/>
    <x v="3"/>
    <n v="2014"/>
    <n v="2015"/>
    <n v="-567359.79"/>
    <n v="11"/>
  </r>
  <r>
    <x v="1"/>
    <x v="0"/>
    <m/>
    <m/>
    <m/>
    <x v="2"/>
    <x v="3"/>
    <x v="3"/>
    <n v="2014"/>
    <n v="2015"/>
    <n v="567359.79"/>
    <n v="0"/>
  </r>
  <r>
    <x v="1"/>
    <x v="0"/>
    <m/>
    <m/>
    <m/>
    <x v="2"/>
    <x v="3"/>
    <x v="3"/>
    <n v="2013"/>
    <n v="2015"/>
    <n v="26802.36"/>
    <n v="11"/>
  </r>
  <r>
    <x v="1"/>
    <x v="0"/>
    <m/>
    <m/>
    <m/>
    <x v="2"/>
    <x v="3"/>
    <x v="3"/>
    <n v="2013"/>
    <n v="2015"/>
    <n v="-26802.36"/>
    <n v="0"/>
  </r>
  <r>
    <x v="1"/>
    <x v="0"/>
    <m/>
    <m/>
    <m/>
    <x v="2"/>
    <x v="3"/>
    <x v="3"/>
    <n v="2012"/>
    <n v="2015"/>
    <n v="-37787.660000000003"/>
    <n v="11"/>
  </r>
  <r>
    <x v="1"/>
    <x v="0"/>
    <m/>
    <m/>
    <m/>
    <x v="2"/>
    <x v="3"/>
    <x v="3"/>
    <n v="2012"/>
    <n v="2015"/>
    <n v="37787.660000000003"/>
    <n v="0"/>
  </r>
  <r>
    <x v="1"/>
    <x v="0"/>
    <m/>
    <m/>
    <m/>
    <x v="2"/>
    <x v="3"/>
    <x v="3"/>
    <n v="2011"/>
    <n v="2015"/>
    <n v="-187524.37"/>
    <n v="11"/>
  </r>
  <r>
    <x v="1"/>
    <x v="0"/>
    <m/>
    <m/>
    <m/>
    <x v="2"/>
    <x v="3"/>
    <x v="3"/>
    <n v="2011"/>
    <n v="2015"/>
    <n v="187524.37"/>
    <n v="0"/>
  </r>
  <r>
    <x v="1"/>
    <x v="0"/>
    <n v="11100"/>
    <n v="64000"/>
    <n v="1064433"/>
    <x v="2"/>
    <x v="4"/>
    <x v="4"/>
    <n v="2015"/>
    <n v="2015"/>
    <n v="-1817002.14"/>
    <n v="12"/>
  </r>
  <r>
    <x v="1"/>
    <x v="0"/>
    <m/>
    <n v="64000"/>
    <m/>
    <x v="2"/>
    <x v="4"/>
    <x v="4"/>
    <n v="2015"/>
    <n v="2015"/>
    <n v="-146409.20000000001"/>
    <n v="12"/>
  </r>
  <r>
    <x v="1"/>
    <x v="0"/>
    <m/>
    <m/>
    <m/>
    <x v="2"/>
    <x v="4"/>
    <x v="4"/>
    <n v="2015"/>
    <n v="2015"/>
    <n v="2211806.2000000002"/>
    <n v="12"/>
  </r>
  <r>
    <x v="0"/>
    <x v="0"/>
    <n v="0"/>
    <n v="64000"/>
    <n v="0"/>
    <x v="2"/>
    <x v="2"/>
    <x v="2"/>
    <n v="2015"/>
    <n v="2015"/>
    <n v="-120678.86"/>
    <n v="12"/>
  </r>
  <r>
    <x v="0"/>
    <x v="0"/>
    <n v="0"/>
    <n v="64000"/>
    <n v="0"/>
    <x v="2"/>
    <x v="2"/>
    <x v="2"/>
    <n v="2015"/>
    <n v="2015"/>
    <n v="-123791.44"/>
    <n v="11"/>
  </r>
  <r>
    <x v="0"/>
    <x v="0"/>
    <n v="0"/>
    <n v="64000"/>
    <n v="0"/>
    <x v="2"/>
    <x v="2"/>
    <x v="2"/>
    <n v="2015"/>
    <n v="2015"/>
    <n v="-263368.07"/>
    <n v="10"/>
  </r>
  <r>
    <x v="0"/>
    <x v="0"/>
    <n v="0"/>
    <n v="64000"/>
    <n v="0"/>
    <x v="2"/>
    <x v="2"/>
    <x v="2"/>
    <n v="2015"/>
    <n v="2015"/>
    <n v="-108278.06"/>
    <n v="9"/>
  </r>
  <r>
    <x v="0"/>
    <x v="0"/>
    <n v="0"/>
    <n v="64000"/>
    <n v="0"/>
    <x v="2"/>
    <x v="2"/>
    <x v="2"/>
    <n v="2015"/>
    <n v="2015"/>
    <n v="-108160.78"/>
    <n v="8"/>
  </r>
  <r>
    <x v="0"/>
    <x v="0"/>
    <n v="0"/>
    <n v="64000"/>
    <n v="0"/>
    <x v="2"/>
    <x v="2"/>
    <x v="2"/>
    <n v="2015"/>
    <n v="2015"/>
    <n v="-106863.13"/>
    <n v="7"/>
  </r>
  <r>
    <x v="0"/>
    <x v="0"/>
    <n v="0"/>
    <n v="64000"/>
    <n v="0"/>
    <x v="2"/>
    <x v="2"/>
    <x v="2"/>
    <n v="2015"/>
    <n v="2015"/>
    <n v="-99874.11"/>
    <n v="6"/>
  </r>
  <r>
    <x v="0"/>
    <x v="0"/>
    <n v="0"/>
    <n v="64000"/>
    <n v="0"/>
    <x v="2"/>
    <x v="2"/>
    <x v="2"/>
    <n v="2015"/>
    <n v="2015"/>
    <n v="-99784.6"/>
    <n v="5"/>
  </r>
  <r>
    <x v="0"/>
    <x v="0"/>
    <n v="0"/>
    <n v="64000"/>
    <n v="0"/>
    <x v="2"/>
    <x v="2"/>
    <x v="2"/>
    <n v="2015"/>
    <n v="2015"/>
    <n v="-107317.47"/>
    <n v="4"/>
  </r>
  <r>
    <x v="0"/>
    <x v="0"/>
    <n v="0"/>
    <n v="64000"/>
    <n v="0"/>
    <x v="2"/>
    <x v="2"/>
    <x v="2"/>
    <n v="2015"/>
    <n v="2015"/>
    <n v="-102389.33"/>
    <n v="3"/>
  </r>
  <r>
    <x v="0"/>
    <x v="0"/>
    <n v="0"/>
    <n v="64000"/>
    <n v="0"/>
    <x v="2"/>
    <x v="2"/>
    <x v="2"/>
    <n v="2015"/>
    <n v="2015"/>
    <n v="-102935.37"/>
    <n v="2"/>
  </r>
  <r>
    <x v="0"/>
    <x v="0"/>
    <n v="0"/>
    <n v="64000"/>
    <n v="0"/>
    <x v="2"/>
    <x v="2"/>
    <x v="2"/>
    <n v="2015"/>
    <n v="2015"/>
    <n v="-102495.52"/>
    <n v="1"/>
  </r>
  <r>
    <x v="1"/>
    <x v="0"/>
    <n v="11100"/>
    <n v="64000"/>
    <n v="1064433"/>
    <x v="3"/>
    <x v="3"/>
    <x v="3"/>
    <n v="2015"/>
    <n v="2015"/>
    <n v="-58808.21"/>
    <n v="11"/>
  </r>
  <r>
    <x v="1"/>
    <x v="0"/>
    <n v="11100"/>
    <n v="64000"/>
    <n v="1064433"/>
    <x v="3"/>
    <x v="3"/>
    <x v="3"/>
    <n v="2015"/>
    <n v="2015"/>
    <n v="58808.21"/>
    <n v="1"/>
  </r>
  <r>
    <x v="1"/>
    <x v="0"/>
    <n v="11100"/>
    <n v="64000"/>
    <n v="1064433"/>
    <x v="3"/>
    <x v="3"/>
    <x v="3"/>
    <n v="2014"/>
    <n v="2015"/>
    <n v="58808.21"/>
    <n v="11"/>
  </r>
  <r>
    <x v="1"/>
    <x v="0"/>
    <n v="11100"/>
    <n v="64000"/>
    <n v="1064433"/>
    <x v="3"/>
    <x v="3"/>
    <x v="3"/>
    <n v="2014"/>
    <n v="2015"/>
    <n v="-58808.21"/>
    <n v="0"/>
  </r>
  <r>
    <x v="1"/>
    <x v="0"/>
    <m/>
    <m/>
    <m/>
    <x v="3"/>
    <x v="3"/>
    <x v="3"/>
    <n v="2015"/>
    <n v="2015"/>
    <n v="81543.37"/>
    <n v="11"/>
  </r>
  <r>
    <x v="1"/>
    <x v="0"/>
    <m/>
    <m/>
    <m/>
    <x v="3"/>
    <x v="3"/>
    <x v="3"/>
    <n v="2015"/>
    <n v="2015"/>
    <n v="-81543.37"/>
    <n v="1"/>
  </r>
  <r>
    <x v="1"/>
    <x v="0"/>
    <m/>
    <m/>
    <m/>
    <x v="3"/>
    <x v="3"/>
    <x v="3"/>
    <n v="2014"/>
    <n v="2015"/>
    <n v="-23192.79"/>
    <n v="11"/>
  </r>
  <r>
    <x v="1"/>
    <x v="0"/>
    <m/>
    <m/>
    <m/>
    <x v="3"/>
    <x v="3"/>
    <x v="3"/>
    <n v="2014"/>
    <n v="2015"/>
    <n v="23192.79"/>
    <n v="0"/>
  </r>
  <r>
    <x v="1"/>
    <x v="0"/>
    <m/>
    <m/>
    <m/>
    <x v="3"/>
    <x v="3"/>
    <x v="3"/>
    <n v="2013"/>
    <n v="2015"/>
    <n v="-24014.42"/>
    <n v="11"/>
  </r>
  <r>
    <x v="1"/>
    <x v="0"/>
    <m/>
    <m/>
    <m/>
    <x v="3"/>
    <x v="3"/>
    <x v="3"/>
    <n v="2013"/>
    <n v="2015"/>
    <n v="24014.42"/>
    <n v="0"/>
  </r>
  <r>
    <x v="1"/>
    <x v="0"/>
    <m/>
    <m/>
    <m/>
    <x v="3"/>
    <x v="3"/>
    <x v="3"/>
    <n v="2012"/>
    <n v="2015"/>
    <n v="-34336.160000000003"/>
    <n v="11"/>
  </r>
  <r>
    <x v="1"/>
    <x v="0"/>
    <m/>
    <m/>
    <m/>
    <x v="3"/>
    <x v="3"/>
    <x v="3"/>
    <n v="2012"/>
    <n v="2015"/>
    <n v="34336.160000000003"/>
    <n v="0"/>
  </r>
  <r>
    <x v="1"/>
    <x v="0"/>
    <n v="11100"/>
    <n v="64000"/>
    <n v="1064433"/>
    <x v="3"/>
    <x v="4"/>
    <x v="4"/>
    <n v="2015"/>
    <n v="2015"/>
    <n v="-119278.74"/>
    <n v="12"/>
  </r>
  <r>
    <x v="1"/>
    <x v="0"/>
    <m/>
    <m/>
    <m/>
    <x v="3"/>
    <x v="4"/>
    <x v="4"/>
    <n v="2015"/>
    <n v="2015"/>
    <n v="214251.94"/>
    <n v="12"/>
  </r>
  <r>
    <x v="0"/>
    <x v="0"/>
    <n v="0"/>
    <n v="64000"/>
    <n v="0"/>
    <x v="3"/>
    <x v="2"/>
    <x v="2"/>
    <n v="2015"/>
    <n v="2015"/>
    <n v="-44312.72"/>
    <n v="12"/>
  </r>
  <r>
    <x v="0"/>
    <x v="0"/>
    <n v="0"/>
    <n v="64000"/>
    <n v="0"/>
    <x v="3"/>
    <x v="2"/>
    <x v="2"/>
    <n v="2015"/>
    <n v="2015"/>
    <n v="-39896.660000000003"/>
    <n v="11"/>
  </r>
  <r>
    <x v="0"/>
    <x v="0"/>
    <n v="0"/>
    <n v="64000"/>
    <n v="0"/>
    <x v="3"/>
    <x v="2"/>
    <x v="2"/>
    <n v="2015"/>
    <n v="2015"/>
    <n v="-2545.11"/>
    <n v="10"/>
  </r>
  <r>
    <x v="0"/>
    <x v="0"/>
    <n v="0"/>
    <n v="64000"/>
    <n v="0"/>
    <x v="3"/>
    <x v="2"/>
    <x v="2"/>
    <n v="2015"/>
    <n v="2015"/>
    <n v="-3968.4"/>
    <n v="9"/>
  </r>
  <r>
    <x v="0"/>
    <x v="0"/>
    <n v="0"/>
    <n v="64000"/>
    <n v="0"/>
    <x v="3"/>
    <x v="2"/>
    <x v="2"/>
    <n v="2015"/>
    <n v="2015"/>
    <n v="-4237.3"/>
    <n v="8"/>
  </r>
  <r>
    <x v="0"/>
    <x v="0"/>
    <n v="0"/>
    <n v="64000"/>
    <n v="0"/>
    <x v="3"/>
    <x v="2"/>
    <x v="2"/>
    <n v="2015"/>
    <n v="2015"/>
    <n v="-4694.24"/>
    <n v="7"/>
  </r>
  <r>
    <x v="0"/>
    <x v="0"/>
    <n v="0"/>
    <n v="64000"/>
    <n v="0"/>
    <x v="3"/>
    <x v="2"/>
    <x v="2"/>
    <n v="2015"/>
    <n v="2015"/>
    <n v="-4558.38"/>
    <n v="6"/>
  </r>
  <r>
    <x v="0"/>
    <x v="0"/>
    <n v="0"/>
    <n v="64000"/>
    <n v="0"/>
    <x v="3"/>
    <x v="2"/>
    <x v="2"/>
    <n v="2015"/>
    <n v="2015"/>
    <n v="-4732.87"/>
    <n v="5"/>
  </r>
  <r>
    <x v="0"/>
    <x v="0"/>
    <n v="0"/>
    <n v="64000"/>
    <n v="0"/>
    <x v="3"/>
    <x v="2"/>
    <x v="2"/>
    <n v="2015"/>
    <n v="2015"/>
    <n v="-6417.59"/>
    <n v="4"/>
  </r>
  <r>
    <x v="0"/>
    <x v="0"/>
    <n v="0"/>
    <n v="64000"/>
    <n v="0"/>
    <x v="3"/>
    <x v="2"/>
    <x v="2"/>
    <n v="2015"/>
    <n v="2015"/>
    <n v="-4914.72"/>
    <n v="3"/>
  </r>
  <r>
    <x v="0"/>
    <x v="0"/>
    <n v="0"/>
    <n v="64000"/>
    <n v="0"/>
    <x v="3"/>
    <x v="2"/>
    <x v="2"/>
    <n v="2015"/>
    <n v="2015"/>
    <n v="-4838.88"/>
    <n v="2"/>
  </r>
  <r>
    <x v="0"/>
    <x v="0"/>
    <n v="0"/>
    <n v="64000"/>
    <n v="0"/>
    <x v="3"/>
    <x v="2"/>
    <x v="2"/>
    <n v="2015"/>
    <n v="2015"/>
    <n v="-7591.7"/>
    <n v="1"/>
  </r>
  <r>
    <x v="1"/>
    <x v="0"/>
    <n v="11100"/>
    <n v="64000"/>
    <n v="1064433"/>
    <x v="4"/>
    <x v="3"/>
    <x v="3"/>
    <n v="2015"/>
    <n v="2015"/>
    <n v="-18130.52"/>
    <n v="11"/>
  </r>
  <r>
    <x v="1"/>
    <x v="0"/>
    <n v="11100"/>
    <n v="64000"/>
    <n v="1064433"/>
    <x v="4"/>
    <x v="3"/>
    <x v="3"/>
    <n v="2015"/>
    <n v="2015"/>
    <n v="18130.52"/>
    <n v="1"/>
  </r>
  <r>
    <x v="1"/>
    <x v="0"/>
    <n v="11100"/>
    <n v="64000"/>
    <n v="1064433"/>
    <x v="4"/>
    <x v="3"/>
    <x v="3"/>
    <n v="2014"/>
    <n v="2015"/>
    <n v="18130.52"/>
    <n v="11"/>
  </r>
  <r>
    <x v="1"/>
    <x v="0"/>
    <n v="11100"/>
    <n v="64000"/>
    <n v="1064433"/>
    <x v="4"/>
    <x v="3"/>
    <x v="3"/>
    <n v="2014"/>
    <n v="2015"/>
    <n v="-18130.52"/>
    <n v="0"/>
  </r>
  <r>
    <x v="1"/>
    <x v="0"/>
    <m/>
    <m/>
    <m/>
    <x v="4"/>
    <x v="3"/>
    <x v="3"/>
    <n v="2015"/>
    <n v="2015"/>
    <n v="19500"/>
    <n v="11"/>
  </r>
  <r>
    <x v="1"/>
    <x v="0"/>
    <m/>
    <m/>
    <m/>
    <x v="4"/>
    <x v="3"/>
    <x v="3"/>
    <n v="2015"/>
    <n v="2015"/>
    <n v="-19500"/>
    <n v="1"/>
  </r>
  <r>
    <x v="1"/>
    <x v="0"/>
    <m/>
    <m/>
    <m/>
    <x v="4"/>
    <x v="3"/>
    <x v="3"/>
    <n v="2014"/>
    <n v="2015"/>
    <n v="-19500"/>
    <n v="11"/>
  </r>
  <r>
    <x v="1"/>
    <x v="0"/>
    <m/>
    <m/>
    <m/>
    <x v="4"/>
    <x v="3"/>
    <x v="3"/>
    <n v="2014"/>
    <n v="2015"/>
    <n v="19500"/>
    <n v="0"/>
  </r>
  <r>
    <x v="1"/>
    <x v="0"/>
    <n v="11100"/>
    <n v="64000"/>
    <n v="1064433"/>
    <x v="4"/>
    <x v="4"/>
    <x v="4"/>
    <n v="2015"/>
    <n v="2015"/>
    <n v="-34425"/>
    <n v="12"/>
  </r>
  <r>
    <x v="1"/>
    <x v="0"/>
    <m/>
    <m/>
    <m/>
    <x v="4"/>
    <x v="4"/>
    <x v="4"/>
    <n v="2015"/>
    <n v="2015"/>
    <n v="39259.78"/>
    <n v="12"/>
  </r>
  <r>
    <x v="0"/>
    <x v="0"/>
    <n v="0"/>
    <n v="64000"/>
    <n v="0"/>
    <x v="4"/>
    <x v="2"/>
    <x v="2"/>
    <n v="2015"/>
    <n v="2015"/>
    <n v="-1541.47"/>
    <n v="12"/>
  </r>
  <r>
    <x v="0"/>
    <x v="0"/>
    <n v="0"/>
    <n v="64000"/>
    <n v="0"/>
    <x v="4"/>
    <x v="2"/>
    <x v="2"/>
    <n v="2015"/>
    <n v="2015"/>
    <n v="-1681.71"/>
    <n v="11"/>
  </r>
  <r>
    <x v="0"/>
    <x v="0"/>
    <n v="0"/>
    <n v="64000"/>
    <n v="0"/>
    <x v="4"/>
    <x v="2"/>
    <x v="2"/>
    <n v="2015"/>
    <n v="2015"/>
    <n v="-1541.47"/>
    <n v="10"/>
  </r>
  <r>
    <x v="0"/>
    <x v="0"/>
    <n v="0"/>
    <n v="64000"/>
    <n v="0"/>
    <x v="4"/>
    <x v="2"/>
    <x v="2"/>
    <n v="2015"/>
    <n v="2015"/>
    <n v="-1681.7"/>
    <n v="9"/>
  </r>
  <r>
    <x v="0"/>
    <x v="0"/>
    <n v="0"/>
    <n v="64000"/>
    <n v="0"/>
    <x v="4"/>
    <x v="2"/>
    <x v="2"/>
    <n v="2015"/>
    <n v="2015"/>
    <n v="-1681.71"/>
    <n v="8"/>
  </r>
  <r>
    <x v="0"/>
    <x v="0"/>
    <n v="0"/>
    <n v="64000"/>
    <n v="0"/>
    <x v="4"/>
    <x v="2"/>
    <x v="2"/>
    <n v="2015"/>
    <n v="2015"/>
    <n v="-1541.47"/>
    <n v="7"/>
  </r>
  <r>
    <x v="0"/>
    <x v="0"/>
    <n v="0"/>
    <n v="64000"/>
    <n v="0"/>
    <x v="4"/>
    <x v="2"/>
    <x v="2"/>
    <n v="2015"/>
    <n v="2015"/>
    <n v="-1681.71"/>
    <n v="6"/>
  </r>
  <r>
    <x v="0"/>
    <x v="0"/>
    <n v="0"/>
    <n v="64000"/>
    <n v="0"/>
    <x v="4"/>
    <x v="2"/>
    <x v="2"/>
    <n v="2015"/>
    <n v="2015"/>
    <n v="-1681.71"/>
    <n v="5"/>
  </r>
  <r>
    <x v="0"/>
    <x v="0"/>
    <n v="0"/>
    <n v="64000"/>
    <n v="0"/>
    <x v="4"/>
    <x v="2"/>
    <x v="2"/>
    <n v="2015"/>
    <n v="2015"/>
    <n v="-1681.7"/>
    <n v="4"/>
  </r>
  <r>
    <x v="0"/>
    <x v="0"/>
    <n v="0"/>
    <n v="64000"/>
    <n v="0"/>
    <x v="4"/>
    <x v="2"/>
    <x v="2"/>
    <n v="2015"/>
    <n v="2015"/>
    <n v="-1681.71"/>
    <n v="3"/>
  </r>
  <r>
    <x v="0"/>
    <x v="0"/>
    <n v="0"/>
    <n v="64000"/>
    <n v="0"/>
    <x v="4"/>
    <x v="2"/>
    <x v="2"/>
    <n v="2015"/>
    <n v="2015"/>
    <n v="-1681.71"/>
    <n v="2"/>
  </r>
  <r>
    <x v="0"/>
    <x v="0"/>
    <n v="0"/>
    <n v="64000"/>
    <n v="0"/>
    <x v="4"/>
    <x v="2"/>
    <x v="2"/>
    <n v="2015"/>
    <n v="2015"/>
    <n v="-1681.71"/>
    <n v="1"/>
  </r>
  <r>
    <x v="1"/>
    <x v="0"/>
    <n v="11100"/>
    <n v="64000"/>
    <n v="1064433"/>
    <x v="5"/>
    <x v="3"/>
    <x v="3"/>
    <n v="2015"/>
    <n v="2015"/>
    <n v="-23038.43"/>
    <n v="11"/>
  </r>
  <r>
    <x v="1"/>
    <x v="0"/>
    <n v="11100"/>
    <n v="64000"/>
    <n v="1064433"/>
    <x v="5"/>
    <x v="3"/>
    <x v="3"/>
    <n v="2015"/>
    <n v="2015"/>
    <n v="23038.43"/>
    <n v="1"/>
  </r>
  <r>
    <x v="1"/>
    <x v="0"/>
    <n v="11100"/>
    <n v="64000"/>
    <n v="1064433"/>
    <x v="5"/>
    <x v="3"/>
    <x v="3"/>
    <n v="2014"/>
    <n v="2015"/>
    <n v="23038.43"/>
    <n v="11"/>
  </r>
  <r>
    <x v="1"/>
    <x v="0"/>
    <n v="11100"/>
    <n v="64000"/>
    <n v="1064433"/>
    <x v="5"/>
    <x v="3"/>
    <x v="3"/>
    <n v="2014"/>
    <n v="2015"/>
    <n v="-23038.43"/>
    <n v="0"/>
  </r>
  <r>
    <x v="1"/>
    <x v="0"/>
    <m/>
    <m/>
    <m/>
    <x v="5"/>
    <x v="3"/>
    <x v="3"/>
    <n v="2015"/>
    <n v="2015"/>
    <n v="28151.49"/>
    <n v="11"/>
  </r>
  <r>
    <x v="1"/>
    <x v="0"/>
    <m/>
    <m/>
    <m/>
    <x v="5"/>
    <x v="3"/>
    <x v="3"/>
    <n v="2015"/>
    <n v="2015"/>
    <n v="-28151.49"/>
    <n v="1"/>
  </r>
  <r>
    <x v="1"/>
    <x v="0"/>
    <m/>
    <m/>
    <m/>
    <x v="5"/>
    <x v="3"/>
    <x v="3"/>
    <n v="2014"/>
    <n v="2015"/>
    <n v="-28151.49"/>
    <n v="11"/>
  </r>
  <r>
    <x v="1"/>
    <x v="0"/>
    <m/>
    <m/>
    <m/>
    <x v="5"/>
    <x v="3"/>
    <x v="3"/>
    <n v="2014"/>
    <n v="2015"/>
    <n v="28151.49"/>
    <n v="0"/>
  </r>
  <r>
    <x v="1"/>
    <x v="0"/>
    <n v="11100"/>
    <n v="64000"/>
    <n v="1064433"/>
    <x v="5"/>
    <x v="4"/>
    <x v="4"/>
    <n v="2015"/>
    <n v="2015"/>
    <n v="-50289.93"/>
    <n v="12"/>
  </r>
  <r>
    <x v="1"/>
    <x v="0"/>
    <m/>
    <m/>
    <m/>
    <x v="5"/>
    <x v="4"/>
    <x v="4"/>
    <n v="2015"/>
    <n v="2015"/>
    <n v="58020.32"/>
    <n v="12"/>
  </r>
  <r>
    <x v="0"/>
    <x v="0"/>
    <n v="0"/>
    <n v="64000"/>
    <n v="0"/>
    <x v="5"/>
    <x v="2"/>
    <x v="2"/>
    <n v="2015"/>
    <n v="2015"/>
    <n v="-4395.6099999999997"/>
    <n v="12"/>
  </r>
  <r>
    <x v="0"/>
    <x v="0"/>
    <n v="0"/>
    <n v="64000"/>
    <n v="0"/>
    <x v="5"/>
    <x v="2"/>
    <x v="2"/>
    <n v="2015"/>
    <n v="2015"/>
    <n v="-2050.42"/>
    <n v="11"/>
  </r>
  <r>
    <x v="0"/>
    <x v="0"/>
    <n v="0"/>
    <n v="64000"/>
    <n v="0"/>
    <x v="5"/>
    <x v="2"/>
    <x v="2"/>
    <n v="2015"/>
    <n v="2015"/>
    <n v="-2050.44"/>
    <n v="10"/>
  </r>
  <r>
    <x v="0"/>
    <x v="0"/>
    <n v="0"/>
    <n v="64000"/>
    <n v="0"/>
    <x v="5"/>
    <x v="2"/>
    <x v="2"/>
    <n v="2015"/>
    <n v="2015"/>
    <n v="-2375.4299999999998"/>
    <n v="9"/>
  </r>
  <r>
    <x v="0"/>
    <x v="0"/>
    <n v="0"/>
    <n v="64000"/>
    <n v="0"/>
    <x v="5"/>
    <x v="2"/>
    <x v="2"/>
    <n v="2015"/>
    <n v="2015"/>
    <n v="-2178.92"/>
    <n v="8"/>
  </r>
  <r>
    <x v="0"/>
    <x v="0"/>
    <n v="0"/>
    <n v="64000"/>
    <n v="0"/>
    <x v="5"/>
    <x v="2"/>
    <x v="2"/>
    <n v="2015"/>
    <n v="2015"/>
    <n v="-2050.4299999999998"/>
    <n v="7"/>
  </r>
  <r>
    <x v="0"/>
    <x v="0"/>
    <n v="0"/>
    <n v="64000"/>
    <n v="0"/>
    <x v="5"/>
    <x v="2"/>
    <x v="2"/>
    <n v="2015"/>
    <n v="2015"/>
    <n v="-2050.44"/>
    <n v="6"/>
  </r>
  <r>
    <x v="0"/>
    <x v="0"/>
    <n v="0"/>
    <n v="64000"/>
    <n v="0"/>
    <x v="5"/>
    <x v="2"/>
    <x v="2"/>
    <n v="2015"/>
    <n v="2015"/>
    <n v="-2056.6799999999998"/>
    <n v="5"/>
  </r>
  <r>
    <x v="0"/>
    <x v="0"/>
    <n v="0"/>
    <n v="64000"/>
    <n v="0"/>
    <x v="5"/>
    <x v="2"/>
    <x v="2"/>
    <n v="2015"/>
    <n v="2015"/>
    <n v="-2745.43"/>
    <n v="4"/>
  </r>
  <r>
    <x v="0"/>
    <x v="0"/>
    <n v="0"/>
    <n v="64000"/>
    <n v="0"/>
    <x v="5"/>
    <x v="2"/>
    <x v="2"/>
    <n v="2015"/>
    <n v="2015"/>
    <n v="-3814.17"/>
    <n v="3"/>
  </r>
  <r>
    <x v="0"/>
    <x v="0"/>
    <n v="0"/>
    <n v="64000"/>
    <n v="0"/>
    <x v="5"/>
    <x v="2"/>
    <x v="2"/>
    <n v="2015"/>
    <n v="2015"/>
    <n v="-2050.42"/>
    <n v="2"/>
  </r>
  <r>
    <x v="0"/>
    <x v="0"/>
    <n v="0"/>
    <n v="64000"/>
    <n v="0"/>
    <x v="5"/>
    <x v="2"/>
    <x v="2"/>
    <n v="2015"/>
    <n v="2015"/>
    <n v="-2050.44"/>
    <n v="1"/>
  </r>
  <r>
    <x v="1"/>
    <x v="0"/>
    <n v="11100"/>
    <n v="64000"/>
    <n v="1064433"/>
    <x v="6"/>
    <x v="3"/>
    <x v="3"/>
    <n v="2015"/>
    <n v="2015"/>
    <n v="-15056.79"/>
    <n v="11"/>
  </r>
  <r>
    <x v="1"/>
    <x v="0"/>
    <n v="11100"/>
    <n v="64000"/>
    <n v="1064433"/>
    <x v="6"/>
    <x v="3"/>
    <x v="3"/>
    <n v="2015"/>
    <n v="2015"/>
    <n v="15056.79"/>
    <n v="1"/>
  </r>
  <r>
    <x v="1"/>
    <x v="0"/>
    <n v="11100"/>
    <n v="64000"/>
    <n v="1064433"/>
    <x v="6"/>
    <x v="3"/>
    <x v="3"/>
    <n v="2014"/>
    <n v="2015"/>
    <n v="15056.79"/>
    <n v="11"/>
  </r>
  <r>
    <x v="1"/>
    <x v="0"/>
    <n v="11100"/>
    <n v="64000"/>
    <n v="1064433"/>
    <x v="6"/>
    <x v="3"/>
    <x v="3"/>
    <n v="2014"/>
    <n v="2015"/>
    <n v="-15056.79"/>
    <n v="0"/>
  </r>
  <r>
    <x v="1"/>
    <x v="0"/>
    <m/>
    <m/>
    <m/>
    <x v="6"/>
    <x v="3"/>
    <x v="3"/>
    <n v="2015"/>
    <n v="2015"/>
    <n v="29587.89"/>
    <n v="11"/>
  </r>
  <r>
    <x v="1"/>
    <x v="0"/>
    <m/>
    <m/>
    <m/>
    <x v="6"/>
    <x v="3"/>
    <x v="3"/>
    <n v="2015"/>
    <n v="2015"/>
    <n v="-29587.89"/>
    <n v="1"/>
  </r>
  <r>
    <x v="1"/>
    <x v="0"/>
    <m/>
    <m/>
    <m/>
    <x v="6"/>
    <x v="3"/>
    <x v="3"/>
    <n v="2014"/>
    <n v="2015"/>
    <n v="-29587.89"/>
    <n v="11"/>
  </r>
  <r>
    <x v="1"/>
    <x v="0"/>
    <m/>
    <m/>
    <m/>
    <x v="6"/>
    <x v="3"/>
    <x v="3"/>
    <n v="2014"/>
    <n v="2015"/>
    <n v="29587.89"/>
    <n v="0"/>
  </r>
  <r>
    <x v="1"/>
    <x v="0"/>
    <n v="11100"/>
    <n v="64000"/>
    <n v="1064433"/>
    <x v="6"/>
    <x v="4"/>
    <x v="4"/>
    <n v="2015"/>
    <n v="2015"/>
    <n v="-2233.1"/>
    <n v="12"/>
  </r>
  <r>
    <x v="1"/>
    <x v="0"/>
    <m/>
    <m/>
    <m/>
    <x v="6"/>
    <x v="4"/>
    <x v="4"/>
    <n v="2015"/>
    <n v="2015"/>
    <n v="17656.5"/>
    <n v="12"/>
  </r>
  <r>
    <x v="0"/>
    <x v="0"/>
    <n v="0"/>
    <n v="64000"/>
    <n v="0"/>
    <x v="6"/>
    <x v="2"/>
    <x v="2"/>
    <n v="2015"/>
    <n v="2015"/>
    <n v="-15423.4"/>
    <n v="12"/>
  </r>
  <r>
    <x v="0"/>
    <x v="0"/>
    <n v="0"/>
    <n v="64000"/>
    <n v="0"/>
    <x v="6"/>
    <x v="2"/>
    <x v="2"/>
    <n v="2015"/>
    <n v="2015"/>
    <n v="-2233.1"/>
    <n v="11"/>
  </r>
  <r>
    <x v="0"/>
    <x v="0"/>
    <n v="0"/>
    <n v="64000"/>
    <n v="0"/>
    <x v="6"/>
    <x v="2"/>
    <x v="2"/>
    <n v="2015"/>
    <n v="2015"/>
    <n v="-6258.9"/>
    <n v="6"/>
  </r>
  <r>
    <x v="0"/>
    <x v="0"/>
    <n v="0"/>
    <n v="64000"/>
    <n v="0"/>
    <x v="6"/>
    <x v="2"/>
    <x v="2"/>
    <n v="2015"/>
    <n v="2015"/>
    <n v="-1200"/>
    <n v="5"/>
  </r>
  <r>
    <x v="0"/>
    <x v="0"/>
    <n v="0"/>
    <n v="64000"/>
    <n v="0"/>
    <x v="6"/>
    <x v="2"/>
    <x v="2"/>
    <n v="2015"/>
    <n v="2015"/>
    <n v="-1200"/>
    <n v="4"/>
  </r>
  <r>
    <x v="0"/>
    <x v="0"/>
    <n v="0"/>
    <n v="64000"/>
    <n v="0"/>
    <x v="6"/>
    <x v="2"/>
    <x v="2"/>
    <n v="2015"/>
    <n v="2015"/>
    <n v="-2242.1799999999998"/>
    <n v="3"/>
  </r>
  <r>
    <x v="0"/>
    <x v="0"/>
    <n v="0"/>
    <n v="64000"/>
    <n v="0"/>
    <x v="6"/>
    <x v="2"/>
    <x v="2"/>
    <n v="2015"/>
    <n v="2015"/>
    <n v="-1200"/>
    <n v="2"/>
  </r>
  <r>
    <x v="0"/>
    <x v="0"/>
    <n v="0"/>
    <n v="64000"/>
    <n v="0"/>
    <x v="6"/>
    <x v="2"/>
    <x v="2"/>
    <n v="2015"/>
    <n v="2015"/>
    <n v="-80.349999999999994"/>
    <n v="1"/>
  </r>
  <r>
    <x v="1"/>
    <x v="0"/>
    <m/>
    <n v="64000"/>
    <m/>
    <x v="7"/>
    <x v="4"/>
    <x v="4"/>
    <n v="2015"/>
    <n v="2015"/>
    <n v="1713.09"/>
    <n v="12"/>
  </r>
  <r>
    <x v="0"/>
    <x v="0"/>
    <n v="0"/>
    <n v="64000"/>
    <n v="0"/>
    <x v="7"/>
    <x v="2"/>
    <x v="2"/>
    <n v="2015"/>
    <n v="2015"/>
    <n v="-1713.09"/>
    <n v="12"/>
  </r>
  <r>
    <x v="0"/>
    <x v="0"/>
    <n v="0"/>
    <n v="64000"/>
    <n v="0"/>
    <x v="7"/>
    <x v="2"/>
    <x v="2"/>
    <n v="2015"/>
    <n v="2015"/>
    <n v="-2614.5"/>
    <n v="11"/>
  </r>
  <r>
    <x v="0"/>
    <x v="0"/>
    <n v="0"/>
    <n v="64000"/>
    <n v="0"/>
    <x v="7"/>
    <x v="2"/>
    <x v="2"/>
    <n v="2015"/>
    <n v="2015"/>
    <n v="-42.64"/>
    <n v="3"/>
  </r>
  <r>
    <x v="0"/>
    <x v="0"/>
    <n v="0"/>
    <n v="64000"/>
    <n v="0"/>
    <x v="7"/>
    <x v="2"/>
    <x v="2"/>
    <n v="2015"/>
    <n v="2015"/>
    <n v="-1256.67"/>
    <n v="2"/>
  </r>
  <r>
    <x v="1"/>
    <x v="0"/>
    <m/>
    <n v="64000"/>
    <m/>
    <x v="8"/>
    <x v="4"/>
    <x v="4"/>
    <n v="2015"/>
    <n v="2015"/>
    <n v="13340.5"/>
    <n v="12"/>
  </r>
  <r>
    <x v="0"/>
    <x v="0"/>
    <n v="0"/>
    <n v="64000"/>
    <n v="0"/>
    <x v="8"/>
    <x v="2"/>
    <x v="2"/>
    <n v="2015"/>
    <n v="2015"/>
    <n v="-15358"/>
    <n v="12"/>
  </r>
  <r>
    <x v="0"/>
    <x v="0"/>
    <m/>
    <m/>
    <m/>
    <x v="9"/>
    <x v="1"/>
    <x v="1"/>
    <n v="2015"/>
    <n v="2015"/>
    <n v="-241178.17"/>
    <n v="12"/>
  </r>
  <r>
    <x v="0"/>
    <x v="0"/>
    <m/>
    <m/>
    <m/>
    <x v="9"/>
    <x v="1"/>
    <x v="1"/>
    <n v="2015"/>
    <n v="2015"/>
    <n v="-138341.09"/>
    <n v="11"/>
  </r>
  <r>
    <x v="0"/>
    <x v="0"/>
    <m/>
    <m/>
    <m/>
    <x v="9"/>
    <x v="1"/>
    <x v="1"/>
    <n v="2015"/>
    <n v="2015"/>
    <n v="138341.09"/>
    <n v="1"/>
  </r>
  <r>
    <x v="0"/>
    <x v="0"/>
    <m/>
    <m/>
    <m/>
    <x v="9"/>
    <x v="1"/>
    <x v="1"/>
    <n v="2014"/>
    <n v="2015"/>
    <n v="105579.39"/>
    <n v="11"/>
  </r>
  <r>
    <x v="0"/>
    <x v="0"/>
    <m/>
    <m/>
    <m/>
    <x v="9"/>
    <x v="1"/>
    <x v="1"/>
    <n v="2014"/>
    <n v="2015"/>
    <n v="-105579.39"/>
    <n v="0"/>
  </r>
  <r>
    <x v="0"/>
    <x v="0"/>
    <m/>
    <m/>
    <m/>
    <x v="9"/>
    <x v="1"/>
    <x v="1"/>
    <n v="2013"/>
    <n v="2015"/>
    <n v="23261.1"/>
    <n v="11"/>
  </r>
  <r>
    <x v="0"/>
    <x v="0"/>
    <m/>
    <m/>
    <m/>
    <x v="9"/>
    <x v="1"/>
    <x v="1"/>
    <n v="2013"/>
    <n v="2015"/>
    <n v="-23261.1"/>
    <n v="0"/>
  </r>
  <r>
    <x v="0"/>
    <x v="0"/>
    <m/>
    <m/>
    <m/>
    <x v="9"/>
    <x v="1"/>
    <x v="1"/>
    <n v="2012"/>
    <n v="2015"/>
    <n v="2860.37"/>
    <n v="11"/>
  </r>
  <r>
    <x v="0"/>
    <x v="0"/>
    <m/>
    <m/>
    <m/>
    <x v="9"/>
    <x v="1"/>
    <x v="1"/>
    <n v="2012"/>
    <n v="2015"/>
    <n v="-2860.37"/>
    <n v="0"/>
  </r>
  <r>
    <x v="0"/>
    <x v="0"/>
    <m/>
    <m/>
    <m/>
    <x v="9"/>
    <x v="1"/>
    <x v="1"/>
    <n v="2011"/>
    <n v="2015"/>
    <n v="6640.23"/>
    <n v="11"/>
  </r>
  <r>
    <x v="0"/>
    <x v="0"/>
    <m/>
    <m/>
    <m/>
    <x v="9"/>
    <x v="1"/>
    <x v="1"/>
    <n v="2011"/>
    <n v="2015"/>
    <n v="-6640.23"/>
    <n v="0"/>
  </r>
  <r>
    <x v="0"/>
    <x v="0"/>
    <n v="0"/>
    <n v="65000"/>
    <n v="0"/>
    <x v="9"/>
    <x v="2"/>
    <x v="2"/>
    <n v="2015"/>
    <n v="2015"/>
    <n v="-1162.92"/>
    <n v="5"/>
  </r>
  <r>
    <x v="0"/>
    <x v="0"/>
    <m/>
    <m/>
    <m/>
    <x v="10"/>
    <x v="1"/>
    <x v="1"/>
    <n v="2015"/>
    <n v="2015"/>
    <n v="-61563.11"/>
    <n v="12"/>
  </r>
  <r>
    <x v="0"/>
    <x v="0"/>
    <m/>
    <m/>
    <m/>
    <x v="10"/>
    <x v="1"/>
    <x v="1"/>
    <n v="2015"/>
    <n v="2015"/>
    <n v="-80000.12"/>
    <n v="11"/>
  </r>
  <r>
    <x v="0"/>
    <x v="0"/>
    <m/>
    <m/>
    <m/>
    <x v="10"/>
    <x v="1"/>
    <x v="1"/>
    <n v="2015"/>
    <n v="2015"/>
    <n v="80000.12"/>
    <n v="1"/>
  </r>
  <r>
    <x v="0"/>
    <x v="0"/>
    <m/>
    <m/>
    <m/>
    <x v="10"/>
    <x v="1"/>
    <x v="1"/>
    <n v="2014"/>
    <n v="2015"/>
    <n v="29383"/>
    <n v="11"/>
  </r>
  <r>
    <x v="0"/>
    <x v="0"/>
    <m/>
    <m/>
    <m/>
    <x v="10"/>
    <x v="1"/>
    <x v="1"/>
    <n v="2014"/>
    <n v="2015"/>
    <n v="-29383"/>
    <n v="0"/>
  </r>
  <r>
    <x v="0"/>
    <x v="0"/>
    <m/>
    <m/>
    <m/>
    <x v="10"/>
    <x v="1"/>
    <x v="1"/>
    <n v="2013"/>
    <n v="2015"/>
    <n v="25000"/>
    <n v="11"/>
  </r>
  <r>
    <x v="0"/>
    <x v="0"/>
    <m/>
    <m/>
    <m/>
    <x v="10"/>
    <x v="1"/>
    <x v="1"/>
    <n v="2013"/>
    <n v="2015"/>
    <n v="-25000"/>
    <n v="0"/>
  </r>
  <r>
    <x v="0"/>
    <x v="0"/>
    <m/>
    <m/>
    <m/>
    <x v="10"/>
    <x v="1"/>
    <x v="1"/>
    <n v="2012"/>
    <n v="2015"/>
    <n v="25617.119999999999"/>
    <n v="11"/>
  </r>
  <r>
    <x v="0"/>
    <x v="0"/>
    <m/>
    <m/>
    <m/>
    <x v="10"/>
    <x v="1"/>
    <x v="1"/>
    <n v="2012"/>
    <n v="2015"/>
    <n v="-25617.119999999999"/>
    <n v="0"/>
  </r>
  <r>
    <x v="0"/>
    <x v="0"/>
    <n v="0"/>
    <n v="65000"/>
    <n v="0"/>
    <x v="10"/>
    <x v="2"/>
    <x v="2"/>
    <n v="2015"/>
    <n v="2015"/>
    <n v="-8376.66"/>
    <n v="12"/>
  </r>
  <r>
    <x v="0"/>
    <x v="0"/>
    <n v="0"/>
    <n v="65000"/>
    <n v="0"/>
    <x v="10"/>
    <x v="2"/>
    <x v="2"/>
    <n v="2015"/>
    <n v="2015"/>
    <n v="-7710.35"/>
    <n v="11"/>
  </r>
  <r>
    <x v="0"/>
    <x v="0"/>
    <n v="0"/>
    <n v="65000"/>
    <n v="0"/>
    <x v="10"/>
    <x v="2"/>
    <x v="2"/>
    <n v="2015"/>
    <n v="2015"/>
    <n v="198.08"/>
    <n v="10"/>
  </r>
  <r>
    <x v="0"/>
    <x v="0"/>
    <n v="0"/>
    <n v="65000"/>
    <n v="0"/>
    <x v="10"/>
    <x v="2"/>
    <x v="2"/>
    <n v="2015"/>
    <n v="2015"/>
    <n v="-2548.08"/>
    <n v="9"/>
  </r>
  <r>
    <x v="0"/>
    <x v="0"/>
    <n v="0"/>
    <n v="61000"/>
    <n v="0"/>
    <x v="11"/>
    <x v="5"/>
    <x v="5"/>
    <n v="2015"/>
    <n v="2015"/>
    <n v="-54614.23"/>
    <n v="12"/>
  </r>
  <r>
    <x v="0"/>
    <x v="0"/>
    <n v="0"/>
    <n v="61000"/>
    <n v="0"/>
    <x v="11"/>
    <x v="5"/>
    <x v="5"/>
    <n v="2015"/>
    <n v="2015"/>
    <n v="-79486.929999999993"/>
    <n v="11"/>
  </r>
  <r>
    <x v="0"/>
    <x v="0"/>
    <n v="0"/>
    <n v="61000"/>
    <n v="0"/>
    <x v="11"/>
    <x v="5"/>
    <x v="5"/>
    <n v="2015"/>
    <n v="2015"/>
    <n v="-105584.31"/>
    <n v="10"/>
  </r>
  <r>
    <x v="0"/>
    <x v="0"/>
    <n v="0"/>
    <n v="61000"/>
    <n v="0"/>
    <x v="11"/>
    <x v="5"/>
    <x v="5"/>
    <n v="2015"/>
    <n v="2015"/>
    <n v="-14603.84"/>
    <n v="9"/>
  </r>
  <r>
    <x v="0"/>
    <x v="0"/>
    <n v="0"/>
    <n v="61000"/>
    <n v="0"/>
    <x v="11"/>
    <x v="5"/>
    <x v="5"/>
    <n v="2015"/>
    <n v="2015"/>
    <n v="-6828.77"/>
    <n v="8"/>
  </r>
  <r>
    <x v="0"/>
    <x v="0"/>
    <n v="0"/>
    <n v="61000"/>
    <n v="0"/>
    <x v="11"/>
    <x v="5"/>
    <x v="5"/>
    <n v="2015"/>
    <n v="2015"/>
    <n v="-29606.58"/>
    <n v="7"/>
  </r>
  <r>
    <x v="0"/>
    <x v="0"/>
    <n v="0"/>
    <n v="61000"/>
    <n v="0"/>
    <x v="11"/>
    <x v="5"/>
    <x v="5"/>
    <n v="2015"/>
    <n v="2015"/>
    <n v="-28189.32"/>
    <n v="6"/>
  </r>
  <r>
    <x v="0"/>
    <x v="0"/>
    <n v="0"/>
    <n v="61000"/>
    <n v="0"/>
    <x v="11"/>
    <x v="5"/>
    <x v="5"/>
    <n v="2015"/>
    <n v="2015"/>
    <n v="-66092.19"/>
    <n v="5"/>
  </r>
  <r>
    <x v="0"/>
    <x v="0"/>
    <n v="0"/>
    <n v="61000"/>
    <n v="0"/>
    <x v="11"/>
    <x v="5"/>
    <x v="5"/>
    <n v="2015"/>
    <n v="2015"/>
    <n v="-19226.12"/>
    <n v="4"/>
  </r>
  <r>
    <x v="0"/>
    <x v="0"/>
    <n v="0"/>
    <n v="61000"/>
    <n v="0"/>
    <x v="11"/>
    <x v="5"/>
    <x v="5"/>
    <n v="2015"/>
    <n v="2015"/>
    <n v="-40967.449999999997"/>
    <n v="3"/>
  </r>
  <r>
    <x v="0"/>
    <x v="0"/>
    <n v="0"/>
    <n v="61000"/>
    <n v="0"/>
    <x v="11"/>
    <x v="5"/>
    <x v="5"/>
    <n v="2015"/>
    <n v="2015"/>
    <n v="-25214.75"/>
    <n v="2"/>
  </r>
  <r>
    <x v="0"/>
    <x v="0"/>
    <n v="0"/>
    <n v="61000"/>
    <n v="0"/>
    <x v="11"/>
    <x v="5"/>
    <x v="5"/>
    <n v="2015"/>
    <n v="2015"/>
    <n v="-80840.509999999995"/>
    <n v="1"/>
  </r>
  <r>
    <x v="1"/>
    <x v="0"/>
    <n v="11300"/>
    <n v="61000"/>
    <n v="1046212"/>
    <x v="11"/>
    <x v="5"/>
    <x v="5"/>
    <n v="2015"/>
    <n v="2015"/>
    <n v="33141.89"/>
    <n v="12"/>
  </r>
  <r>
    <x v="0"/>
    <x v="0"/>
    <m/>
    <m/>
    <m/>
    <x v="11"/>
    <x v="6"/>
    <x v="6"/>
    <n v="2015"/>
    <n v="2015"/>
    <n v="54614.23"/>
    <n v="12"/>
  </r>
  <r>
    <x v="0"/>
    <x v="0"/>
    <m/>
    <m/>
    <m/>
    <x v="11"/>
    <x v="6"/>
    <x v="6"/>
    <n v="2015"/>
    <n v="2015"/>
    <n v="79486.929999999993"/>
    <n v="11"/>
  </r>
  <r>
    <x v="0"/>
    <x v="0"/>
    <m/>
    <m/>
    <m/>
    <x v="11"/>
    <x v="6"/>
    <x v="6"/>
    <n v="2015"/>
    <n v="2015"/>
    <n v="59807.22"/>
    <n v="10"/>
  </r>
  <r>
    <x v="0"/>
    <x v="0"/>
    <m/>
    <m/>
    <m/>
    <x v="11"/>
    <x v="6"/>
    <x v="6"/>
    <n v="2015"/>
    <n v="2015"/>
    <n v="14603.84"/>
    <n v="9"/>
  </r>
  <r>
    <x v="0"/>
    <x v="0"/>
    <m/>
    <m/>
    <m/>
    <x v="11"/>
    <x v="6"/>
    <x v="6"/>
    <n v="2015"/>
    <n v="2015"/>
    <n v="6828.77"/>
    <n v="8"/>
  </r>
  <r>
    <x v="0"/>
    <x v="0"/>
    <m/>
    <m/>
    <m/>
    <x v="11"/>
    <x v="6"/>
    <x v="6"/>
    <n v="2015"/>
    <n v="2015"/>
    <n v="-83599.78"/>
    <n v="7"/>
  </r>
  <r>
    <x v="0"/>
    <x v="0"/>
    <m/>
    <m/>
    <m/>
    <x v="11"/>
    <x v="6"/>
    <x v="6"/>
    <n v="2015"/>
    <n v="2015"/>
    <n v="28189.32"/>
    <n v="6"/>
  </r>
  <r>
    <x v="0"/>
    <x v="0"/>
    <m/>
    <m/>
    <m/>
    <x v="11"/>
    <x v="6"/>
    <x v="6"/>
    <n v="2015"/>
    <n v="2015"/>
    <n v="66092.19"/>
    <n v="5"/>
  </r>
  <r>
    <x v="0"/>
    <x v="0"/>
    <m/>
    <m/>
    <m/>
    <x v="11"/>
    <x v="6"/>
    <x v="6"/>
    <n v="2015"/>
    <n v="2015"/>
    <n v="-136156.41"/>
    <n v="4"/>
  </r>
  <r>
    <x v="0"/>
    <x v="0"/>
    <m/>
    <m/>
    <m/>
    <x v="11"/>
    <x v="6"/>
    <x v="6"/>
    <n v="2015"/>
    <n v="2015"/>
    <n v="40967.449999999997"/>
    <n v="3"/>
  </r>
  <r>
    <x v="0"/>
    <x v="0"/>
    <m/>
    <m/>
    <m/>
    <x v="11"/>
    <x v="6"/>
    <x v="6"/>
    <n v="2015"/>
    <n v="2015"/>
    <n v="25214.75"/>
    <n v="2"/>
  </r>
  <r>
    <x v="0"/>
    <x v="0"/>
    <m/>
    <m/>
    <m/>
    <x v="11"/>
    <x v="6"/>
    <x v="6"/>
    <n v="2015"/>
    <n v="2015"/>
    <n v="-392840.7"/>
    <n v="1"/>
  </r>
  <r>
    <x v="0"/>
    <x v="0"/>
    <m/>
    <m/>
    <m/>
    <x v="11"/>
    <x v="6"/>
    <x v="6"/>
    <n v="2014"/>
    <n v="2015"/>
    <n v="-82.16"/>
    <n v="0"/>
  </r>
  <r>
    <x v="0"/>
    <x v="0"/>
    <m/>
    <m/>
    <m/>
    <x v="11"/>
    <x v="6"/>
    <x v="6"/>
    <n v="2013"/>
    <n v="2015"/>
    <n v="-95838.5"/>
    <n v="0"/>
  </r>
  <r>
    <x v="0"/>
    <x v="0"/>
    <m/>
    <m/>
    <m/>
    <x v="11"/>
    <x v="6"/>
    <x v="6"/>
    <n v="2012"/>
    <n v="2015"/>
    <n v="-41790.620000000003"/>
    <n v="0"/>
  </r>
  <r>
    <x v="0"/>
    <x v="0"/>
    <m/>
    <m/>
    <m/>
    <x v="11"/>
    <x v="6"/>
    <x v="6"/>
    <n v="2011"/>
    <n v="2015"/>
    <n v="320346.58"/>
    <n v="0"/>
  </r>
  <r>
    <x v="0"/>
    <x v="0"/>
    <m/>
    <m/>
    <m/>
    <x v="11"/>
    <x v="6"/>
    <x v="6"/>
    <n v="2010"/>
    <n v="2015"/>
    <n v="291045.90999999997"/>
    <n v="0"/>
  </r>
  <r>
    <x v="1"/>
    <x v="0"/>
    <m/>
    <m/>
    <m/>
    <x v="12"/>
    <x v="4"/>
    <x v="4"/>
    <n v="2015"/>
    <n v="2015"/>
    <n v="39761.61"/>
    <n v="12"/>
  </r>
  <r>
    <x v="0"/>
    <x v="0"/>
    <n v="0"/>
    <n v="61000"/>
    <n v="0"/>
    <x v="12"/>
    <x v="5"/>
    <x v="5"/>
    <n v="2015"/>
    <n v="2015"/>
    <n v="3536.33"/>
    <n v="12"/>
  </r>
  <r>
    <x v="0"/>
    <x v="0"/>
    <n v="0"/>
    <n v="61000"/>
    <n v="0"/>
    <x v="12"/>
    <x v="5"/>
    <x v="5"/>
    <n v="2015"/>
    <n v="2015"/>
    <n v="-3936.68"/>
    <n v="11"/>
  </r>
  <r>
    <x v="0"/>
    <x v="0"/>
    <n v="0"/>
    <n v="61000"/>
    <n v="0"/>
    <x v="12"/>
    <x v="5"/>
    <x v="5"/>
    <n v="2015"/>
    <n v="2015"/>
    <n v="-17361.05"/>
    <n v="10"/>
  </r>
  <r>
    <x v="0"/>
    <x v="0"/>
    <n v="0"/>
    <n v="61000"/>
    <n v="0"/>
    <x v="12"/>
    <x v="5"/>
    <x v="5"/>
    <n v="2015"/>
    <n v="2015"/>
    <n v="-6293.93"/>
    <n v="9"/>
  </r>
  <r>
    <x v="0"/>
    <x v="0"/>
    <n v="0"/>
    <n v="61000"/>
    <n v="0"/>
    <x v="12"/>
    <x v="5"/>
    <x v="5"/>
    <n v="2015"/>
    <n v="2015"/>
    <n v="-3936.68"/>
    <n v="8"/>
  </r>
  <r>
    <x v="0"/>
    <x v="0"/>
    <n v="0"/>
    <n v="61000"/>
    <n v="0"/>
    <x v="12"/>
    <x v="5"/>
    <x v="5"/>
    <n v="2015"/>
    <n v="2015"/>
    <n v="-4920.8599999999997"/>
    <n v="7"/>
  </r>
  <r>
    <x v="0"/>
    <x v="0"/>
    <n v="0"/>
    <n v="61000"/>
    <n v="0"/>
    <x v="12"/>
    <x v="5"/>
    <x v="5"/>
    <n v="2015"/>
    <n v="2015"/>
    <n v="-4814.13"/>
    <n v="6"/>
  </r>
  <r>
    <x v="0"/>
    <x v="0"/>
    <n v="0"/>
    <n v="61000"/>
    <n v="0"/>
    <x v="12"/>
    <x v="5"/>
    <x v="5"/>
    <n v="2015"/>
    <n v="2015"/>
    <n v="-4972.17"/>
    <n v="5"/>
  </r>
  <r>
    <x v="0"/>
    <x v="0"/>
    <n v="0"/>
    <n v="61000"/>
    <n v="0"/>
    <x v="12"/>
    <x v="5"/>
    <x v="5"/>
    <n v="2015"/>
    <n v="2015"/>
    <n v="-2713.89"/>
    <n v="4"/>
  </r>
  <r>
    <x v="0"/>
    <x v="0"/>
    <n v="0"/>
    <n v="61000"/>
    <n v="0"/>
    <x v="12"/>
    <x v="5"/>
    <x v="5"/>
    <n v="2015"/>
    <n v="2015"/>
    <n v="-4098.8599999999997"/>
    <n v="3"/>
  </r>
  <r>
    <x v="0"/>
    <x v="0"/>
    <n v="0"/>
    <n v="61000"/>
    <n v="0"/>
    <x v="12"/>
    <x v="5"/>
    <x v="5"/>
    <n v="2015"/>
    <n v="2015"/>
    <n v="-2407.0700000000002"/>
    <n v="2"/>
  </r>
  <r>
    <x v="0"/>
    <x v="0"/>
    <n v="0"/>
    <n v="61000"/>
    <n v="0"/>
    <x v="12"/>
    <x v="5"/>
    <x v="5"/>
    <n v="2015"/>
    <n v="2015"/>
    <n v="-8626.1200000000008"/>
    <n v="1"/>
  </r>
  <r>
    <x v="1"/>
    <x v="0"/>
    <n v="12100"/>
    <n v="61000"/>
    <n v="1008020"/>
    <x v="12"/>
    <x v="5"/>
    <x v="5"/>
    <n v="2015"/>
    <n v="2015"/>
    <n v="14015.06"/>
    <n v="12"/>
  </r>
  <r>
    <x v="0"/>
    <x v="0"/>
    <m/>
    <m/>
    <m/>
    <x v="12"/>
    <x v="6"/>
    <x v="6"/>
    <n v="2015"/>
    <n v="2015"/>
    <n v="9250.26"/>
    <n v="12"/>
  </r>
  <r>
    <x v="0"/>
    <x v="0"/>
    <m/>
    <m/>
    <m/>
    <x v="12"/>
    <x v="6"/>
    <x v="6"/>
    <n v="2015"/>
    <n v="2015"/>
    <n v="3936.68"/>
    <n v="11"/>
  </r>
  <r>
    <x v="0"/>
    <x v="0"/>
    <m/>
    <m/>
    <m/>
    <x v="12"/>
    <x v="6"/>
    <x v="6"/>
    <n v="2015"/>
    <n v="2015"/>
    <n v="-8131.83"/>
    <n v="10"/>
  </r>
  <r>
    <x v="0"/>
    <x v="0"/>
    <m/>
    <m/>
    <m/>
    <x v="12"/>
    <x v="6"/>
    <x v="6"/>
    <n v="2015"/>
    <n v="2015"/>
    <n v="6293.93"/>
    <n v="9"/>
  </r>
  <r>
    <x v="0"/>
    <x v="0"/>
    <m/>
    <m/>
    <m/>
    <x v="12"/>
    <x v="6"/>
    <x v="6"/>
    <n v="2015"/>
    <n v="2015"/>
    <n v="3936.68"/>
    <n v="8"/>
  </r>
  <r>
    <x v="0"/>
    <x v="0"/>
    <m/>
    <m/>
    <m/>
    <x v="12"/>
    <x v="6"/>
    <x v="6"/>
    <n v="2015"/>
    <n v="2015"/>
    <n v="4920.8599999999997"/>
    <n v="7"/>
  </r>
  <r>
    <x v="0"/>
    <x v="0"/>
    <m/>
    <m/>
    <m/>
    <x v="12"/>
    <x v="6"/>
    <x v="6"/>
    <n v="2015"/>
    <n v="2015"/>
    <n v="4814.13"/>
    <n v="6"/>
  </r>
  <r>
    <x v="0"/>
    <x v="0"/>
    <m/>
    <m/>
    <m/>
    <x v="12"/>
    <x v="6"/>
    <x v="6"/>
    <n v="2015"/>
    <n v="2015"/>
    <n v="4972.17"/>
    <n v="5"/>
  </r>
  <r>
    <x v="0"/>
    <x v="0"/>
    <m/>
    <m/>
    <m/>
    <x v="12"/>
    <x v="6"/>
    <x v="6"/>
    <n v="2015"/>
    <n v="2015"/>
    <n v="2713.89"/>
    <n v="4"/>
  </r>
  <r>
    <x v="0"/>
    <x v="0"/>
    <m/>
    <m/>
    <m/>
    <x v="12"/>
    <x v="6"/>
    <x v="6"/>
    <n v="2015"/>
    <n v="2015"/>
    <n v="1913.37"/>
    <n v="3"/>
  </r>
  <r>
    <x v="0"/>
    <x v="0"/>
    <m/>
    <m/>
    <m/>
    <x v="12"/>
    <x v="6"/>
    <x v="6"/>
    <n v="2015"/>
    <n v="2015"/>
    <n v="2407.0700000000002"/>
    <n v="2"/>
  </r>
  <r>
    <x v="0"/>
    <x v="0"/>
    <m/>
    <m/>
    <m/>
    <x v="12"/>
    <x v="6"/>
    <x v="6"/>
    <n v="2015"/>
    <n v="2015"/>
    <n v="-23866.09"/>
    <n v="1"/>
  </r>
  <r>
    <x v="0"/>
    <x v="0"/>
    <m/>
    <m/>
    <m/>
    <x v="12"/>
    <x v="6"/>
    <x v="6"/>
    <n v="2014"/>
    <n v="2015"/>
    <n v="-14090.52"/>
    <n v="0"/>
  </r>
  <r>
    <x v="0"/>
    <x v="0"/>
    <m/>
    <m/>
    <m/>
    <x v="12"/>
    <x v="6"/>
    <x v="6"/>
    <n v="2013"/>
    <n v="2015"/>
    <n v="13530.19"/>
    <n v="0"/>
  </r>
  <r>
    <x v="0"/>
    <x v="0"/>
    <m/>
    <m/>
    <m/>
    <x v="12"/>
    <x v="6"/>
    <x v="6"/>
    <n v="2012"/>
    <n v="2015"/>
    <n v="27160.82"/>
    <n v="0"/>
  </r>
  <r>
    <x v="1"/>
    <x v="0"/>
    <m/>
    <m/>
    <m/>
    <x v="12"/>
    <x v="6"/>
    <x v="6"/>
    <n v="2015"/>
    <n v="2015"/>
    <n v="-39761.61"/>
    <n v="12"/>
  </r>
  <r>
    <x v="0"/>
    <x v="0"/>
    <n v="0"/>
    <n v="61000"/>
    <n v="0"/>
    <x v="13"/>
    <x v="5"/>
    <x v="5"/>
    <n v="2015"/>
    <n v="2015"/>
    <n v="-11252.2"/>
    <n v="12"/>
  </r>
  <r>
    <x v="0"/>
    <x v="0"/>
    <n v="0"/>
    <n v="61000"/>
    <n v="0"/>
    <x v="13"/>
    <x v="5"/>
    <x v="5"/>
    <n v="2015"/>
    <n v="2015"/>
    <n v="-1854"/>
    <n v="10"/>
  </r>
  <r>
    <x v="0"/>
    <x v="0"/>
    <n v="0"/>
    <n v="61000"/>
    <n v="0"/>
    <x v="13"/>
    <x v="5"/>
    <x v="5"/>
    <n v="2015"/>
    <n v="2015"/>
    <n v="1982.2"/>
    <n v="9"/>
  </r>
  <r>
    <x v="0"/>
    <x v="0"/>
    <n v="0"/>
    <n v="61000"/>
    <n v="0"/>
    <x v="13"/>
    <x v="5"/>
    <x v="5"/>
    <n v="2015"/>
    <n v="2015"/>
    <n v="-28165"/>
    <n v="7"/>
  </r>
  <r>
    <x v="0"/>
    <x v="0"/>
    <n v="0"/>
    <n v="61000"/>
    <n v="0"/>
    <x v="13"/>
    <x v="5"/>
    <x v="5"/>
    <n v="2015"/>
    <n v="2015"/>
    <n v="-1854"/>
    <n v="6"/>
  </r>
  <r>
    <x v="0"/>
    <x v="0"/>
    <n v="0"/>
    <n v="61000"/>
    <n v="0"/>
    <x v="13"/>
    <x v="5"/>
    <x v="5"/>
    <n v="2015"/>
    <n v="2015"/>
    <n v="-6937.7"/>
    <n v="3"/>
  </r>
  <r>
    <x v="0"/>
    <x v="0"/>
    <n v="0"/>
    <n v="61000"/>
    <n v="0"/>
    <x v="13"/>
    <x v="5"/>
    <x v="5"/>
    <n v="2015"/>
    <n v="2015"/>
    <n v="-17839.8"/>
    <n v="2"/>
  </r>
  <r>
    <x v="0"/>
    <x v="0"/>
    <m/>
    <m/>
    <m/>
    <x v="13"/>
    <x v="6"/>
    <x v="6"/>
    <n v="2015"/>
    <n v="2015"/>
    <n v="11252.2"/>
    <n v="12"/>
  </r>
  <r>
    <x v="0"/>
    <x v="0"/>
    <m/>
    <m/>
    <m/>
    <x v="13"/>
    <x v="6"/>
    <x v="6"/>
    <n v="2015"/>
    <n v="2015"/>
    <n v="1854"/>
    <n v="10"/>
  </r>
  <r>
    <x v="0"/>
    <x v="0"/>
    <m/>
    <m/>
    <m/>
    <x v="13"/>
    <x v="6"/>
    <x v="6"/>
    <n v="2015"/>
    <n v="2015"/>
    <n v="-1982.2"/>
    <n v="9"/>
  </r>
  <r>
    <x v="0"/>
    <x v="0"/>
    <m/>
    <m/>
    <m/>
    <x v="13"/>
    <x v="6"/>
    <x v="6"/>
    <n v="2015"/>
    <n v="2015"/>
    <n v="28165"/>
    <n v="7"/>
  </r>
  <r>
    <x v="0"/>
    <x v="0"/>
    <m/>
    <m/>
    <m/>
    <x v="13"/>
    <x v="6"/>
    <x v="6"/>
    <n v="2015"/>
    <n v="2015"/>
    <n v="1854"/>
    <n v="6"/>
  </r>
  <r>
    <x v="0"/>
    <x v="0"/>
    <m/>
    <m/>
    <m/>
    <x v="13"/>
    <x v="6"/>
    <x v="6"/>
    <n v="2015"/>
    <n v="2015"/>
    <n v="6937.7"/>
    <n v="3"/>
  </r>
  <r>
    <x v="0"/>
    <x v="0"/>
    <m/>
    <m/>
    <m/>
    <x v="13"/>
    <x v="6"/>
    <x v="6"/>
    <n v="2015"/>
    <n v="2015"/>
    <n v="1755.5"/>
    <n v="2"/>
  </r>
  <r>
    <x v="0"/>
    <x v="0"/>
    <m/>
    <m/>
    <m/>
    <x v="13"/>
    <x v="6"/>
    <x v="6"/>
    <n v="2014"/>
    <n v="2015"/>
    <n v="1444.3"/>
    <n v="0"/>
  </r>
  <r>
    <x v="0"/>
    <x v="0"/>
    <m/>
    <m/>
    <m/>
    <x v="13"/>
    <x v="6"/>
    <x v="6"/>
    <n v="2013"/>
    <n v="2015"/>
    <n v="-14360"/>
    <n v="0"/>
  </r>
  <r>
    <x v="0"/>
    <x v="0"/>
    <m/>
    <m/>
    <m/>
    <x v="13"/>
    <x v="6"/>
    <x v="6"/>
    <n v="2012"/>
    <n v="2015"/>
    <n v="29000"/>
    <n v="0"/>
  </r>
  <r>
    <x v="1"/>
    <x v="0"/>
    <m/>
    <m/>
    <m/>
    <x v="14"/>
    <x v="4"/>
    <x v="4"/>
    <n v="2015"/>
    <n v="2015"/>
    <n v="24686.639999999999"/>
    <n v="12"/>
  </r>
  <r>
    <x v="0"/>
    <x v="0"/>
    <n v="0"/>
    <n v="61000"/>
    <n v="0"/>
    <x v="14"/>
    <x v="5"/>
    <x v="5"/>
    <n v="2015"/>
    <n v="2015"/>
    <n v="-2778.6"/>
    <n v="11"/>
  </r>
  <r>
    <x v="0"/>
    <x v="0"/>
    <n v="0"/>
    <n v="61000"/>
    <n v="0"/>
    <x v="14"/>
    <x v="5"/>
    <x v="5"/>
    <n v="2015"/>
    <n v="2015"/>
    <n v="-2355.7399999999998"/>
    <n v="10"/>
  </r>
  <r>
    <x v="0"/>
    <x v="0"/>
    <n v="0"/>
    <n v="61000"/>
    <n v="0"/>
    <x v="14"/>
    <x v="5"/>
    <x v="5"/>
    <n v="2015"/>
    <n v="2015"/>
    <n v="-9.74"/>
    <n v="9"/>
  </r>
  <r>
    <x v="0"/>
    <x v="0"/>
    <n v="0"/>
    <n v="61000"/>
    <n v="0"/>
    <x v="14"/>
    <x v="5"/>
    <x v="5"/>
    <n v="2015"/>
    <n v="2015"/>
    <n v="-115.24"/>
    <n v="8"/>
  </r>
  <r>
    <x v="0"/>
    <x v="0"/>
    <n v="0"/>
    <n v="61000"/>
    <n v="0"/>
    <x v="14"/>
    <x v="5"/>
    <x v="5"/>
    <n v="2015"/>
    <n v="2015"/>
    <n v="2722.89"/>
    <n v="7"/>
  </r>
  <r>
    <x v="0"/>
    <x v="0"/>
    <n v="0"/>
    <n v="61000"/>
    <n v="0"/>
    <x v="14"/>
    <x v="5"/>
    <x v="5"/>
    <n v="2015"/>
    <n v="2015"/>
    <n v="-9432.2199999999993"/>
    <n v="6"/>
  </r>
  <r>
    <x v="0"/>
    <x v="0"/>
    <n v="0"/>
    <n v="61000"/>
    <n v="0"/>
    <x v="14"/>
    <x v="5"/>
    <x v="5"/>
    <n v="2015"/>
    <n v="2015"/>
    <n v="-3618.19"/>
    <n v="5"/>
  </r>
  <r>
    <x v="0"/>
    <x v="0"/>
    <n v="0"/>
    <n v="61000"/>
    <n v="0"/>
    <x v="14"/>
    <x v="5"/>
    <x v="5"/>
    <n v="2015"/>
    <n v="2015"/>
    <n v="-1078.8599999999999"/>
    <n v="4"/>
  </r>
  <r>
    <x v="0"/>
    <x v="0"/>
    <n v="0"/>
    <n v="61000"/>
    <n v="0"/>
    <x v="14"/>
    <x v="5"/>
    <x v="5"/>
    <n v="2015"/>
    <n v="2015"/>
    <n v="-1545"/>
    <n v="3"/>
  </r>
  <r>
    <x v="0"/>
    <x v="0"/>
    <n v="0"/>
    <n v="61000"/>
    <n v="0"/>
    <x v="14"/>
    <x v="5"/>
    <x v="5"/>
    <n v="2015"/>
    <n v="2015"/>
    <n v="-455"/>
    <n v="2"/>
  </r>
  <r>
    <x v="0"/>
    <x v="0"/>
    <n v="0"/>
    <n v="61000"/>
    <n v="0"/>
    <x v="14"/>
    <x v="5"/>
    <x v="5"/>
    <n v="2015"/>
    <n v="2015"/>
    <n v="-5679.12"/>
    <n v="1"/>
  </r>
  <r>
    <x v="1"/>
    <x v="0"/>
    <n v="13100"/>
    <n v="61000"/>
    <n v="1006005"/>
    <x v="14"/>
    <x v="5"/>
    <x v="5"/>
    <n v="2015"/>
    <n v="2015"/>
    <n v="788.88"/>
    <n v="12"/>
  </r>
  <r>
    <x v="0"/>
    <x v="0"/>
    <m/>
    <m/>
    <m/>
    <x v="14"/>
    <x v="6"/>
    <x v="6"/>
    <n v="2015"/>
    <n v="2015"/>
    <n v="1130.7"/>
    <n v="12"/>
  </r>
  <r>
    <x v="0"/>
    <x v="0"/>
    <m/>
    <m/>
    <m/>
    <x v="14"/>
    <x v="6"/>
    <x v="6"/>
    <n v="2015"/>
    <n v="2015"/>
    <n v="2778.6"/>
    <n v="11"/>
  </r>
  <r>
    <x v="0"/>
    <x v="0"/>
    <m/>
    <m/>
    <m/>
    <x v="14"/>
    <x v="6"/>
    <x v="6"/>
    <n v="2015"/>
    <n v="2015"/>
    <n v="2355.7399999999998"/>
    <n v="10"/>
  </r>
  <r>
    <x v="0"/>
    <x v="0"/>
    <m/>
    <m/>
    <m/>
    <x v="14"/>
    <x v="6"/>
    <x v="6"/>
    <n v="2015"/>
    <n v="2015"/>
    <n v="9.74"/>
    <n v="9"/>
  </r>
  <r>
    <x v="0"/>
    <x v="0"/>
    <m/>
    <m/>
    <m/>
    <x v="14"/>
    <x v="6"/>
    <x v="6"/>
    <n v="2015"/>
    <n v="2015"/>
    <n v="115.24"/>
    <n v="8"/>
  </r>
  <r>
    <x v="0"/>
    <x v="0"/>
    <m/>
    <m/>
    <m/>
    <x v="14"/>
    <x v="6"/>
    <x v="6"/>
    <n v="2015"/>
    <n v="2015"/>
    <n v="-2722.89"/>
    <n v="7"/>
  </r>
  <r>
    <x v="0"/>
    <x v="0"/>
    <m/>
    <m/>
    <m/>
    <x v="14"/>
    <x v="6"/>
    <x v="6"/>
    <n v="2015"/>
    <n v="2015"/>
    <n v="9432.2199999999993"/>
    <n v="6"/>
  </r>
  <r>
    <x v="0"/>
    <x v="0"/>
    <m/>
    <m/>
    <m/>
    <x v="14"/>
    <x v="6"/>
    <x v="6"/>
    <n v="2015"/>
    <n v="2015"/>
    <n v="-13605.81"/>
    <n v="5"/>
  </r>
  <r>
    <x v="0"/>
    <x v="0"/>
    <m/>
    <m/>
    <m/>
    <x v="14"/>
    <x v="6"/>
    <x v="6"/>
    <n v="2015"/>
    <n v="2015"/>
    <n v="1078.8599999999999"/>
    <n v="4"/>
  </r>
  <r>
    <x v="0"/>
    <x v="0"/>
    <m/>
    <m/>
    <m/>
    <x v="14"/>
    <x v="6"/>
    <x v="6"/>
    <n v="2015"/>
    <n v="2015"/>
    <n v="1545"/>
    <n v="3"/>
  </r>
  <r>
    <x v="0"/>
    <x v="0"/>
    <m/>
    <m/>
    <m/>
    <x v="14"/>
    <x v="6"/>
    <x v="6"/>
    <n v="2015"/>
    <n v="2015"/>
    <n v="455"/>
    <n v="2"/>
  </r>
  <r>
    <x v="0"/>
    <x v="0"/>
    <m/>
    <m/>
    <m/>
    <x v="14"/>
    <x v="6"/>
    <x v="6"/>
    <n v="2015"/>
    <n v="2015"/>
    <n v="5679.12"/>
    <n v="1"/>
  </r>
  <r>
    <x v="0"/>
    <x v="0"/>
    <m/>
    <m/>
    <m/>
    <x v="14"/>
    <x v="6"/>
    <x v="6"/>
    <n v="2014"/>
    <n v="2015"/>
    <n v="16435.12"/>
    <n v="0"/>
  </r>
  <r>
    <x v="1"/>
    <x v="0"/>
    <m/>
    <m/>
    <m/>
    <x v="14"/>
    <x v="6"/>
    <x v="6"/>
    <n v="2015"/>
    <n v="2015"/>
    <n v="-24686.639999999999"/>
    <n v="12"/>
  </r>
  <r>
    <x v="1"/>
    <x v="0"/>
    <m/>
    <m/>
    <m/>
    <x v="15"/>
    <x v="4"/>
    <x v="4"/>
    <n v="2015"/>
    <n v="2015"/>
    <n v="19921.11"/>
    <n v="12"/>
  </r>
  <r>
    <x v="0"/>
    <x v="0"/>
    <n v="0"/>
    <n v="61000"/>
    <n v="0"/>
    <x v="15"/>
    <x v="5"/>
    <x v="5"/>
    <n v="2015"/>
    <n v="2015"/>
    <n v="1881.93"/>
    <n v="12"/>
  </r>
  <r>
    <x v="0"/>
    <x v="0"/>
    <n v="0"/>
    <n v="61000"/>
    <n v="0"/>
    <x v="15"/>
    <x v="5"/>
    <x v="5"/>
    <n v="2015"/>
    <n v="2015"/>
    <n v="-1881.93"/>
    <n v="11"/>
  </r>
  <r>
    <x v="0"/>
    <x v="0"/>
    <n v="0"/>
    <n v="61000"/>
    <n v="0"/>
    <x v="15"/>
    <x v="5"/>
    <x v="5"/>
    <n v="2015"/>
    <n v="2015"/>
    <n v="-4304.2"/>
    <n v="10"/>
  </r>
  <r>
    <x v="0"/>
    <x v="0"/>
    <n v="0"/>
    <n v="61000"/>
    <n v="0"/>
    <x v="15"/>
    <x v="5"/>
    <x v="5"/>
    <n v="2015"/>
    <n v="2015"/>
    <n v="-1930"/>
    <n v="9"/>
  </r>
  <r>
    <x v="0"/>
    <x v="0"/>
    <n v="0"/>
    <n v="61000"/>
    <n v="0"/>
    <x v="15"/>
    <x v="5"/>
    <x v="5"/>
    <n v="2015"/>
    <n v="2015"/>
    <n v="-2200"/>
    <n v="8"/>
  </r>
  <r>
    <x v="0"/>
    <x v="0"/>
    <n v="0"/>
    <n v="61000"/>
    <n v="0"/>
    <x v="15"/>
    <x v="5"/>
    <x v="5"/>
    <n v="2015"/>
    <n v="2015"/>
    <n v="-1886.86"/>
    <n v="5"/>
  </r>
  <r>
    <x v="0"/>
    <x v="0"/>
    <n v="0"/>
    <n v="61000"/>
    <n v="0"/>
    <x v="15"/>
    <x v="5"/>
    <x v="5"/>
    <n v="2015"/>
    <n v="2015"/>
    <n v="-456.54"/>
    <n v="4"/>
  </r>
  <r>
    <x v="0"/>
    <x v="0"/>
    <n v="0"/>
    <n v="61000"/>
    <n v="0"/>
    <x v="15"/>
    <x v="5"/>
    <x v="5"/>
    <n v="2015"/>
    <n v="2015"/>
    <n v="-750"/>
    <n v="3"/>
  </r>
  <r>
    <x v="0"/>
    <x v="0"/>
    <n v="0"/>
    <n v="61000"/>
    <n v="0"/>
    <x v="15"/>
    <x v="5"/>
    <x v="5"/>
    <n v="2015"/>
    <n v="2015"/>
    <n v="-4995.09"/>
    <n v="2"/>
  </r>
  <r>
    <x v="0"/>
    <x v="0"/>
    <n v="0"/>
    <n v="61000"/>
    <n v="0"/>
    <x v="15"/>
    <x v="5"/>
    <x v="5"/>
    <n v="2015"/>
    <n v="2015"/>
    <n v="-3772.87"/>
    <n v="1"/>
  </r>
  <r>
    <x v="1"/>
    <x v="0"/>
    <n v="13100"/>
    <n v="61000"/>
    <n v="1002020"/>
    <x v="15"/>
    <x v="5"/>
    <x v="5"/>
    <n v="2015"/>
    <n v="2015"/>
    <n v="1286.8599999999999"/>
    <n v="12"/>
  </r>
  <r>
    <x v="0"/>
    <x v="0"/>
    <m/>
    <m/>
    <m/>
    <x v="15"/>
    <x v="6"/>
    <x v="6"/>
    <n v="2015"/>
    <n v="2015"/>
    <n v="-969.52"/>
    <n v="12"/>
  </r>
  <r>
    <x v="0"/>
    <x v="0"/>
    <m/>
    <m/>
    <m/>
    <x v="15"/>
    <x v="6"/>
    <x v="6"/>
    <n v="2015"/>
    <n v="2015"/>
    <n v="1881.93"/>
    <n v="11"/>
  </r>
  <r>
    <x v="0"/>
    <x v="0"/>
    <m/>
    <m/>
    <m/>
    <x v="15"/>
    <x v="6"/>
    <x v="6"/>
    <n v="2015"/>
    <n v="2015"/>
    <n v="4304.2"/>
    <n v="10"/>
  </r>
  <r>
    <x v="0"/>
    <x v="0"/>
    <m/>
    <m/>
    <m/>
    <x v="15"/>
    <x v="6"/>
    <x v="6"/>
    <n v="2015"/>
    <n v="2015"/>
    <n v="1930"/>
    <n v="9"/>
  </r>
  <r>
    <x v="0"/>
    <x v="0"/>
    <m/>
    <m/>
    <m/>
    <x v="15"/>
    <x v="6"/>
    <x v="6"/>
    <n v="2015"/>
    <n v="2015"/>
    <n v="2200"/>
    <n v="8"/>
  </r>
  <r>
    <x v="0"/>
    <x v="0"/>
    <m/>
    <m/>
    <m/>
    <x v="15"/>
    <x v="6"/>
    <x v="6"/>
    <n v="2015"/>
    <n v="2015"/>
    <n v="-26209.57"/>
    <n v="5"/>
  </r>
  <r>
    <x v="0"/>
    <x v="0"/>
    <m/>
    <m/>
    <m/>
    <x v="15"/>
    <x v="6"/>
    <x v="6"/>
    <n v="2015"/>
    <n v="2015"/>
    <n v="456.54"/>
    <n v="4"/>
  </r>
  <r>
    <x v="0"/>
    <x v="0"/>
    <m/>
    <m/>
    <m/>
    <x v="15"/>
    <x v="6"/>
    <x v="6"/>
    <n v="2015"/>
    <n v="2015"/>
    <n v="750"/>
    <n v="3"/>
  </r>
  <r>
    <x v="0"/>
    <x v="0"/>
    <m/>
    <m/>
    <m/>
    <x v="15"/>
    <x v="6"/>
    <x v="6"/>
    <n v="2015"/>
    <n v="2015"/>
    <n v="4995.09"/>
    <n v="2"/>
  </r>
  <r>
    <x v="0"/>
    <x v="0"/>
    <m/>
    <m/>
    <m/>
    <x v="15"/>
    <x v="6"/>
    <x v="6"/>
    <n v="2015"/>
    <n v="2015"/>
    <n v="3772.87"/>
    <n v="1"/>
  </r>
  <r>
    <x v="0"/>
    <x v="0"/>
    <m/>
    <m/>
    <m/>
    <x v="15"/>
    <x v="6"/>
    <x v="6"/>
    <n v="2014"/>
    <n v="2015"/>
    <n v="26809.57"/>
    <n v="0"/>
  </r>
  <r>
    <x v="1"/>
    <x v="0"/>
    <m/>
    <m/>
    <m/>
    <x v="15"/>
    <x v="6"/>
    <x v="6"/>
    <n v="2015"/>
    <n v="2015"/>
    <n v="-19921.11"/>
    <n v="12"/>
  </r>
  <r>
    <x v="1"/>
    <x v="0"/>
    <m/>
    <m/>
    <m/>
    <x v="16"/>
    <x v="4"/>
    <x v="4"/>
    <n v="2015"/>
    <n v="2015"/>
    <n v="16858.32"/>
    <n v="12"/>
  </r>
  <r>
    <x v="0"/>
    <x v="0"/>
    <n v="0"/>
    <n v="61000"/>
    <n v="0"/>
    <x v="16"/>
    <x v="5"/>
    <x v="5"/>
    <n v="2015"/>
    <n v="2015"/>
    <n v="-641.97"/>
    <n v="11"/>
  </r>
  <r>
    <x v="0"/>
    <x v="0"/>
    <n v="0"/>
    <n v="61000"/>
    <n v="0"/>
    <x v="16"/>
    <x v="5"/>
    <x v="5"/>
    <n v="2015"/>
    <n v="2015"/>
    <n v="-114.9"/>
    <n v="10"/>
  </r>
  <r>
    <x v="0"/>
    <x v="0"/>
    <n v="0"/>
    <n v="61000"/>
    <n v="0"/>
    <x v="16"/>
    <x v="5"/>
    <x v="5"/>
    <n v="2015"/>
    <n v="2015"/>
    <n v="-958.28"/>
    <n v="9"/>
  </r>
  <r>
    <x v="0"/>
    <x v="0"/>
    <n v="0"/>
    <n v="61000"/>
    <n v="0"/>
    <x v="16"/>
    <x v="5"/>
    <x v="5"/>
    <n v="2015"/>
    <n v="2015"/>
    <n v="-506"/>
    <n v="7"/>
  </r>
  <r>
    <x v="0"/>
    <x v="0"/>
    <n v="0"/>
    <n v="61000"/>
    <n v="0"/>
    <x v="16"/>
    <x v="5"/>
    <x v="5"/>
    <n v="2015"/>
    <n v="2015"/>
    <n v="-4.5"/>
    <n v="6"/>
  </r>
  <r>
    <x v="0"/>
    <x v="0"/>
    <n v="0"/>
    <n v="61000"/>
    <n v="0"/>
    <x v="16"/>
    <x v="5"/>
    <x v="5"/>
    <n v="2015"/>
    <n v="2015"/>
    <n v="-861.56"/>
    <n v="5"/>
  </r>
  <r>
    <x v="0"/>
    <x v="0"/>
    <n v="0"/>
    <n v="61000"/>
    <n v="0"/>
    <x v="16"/>
    <x v="5"/>
    <x v="5"/>
    <n v="2015"/>
    <n v="2015"/>
    <n v="-5720.01"/>
    <n v="4"/>
  </r>
  <r>
    <x v="0"/>
    <x v="0"/>
    <n v="0"/>
    <n v="61000"/>
    <n v="0"/>
    <x v="16"/>
    <x v="5"/>
    <x v="5"/>
    <n v="2015"/>
    <n v="2015"/>
    <n v="4.2699999999999996"/>
    <n v="3"/>
  </r>
  <r>
    <x v="0"/>
    <x v="0"/>
    <n v="0"/>
    <n v="61000"/>
    <n v="0"/>
    <x v="16"/>
    <x v="5"/>
    <x v="5"/>
    <n v="2015"/>
    <n v="2015"/>
    <n v="-7090"/>
    <n v="2"/>
  </r>
  <r>
    <x v="0"/>
    <x v="0"/>
    <n v="0"/>
    <n v="61000"/>
    <n v="0"/>
    <x v="16"/>
    <x v="5"/>
    <x v="5"/>
    <n v="2015"/>
    <n v="2015"/>
    <n v="-880.1"/>
    <n v="1"/>
  </r>
  <r>
    <x v="1"/>
    <x v="0"/>
    <n v="13100"/>
    <n v="61000"/>
    <n v="1008010"/>
    <x v="16"/>
    <x v="5"/>
    <x v="5"/>
    <n v="2015"/>
    <n v="2015"/>
    <n v="837.06"/>
    <n v="12"/>
  </r>
  <r>
    <x v="0"/>
    <x v="0"/>
    <m/>
    <m/>
    <m/>
    <x v="16"/>
    <x v="6"/>
    <x v="6"/>
    <n v="2015"/>
    <n v="2015"/>
    <n v="922.33"/>
    <n v="12"/>
  </r>
  <r>
    <x v="0"/>
    <x v="0"/>
    <m/>
    <m/>
    <m/>
    <x v="16"/>
    <x v="6"/>
    <x v="6"/>
    <n v="2015"/>
    <n v="2015"/>
    <n v="641.97"/>
    <n v="11"/>
  </r>
  <r>
    <x v="0"/>
    <x v="0"/>
    <m/>
    <m/>
    <m/>
    <x v="16"/>
    <x v="6"/>
    <x v="6"/>
    <n v="2015"/>
    <n v="2015"/>
    <n v="114.9"/>
    <n v="10"/>
  </r>
  <r>
    <x v="0"/>
    <x v="0"/>
    <m/>
    <m/>
    <m/>
    <x v="16"/>
    <x v="6"/>
    <x v="6"/>
    <n v="2015"/>
    <n v="2015"/>
    <n v="958.28"/>
    <n v="9"/>
  </r>
  <r>
    <x v="0"/>
    <x v="0"/>
    <m/>
    <m/>
    <m/>
    <x v="16"/>
    <x v="6"/>
    <x v="6"/>
    <n v="2015"/>
    <n v="2015"/>
    <n v="506"/>
    <n v="7"/>
  </r>
  <r>
    <x v="0"/>
    <x v="0"/>
    <m/>
    <m/>
    <m/>
    <x v="16"/>
    <x v="6"/>
    <x v="6"/>
    <n v="2015"/>
    <n v="2015"/>
    <n v="4.5"/>
    <n v="6"/>
  </r>
  <r>
    <x v="0"/>
    <x v="0"/>
    <m/>
    <m/>
    <m/>
    <x v="16"/>
    <x v="6"/>
    <x v="6"/>
    <n v="2015"/>
    <n v="2015"/>
    <n v="-17414.41"/>
    <n v="5"/>
  </r>
  <r>
    <x v="0"/>
    <x v="0"/>
    <m/>
    <m/>
    <m/>
    <x v="16"/>
    <x v="6"/>
    <x v="6"/>
    <n v="2015"/>
    <n v="2015"/>
    <n v="5720.01"/>
    <n v="4"/>
  </r>
  <r>
    <x v="0"/>
    <x v="0"/>
    <m/>
    <m/>
    <m/>
    <x v="16"/>
    <x v="6"/>
    <x v="6"/>
    <n v="2015"/>
    <n v="2015"/>
    <n v="-4.2699999999999996"/>
    <n v="3"/>
  </r>
  <r>
    <x v="0"/>
    <x v="0"/>
    <m/>
    <m/>
    <m/>
    <x v="16"/>
    <x v="6"/>
    <x v="6"/>
    <n v="2015"/>
    <n v="2015"/>
    <n v="7090"/>
    <n v="2"/>
  </r>
  <r>
    <x v="0"/>
    <x v="0"/>
    <m/>
    <m/>
    <m/>
    <x v="16"/>
    <x v="6"/>
    <x v="6"/>
    <n v="2015"/>
    <n v="2015"/>
    <n v="880.1"/>
    <n v="1"/>
  </r>
  <r>
    <x v="0"/>
    <x v="0"/>
    <m/>
    <m/>
    <m/>
    <x v="16"/>
    <x v="6"/>
    <x v="6"/>
    <n v="2014"/>
    <n v="2015"/>
    <n v="17438.91"/>
    <n v="0"/>
  </r>
  <r>
    <x v="1"/>
    <x v="0"/>
    <m/>
    <m/>
    <m/>
    <x v="16"/>
    <x v="6"/>
    <x v="6"/>
    <n v="2015"/>
    <n v="2015"/>
    <n v="-16858.32"/>
    <n v="12"/>
  </r>
  <r>
    <x v="0"/>
    <x v="0"/>
    <n v="0"/>
    <n v="61000"/>
    <n v="0"/>
    <x v="17"/>
    <x v="7"/>
    <x v="7"/>
    <n v="2015"/>
    <n v="2015"/>
    <n v="-1554667"/>
    <n v="12"/>
  </r>
  <r>
    <x v="0"/>
    <x v="0"/>
    <n v="0"/>
    <n v="61000"/>
    <n v="0"/>
    <x v="17"/>
    <x v="7"/>
    <x v="7"/>
    <n v="2015"/>
    <n v="2015"/>
    <n v="43971"/>
    <n v="11"/>
  </r>
  <r>
    <x v="0"/>
    <x v="0"/>
    <n v="0"/>
    <n v="61000"/>
    <n v="0"/>
    <x v="17"/>
    <x v="7"/>
    <x v="7"/>
    <n v="2015"/>
    <n v="2015"/>
    <n v="-65951"/>
    <n v="10"/>
  </r>
  <r>
    <x v="0"/>
    <x v="0"/>
    <n v="0"/>
    <n v="61000"/>
    <n v="0"/>
    <x v="17"/>
    <x v="7"/>
    <x v="7"/>
    <n v="2015"/>
    <n v="2015"/>
    <n v="26131"/>
    <n v="9"/>
  </r>
  <r>
    <x v="0"/>
    <x v="0"/>
    <n v="0"/>
    <n v="61000"/>
    <n v="0"/>
    <x v="17"/>
    <x v="7"/>
    <x v="7"/>
    <n v="2015"/>
    <n v="2015"/>
    <n v="-117935.62"/>
    <n v="8"/>
  </r>
  <r>
    <x v="0"/>
    <x v="0"/>
    <n v="0"/>
    <n v="61000"/>
    <n v="0"/>
    <x v="17"/>
    <x v="7"/>
    <x v="7"/>
    <n v="2015"/>
    <n v="2015"/>
    <n v="-19066117.039999999"/>
    <n v="7"/>
  </r>
  <r>
    <x v="0"/>
    <x v="0"/>
    <n v="0"/>
    <n v="61000"/>
    <n v="0"/>
    <x v="17"/>
    <x v="7"/>
    <x v="7"/>
    <n v="2015"/>
    <n v="2015"/>
    <n v="-15300"/>
    <n v="6"/>
  </r>
  <r>
    <x v="0"/>
    <x v="0"/>
    <n v="0"/>
    <n v="61000"/>
    <n v="0"/>
    <x v="17"/>
    <x v="7"/>
    <x v="7"/>
    <n v="2015"/>
    <n v="2015"/>
    <n v="-72817"/>
    <n v="5"/>
  </r>
  <r>
    <x v="0"/>
    <x v="0"/>
    <n v="0"/>
    <n v="61000"/>
    <n v="0"/>
    <x v="17"/>
    <x v="7"/>
    <x v="7"/>
    <n v="2015"/>
    <n v="2015"/>
    <n v="-81582"/>
    <n v="4"/>
  </r>
  <r>
    <x v="0"/>
    <x v="0"/>
    <n v="0"/>
    <n v="61000"/>
    <n v="0"/>
    <x v="17"/>
    <x v="7"/>
    <x v="7"/>
    <n v="2015"/>
    <n v="2015"/>
    <n v="-617023.96"/>
    <n v="3"/>
  </r>
  <r>
    <x v="0"/>
    <x v="0"/>
    <n v="0"/>
    <n v="61000"/>
    <n v="0"/>
    <x v="17"/>
    <x v="7"/>
    <x v="7"/>
    <n v="2015"/>
    <n v="2015"/>
    <n v="-19567258"/>
    <n v="2"/>
  </r>
  <r>
    <x v="0"/>
    <x v="0"/>
    <n v="0"/>
    <n v="61000"/>
    <n v="0"/>
    <x v="17"/>
    <x v="7"/>
    <x v="7"/>
    <n v="2015"/>
    <n v="2015"/>
    <n v="-1675"/>
    <n v="1"/>
  </r>
  <r>
    <x v="0"/>
    <x v="0"/>
    <m/>
    <m/>
    <m/>
    <x v="17"/>
    <x v="6"/>
    <x v="6"/>
    <n v="2015"/>
    <n v="2015"/>
    <n v="-445333"/>
    <n v="12"/>
  </r>
  <r>
    <x v="0"/>
    <x v="0"/>
    <m/>
    <m/>
    <m/>
    <x v="17"/>
    <x v="6"/>
    <x v="6"/>
    <n v="2015"/>
    <n v="2015"/>
    <n v="-43971"/>
    <n v="11"/>
  </r>
  <r>
    <x v="0"/>
    <x v="0"/>
    <m/>
    <m/>
    <m/>
    <x v="17"/>
    <x v="6"/>
    <x v="6"/>
    <n v="2015"/>
    <n v="2015"/>
    <n v="65951"/>
    <n v="10"/>
  </r>
  <r>
    <x v="0"/>
    <x v="0"/>
    <m/>
    <m/>
    <m/>
    <x v="17"/>
    <x v="6"/>
    <x v="6"/>
    <n v="2015"/>
    <n v="2015"/>
    <n v="-26131"/>
    <n v="9"/>
  </r>
  <r>
    <x v="0"/>
    <x v="0"/>
    <m/>
    <m/>
    <m/>
    <x v="17"/>
    <x v="6"/>
    <x v="6"/>
    <n v="2015"/>
    <n v="2015"/>
    <n v="117935.62"/>
    <n v="8"/>
  </r>
  <r>
    <x v="0"/>
    <x v="0"/>
    <m/>
    <m/>
    <m/>
    <x v="17"/>
    <x v="6"/>
    <x v="6"/>
    <n v="2015"/>
    <n v="2015"/>
    <n v="1066117.04"/>
    <n v="7"/>
  </r>
  <r>
    <x v="0"/>
    <x v="0"/>
    <m/>
    <m/>
    <m/>
    <x v="17"/>
    <x v="6"/>
    <x v="6"/>
    <n v="2015"/>
    <n v="2015"/>
    <n v="15300"/>
    <n v="6"/>
  </r>
  <r>
    <x v="0"/>
    <x v="0"/>
    <m/>
    <m/>
    <m/>
    <x v="17"/>
    <x v="6"/>
    <x v="6"/>
    <n v="2015"/>
    <n v="2015"/>
    <n v="72817"/>
    <n v="5"/>
  </r>
  <r>
    <x v="0"/>
    <x v="0"/>
    <m/>
    <m/>
    <m/>
    <x v="17"/>
    <x v="6"/>
    <x v="6"/>
    <n v="2015"/>
    <n v="2015"/>
    <n v="81582"/>
    <n v="4"/>
  </r>
  <r>
    <x v="0"/>
    <x v="0"/>
    <m/>
    <m/>
    <m/>
    <x v="17"/>
    <x v="6"/>
    <x v="6"/>
    <n v="2015"/>
    <n v="2015"/>
    <n v="-18382976.039999999"/>
    <n v="3"/>
  </r>
  <r>
    <x v="0"/>
    <x v="0"/>
    <m/>
    <m/>
    <m/>
    <x v="17"/>
    <x v="6"/>
    <x v="6"/>
    <n v="2015"/>
    <n v="2015"/>
    <n v="19567258"/>
    <n v="2"/>
  </r>
  <r>
    <x v="0"/>
    <x v="0"/>
    <m/>
    <m/>
    <m/>
    <x v="17"/>
    <x v="6"/>
    <x v="6"/>
    <n v="2015"/>
    <n v="2015"/>
    <n v="1675"/>
    <n v="1"/>
  </r>
  <r>
    <x v="0"/>
    <x v="0"/>
    <n v="0"/>
    <n v="61000"/>
    <n v="0"/>
    <x v="18"/>
    <x v="8"/>
    <x v="8"/>
    <n v="2015"/>
    <n v="2015"/>
    <n v="-292038.75"/>
    <n v="12"/>
  </r>
  <r>
    <x v="0"/>
    <x v="0"/>
    <n v="0"/>
    <n v="61000"/>
    <n v="0"/>
    <x v="18"/>
    <x v="8"/>
    <x v="8"/>
    <n v="2015"/>
    <n v="2015"/>
    <n v="-1875"/>
    <n v="11"/>
  </r>
  <r>
    <x v="0"/>
    <x v="0"/>
    <n v="0"/>
    <n v="61000"/>
    <n v="0"/>
    <x v="18"/>
    <x v="8"/>
    <x v="8"/>
    <n v="2015"/>
    <n v="2015"/>
    <n v="-16004.25"/>
    <n v="10"/>
  </r>
  <r>
    <x v="0"/>
    <x v="0"/>
    <n v="0"/>
    <n v="61000"/>
    <n v="0"/>
    <x v="18"/>
    <x v="8"/>
    <x v="8"/>
    <n v="2015"/>
    <n v="2015"/>
    <n v="-4314.75"/>
    <n v="9"/>
  </r>
  <r>
    <x v="0"/>
    <x v="0"/>
    <n v="0"/>
    <n v="61000"/>
    <n v="0"/>
    <x v="18"/>
    <x v="8"/>
    <x v="8"/>
    <n v="2015"/>
    <n v="2015"/>
    <n v="-7421.12"/>
    <n v="8"/>
  </r>
  <r>
    <x v="0"/>
    <x v="0"/>
    <n v="0"/>
    <n v="61000"/>
    <n v="0"/>
    <x v="18"/>
    <x v="8"/>
    <x v="8"/>
    <n v="2015"/>
    <n v="2015"/>
    <n v="-108044.25"/>
    <n v="7"/>
  </r>
  <r>
    <x v="0"/>
    <x v="0"/>
    <n v="0"/>
    <n v="61000"/>
    <n v="0"/>
    <x v="18"/>
    <x v="8"/>
    <x v="8"/>
    <n v="2015"/>
    <n v="2015"/>
    <n v="-3608.25"/>
    <n v="6"/>
  </r>
  <r>
    <x v="0"/>
    <x v="0"/>
    <n v="0"/>
    <n v="61000"/>
    <n v="0"/>
    <x v="18"/>
    <x v="8"/>
    <x v="8"/>
    <n v="2015"/>
    <n v="2015"/>
    <n v="-2928.75"/>
    <n v="5"/>
  </r>
  <r>
    <x v="0"/>
    <x v="0"/>
    <n v="0"/>
    <n v="61000"/>
    <n v="0"/>
    <x v="18"/>
    <x v="8"/>
    <x v="8"/>
    <n v="2015"/>
    <n v="2015"/>
    <n v="-15063.75"/>
    <n v="4"/>
  </r>
  <r>
    <x v="0"/>
    <x v="0"/>
    <n v="0"/>
    <n v="61000"/>
    <n v="0"/>
    <x v="18"/>
    <x v="8"/>
    <x v="8"/>
    <n v="2015"/>
    <n v="2015"/>
    <n v="941.25"/>
    <n v="3"/>
  </r>
  <r>
    <x v="0"/>
    <x v="0"/>
    <n v="0"/>
    <n v="61000"/>
    <n v="0"/>
    <x v="18"/>
    <x v="8"/>
    <x v="8"/>
    <n v="2015"/>
    <n v="2015"/>
    <n v="-92941.5"/>
    <n v="2"/>
  </r>
  <r>
    <x v="0"/>
    <x v="0"/>
    <m/>
    <m/>
    <m/>
    <x v="18"/>
    <x v="6"/>
    <x v="6"/>
    <n v="2015"/>
    <n v="2015"/>
    <n v="-7961.25"/>
    <n v="12"/>
  </r>
  <r>
    <x v="0"/>
    <x v="0"/>
    <m/>
    <m/>
    <m/>
    <x v="18"/>
    <x v="6"/>
    <x v="6"/>
    <n v="2015"/>
    <n v="2015"/>
    <n v="1875"/>
    <n v="11"/>
  </r>
  <r>
    <x v="0"/>
    <x v="0"/>
    <m/>
    <m/>
    <m/>
    <x v="18"/>
    <x v="6"/>
    <x v="6"/>
    <n v="2015"/>
    <n v="2015"/>
    <n v="16004.25"/>
    <n v="10"/>
  </r>
  <r>
    <x v="0"/>
    <x v="0"/>
    <m/>
    <m/>
    <m/>
    <x v="18"/>
    <x v="6"/>
    <x v="6"/>
    <n v="2015"/>
    <n v="2015"/>
    <n v="4314.75"/>
    <n v="9"/>
  </r>
  <r>
    <x v="0"/>
    <x v="0"/>
    <m/>
    <m/>
    <m/>
    <x v="18"/>
    <x v="6"/>
    <x v="6"/>
    <n v="2015"/>
    <n v="2015"/>
    <n v="7421.12"/>
    <n v="8"/>
  </r>
  <r>
    <x v="0"/>
    <x v="0"/>
    <m/>
    <m/>
    <m/>
    <x v="18"/>
    <x v="6"/>
    <x v="6"/>
    <n v="2015"/>
    <n v="2015"/>
    <n v="108044.25"/>
    <n v="7"/>
  </r>
  <r>
    <x v="0"/>
    <x v="0"/>
    <m/>
    <m/>
    <m/>
    <x v="18"/>
    <x v="6"/>
    <x v="6"/>
    <n v="2015"/>
    <n v="2015"/>
    <n v="3608.25"/>
    <n v="6"/>
  </r>
  <r>
    <x v="0"/>
    <x v="0"/>
    <m/>
    <m/>
    <m/>
    <x v="18"/>
    <x v="6"/>
    <x v="6"/>
    <n v="2015"/>
    <n v="2015"/>
    <n v="2928.75"/>
    <n v="5"/>
  </r>
  <r>
    <x v="0"/>
    <x v="0"/>
    <m/>
    <m/>
    <m/>
    <x v="18"/>
    <x v="6"/>
    <x v="6"/>
    <n v="2015"/>
    <n v="2015"/>
    <n v="15063.75"/>
    <n v="4"/>
  </r>
  <r>
    <x v="0"/>
    <x v="0"/>
    <m/>
    <m/>
    <m/>
    <x v="18"/>
    <x v="6"/>
    <x v="6"/>
    <n v="2015"/>
    <n v="2015"/>
    <n v="-941.25"/>
    <n v="3"/>
  </r>
  <r>
    <x v="0"/>
    <x v="0"/>
    <m/>
    <m/>
    <m/>
    <x v="18"/>
    <x v="6"/>
    <x v="6"/>
    <n v="2015"/>
    <n v="2015"/>
    <n v="92941.5"/>
    <n v="2"/>
  </r>
  <r>
    <x v="0"/>
    <x v="0"/>
    <n v="0"/>
    <n v="61000"/>
    <n v="0"/>
    <x v="19"/>
    <x v="9"/>
    <x v="9"/>
    <n v="2015"/>
    <n v="2015"/>
    <n v="-52670"/>
    <n v="12"/>
  </r>
  <r>
    <x v="0"/>
    <x v="0"/>
    <n v="0"/>
    <n v="61000"/>
    <n v="0"/>
    <x v="19"/>
    <x v="9"/>
    <x v="9"/>
    <n v="2015"/>
    <n v="2015"/>
    <n v="-57735.47"/>
    <n v="11"/>
  </r>
  <r>
    <x v="0"/>
    <x v="0"/>
    <n v="0"/>
    <n v="61000"/>
    <n v="0"/>
    <x v="19"/>
    <x v="9"/>
    <x v="9"/>
    <n v="2015"/>
    <n v="2015"/>
    <n v="-37784.17"/>
    <n v="10"/>
  </r>
  <r>
    <x v="0"/>
    <x v="0"/>
    <n v="0"/>
    <n v="61000"/>
    <n v="0"/>
    <x v="19"/>
    <x v="9"/>
    <x v="9"/>
    <n v="2015"/>
    <n v="2015"/>
    <n v="-35320.79"/>
    <n v="9"/>
  </r>
  <r>
    <x v="0"/>
    <x v="0"/>
    <n v="0"/>
    <n v="61000"/>
    <n v="0"/>
    <x v="19"/>
    <x v="9"/>
    <x v="9"/>
    <n v="2015"/>
    <n v="2015"/>
    <n v="-33177.800000000003"/>
    <n v="8"/>
  </r>
  <r>
    <x v="0"/>
    <x v="0"/>
    <n v="0"/>
    <n v="61000"/>
    <n v="0"/>
    <x v="19"/>
    <x v="9"/>
    <x v="9"/>
    <n v="2015"/>
    <n v="2015"/>
    <n v="-15762.39"/>
    <n v="7"/>
  </r>
  <r>
    <x v="0"/>
    <x v="0"/>
    <n v="0"/>
    <n v="61000"/>
    <n v="0"/>
    <x v="19"/>
    <x v="9"/>
    <x v="9"/>
    <n v="2015"/>
    <n v="2015"/>
    <n v="-28778.55"/>
    <n v="6"/>
  </r>
  <r>
    <x v="0"/>
    <x v="0"/>
    <n v="0"/>
    <n v="61000"/>
    <n v="0"/>
    <x v="19"/>
    <x v="9"/>
    <x v="9"/>
    <n v="2015"/>
    <n v="2015"/>
    <n v="-32139.26"/>
    <n v="5"/>
  </r>
  <r>
    <x v="0"/>
    <x v="0"/>
    <n v="0"/>
    <n v="61000"/>
    <n v="0"/>
    <x v="19"/>
    <x v="9"/>
    <x v="9"/>
    <n v="2015"/>
    <n v="2015"/>
    <n v="-42302.61"/>
    <n v="4"/>
  </r>
  <r>
    <x v="0"/>
    <x v="0"/>
    <n v="0"/>
    <n v="61000"/>
    <n v="0"/>
    <x v="19"/>
    <x v="9"/>
    <x v="9"/>
    <n v="2015"/>
    <n v="2015"/>
    <n v="-17350.060000000001"/>
    <n v="3"/>
  </r>
  <r>
    <x v="0"/>
    <x v="0"/>
    <n v="0"/>
    <n v="61000"/>
    <n v="0"/>
    <x v="19"/>
    <x v="9"/>
    <x v="9"/>
    <n v="2015"/>
    <n v="2015"/>
    <n v="-1605.79"/>
    <n v="2"/>
  </r>
  <r>
    <x v="0"/>
    <x v="0"/>
    <n v="16700"/>
    <n v="61000"/>
    <n v="1068452"/>
    <x v="19"/>
    <x v="6"/>
    <x v="6"/>
    <n v="2015"/>
    <n v="2015"/>
    <n v="-35274.69"/>
    <n v="3"/>
  </r>
  <r>
    <x v="0"/>
    <x v="0"/>
    <n v="16700"/>
    <n v="61000"/>
    <n v="1068452"/>
    <x v="19"/>
    <x v="6"/>
    <x v="6"/>
    <n v="2015"/>
    <n v="2015"/>
    <n v="35274.69"/>
    <n v="2"/>
  </r>
  <r>
    <x v="0"/>
    <x v="0"/>
    <m/>
    <m/>
    <m/>
    <x v="19"/>
    <x v="6"/>
    <x v="6"/>
    <n v="2015"/>
    <n v="2015"/>
    <n v="-78170.429999999993"/>
    <n v="12"/>
  </r>
  <r>
    <x v="0"/>
    <x v="0"/>
    <m/>
    <m/>
    <m/>
    <x v="19"/>
    <x v="6"/>
    <x v="6"/>
    <n v="2015"/>
    <n v="2015"/>
    <n v="57735.47"/>
    <n v="11"/>
  </r>
  <r>
    <x v="0"/>
    <x v="0"/>
    <m/>
    <m/>
    <m/>
    <x v="19"/>
    <x v="6"/>
    <x v="6"/>
    <n v="2015"/>
    <n v="2015"/>
    <n v="37784.17"/>
    <n v="10"/>
  </r>
  <r>
    <x v="0"/>
    <x v="0"/>
    <m/>
    <m/>
    <m/>
    <x v="19"/>
    <x v="6"/>
    <x v="6"/>
    <n v="2015"/>
    <n v="2015"/>
    <n v="-13619.4"/>
    <n v="9"/>
  </r>
  <r>
    <x v="0"/>
    <x v="0"/>
    <m/>
    <m/>
    <m/>
    <x v="19"/>
    <x v="6"/>
    <x v="6"/>
    <n v="2015"/>
    <n v="2015"/>
    <n v="33177.800000000003"/>
    <n v="8"/>
  </r>
  <r>
    <x v="0"/>
    <x v="0"/>
    <m/>
    <m/>
    <m/>
    <x v="19"/>
    <x v="6"/>
    <x v="6"/>
    <n v="2015"/>
    <n v="2015"/>
    <n v="-56413.88"/>
    <n v="7"/>
  </r>
  <r>
    <x v="0"/>
    <x v="0"/>
    <m/>
    <m/>
    <m/>
    <x v="19"/>
    <x v="6"/>
    <x v="6"/>
    <n v="2015"/>
    <n v="2015"/>
    <n v="28778.55"/>
    <n v="6"/>
  </r>
  <r>
    <x v="0"/>
    <x v="0"/>
    <m/>
    <m/>
    <m/>
    <x v="19"/>
    <x v="6"/>
    <x v="6"/>
    <n v="2015"/>
    <n v="2015"/>
    <n v="-17860.740000000002"/>
    <n v="5"/>
  </r>
  <r>
    <x v="0"/>
    <x v="0"/>
    <m/>
    <m/>
    <m/>
    <x v="19"/>
    <x v="6"/>
    <x v="6"/>
    <n v="2015"/>
    <n v="2015"/>
    <n v="42302.61"/>
    <n v="4"/>
  </r>
  <r>
    <x v="0"/>
    <x v="0"/>
    <m/>
    <m/>
    <m/>
    <x v="19"/>
    <x v="6"/>
    <x v="6"/>
    <n v="2015"/>
    <n v="2015"/>
    <n v="52624.75"/>
    <n v="3"/>
  </r>
  <r>
    <x v="0"/>
    <x v="0"/>
    <m/>
    <m/>
    <m/>
    <x v="19"/>
    <x v="6"/>
    <x v="6"/>
    <n v="2015"/>
    <n v="2015"/>
    <n v="-33668.9"/>
    <n v="2"/>
  </r>
  <r>
    <x v="0"/>
    <x v="0"/>
    <m/>
    <m/>
    <m/>
    <x v="20"/>
    <x v="1"/>
    <x v="1"/>
    <n v="2015"/>
    <n v="2015"/>
    <n v="-1070"/>
    <n v="12"/>
  </r>
  <r>
    <x v="0"/>
    <x v="0"/>
    <m/>
    <m/>
    <m/>
    <x v="20"/>
    <x v="1"/>
    <x v="1"/>
    <n v="2015"/>
    <n v="2015"/>
    <n v="-9000"/>
    <n v="11"/>
  </r>
  <r>
    <x v="0"/>
    <x v="0"/>
    <m/>
    <m/>
    <m/>
    <x v="20"/>
    <x v="1"/>
    <x v="1"/>
    <n v="2015"/>
    <n v="2015"/>
    <n v="9000"/>
    <n v="1"/>
  </r>
  <r>
    <x v="0"/>
    <x v="0"/>
    <m/>
    <m/>
    <m/>
    <x v="20"/>
    <x v="1"/>
    <x v="1"/>
    <n v="2014"/>
    <n v="2015"/>
    <n v="9000"/>
    <n v="11"/>
  </r>
  <r>
    <x v="0"/>
    <x v="0"/>
    <m/>
    <m/>
    <m/>
    <x v="20"/>
    <x v="1"/>
    <x v="1"/>
    <n v="2014"/>
    <n v="2015"/>
    <n v="-9000"/>
    <n v="0"/>
  </r>
  <r>
    <x v="0"/>
    <x v="0"/>
    <n v="0"/>
    <n v="61000"/>
    <n v="0"/>
    <x v="20"/>
    <x v="5"/>
    <x v="5"/>
    <n v="2015"/>
    <n v="2015"/>
    <n v="-1000"/>
    <n v="11"/>
  </r>
  <r>
    <x v="0"/>
    <x v="0"/>
    <n v="0"/>
    <n v="61000"/>
    <n v="0"/>
    <x v="20"/>
    <x v="5"/>
    <x v="5"/>
    <n v="2015"/>
    <n v="2015"/>
    <n v="-1800"/>
    <n v="4"/>
  </r>
  <r>
    <x v="0"/>
    <x v="0"/>
    <n v="0"/>
    <n v="61000"/>
    <n v="0"/>
    <x v="20"/>
    <x v="5"/>
    <x v="5"/>
    <n v="2015"/>
    <n v="2015"/>
    <n v="-8300"/>
    <n v="3"/>
  </r>
  <r>
    <x v="0"/>
    <x v="0"/>
    <n v="0"/>
    <n v="61000"/>
    <n v="0"/>
    <x v="20"/>
    <x v="5"/>
    <x v="5"/>
    <n v="2015"/>
    <n v="2015"/>
    <n v="3170"/>
    <n v="2"/>
  </r>
  <r>
    <x v="1"/>
    <x v="0"/>
    <n v="13100"/>
    <n v="61000"/>
    <n v="1002020"/>
    <x v="20"/>
    <x v="5"/>
    <x v="5"/>
    <n v="2015"/>
    <n v="2015"/>
    <n v="1000"/>
    <n v="12"/>
  </r>
  <r>
    <x v="0"/>
    <x v="0"/>
    <m/>
    <m/>
    <m/>
    <x v="20"/>
    <x v="6"/>
    <x v="6"/>
    <n v="2015"/>
    <n v="2015"/>
    <n v="1070"/>
    <n v="12"/>
  </r>
  <r>
    <x v="0"/>
    <x v="0"/>
    <m/>
    <m/>
    <m/>
    <x v="20"/>
    <x v="6"/>
    <x v="6"/>
    <n v="2015"/>
    <n v="2015"/>
    <n v="1000"/>
    <n v="11"/>
  </r>
  <r>
    <x v="0"/>
    <x v="0"/>
    <m/>
    <m/>
    <m/>
    <x v="20"/>
    <x v="6"/>
    <x v="6"/>
    <n v="2015"/>
    <n v="2015"/>
    <n v="1800"/>
    <n v="4"/>
  </r>
  <r>
    <x v="0"/>
    <x v="0"/>
    <m/>
    <m/>
    <m/>
    <x v="20"/>
    <x v="6"/>
    <x v="6"/>
    <n v="2015"/>
    <n v="2015"/>
    <n v="8300"/>
    <n v="3"/>
  </r>
  <r>
    <x v="0"/>
    <x v="0"/>
    <m/>
    <m/>
    <m/>
    <x v="20"/>
    <x v="6"/>
    <x v="6"/>
    <n v="2015"/>
    <n v="2015"/>
    <n v="-3170"/>
    <n v="2"/>
  </r>
  <r>
    <x v="0"/>
    <x v="0"/>
    <m/>
    <m/>
    <m/>
    <x v="20"/>
    <x v="6"/>
    <x v="6"/>
    <n v="2015"/>
    <n v="2015"/>
    <n v="-9000"/>
    <n v="1"/>
  </r>
  <r>
    <x v="1"/>
    <x v="0"/>
    <m/>
    <m/>
    <m/>
    <x v="21"/>
    <x v="4"/>
    <x v="4"/>
    <n v="2015"/>
    <n v="2015"/>
    <n v="74194"/>
    <n v="12"/>
  </r>
  <r>
    <x v="0"/>
    <x v="0"/>
    <n v="0"/>
    <n v="61000"/>
    <n v="0"/>
    <x v="21"/>
    <x v="5"/>
    <x v="5"/>
    <n v="2015"/>
    <n v="2015"/>
    <n v="-5000.03"/>
    <n v="12"/>
  </r>
  <r>
    <x v="0"/>
    <x v="0"/>
    <n v="0"/>
    <n v="61000"/>
    <n v="0"/>
    <x v="21"/>
    <x v="5"/>
    <x v="5"/>
    <n v="2015"/>
    <n v="2015"/>
    <n v="-3591.97"/>
    <n v="9"/>
  </r>
  <r>
    <x v="0"/>
    <x v="0"/>
    <n v="0"/>
    <n v="61000"/>
    <n v="0"/>
    <x v="21"/>
    <x v="5"/>
    <x v="5"/>
    <n v="2015"/>
    <n v="2015"/>
    <n v="-29861.5"/>
    <n v="7"/>
  </r>
  <r>
    <x v="0"/>
    <x v="0"/>
    <n v="0"/>
    <n v="61000"/>
    <n v="0"/>
    <x v="21"/>
    <x v="5"/>
    <x v="5"/>
    <n v="2015"/>
    <n v="2015"/>
    <n v="-5592"/>
    <n v="5"/>
  </r>
  <r>
    <x v="0"/>
    <x v="0"/>
    <n v="0"/>
    <n v="61000"/>
    <n v="0"/>
    <x v="21"/>
    <x v="5"/>
    <x v="5"/>
    <n v="2015"/>
    <n v="2015"/>
    <n v="-1989"/>
    <n v="4"/>
  </r>
  <r>
    <x v="0"/>
    <x v="0"/>
    <n v="0"/>
    <n v="61000"/>
    <n v="0"/>
    <x v="21"/>
    <x v="5"/>
    <x v="5"/>
    <n v="2015"/>
    <n v="2015"/>
    <n v="-8592"/>
    <n v="3"/>
  </r>
  <r>
    <x v="0"/>
    <x v="0"/>
    <n v="0"/>
    <n v="61000"/>
    <n v="0"/>
    <x v="21"/>
    <x v="5"/>
    <x v="5"/>
    <n v="2015"/>
    <n v="2015"/>
    <n v="-19567.5"/>
    <n v="2"/>
  </r>
  <r>
    <x v="0"/>
    <x v="0"/>
    <m/>
    <m/>
    <m/>
    <x v="21"/>
    <x v="6"/>
    <x v="6"/>
    <n v="2015"/>
    <n v="2015"/>
    <n v="5000.03"/>
    <n v="12"/>
  </r>
  <r>
    <x v="0"/>
    <x v="0"/>
    <m/>
    <m/>
    <m/>
    <x v="21"/>
    <x v="6"/>
    <x v="6"/>
    <n v="2015"/>
    <n v="2015"/>
    <n v="3591.97"/>
    <n v="9"/>
  </r>
  <r>
    <x v="0"/>
    <x v="0"/>
    <m/>
    <m/>
    <m/>
    <x v="21"/>
    <x v="6"/>
    <x v="6"/>
    <n v="2015"/>
    <n v="2015"/>
    <n v="29861.5"/>
    <n v="7"/>
  </r>
  <r>
    <x v="0"/>
    <x v="0"/>
    <m/>
    <m/>
    <m/>
    <x v="21"/>
    <x v="6"/>
    <x v="6"/>
    <n v="2015"/>
    <n v="2015"/>
    <n v="5592"/>
    <n v="5"/>
  </r>
  <r>
    <x v="0"/>
    <x v="0"/>
    <m/>
    <m/>
    <m/>
    <x v="21"/>
    <x v="6"/>
    <x v="6"/>
    <n v="2015"/>
    <n v="2015"/>
    <n v="1989"/>
    <n v="4"/>
  </r>
  <r>
    <x v="0"/>
    <x v="0"/>
    <m/>
    <m/>
    <m/>
    <x v="21"/>
    <x v="6"/>
    <x v="6"/>
    <n v="2015"/>
    <n v="2015"/>
    <n v="8592"/>
    <n v="3"/>
  </r>
  <r>
    <x v="0"/>
    <x v="0"/>
    <m/>
    <m/>
    <m/>
    <x v="21"/>
    <x v="6"/>
    <x v="6"/>
    <n v="2015"/>
    <n v="2015"/>
    <n v="19567.5"/>
    <n v="2"/>
  </r>
  <r>
    <x v="1"/>
    <x v="0"/>
    <m/>
    <m/>
    <m/>
    <x v="21"/>
    <x v="6"/>
    <x v="6"/>
    <n v="2015"/>
    <n v="2015"/>
    <n v="-74194"/>
    <n v="12"/>
  </r>
  <r>
    <x v="0"/>
    <x v="0"/>
    <n v="0"/>
    <n v="61000"/>
    <n v="0"/>
    <x v="22"/>
    <x v="5"/>
    <x v="5"/>
    <n v="2015"/>
    <n v="2015"/>
    <n v="-12004.22"/>
    <n v="12"/>
  </r>
  <r>
    <x v="0"/>
    <x v="0"/>
    <n v="0"/>
    <n v="61000"/>
    <n v="0"/>
    <x v="22"/>
    <x v="5"/>
    <x v="5"/>
    <n v="2015"/>
    <n v="2015"/>
    <n v="-30655.72"/>
    <n v="11"/>
  </r>
  <r>
    <x v="0"/>
    <x v="0"/>
    <n v="0"/>
    <n v="61000"/>
    <n v="0"/>
    <x v="22"/>
    <x v="5"/>
    <x v="5"/>
    <n v="2015"/>
    <n v="2015"/>
    <n v="-11303.4"/>
    <n v="10"/>
  </r>
  <r>
    <x v="0"/>
    <x v="0"/>
    <n v="0"/>
    <n v="61000"/>
    <n v="0"/>
    <x v="22"/>
    <x v="5"/>
    <x v="5"/>
    <n v="2015"/>
    <n v="2015"/>
    <n v="-16353.47"/>
    <n v="9"/>
  </r>
  <r>
    <x v="0"/>
    <x v="0"/>
    <n v="0"/>
    <n v="61000"/>
    <n v="0"/>
    <x v="22"/>
    <x v="5"/>
    <x v="5"/>
    <n v="2015"/>
    <n v="2015"/>
    <n v="-8688.49"/>
    <n v="8"/>
  </r>
  <r>
    <x v="0"/>
    <x v="0"/>
    <n v="0"/>
    <n v="61000"/>
    <n v="0"/>
    <x v="22"/>
    <x v="5"/>
    <x v="5"/>
    <n v="2015"/>
    <n v="2015"/>
    <n v="-3290.27"/>
    <n v="7"/>
  </r>
  <r>
    <x v="0"/>
    <x v="0"/>
    <n v="0"/>
    <n v="61000"/>
    <n v="0"/>
    <x v="22"/>
    <x v="5"/>
    <x v="5"/>
    <n v="2015"/>
    <n v="2015"/>
    <n v="-7541.51"/>
    <n v="6"/>
  </r>
  <r>
    <x v="0"/>
    <x v="0"/>
    <n v="0"/>
    <n v="61000"/>
    <n v="0"/>
    <x v="22"/>
    <x v="5"/>
    <x v="5"/>
    <n v="2015"/>
    <n v="2015"/>
    <n v="-10639.48"/>
    <n v="5"/>
  </r>
  <r>
    <x v="0"/>
    <x v="0"/>
    <n v="0"/>
    <n v="61000"/>
    <n v="0"/>
    <x v="22"/>
    <x v="5"/>
    <x v="5"/>
    <n v="2015"/>
    <n v="2015"/>
    <n v="-13492.81"/>
    <n v="4"/>
  </r>
  <r>
    <x v="0"/>
    <x v="0"/>
    <n v="0"/>
    <n v="61000"/>
    <n v="0"/>
    <x v="22"/>
    <x v="5"/>
    <x v="5"/>
    <n v="2015"/>
    <n v="2015"/>
    <n v="-11242.12"/>
    <n v="3"/>
  </r>
  <r>
    <x v="0"/>
    <x v="0"/>
    <n v="0"/>
    <n v="61000"/>
    <n v="0"/>
    <x v="22"/>
    <x v="5"/>
    <x v="5"/>
    <n v="2015"/>
    <n v="2015"/>
    <n v="-5266.98"/>
    <n v="2"/>
  </r>
  <r>
    <x v="0"/>
    <x v="0"/>
    <n v="0"/>
    <n v="61000"/>
    <n v="0"/>
    <x v="22"/>
    <x v="5"/>
    <x v="5"/>
    <n v="2015"/>
    <n v="2015"/>
    <n v="-1840.67"/>
    <n v="1"/>
  </r>
  <r>
    <x v="0"/>
    <x v="0"/>
    <m/>
    <m/>
    <m/>
    <x v="22"/>
    <x v="6"/>
    <x v="6"/>
    <n v="2015"/>
    <n v="2015"/>
    <n v="-4349.25"/>
    <n v="12"/>
  </r>
  <r>
    <x v="0"/>
    <x v="0"/>
    <m/>
    <m/>
    <m/>
    <x v="22"/>
    <x v="6"/>
    <x v="6"/>
    <n v="2015"/>
    <n v="2015"/>
    <n v="30655.72"/>
    <n v="11"/>
  </r>
  <r>
    <x v="0"/>
    <x v="0"/>
    <m/>
    <m/>
    <m/>
    <x v="22"/>
    <x v="6"/>
    <x v="6"/>
    <n v="2015"/>
    <n v="2015"/>
    <n v="11303.4"/>
    <n v="10"/>
  </r>
  <r>
    <x v="0"/>
    <x v="0"/>
    <m/>
    <m/>
    <m/>
    <x v="22"/>
    <x v="6"/>
    <x v="6"/>
    <n v="2015"/>
    <n v="2015"/>
    <n v="5521.69"/>
    <n v="9"/>
  </r>
  <r>
    <x v="0"/>
    <x v="0"/>
    <m/>
    <m/>
    <m/>
    <x v="22"/>
    <x v="6"/>
    <x v="6"/>
    <n v="2015"/>
    <n v="2015"/>
    <n v="8688.49"/>
    <n v="8"/>
  </r>
  <r>
    <x v="0"/>
    <x v="0"/>
    <m/>
    <m/>
    <m/>
    <x v="22"/>
    <x v="6"/>
    <x v="6"/>
    <n v="2015"/>
    <n v="2015"/>
    <n v="3290.27"/>
    <n v="7"/>
  </r>
  <r>
    <x v="0"/>
    <x v="0"/>
    <m/>
    <m/>
    <m/>
    <x v="22"/>
    <x v="6"/>
    <x v="6"/>
    <n v="2015"/>
    <n v="2015"/>
    <n v="-22460.400000000001"/>
    <n v="6"/>
  </r>
  <r>
    <x v="0"/>
    <x v="0"/>
    <m/>
    <m/>
    <m/>
    <x v="22"/>
    <x v="6"/>
    <x v="6"/>
    <n v="2015"/>
    <n v="2015"/>
    <n v="35899.61"/>
    <n v="5"/>
  </r>
  <r>
    <x v="0"/>
    <x v="0"/>
    <m/>
    <m/>
    <m/>
    <x v="22"/>
    <x v="6"/>
    <x v="6"/>
    <n v="2015"/>
    <n v="2015"/>
    <n v="11652.14"/>
    <n v="4"/>
  </r>
  <r>
    <x v="0"/>
    <x v="0"/>
    <m/>
    <m/>
    <m/>
    <x v="22"/>
    <x v="6"/>
    <x v="6"/>
    <n v="2015"/>
    <n v="2015"/>
    <n v="-14018.01"/>
    <n v="3"/>
  </r>
  <r>
    <x v="0"/>
    <x v="0"/>
    <m/>
    <m/>
    <m/>
    <x v="22"/>
    <x v="6"/>
    <x v="6"/>
    <n v="2015"/>
    <n v="2015"/>
    <n v="5266.98"/>
    <n v="2"/>
  </r>
  <r>
    <x v="0"/>
    <x v="0"/>
    <m/>
    <m/>
    <m/>
    <x v="22"/>
    <x v="6"/>
    <x v="6"/>
    <n v="2015"/>
    <n v="2015"/>
    <n v="1840.67"/>
    <n v="1"/>
  </r>
  <r>
    <x v="1"/>
    <x v="0"/>
    <m/>
    <m/>
    <m/>
    <x v="23"/>
    <x v="4"/>
    <x v="4"/>
    <n v="2015"/>
    <n v="2015"/>
    <n v="81899.66"/>
    <n v="12"/>
  </r>
  <r>
    <x v="0"/>
    <x v="0"/>
    <n v="0"/>
    <n v="61000"/>
    <n v="0"/>
    <x v="23"/>
    <x v="5"/>
    <x v="5"/>
    <n v="2015"/>
    <n v="2015"/>
    <n v="6529.75"/>
    <n v="12"/>
  </r>
  <r>
    <x v="0"/>
    <x v="0"/>
    <n v="0"/>
    <n v="61000"/>
    <n v="0"/>
    <x v="23"/>
    <x v="5"/>
    <x v="5"/>
    <n v="2015"/>
    <n v="2015"/>
    <n v="-36369.49"/>
    <n v="11"/>
  </r>
  <r>
    <x v="0"/>
    <x v="0"/>
    <n v="0"/>
    <n v="61000"/>
    <n v="0"/>
    <x v="23"/>
    <x v="5"/>
    <x v="5"/>
    <n v="2015"/>
    <n v="2015"/>
    <n v="-28592.98"/>
    <n v="10"/>
  </r>
  <r>
    <x v="0"/>
    <x v="0"/>
    <n v="0"/>
    <n v="61000"/>
    <n v="0"/>
    <x v="23"/>
    <x v="5"/>
    <x v="5"/>
    <n v="2015"/>
    <n v="2015"/>
    <n v="-2558.4"/>
    <n v="9"/>
  </r>
  <r>
    <x v="0"/>
    <x v="0"/>
    <n v="0"/>
    <n v="61000"/>
    <n v="0"/>
    <x v="23"/>
    <x v="5"/>
    <x v="5"/>
    <n v="2015"/>
    <n v="2015"/>
    <n v="-1571.7"/>
    <n v="7"/>
  </r>
  <r>
    <x v="0"/>
    <x v="0"/>
    <n v="0"/>
    <n v="61000"/>
    <n v="0"/>
    <x v="23"/>
    <x v="5"/>
    <x v="5"/>
    <n v="2015"/>
    <n v="2015"/>
    <n v="-12258.69"/>
    <n v="6"/>
  </r>
  <r>
    <x v="0"/>
    <x v="0"/>
    <n v="0"/>
    <n v="61000"/>
    <n v="0"/>
    <x v="23"/>
    <x v="5"/>
    <x v="5"/>
    <n v="2015"/>
    <n v="2015"/>
    <n v="-667.53"/>
    <n v="5"/>
  </r>
  <r>
    <x v="0"/>
    <x v="0"/>
    <n v="0"/>
    <n v="61000"/>
    <n v="0"/>
    <x v="23"/>
    <x v="5"/>
    <x v="5"/>
    <n v="2015"/>
    <n v="2015"/>
    <n v="-2352.6999999999998"/>
    <n v="4"/>
  </r>
  <r>
    <x v="0"/>
    <x v="0"/>
    <n v="0"/>
    <n v="61000"/>
    <n v="0"/>
    <x v="23"/>
    <x v="5"/>
    <x v="5"/>
    <n v="2015"/>
    <n v="2015"/>
    <n v="-73.42"/>
    <n v="3"/>
  </r>
  <r>
    <x v="0"/>
    <x v="0"/>
    <m/>
    <m/>
    <m/>
    <x v="23"/>
    <x v="6"/>
    <x v="6"/>
    <n v="2015"/>
    <n v="2015"/>
    <n v="-2545.25"/>
    <n v="12"/>
  </r>
  <r>
    <x v="0"/>
    <x v="0"/>
    <m/>
    <m/>
    <m/>
    <x v="23"/>
    <x v="6"/>
    <x v="6"/>
    <n v="2015"/>
    <n v="2015"/>
    <n v="36369.49"/>
    <n v="11"/>
  </r>
  <r>
    <x v="0"/>
    <x v="0"/>
    <m/>
    <m/>
    <m/>
    <x v="23"/>
    <x v="6"/>
    <x v="6"/>
    <n v="2015"/>
    <n v="2015"/>
    <n v="28592.98"/>
    <n v="10"/>
  </r>
  <r>
    <x v="0"/>
    <x v="0"/>
    <m/>
    <m/>
    <m/>
    <x v="23"/>
    <x v="6"/>
    <x v="6"/>
    <n v="2015"/>
    <n v="2015"/>
    <n v="2558.4"/>
    <n v="9"/>
  </r>
  <r>
    <x v="0"/>
    <x v="0"/>
    <m/>
    <m/>
    <m/>
    <x v="23"/>
    <x v="6"/>
    <x v="6"/>
    <n v="2015"/>
    <n v="2015"/>
    <n v="1571.7"/>
    <n v="7"/>
  </r>
  <r>
    <x v="0"/>
    <x v="0"/>
    <m/>
    <m/>
    <m/>
    <x v="23"/>
    <x v="6"/>
    <x v="6"/>
    <n v="2015"/>
    <n v="2015"/>
    <n v="12258.69"/>
    <n v="6"/>
  </r>
  <r>
    <x v="0"/>
    <x v="0"/>
    <m/>
    <m/>
    <m/>
    <x v="23"/>
    <x v="6"/>
    <x v="6"/>
    <n v="2015"/>
    <n v="2015"/>
    <n v="667.53"/>
    <n v="5"/>
  </r>
  <r>
    <x v="0"/>
    <x v="0"/>
    <m/>
    <m/>
    <m/>
    <x v="23"/>
    <x v="6"/>
    <x v="6"/>
    <n v="2015"/>
    <n v="2015"/>
    <n v="2352.6999999999998"/>
    <n v="4"/>
  </r>
  <r>
    <x v="0"/>
    <x v="0"/>
    <m/>
    <m/>
    <m/>
    <x v="23"/>
    <x v="6"/>
    <x v="6"/>
    <n v="2015"/>
    <n v="2015"/>
    <n v="73.42"/>
    <n v="3"/>
  </r>
  <r>
    <x v="1"/>
    <x v="0"/>
    <m/>
    <m/>
    <m/>
    <x v="23"/>
    <x v="6"/>
    <x v="6"/>
    <n v="2015"/>
    <n v="2015"/>
    <n v="-81899.66"/>
    <n v="12"/>
  </r>
  <r>
    <x v="0"/>
    <x v="0"/>
    <m/>
    <m/>
    <m/>
    <x v="24"/>
    <x v="1"/>
    <x v="1"/>
    <n v="2015"/>
    <n v="2015"/>
    <n v="-26723.040000000001"/>
    <n v="12"/>
  </r>
  <r>
    <x v="0"/>
    <x v="0"/>
    <n v="0"/>
    <n v="61000"/>
    <n v="0"/>
    <x v="24"/>
    <x v="5"/>
    <x v="5"/>
    <n v="2015"/>
    <n v="2015"/>
    <n v="-1614.46"/>
    <n v="12"/>
  </r>
  <r>
    <x v="0"/>
    <x v="0"/>
    <n v="0"/>
    <n v="61000"/>
    <n v="0"/>
    <x v="24"/>
    <x v="5"/>
    <x v="5"/>
    <n v="2015"/>
    <n v="2015"/>
    <n v="-1662.5"/>
    <n v="5"/>
  </r>
  <r>
    <x v="0"/>
    <x v="0"/>
    <m/>
    <m/>
    <m/>
    <x v="24"/>
    <x v="6"/>
    <x v="6"/>
    <n v="2015"/>
    <n v="2015"/>
    <n v="18337.5"/>
    <n v="12"/>
  </r>
  <r>
    <x v="0"/>
    <x v="0"/>
    <m/>
    <m/>
    <m/>
    <x v="24"/>
    <x v="6"/>
    <x v="6"/>
    <n v="2015"/>
    <n v="2015"/>
    <n v="1662.5"/>
    <n v="5"/>
  </r>
  <r>
    <x v="0"/>
    <x v="0"/>
    <m/>
    <m/>
    <m/>
    <x v="24"/>
    <x v="6"/>
    <x v="6"/>
    <n v="2015"/>
    <n v="2015"/>
    <n v="-20000"/>
    <n v="4"/>
  </r>
  <r>
    <x v="1"/>
    <x v="0"/>
    <m/>
    <m/>
    <m/>
    <x v="25"/>
    <x v="4"/>
    <x v="4"/>
    <n v="2015"/>
    <n v="2015"/>
    <n v="221042.51"/>
    <n v="12"/>
  </r>
  <r>
    <x v="0"/>
    <x v="0"/>
    <n v="0"/>
    <n v="61000"/>
    <n v="0"/>
    <x v="25"/>
    <x v="5"/>
    <x v="5"/>
    <n v="2015"/>
    <n v="2015"/>
    <n v="-59605.77"/>
    <n v="12"/>
  </r>
  <r>
    <x v="0"/>
    <x v="0"/>
    <n v="0"/>
    <n v="61000"/>
    <n v="0"/>
    <x v="25"/>
    <x v="5"/>
    <x v="5"/>
    <n v="2015"/>
    <n v="2015"/>
    <n v="-9040.51"/>
    <n v="11"/>
  </r>
  <r>
    <x v="0"/>
    <x v="0"/>
    <n v="0"/>
    <n v="61000"/>
    <n v="0"/>
    <x v="25"/>
    <x v="5"/>
    <x v="5"/>
    <n v="2015"/>
    <n v="2015"/>
    <n v="-41994.34"/>
    <n v="10"/>
  </r>
  <r>
    <x v="0"/>
    <x v="0"/>
    <n v="0"/>
    <n v="61000"/>
    <n v="0"/>
    <x v="25"/>
    <x v="5"/>
    <x v="5"/>
    <n v="2015"/>
    <n v="2015"/>
    <n v="-7291.71"/>
    <n v="9"/>
  </r>
  <r>
    <x v="0"/>
    <x v="0"/>
    <n v="0"/>
    <n v="61000"/>
    <n v="0"/>
    <x v="25"/>
    <x v="5"/>
    <x v="5"/>
    <n v="2015"/>
    <n v="2015"/>
    <n v="-44996.800000000003"/>
    <n v="8"/>
  </r>
  <r>
    <x v="0"/>
    <x v="0"/>
    <n v="0"/>
    <n v="61000"/>
    <n v="0"/>
    <x v="25"/>
    <x v="5"/>
    <x v="5"/>
    <n v="2015"/>
    <n v="2015"/>
    <n v="-23276.45"/>
    <n v="7"/>
  </r>
  <r>
    <x v="0"/>
    <x v="0"/>
    <n v="0"/>
    <n v="61000"/>
    <n v="0"/>
    <x v="25"/>
    <x v="5"/>
    <x v="5"/>
    <n v="2015"/>
    <n v="2015"/>
    <n v="-4001.5"/>
    <n v="6"/>
  </r>
  <r>
    <x v="0"/>
    <x v="0"/>
    <n v="0"/>
    <n v="61000"/>
    <n v="0"/>
    <x v="25"/>
    <x v="5"/>
    <x v="5"/>
    <n v="2015"/>
    <n v="2015"/>
    <n v="-20747.07"/>
    <n v="5"/>
  </r>
  <r>
    <x v="0"/>
    <x v="0"/>
    <n v="0"/>
    <n v="61000"/>
    <n v="0"/>
    <x v="25"/>
    <x v="5"/>
    <x v="5"/>
    <n v="2015"/>
    <n v="2015"/>
    <n v="-744.37"/>
    <n v="4"/>
  </r>
  <r>
    <x v="1"/>
    <x v="0"/>
    <n v="13100"/>
    <n v="61000"/>
    <n v="1006005"/>
    <x v="25"/>
    <x v="5"/>
    <x v="5"/>
    <n v="2015"/>
    <n v="2015"/>
    <n v="35.729999999999997"/>
    <n v="12"/>
  </r>
  <r>
    <x v="0"/>
    <x v="0"/>
    <m/>
    <m/>
    <m/>
    <x v="25"/>
    <x v="6"/>
    <x v="6"/>
    <n v="2015"/>
    <n v="2015"/>
    <n v="68949.759999999995"/>
    <n v="12"/>
  </r>
  <r>
    <x v="0"/>
    <x v="0"/>
    <m/>
    <m/>
    <m/>
    <x v="25"/>
    <x v="6"/>
    <x v="6"/>
    <n v="2015"/>
    <n v="2015"/>
    <n v="9040.51"/>
    <n v="11"/>
  </r>
  <r>
    <x v="0"/>
    <x v="0"/>
    <m/>
    <m/>
    <m/>
    <x v="25"/>
    <x v="6"/>
    <x v="6"/>
    <n v="2015"/>
    <n v="2015"/>
    <n v="41994.34"/>
    <n v="10"/>
  </r>
  <r>
    <x v="0"/>
    <x v="0"/>
    <m/>
    <m/>
    <m/>
    <x v="25"/>
    <x v="6"/>
    <x v="6"/>
    <n v="2015"/>
    <n v="2015"/>
    <n v="7291.71"/>
    <n v="9"/>
  </r>
  <r>
    <x v="0"/>
    <x v="0"/>
    <m/>
    <m/>
    <m/>
    <x v="25"/>
    <x v="6"/>
    <x v="6"/>
    <n v="2015"/>
    <n v="2015"/>
    <n v="44996.800000000003"/>
    <n v="8"/>
  </r>
  <r>
    <x v="0"/>
    <x v="0"/>
    <m/>
    <m/>
    <m/>
    <x v="25"/>
    <x v="6"/>
    <x v="6"/>
    <n v="2015"/>
    <n v="2015"/>
    <n v="23276.45"/>
    <n v="7"/>
  </r>
  <r>
    <x v="0"/>
    <x v="0"/>
    <m/>
    <m/>
    <m/>
    <x v="25"/>
    <x v="6"/>
    <x v="6"/>
    <n v="2015"/>
    <n v="2015"/>
    <n v="4001.5"/>
    <n v="6"/>
  </r>
  <r>
    <x v="0"/>
    <x v="0"/>
    <m/>
    <m/>
    <m/>
    <x v="25"/>
    <x v="6"/>
    <x v="6"/>
    <n v="2015"/>
    <n v="2015"/>
    <n v="20747.07"/>
    <n v="5"/>
  </r>
  <r>
    <x v="0"/>
    <x v="0"/>
    <m/>
    <m/>
    <m/>
    <x v="25"/>
    <x v="6"/>
    <x v="6"/>
    <n v="2015"/>
    <n v="2015"/>
    <n v="744.37"/>
    <n v="4"/>
  </r>
  <r>
    <x v="1"/>
    <x v="0"/>
    <m/>
    <m/>
    <m/>
    <x v="25"/>
    <x v="6"/>
    <x v="6"/>
    <n v="2015"/>
    <n v="2015"/>
    <n v="-221042.51"/>
    <n v="12"/>
  </r>
  <r>
    <x v="1"/>
    <x v="0"/>
    <m/>
    <m/>
    <m/>
    <x v="26"/>
    <x v="4"/>
    <x v="4"/>
    <n v="2015"/>
    <n v="2015"/>
    <n v="5057.66"/>
    <n v="12"/>
  </r>
  <r>
    <x v="0"/>
    <x v="0"/>
    <n v="0"/>
    <n v="61000"/>
    <n v="0"/>
    <x v="26"/>
    <x v="5"/>
    <x v="5"/>
    <n v="2015"/>
    <n v="2015"/>
    <n v="-352.51"/>
    <n v="11"/>
  </r>
  <r>
    <x v="0"/>
    <x v="0"/>
    <n v="0"/>
    <n v="61000"/>
    <n v="0"/>
    <x v="26"/>
    <x v="5"/>
    <x v="5"/>
    <n v="2015"/>
    <n v="2015"/>
    <n v="-228.75"/>
    <n v="10"/>
  </r>
  <r>
    <x v="0"/>
    <x v="0"/>
    <n v="0"/>
    <n v="61000"/>
    <n v="0"/>
    <x v="26"/>
    <x v="5"/>
    <x v="5"/>
    <n v="2015"/>
    <n v="2015"/>
    <n v="-180.01"/>
    <n v="9"/>
  </r>
  <r>
    <x v="0"/>
    <x v="0"/>
    <n v="0"/>
    <n v="61000"/>
    <n v="0"/>
    <x v="26"/>
    <x v="5"/>
    <x v="5"/>
    <n v="2015"/>
    <n v="2015"/>
    <n v="-142.5"/>
    <n v="8"/>
  </r>
  <r>
    <x v="0"/>
    <x v="0"/>
    <n v="0"/>
    <n v="61000"/>
    <n v="0"/>
    <x v="26"/>
    <x v="5"/>
    <x v="5"/>
    <n v="2015"/>
    <n v="2015"/>
    <n v="-1670.13"/>
    <n v="7"/>
  </r>
  <r>
    <x v="0"/>
    <x v="0"/>
    <n v="0"/>
    <n v="61000"/>
    <n v="0"/>
    <x v="26"/>
    <x v="5"/>
    <x v="5"/>
    <n v="2015"/>
    <n v="2015"/>
    <n v="-116.25"/>
    <n v="6"/>
  </r>
  <r>
    <x v="0"/>
    <x v="0"/>
    <n v="0"/>
    <n v="61000"/>
    <n v="0"/>
    <x v="26"/>
    <x v="5"/>
    <x v="5"/>
    <n v="2015"/>
    <n v="2015"/>
    <n v="-343.13"/>
    <n v="5"/>
  </r>
  <r>
    <x v="0"/>
    <x v="0"/>
    <n v="0"/>
    <n v="61000"/>
    <n v="0"/>
    <x v="26"/>
    <x v="5"/>
    <x v="5"/>
    <n v="2015"/>
    <n v="2015"/>
    <n v="-1741.8"/>
    <n v="4"/>
  </r>
  <r>
    <x v="0"/>
    <x v="0"/>
    <m/>
    <m/>
    <m/>
    <x v="26"/>
    <x v="6"/>
    <x v="6"/>
    <n v="2015"/>
    <n v="2015"/>
    <n v="282.58"/>
    <n v="12"/>
  </r>
  <r>
    <x v="0"/>
    <x v="0"/>
    <m/>
    <m/>
    <m/>
    <x v="26"/>
    <x v="6"/>
    <x v="6"/>
    <n v="2015"/>
    <n v="2015"/>
    <n v="352.51"/>
    <n v="11"/>
  </r>
  <r>
    <x v="0"/>
    <x v="0"/>
    <m/>
    <m/>
    <m/>
    <x v="26"/>
    <x v="6"/>
    <x v="6"/>
    <n v="2015"/>
    <n v="2015"/>
    <n v="228.75"/>
    <n v="10"/>
  </r>
  <r>
    <x v="0"/>
    <x v="0"/>
    <m/>
    <m/>
    <m/>
    <x v="26"/>
    <x v="6"/>
    <x v="6"/>
    <n v="2015"/>
    <n v="2015"/>
    <n v="180.01"/>
    <n v="9"/>
  </r>
  <r>
    <x v="0"/>
    <x v="0"/>
    <m/>
    <m/>
    <m/>
    <x v="26"/>
    <x v="6"/>
    <x v="6"/>
    <n v="2015"/>
    <n v="2015"/>
    <n v="142.5"/>
    <n v="8"/>
  </r>
  <r>
    <x v="0"/>
    <x v="0"/>
    <m/>
    <m/>
    <m/>
    <x v="26"/>
    <x v="6"/>
    <x v="6"/>
    <n v="2015"/>
    <n v="2015"/>
    <n v="1670.13"/>
    <n v="7"/>
  </r>
  <r>
    <x v="0"/>
    <x v="0"/>
    <m/>
    <m/>
    <m/>
    <x v="26"/>
    <x v="6"/>
    <x v="6"/>
    <n v="2015"/>
    <n v="2015"/>
    <n v="116.25"/>
    <n v="6"/>
  </r>
  <r>
    <x v="0"/>
    <x v="0"/>
    <m/>
    <m/>
    <m/>
    <x v="26"/>
    <x v="6"/>
    <x v="6"/>
    <n v="2015"/>
    <n v="2015"/>
    <n v="343.13"/>
    <n v="5"/>
  </r>
  <r>
    <x v="0"/>
    <x v="0"/>
    <m/>
    <m/>
    <m/>
    <x v="26"/>
    <x v="6"/>
    <x v="6"/>
    <n v="2015"/>
    <n v="2015"/>
    <n v="1741.8"/>
    <n v="4"/>
  </r>
  <r>
    <x v="1"/>
    <x v="0"/>
    <m/>
    <m/>
    <m/>
    <x v="26"/>
    <x v="6"/>
    <x v="6"/>
    <n v="2015"/>
    <n v="2015"/>
    <n v="-5057.66"/>
    <n v="12"/>
  </r>
  <r>
    <x v="1"/>
    <x v="0"/>
    <m/>
    <m/>
    <m/>
    <x v="27"/>
    <x v="4"/>
    <x v="4"/>
    <n v="2015"/>
    <n v="2015"/>
    <n v="11445.88"/>
    <n v="12"/>
  </r>
  <r>
    <x v="0"/>
    <x v="0"/>
    <n v="0"/>
    <n v="61000"/>
    <n v="0"/>
    <x v="27"/>
    <x v="5"/>
    <x v="5"/>
    <n v="2015"/>
    <n v="2015"/>
    <n v="-8960.2000000000007"/>
    <n v="12"/>
  </r>
  <r>
    <x v="0"/>
    <x v="0"/>
    <n v="0"/>
    <n v="61000"/>
    <n v="0"/>
    <x v="27"/>
    <x v="5"/>
    <x v="5"/>
    <n v="2015"/>
    <n v="2015"/>
    <n v="-1961.44"/>
    <n v="10"/>
  </r>
  <r>
    <x v="0"/>
    <x v="0"/>
    <m/>
    <m/>
    <m/>
    <x v="27"/>
    <x v="6"/>
    <x v="6"/>
    <n v="2015"/>
    <n v="2015"/>
    <n v="9484.44"/>
    <n v="12"/>
  </r>
  <r>
    <x v="0"/>
    <x v="0"/>
    <m/>
    <m/>
    <m/>
    <x v="27"/>
    <x v="6"/>
    <x v="6"/>
    <n v="2015"/>
    <n v="2015"/>
    <n v="1961.44"/>
    <n v="10"/>
  </r>
  <r>
    <x v="1"/>
    <x v="0"/>
    <m/>
    <m/>
    <m/>
    <x v="27"/>
    <x v="6"/>
    <x v="6"/>
    <n v="2015"/>
    <n v="2015"/>
    <n v="-11445.88"/>
    <n v="12"/>
  </r>
  <r>
    <x v="1"/>
    <x v="0"/>
    <m/>
    <m/>
    <m/>
    <x v="28"/>
    <x v="4"/>
    <x v="4"/>
    <n v="2015"/>
    <n v="2015"/>
    <n v="1861.46"/>
    <n v="12"/>
  </r>
  <r>
    <x v="0"/>
    <x v="0"/>
    <n v="0"/>
    <n v="61000"/>
    <n v="0"/>
    <x v="28"/>
    <x v="5"/>
    <x v="5"/>
    <n v="2015"/>
    <n v="2015"/>
    <n v="-1731.59"/>
    <n v="12"/>
  </r>
  <r>
    <x v="0"/>
    <x v="0"/>
    <m/>
    <m/>
    <m/>
    <x v="28"/>
    <x v="6"/>
    <x v="6"/>
    <n v="2015"/>
    <n v="2015"/>
    <n v="1861.46"/>
    <n v="12"/>
  </r>
  <r>
    <x v="1"/>
    <x v="0"/>
    <m/>
    <m/>
    <m/>
    <x v="28"/>
    <x v="6"/>
    <x v="6"/>
    <n v="2015"/>
    <n v="2015"/>
    <n v="-1861.46"/>
    <n v="12"/>
  </r>
  <r>
    <x v="1"/>
    <x v="0"/>
    <m/>
    <m/>
    <m/>
    <x v="29"/>
    <x v="4"/>
    <x v="4"/>
    <n v="2015"/>
    <n v="2015"/>
    <n v="38312.18"/>
    <n v="12"/>
  </r>
  <r>
    <x v="0"/>
    <x v="0"/>
    <n v="0"/>
    <n v="61000"/>
    <n v="0"/>
    <x v="29"/>
    <x v="5"/>
    <x v="5"/>
    <n v="2015"/>
    <n v="2015"/>
    <n v="-13234.98"/>
    <n v="11"/>
  </r>
  <r>
    <x v="0"/>
    <x v="0"/>
    <n v="0"/>
    <n v="61000"/>
    <n v="0"/>
    <x v="29"/>
    <x v="5"/>
    <x v="5"/>
    <n v="2015"/>
    <n v="2015"/>
    <n v="-25077.200000000001"/>
    <n v="10"/>
  </r>
  <r>
    <x v="0"/>
    <x v="0"/>
    <n v="0"/>
    <n v="61000"/>
    <n v="0"/>
    <x v="29"/>
    <x v="5"/>
    <x v="5"/>
    <n v="2015"/>
    <n v="2015"/>
    <n v="-961.59"/>
    <n v="8"/>
  </r>
  <r>
    <x v="0"/>
    <x v="0"/>
    <n v="0"/>
    <n v="61000"/>
    <n v="0"/>
    <x v="29"/>
    <x v="5"/>
    <x v="5"/>
    <n v="2015"/>
    <n v="2015"/>
    <n v="4089.09"/>
    <n v="7"/>
  </r>
  <r>
    <x v="0"/>
    <x v="0"/>
    <n v="0"/>
    <n v="61000"/>
    <n v="0"/>
    <x v="29"/>
    <x v="5"/>
    <x v="5"/>
    <n v="2015"/>
    <n v="2015"/>
    <n v="-9956.39"/>
    <n v="6"/>
  </r>
  <r>
    <x v="0"/>
    <x v="0"/>
    <m/>
    <m/>
    <m/>
    <x v="29"/>
    <x v="6"/>
    <x v="6"/>
    <n v="2015"/>
    <n v="2015"/>
    <n v="-6828.89"/>
    <n v="12"/>
  </r>
  <r>
    <x v="0"/>
    <x v="0"/>
    <m/>
    <m/>
    <m/>
    <x v="29"/>
    <x v="6"/>
    <x v="6"/>
    <n v="2015"/>
    <n v="2015"/>
    <n v="13234.98"/>
    <n v="11"/>
  </r>
  <r>
    <x v="0"/>
    <x v="0"/>
    <m/>
    <m/>
    <m/>
    <x v="29"/>
    <x v="6"/>
    <x v="6"/>
    <n v="2015"/>
    <n v="2015"/>
    <n v="25077.200000000001"/>
    <n v="10"/>
  </r>
  <r>
    <x v="0"/>
    <x v="0"/>
    <m/>
    <m/>
    <m/>
    <x v="29"/>
    <x v="6"/>
    <x v="6"/>
    <n v="2015"/>
    <n v="2015"/>
    <n v="961.59"/>
    <n v="8"/>
  </r>
  <r>
    <x v="0"/>
    <x v="0"/>
    <m/>
    <m/>
    <m/>
    <x v="29"/>
    <x v="6"/>
    <x v="6"/>
    <n v="2015"/>
    <n v="2015"/>
    <n v="-4089.09"/>
    <n v="7"/>
  </r>
  <r>
    <x v="0"/>
    <x v="0"/>
    <m/>
    <m/>
    <m/>
    <x v="29"/>
    <x v="6"/>
    <x v="6"/>
    <n v="2015"/>
    <n v="2015"/>
    <n v="9956.39"/>
    <n v="6"/>
  </r>
  <r>
    <x v="1"/>
    <x v="0"/>
    <m/>
    <m/>
    <m/>
    <x v="29"/>
    <x v="6"/>
    <x v="6"/>
    <n v="2015"/>
    <n v="2015"/>
    <n v="-38312.18"/>
    <n v="12"/>
  </r>
  <r>
    <x v="0"/>
    <x v="0"/>
    <n v="0"/>
    <n v="61000"/>
    <n v="0"/>
    <x v="30"/>
    <x v="5"/>
    <x v="5"/>
    <n v="2015"/>
    <n v="2015"/>
    <n v="-19497.07"/>
    <n v="12"/>
  </r>
  <r>
    <x v="0"/>
    <x v="0"/>
    <n v="0"/>
    <n v="61000"/>
    <n v="0"/>
    <x v="30"/>
    <x v="5"/>
    <x v="5"/>
    <n v="2015"/>
    <n v="2015"/>
    <n v="-19647.05"/>
    <n v="11"/>
  </r>
  <r>
    <x v="0"/>
    <x v="0"/>
    <n v="0"/>
    <n v="61000"/>
    <n v="0"/>
    <x v="30"/>
    <x v="5"/>
    <x v="5"/>
    <n v="2015"/>
    <n v="2015"/>
    <n v="-19647.060000000001"/>
    <n v="10"/>
  </r>
  <r>
    <x v="0"/>
    <x v="0"/>
    <n v="0"/>
    <n v="61000"/>
    <n v="0"/>
    <x v="30"/>
    <x v="5"/>
    <x v="5"/>
    <n v="2015"/>
    <n v="2015"/>
    <n v="-19647.060000000001"/>
    <n v="9"/>
  </r>
  <r>
    <x v="0"/>
    <x v="0"/>
    <n v="0"/>
    <n v="61000"/>
    <n v="0"/>
    <x v="30"/>
    <x v="5"/>
    <x v="5"/>
    <n v="2015"/>
    <n v="2015"/>
    <n v="-20272.060000000001"/>
    <n v="8"/>
  </r>
  <r>
    <x v="0"/>
    <x v="0"/>
    <n v="0"/>
    <n v="61000"/>
    <n v="0"/>
    <x v="30"/>
    <x v="5"/>
    <x v="5"/>
    <n v="2015"/>
    <n v="2015"/>
    <n v="-20522.060000000001"/>
    <n v="7"/>
  </r>
  <r>
    <x v="0"/>
    <x v="0"/>
    <m/>
    <m/>
    <m/>
    <x v="30"/>
    <x v="6"/>
    <x v="6"/>
    <n v="2015"/>
    <n v="2015"/>
    <n v="19497.07"/>
    <n v="12"/>
  </r>
  <r>
    <x v="0"/>
    <x v="0"/>
    <m/>
    <m/>
    <m/>
    <x v="30"/>
    <x v="6"/>
    <x v="6"/>
    <n v="2015"/>
    <n v="2015"/>
    <n v="19647.05"/>
    <n v="11"/>
  </r>
  <r>
    <x v="0"/>
    <x v="0"/>
    <m/>
    <m/>
    <m/>
    <x v="30"/>
    <x v="6"/>
    <x v="6"/>
    <n v="2015"/>
    <n v="2015"/>
    <n v="19647.060000000001"/>
    <n v="10"/>
  </r>
  <r>
    <x v="0"/>
    <x v="0"/>
    <m/>
    <m/>
    <m/>
    <x v="30"/>
    <x v="6"/>
    <x v="6"/>
    <n v="2015"/>
    <n v="2015"/>
    <n v="19647.060000000001"/>
    <n v="9"/>
  </r>
  <r>
    <x v="0"/>
    <x v="0"/>
    <m/>
    <m/>
    <m/>
    <x v="30"/>
    <x v="6"/>
    <x v="6"/>
    <n v="2015"/>
    <n v="2015"/>
    <n v="20272.060000000001"/>
    <n v="8"/>
  </r>
  <r>
    <x v="0"/>
    <x v="0"/>
    <m/>
    <m/>
    <m/>
    <x v="30"/>
    <x v="6"/>
    <x v="6"/>
    <n v="2015"/>
    <n v="2015"/>
    <n v="20522.060000000001"/>
    <n v="7"/>
  </r>
  <r>
    <x v="1"/>
    <x v="0"/>
    <m/>
    <m/>
    <m/>
    <x v="31"/>
    <x v="4"/>
    <x v="4"/>
    <n v="2015"/>
    <n v="2015"/>
    <n v="6811.63"/>
    <n v="12"/>
  </r>
  <r>
    <x v="0"/>
    <x v="0"/>
    <n v="0"/>
    <n v="61000"/>
    <n v="0"/>
    <x v="31"/>
    <x v="5"/>
    <x v="5"/>
    <n v="2015"/>
    <n v="2015"/>
    <n v="-1717.72"/>
    <n v="12"/>
  </r>
  <r>
    <x v="0"/>
    <x v="0"/>
    <n v="0"/>
    <n v="61000"/>
    <n v="0"/>
    <x v="31"/>
    <x v="5"/>
    <x v="5"/>
    <n v="2015"/>
    <n v="2015"/>
    <n v="-2262.8200000000002"/>
    <n v="11"/>
  </r>
  <r>
    <x v="0"/>
    <x v="0"/>
    <n v="0"/>
    <n v="61000"/>
    <n v="0"/>
    <x v="31"/>
    <x v="5"/>
    <x v="5"/>
    <n v="2015"/>
    <n v="2015"/>
    <n v="-850"/>
    <n v="10"/>
  </r>
  <r>
    <x v="0"/>
    <x v="0"/>
    <n v="0"/>
    <n v="61000"/>
    <n v="0"/>
    <x v="31"/>
    <x v="5"/>
    <x v="5"/>
    <n v="2015"/>
    <n v="2015"/>
    <n v="-164"/>
    <n v="7"/>
  </r>
  <r>
    <x v="0"/>
    <x v="0"/>
    <n v="0"/>
    <n v="61000"/>
    <n v="0"/>
    <x v="31"/>
    <x v="5"/>
    <x v="5"/>
    <n v="2015"/>
    <n v="2015"/>
    <n v="-1102"/>
    <n v="6"/>
  </r>
  <r>
    <x v="0"/>
    <x v="0"/>
    <m/>
    <m/>
    <m/>
    <x v="31"/>
    <x v="6"/>
    <x v="6"/>
    <n v="2015"/>
    <n v="2015"/>
    <n v="2432.81"/>
    <n v="12"/>
  </r>
  <r>
    <x v="0"/>
    <x v="0"/>
    <m/>
    <m/>
    <m/>
    <x v="31"/>
    <x v="6"/>
    <x v="6"/>
    <n v="2015"/>
    <n v="2015"/>
    <n v="2262.8200000000002"/>
    <n v="11"/>
  </r>
  <r>
    <x v="0"/>
    <x v="0"/>
    <m/>
    <m/>
    <m/>
    <x v="31"/>
    <x v="6"/>
    <x v="6"/>
    <n v="2015"/>
    <n v="2015"/>
    <n v="850"/>
    <n v="10"/>
  </r>
  <r>
    <x v="0"/>
    <x v="0"/>
    <m/>
    <m/>
    <m/>
    <x v="31"/>
    <x v="6"/>
    <x v="6"/>
    <n v="2015"/>
    <n v="2015"/>
    <n v="164"/>
    <n v="7"/>
  </r>
  <r>
    <x v="0"/>
    <x v="0"/>
    <m/>
    <m/>
    <m/>
    <x v="31"/>
    <x v="6"/>
    <x v="6"/>
    <n v="2015"/>
    <n v="2015"/>
    <n v="1102"/>
    <n v="6"/>
  </r>
  <r>
    <x v="1"/>
    <x v="0"/>
    <m/>
    <m/>
    <m/>
    <x v="31"/>
    <x v="6"/>
    <x v="6"/>
    <n v="2015"/>
    <n v="2015"/>
    <n v="-6811.63"/>
    <n v="12"/>
  </r>
  <r>
    <x v="1"/>
    <x v="0"/>
    <m/>
    <m/>
    <m/>
    <x v="32"/>
    <x v="4"/>
    <x v="4"/>
    <n v="2015"/>
    <n v="2015"/>
    <n v="14935.79"/>
    <n v="12"/>
  </r>
  <r>
    <x v="0"/>
    <x v="0"/>
    <n v="0"/>
    <n v="61000"/>
    <n v="0"/>
    <x v="32"/>
    <x v="5"/>
    <x v="5"/>
    <n v="2015"/>
    <n v="2015"/>
    <n v="-14090.37"/>
    <n v="9"/>
  </r>
  <r>
    <x v="0"/>
    <x v="0"/>
    <m/>
    <m/>
    <m/>
    <x v="32"/>
    <x v="6"/>
    <x v="6"/>
    <n v="2015"/>
    <n v="2015"/>
    <n v="845.42"/>
    <n v="12"/>
  </r>
  <r>
    <x v="0"/>
    <x v="0"/>
    <m/>
    <m/>
    <m/>
    <x v="32"/>
    <x v="6"/>
    <x v="6"/>
    <n v="2015"/>
    <n v="2015"/>
    <n v="14090.37"/>
    <n v="9"/>
  </r>
  <r>
    <x v="1"/>
    <x v="0"/>
    <m/>
    <m/>
    <m/>
    <x v="32"/>
    <x v="6"/>
    <x v="6"/>
    <n v="2015"/>
    <n v="2015"/>
    <n v="-14935.79"/>
    <n v="12"/>
  </r>
  <r>
    <x v="1"/>
    <x v="0"/>
    <m/>
    <m/>
    <m/>
    <x v="33"/>
    <x v="4"/>
    <x v="4"/>
    <n v="2015"/>
    <n v="2015"/>
    <n v="314.58"/>
    <n v="12"/>
  </r>
  <r>
    <x v="0"/>
    <x v="0"/>
    <n v="0"/>
    <n v="61000"/>
    <n v="0"/>
    <x v="33"/>
    <x v="5"/>
    <x v="5"/>
    <n v="2015"/>
    <n v="2015"/>
    <n v="-314.58"/>
    <n v="12"/>
  </r>
  <r>
    <x v="0"/>
    <x v="0"/>
    <m/>
    <m/>
    <m/>
    <x v="33"/>
    <x v="6"/>
    <x v="6"/>
    <n v="2015"/>
    <n v="2015"/>
    <n v="314.58"/>
    <n v="12"/>
  </r>
  <r>
    <x v="1"/>
    <x v="0"/>
    <m/>
    <m/>
    <m/>
    <x v="33"/>
    <x v="6"/>
    <x v="6"/>
    <n v="2015"/>
    <n v="2015"/>
    <n v="-314.58"/>
    <n v="12"/>
  </r>
  <r>
    <x v="1"/>
    <x v="0"/>
    <m/>
    <m/>
    <m/>
    <x v="34"/>
    <x v="4"/>
    <x v="4"/>
    <n v="2015"/>
    <n v="2015"/>
    <n v="28386.560000000001"/>
    <n v="12"/>
  </r>
  <r>
    <x v="0"/>
    <x v="0"/>
    <n v="0"/>
    <n v="61000"/>
    <n v="0"/>
    <x v="34"/>
    <x v="5"/>
    <x v="5"/>
    <n v="2015"/>
    <n v="2015"/>
    <n v="-27086.41"/>
    <n v="12"/>
  </r>
  <r>
    <x v="0"/>
    <x v="0"/>
    <m/>
    <m/>
    <m/>
    <x v="34"/>
    <x v="6"/>
    <x v="6"/>
    <n v="2015"/>
    <n v="2015"/>
    <n v="28386.560000000001"/>
    <n v="12"/>
  </r>
  <r>
    <x v="1"/>
    <x v="0"/>
    <m/>
    <m/>
    <m/>
    <x v="34"/>
    <x v="6"/>
    <x v="6"/>
    <n v="2015"/>
    <n v="2015"/>
    <n v="-28386.560000000001"/>
    <n v="12"/>
  </r>
  <r>
    <x v="1"/>
    <x v="0"/>
    <m/>
    <m/>
    <m/>
    <x v="35"/>
    <x v="4"/>
    <x v="4"/>
    <n v="2015"/>
    <n v="2015"/>
    <n v="6655.08"/>
    <n v="12"/>
  </r>
  <r>
    <x v="0"/>
    <x v="0"/>
    <n v="0"/>
    <n v="61000"/>
    <n v="0"/>
    <x v="35"/>
    <x v="5"/>
    <x v="5"/>
    <n v="2015"/>
    <n v="2015"/>
    <n v="-5095.0600000000004"/>
    <n v="12"/>
  </r>
  <r>
    <x v="0"/>
    <x v="0"/>
    <n v="0"/>
    <n v="61000"/>
    <n v="0"/>
    <x v="35"/>
    <x v="5"/>
    <x v="5"/>
    <n v="2015"/>
    <n v="2015"/>
    <n v="-415.94"/>
    <n v="11"/>
  </r>
  <r>
    <x v="0"/>
    <x v="0"/>
    <m/>
    <m/>
    <m/>
    <x v="35"/>
    <x v="6"/>
    <x v="6"/>
    <n v="2015"/>
    <n v="2015"/>
    <n v="6239.14"/>
    <n v="12"/>
  </r>
  <r>
    <x v="0"/>
    <x v="0"/>
    <m/>
    <m/>
    <m/>
    <x v="35"/>
    <x v="6"/>
    <x v="6"/>
    <n v="2015"/>
    <n v="2015"/>
    <n v="415.94"/>
    <n v="11"/>
  </r>
  <r>
    <x v="1"/>
    <x v="0"/>
    <m/>
    <m/>
    <m/>
    <x v="35"/>
    <x v="6"/>
    <x v="6"/>
    <n v="2015"/>
    <n v="2015"/>
    <n v="-6655.08"/>
    <n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A4:AM16" firstHeaderRow="1" firstDataRow="2" firstDataCol="2" rowPageCount="2" colPageCount="1"/>
  <pivotFields count="12">
    <pivotField axis="axisPage" compact="0" outline="0" showAll="0">
      <items count="3">
        <item x="0"/>
        <item x="1"/>
        <item t="default"/>
      </items>
    </pivotField>
    <pivotField axis="axisPage" compact="0" outline="0" showAll="0">
      <items count="2">
        <item x="0"/>
        <item t="default"/>
      </items>
    </pivotField>
    <pivotField compact="0" outline="0" showAll="0"/>
    <pivotField compact="0" outline="0" showAll="0"/>
    <pivotField compact="0" outline="0" showAll="0"/>
    <pivotField axis="axisCol" compact="0" outline="0"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Row" compact="0" outline="0" showAll="0" defaultSubtotal="0">
      <items count="10">
        <item x="6"/>
        <item x="4"/>
        <item x="3"/>
        <item x="0"/>
        <item x="1"/>
        <item x="5"/>
        <item x="7"/>
        <item x="8"/>
        <item x="9"/>
        <item x="2"/>
      </items>
    </pivotField>
    <pivotField axis="axisRow" compact="0" outline="0" showAll="0">
      <items count="11">
        <item x="3"/>
        <item x="0"/>
        <item x="1"/>
        <item x="4"/>
        <item x="9"/>
        <item x="7"/>
        <item x="8"/>
        <item x="2"/>
        <item x="5"/>
        <item x="6"/>
        <item t="default"/>
      </items>
    </pivotField>
    <pivotField compact="0" outline="0" showAll="0"/>
    <pivotField compact="0" outline="0" showAll="0"/>
    <pivotField dataField="1" compact="0" outline="0" showAll="0"/>
    <pivotField compact="0" outline="0" showAll="0"/>
  </pivotFields>
  <rowFields count="2">
    <field x="6"/>
    <field x="7"/>
  </rowFields>
  <rowItems count="11">
    <i>
      <x/>
      <x v="9"/>
    </i>
    <i>
      <x v="1"/>
      <x v="3"/>
    </i>
    <i>
      <x v="2"/>
      <x/>
    </i>
    <i>
      <x v="3"/>
      <x v="1"/>
    </i>
    <i>
      <x v="4"/>
      <x v="2"/>
    </i>
    <i>
      <x v="5"/>
      <x v="8"/>
    </i>
    <i>
      <x v="6"/>
      <x v="5"/>
    </i>
    <i>
      <x v="7"/>
      <x v="6"/>
    </i>
    <i>
      <x v="8"/>
      <x v="4"/>
    </i>
    <i>
      <x v="9"/>
      <x v="7"/>
    </i>
    <i t="grand">
      <x/>
    </i>
  </rowItems>
  <colFields count="1">
    <field x="5"/>
  </colFields>
  <col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colItems>
  <pageFields count="2">
    <pageField fld="0" hier="-1"/>
    <pageField fld="1" item="0" hier="-1"/>
  </pageFields>
  <dataFields count="1">
    <dataField name="Sum of Expenditures" fld="10" baseField="0" baseItem="0" numFmtId="40"/>
  </dataFields>
  <formats count="2">
    <format dxfId="1">
      <pivotArea field="7" grandCol="1" outline="0" collapsedLevelsAreSubtotals="1" axis="axisRow" fieldPosition="1">
        <references count="2">
          <reference field="6" count="2" selected="0">
            <x v="0"/>
            <x v="1"/>
          </reference>
          <reference field="7" count="2" selected="0">
            <x v="3"/>
            <x v="9"/>
          </reference>
        </references>
      </pivotArea>
    </format>
    <format dxfId="0">
      <pivotArea field="7" grandCol="1" outline="0" collapsedLevelsAreSubtotals="1" axis="axisRow" fieldPosition="1">
        <references count="2">
          <reference field="6" count="1" selected="0">
            <x v="4"/>
          </reference>
          <reference field="7"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40.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pageSetUpPr fitToPage="1"/>
  </sheetPr>
  <dimension ref="A1:F146"/>
  <sheetViews>
    <sheetView tabSelected="1" zoomScaleNormal="100" zoomScaleSheetLayoutView="50" workbookViewId="0">
      <pane ySplit="5" topLeftCell="A6" activePane="bottomLeft" state="frozen"/>
      <selection activeCell="H21" sqref="H21"/>
      <selection pane="bottomLeft"/>
    </sheetView>
  </sheetViews>
  <sheetFormatPr defaultColWidth="9.109375" defaultRowHeight="13.2" x14ac:dyDescent="0.25"/>
  <cols>
    <col min="1" max="1" width="9.5546875" style="877" customWidth="1"/>
    <col min="2" max="2" width="24.44140625" style="877" customWidth="1"/>
    <col min="3" max="3" width="35.44140625" style="115" customWidth="1"/>
    <col min="4" max="4" width="22.44140625" style="115" customWidth="1"/>
    <col min="5" max="5" width="38.44140625" style="115" customWidth="1"/>
    <col min="6" max="6" width="25.44140625" style="115" customWidth="1"/>
    <col min="7" max="16384" width="9.109375" style="115"/>
  </cols>
  <sheetData>
    <row r="1" spans="1:6" x14ac:dyDescent="0.25">
      <c r="A1" s="2088"/>
      <c r="B1" s="2089"/>
      <c r="C1" s="1105"/>
    </row>
    <row r="2" spans="1:6" x14ac:dyDescent="0.25">
      <c r="A2" s="2088"/>
      <c r="B2" s="2089"/>
      <c r="C2" s="1105"/>
    </row>
    <row r="3" spans="1:6" x14ac:dyDescent="0.25">
      <c r="A3" s="884" t="s">
        <v>56</v>
      </c>
      <c r="B3" s="884"/>
      <c r="C3" s="885"/>
    </row>
    <row r="4" spans="1:6" ht="13.8" thickBot="1" x14ac:dyDescent="0.3">
      <c r="A4" s="871"/>
      <c r="B4" s="871"/>
      <c r="C4" s="557"/>
      <c r="D4" s="557"/>
      <c r="E4" s="557"/>
      <c r="F4" s="557"/>
    </row>
    <row r="5" spans="1:6" ht="15.6" x14ac:dyDescent="0.25">
      <c r="A5" s="1021" t="s">
        <v>301</v>
      </c>
      <c r="B5" s="1023" t="s">
        <v>1380</v>
      </c>
      <c r="C5" s="2254" t="s">
        <v>62</v>
      </c>
      <c r="D5" s="2256" t="s">
        <v>52</v>
      </c>
      <c r="E5" s="2256" t="s">
        <v>1685</v>
      </c>
      <c r="F5" s="2256" t="s">
        <v>53</v>
      </c>
    </row>
    <row r="6" spans="1:6" s="111" customFormat="1" ht="21" customHeight="1" x14ac:dyDescent="0.25">
      <c r="A6" s="1022"/>
      <c r="B6" s="1024"/>
      <c r="C6" s="2255"/>
      <c r="D6" s="2257"/>
      <c r="E6" s="2257"/>
      <c r="F6" s="2257"/>
    </row>
    <row r="7" spans="1:6" ht="30" customHeight="1" x14ac:dyDescent="0.25">
      <c r="A7" s="1379" t="s">
        <v>1938</v>
      </c>
      <c r="B7" s="1097" t="s">
        <v>610</v>
      </c>
      <c r="C7" s="1437" t="s">
        <v>1939</v>
      </c>
      <c r="D7" s="124"/>
      <c r="E7" s="630"/>
      <c r="F7" s="120"/>
    </row>
    <row r="8" spans="1:6" ht="30" customHeight="1" x14ac:dyDescent="0.25">
      <c r="A8" s="2090" t="s">
        <v>897</v>
      </c>
      <c r="B8" s="1097" t="s">
        <v>610</v>
      </c>
      <c r="C8" s="883" t="s">
        <v>179</v>
      </c>
      <c r="D8" s="121"/>
      <c r="F8" s="122"/>
    </row>
    <row r="9" spans="1:6" ht="30" customHeight="1" x14ac:dyDescent="0.25">
      <c r="A9" s="1379" t="s">
        <v>898</v>
      </c>
      <c r="B9" s="1097" t="s">
        <v>610</v>
      </c>
      <c r="C9" s="883" t="s">
        <v>730</v>
      </c>
      <c r="D9" s="123"/>
      <c r="E9" s="124"/>
      <c r="F9" s="630"/>
    </row>
    <row r="10" spans="1:6" ht="35.1" customHeight="1" x14ac:dyDescent="0.25">
      <c r="A10" s="1379" t="s">
        <v>937</v>
      </c>
      <c r="B10" s="1097" t="s">
        <v>610</v>
      </c>
      <c r="C10" s="883" t="s">
        <v>940</v>
      </c>
      <c r="D10" s="123"/>
      <c r="E10" s="124"/>
      <c r="F10" s="630"/>
    </row>
    <row r="11" spans="1:6" ht="35.1" customHeight="1" x14ac:dyDescent="0.25">
      <c r="A11" s="2090" t="s">
        <v>899</v>
      </c>
      <c r="B11" s="1097" t="s">
        <v>610</v>
      </c>
      <c r="C11" s="883" t="s">
        <v>731</v>
      </c>
      <c r="D11" s="125"/>
      <c r="E11" s="124"/>
      <c r="F11" s="630"/>
    </row>
    <row r="12" spans="1:6" ht="35.1" customHeight="1" x14ac:dyDescent="0.25">
      <c r="A12" s="1379" t="s">
        <v>290</v>
      </c>
      <c r="B12" s="1097" t="s">
        <v>610</v>
      </c>
      <c r="C12" s="883" t="s">
        <v>1210</v>
      </c>
      <c r="D12" s="126"/>
      <c r="E12" s="630"/>
      <c r="F12" s="630"/>
    </row>
    <row r="13" spans="1:6" ht="35.1" customHeight="1" x14ac:dyDescent="0.25">
      <c r="A13" s="1379" t="s">
        <v>1361</v>
      </c>
      <c r="B13" s="1097" t="s">
        <v>610</v>
      </c>
      <c r="C13" s="883" t="s">
        <v>1311</v>
      </c>
      <c r="D13" s="126"/>
      <c r="E13" s="630"/>
      <c r="F13" s="630"/>
    </row>
    <row r="14" spans="1:6" ht="35.1" customHeight="1" x14ac:dyDescent="0.25">
      <c r="A14" s="1379" t="s">
        <v>1211</v>
      </c>
      <c r="B14" s="1097" t="s">
        <v>610</v>
      </c>
      <c r="C14" s="883" t="s">
        <v>1130</v>
      </c>
      <c r="D14" s="126"/>
      <c r="E14" s="630"/>
      <c r="F14" s="630"/>
    </row>
    <row r="15" spans="1:6" ht="35.1" customHeight="1" x14ac:dyDescent="0.25">
      <c r="A15" s="1379" t="s">
        <v>1872</v>
      </c>
      <c r="B15" s="1097" t="s">
        <v>610</v>
      </c>
      <c r="C15" s="1098" t="s">
        <v>1958</v>
      </c>
      <c r="D15" s="126"/>
      <c r="E15" s="630"/>
      <c r="F15" s="294"/>
    </row>
    <row r="16" spans="1:6" ht="52.8" x14ac:dyDescent="0.25">
      <c r="A16" s="1379" t="s">
        <v>2079</v>
      </c>
      <c r="B16" s="1097" t="s">
        <v>610</v>
      </c>
      <c r="C16" s="1098" t="s">
        <v>2082</v>
      </c>
      <c r="D16" s="126"/>
      <c r="E16" s="630"/>
      <c r="F16" s="294"/>
    </row>
    <row r="17" spans="1:6" ht="35.1" customHeight="1" x14ac:dyDescent="0.25">
      <c r="A17" s="1379" t="s">
        <v>1220</v>
      </c>
      <c r="B17" s="1097" t="s">
        <v>610</v>
      </c>
      <c r="C17" s="1098" t="s">
        <v>210</v>
      </c>
      <c r="D17" s="125"/>
      <c r="E17" s="630"/>
      <c r="F17" s="294"/>
    </row>
    <row r="18" spans="1:6" ht="45" customHeight="1" x14ac:dyDescent="0.25">
      <c r="A18" s="2090" t="s">
        <v>1240</v>
      </c>
      <c r="B18" s="1097" t="s">
        <v>610</v>
      </c>
      <c r="C18" s="1098" t="s">
        <v>87</v>
      </c>
      <c r="D18" s="123"/>
      <c r="E18" s="294"/>
      <c r="F18" s="294"/>
    </row>
    <row r="19" spans="1:6" ht="45" customHeight="1" x14ac:dyDescent="0.25">
      <c r="A19" s="1379" t="s">
        <v>787</v>
      </c>
      <c r="B19" s="1097" t="s">
        <v>610</v>
      </c>
      <c r="C19" s="883" t="s">
        <v>292</v>
      </c>
      <c r="D19" s="125"/>
      <c r="E19" s="630"/>
      <c r="F19" s="294"/>
    </row>
    <row r="20" spans="1:6" ht="39.9" customHeight="1" x14ac:dyDescent="0.25">
      <c r="A20" s="2091" t="s">
        <v>902</v>
      </c>
      <c r="B20" s="1097" t="s">
        <v>610</v>
      </c>
      <c r="C20" s="1438" t="s">
        <v>739</v>
      </c>
      <c r="D20" s="213"/>
      <c r="E20" s="121"/>
      <c r="F20" s="127"/>
    </row>
    <row r="21" spans="1:6" ht="39.9" customHeight="1" x14ac:dyDescent="0.25">
      <c r="A21" s="1379" t="s">
        <v>624</v>
      </c>
      <c r="B21" s="1097" t="s">
        <v>610</v>
      </c>
      <c r="C21" s="883" t="s">
        <v>2455</v>
      </c>
      <c r="D21" s="125"/>
      <c r="E21" s="124"/>
      <c r="F21" s="127"/>
    </row>
    <row r="22" spans="1:6" ht="39.9" customHeight="1" x14ac:dyDescent="0.25">
      <c r="A22" s="1379" t="s">
        <v>2456</v>
      </c>
      <c r="B22" s="1097" t="s">
        <v>610</v>
      </c>
      <c r="C22" s="883" t="s">
        <v>2457</v>
      </c>
      <c r="D22" s="125"/>
      <c r="E22" s="124"/>
      <c r="F22" s="127"/>
    </row>
    <row r="23" spans="1:6" ht="26.4" x14ac:dyDescent="0.25">
      <c r="A23" s="1379" t="s">
        <v>1472</v>
      </c>
      <c r="B23" s="1097" t="s">
        <v>610</v>
      </c>
      <c r="C23" s="883" t="s">
        <v>137</v>
      </c>
      <c r="D23" s="125"/>
      <c r="E23" s="124"/>
      <c r="F23" s="124"/>
    </row>
    <row r="24" spans="1:6" ht="39.9" customHeight="1" x14ac:dyDescent="0.25">
      <c r="A24" s="1379" t="s">
        <v>1179</v>
      </c>
      <c r="B24" s="1097" t="s">
        <v>610</v>
      </c>
      <c r="C24" s="883" t="s">
        <v>1180</v>
      </c>
      <c r="D24" s="125"/>
      <c r="E24" s="124"/>
      <c r="F24" s="124"/>
    </row>
    <row r="25" spans="1:6" ht="39.9" customHeight="1" x14ac:dyDescent="0.25">
      <c r="A25" s="1379" t="s">
        <v>1633</v>
      </c>
      <c r="B25" s="1097" t="s">
        <v>610</v>
      </c>
      <c r="C25" s="883" t="s">
        <v>886</v>
      </c>
      <c r="D25" s="125"/>
      <c r="E25" s="124"/>
      <c r="F25" s="124"/>
    </row>
    <row r="26" spans="1:6" ht="39.9" customHeight="1" x14ac:dyDescent="0.25">
      <c r="A26" s="1379" t="s">
        <v>1634</v>
      </c>
      <c r="B26" s="1097" t="s">
        <v>610</v>
      </c>
      <c r="C26" s="883" t="s">
        <v>1636</v>
      </c>
      <c r="D26" s="125"/>
      <c r="E26" s="124"/>
      <c r="F26" s="926" t="s">
        <v>1403</v>
      </c>
    </row>
    <row r="27" spans="1:6" ht="39.9" customHeight="1" x14ac:dyDescent="0.25">
      <c r="A27" s="1379" t="s">
        <v>1635</v>
      </c>
      <c r="B27" s="1097" t="s">
        <v>1619</v>
      </c>
      <c r="C27" s="883" t="s">
        <v>1637</v>
      </c>
      <c r="D27" s="125"/>
      <c r="E27" s="124"/>
      <c r="F27" s="124"/>
    </row>
    <row r="28" spans="1:6" ht="39.9" customHeight="1" x14ac:dyDescent="0.25">
      <c r="A28" s="1379" t="s">
        <v>677</v>
      </c>
      <c r="B28" s="1097" t="s">
        <v>610</v>
      </c>
      <c r="C28" s="883" t="s">
        <v>678</v>
      </c>
      <c r="D28" s="125"/>
      <c r="E28" s="124"/>
      <c r="F28" s="124"/>
    </row>
    <row r="29" spans="1:6" ht="39.9" customHeight="1" x14ac:dyDescent="0.25">
      <c r="A29" s="1379" t="s">
        <v>679</v>
      </c>
      <c r="B29" s="1097" t="s">
        <v>610</v>
      </c>
      <c r="C29" s="883" t="s">
        <v>1527</v>
      </c>
      <c r="D29" s="125"/>
      <c r="E29" s="124"/>
      <c r="F29" s="124"/>
    </row>
    <row r="30" spans="1:6" ht="39.9" customHeight="1" x14ac:dyDescent="0.25">
      <c r="A30" s="1379" t="s">
        <v>903</v>
      </c>
      <c r="B30" s="1097" t="s">
        <v>1600</v>
      </c>
      <c r="C30" s="883" t="s">
        <v>733</v>
      </c>
      <c r="D30" s="125"/>
      <c r="E30" s="124"/>
      <c r="F30" s="630"/>
    </row>
    <row r="31" spans="1:6" ht="39.9" customHeight="1" x14ac:dyDescent="0.25">
      <c r="A31" s="2090" t="s">
        <v>904</v>
      </c>
      <c r="B31" s="872" t="s">
        <v>1596</v>
      </c>
      <c r="C31" s="1437" t="s">
        <v>735</v>
      </c>
      <c r="D31" s="126"/>
      <c r="E31" s="124"/>
      <c r="F31" s="120"/>
    </row>
    <row r="32" spans="1:6" ht="39.9" customHeight="1" x14ac:dyDescent="0.25">
      <c r="A32" s="1379" t="s">
        <v>905</v>
      </c>
      <c r="B32" s="872" t="s">
        <v>1601</v>
      </c>
      <c r="C32" s="883" t="s">
        <v>737</v>
      </c>
      <c r="D32" s="125"/>
      <c r="E32" s="124"/>
      <c r="F32" s="630"/>
    </row>
    <row r="33" spans="1:6" ht="39.9" customHeight="1" x14ac:dyDescent="0.25">
      <c r="A33" s="1379" t="s">
        <v>1164</v>
      </c>
      <c r="B33" s="872" t="s">
        <v>1597</v>
      </c>
      <c r="C33" s="1437" t="s">
        <v>1110</v>
      </c>
      <c r="D33" s="126"/>
      <c r="E33" s="124"/>
      <c r="F33" s="122"/>
    </row>
    <row r="34" spans="1:6" ht="39.9" customHeight="1" x14ac:dyDescent="0.25">
      <c r="A34" s="2090" t="s">
        <v>1107</v>
      </c>
      <c r="B34" s="872" t="s">
        <v>1597</v>
      </c>
      <c r="C34" s="1437" t="s">
        <v>667</v>
      </c>
      <c r="D34" s="126"/>
      <c r="E34" s="124"/>
      <c r="F34" s="120"/>
    </row>
    <row r="35" spans="1:6" ht="39.9" customHeight="1" x14ac:dyDescent="0.25">
      <c r="A35" s="1379" t="s">
        <v>371</v>
      </c>
      <c r="B35" s="872" t="s">
        <v>1598</v>
      </c>
      <c r="C35" s="883" t="s">
        <v>55</v>
      </c>
      <c r="D35" s="125"/>
      <c r="E35" s="124"/>
      <c r="F35" s="124"/>
    </row>
    <row r="36" spans="1:6" ht="39.9" customHeight="1" x14ac:dyDescent="0.25">
      <c r="A36" s="1379" t="s">
        <v>402</v>
      </c>
      <c r="B36" s="872" t="s">
        <v>1599</v>
      </c>
      <c r="C36" s="883" t="s">
        <v>1327</v>
      </c>
      <c r="D36" s="125"/>
      <c r="E36" s="124"/>
      <c r="F36" s="124"/>
    </row>
    <row r="37" spans="1:6" ht="54.9" customHeight="1" x14ac:dyDescent="0.25">
      <c r="A37" s="1379" t="s">
        <v>570</v>
      </c>
      <c r="B37" s="872" t="s">
        <v>1602</v>
      </c>
      <c r="C37" s="883" t="s">
        <v>1321</v>
      </c>
      <c r="D37" s="125"/>
      <c r="E37" s="124"/>
      <c r="F37" s="124"/>
    </row>
    <row r="38" spans="1:6" ht="39.9" customHeight="1" x14ac:dyDescent="0.25">
      <c r="A38" s="2090" t="s">
        <v>1316</v>
      </c>
      <c r="B38" s="1439" t="s">
        <v>1375</v>
      </c>
      <c r="C38" s="1440" t="s">
        <v>865</v>
      </c>
      <c r="D38" s="126"/>
      <c r="E38" s="122"/>
      <c r="F38" s="122"/>
    </row>
    <row r="39" spans="1:6" ht="39.9" customHeight="1" x14ac:dyDescent="0.25">
      <c r="A39" s="1379" t="s">
        <v>1478</v>
      </c>
      <c r="B39" s="1439" t="s">
        <v>1375</v>
      </c>
      <c r="C39" s="1440" t="s">
        <v>866</v>
      </c>
      <c r="D39" s="126"/>
      <c r="E39" s="122"/>
      <c r="F39" s="122"/>
    </row>
    <row r="40" spans="1:6" ht="39.9" customHeight="1" x14ac:dyDescent="0.25">
      <c r="A40" s="2090" t="s">
        <v>1479</v>
      </c>
      <c r="B40" s="1439" t="s">
        <v>1375</v>
      </c>
      <c r="C40" s="1440" t="s">
        <v>867</v>
      </c>
      <c r="D40" s="126"/>
      <c r="E40" s="122"/>
      <c r="F40" s="122"/>
    </row>
    <row r="41" spans="1:6" ht="39.9" customHeight="1" x14ac:dyDescent="0.25">
      <c r="A41" s="1379" t="s">
        <v>1317</v>
      </c>
      <c r="B41" s="1097" t="s">
        <v>1375</v>
      </c>
      <c r="C41" s="1440" t="s">
        <v>1460</v>
      </c>
      <c r="D41" s="126"/>
      <c r="E41" s="124"/>
      <c r="F41" s="120"/>
    </row>
    <row r="42" spans="1:6" ht="39.9" customHeight="1" x14ac:dyDescent="0.25">
      <c r="A42" s="2091" t="s">
        <v>1318</v>
      </c>
      <c r="B42" s="1097" t="s">
        <v>1375</v>
      </c>
      <c r="C42" s="1440" t="s">
        <v>895</v>
      </c>
      <c r="D42" s="126"/>
      <c r="E42" s="630"/>
      <c r="F42" s="122"/>
    </row>
    <row r="43" spans="1:6" ht="39.9" customHeight="1" x14ac:dyDescent="0.25">
      <c r="A43" s="2091" t="s">
        <v>1518</v>
      </c>
      <c r="B43" s="1097" t="s">
        <v>1375</v>
      </c>
      <c r="C43" s="883" t="s">
        <v>1519</v>
      </c>
      <c r="D43" s="126"/>
      <c r="E43" s="630"/>
      <c r="F43" s="122"/>
    </row>
    <row r="44" spans="1:6" ht="39.9" customHeight="1" x14ac:dyDescent="0.25">
      <c r="A44" s="2091" t="s">
        <v>1642</v>
      </c>
      <c r="B44" s="1097" t="s">
        <v>1375</v>
      </c>
      <c r="C44" s="883" t="s">
        <v>1643</v>
      </c>
      <c r="D44" s="126"/>
      <c r="E44" s="929"/>
      <c r="F44" s="122"/>
    </row>
    <row r="45" spans="1:6" ht="39.9" customHeight="1" x14ac:dyDescent="0.25">
      <c r="A45" s="2091" t="s">
        <v>1319</v>
      </c>
      <c r="B45" s="1441" t="s">
        <v>1375</v>
      </c>
      <c r="C45" s="1442" t="s">
        <v>997</v>
      </c>
      <c r="D45" s="126"/>
      <c r="E45" s="630"/>
      <c r="F45" s="122"/>
    </row>
    <row r="46" spans="1:6" ht="39.9" customHeight="1" x14ac:dyDescent="0.25">
      <c r="A46" s="2091" t="s">
        <v>391</v>
      </c>
      <c r="B46" s="1441" t="s">
        <v>1375</v>
      </c>
      <c r="C46" s="1442" t="s">
        <v>1248</v>
      </c>
      <c r="D46" s="126"/>
      <c r="E46" s="630"/>
      <c r="F46" s="122"/>
    </row>
    <row r="47" spans="1:6" ht="52.8" x14ac:dyDescent="0.25">
      <c r="A47" s="2091" t="s">
        <v>509</v>
      </c>
      <c r="B47" s="1097" t="s">
        <v>1375</v>
      </c>
      <c r="C47" s="883" t="s">
        <v>2458</v>
      </c>
      <c r="D47" s="124"/>
      <c r="E47" s="124"/>
      <c r="F47" s="120"/>
    </row>
    <row r="48" spans="1:6" ht="39.9" customHeight="1" x14ac:dyDescent="0.25">
      <c r="A48" s="1379" t="s">
        <v>1165</v>
      </c>
      <c r="B48" s="1097" t="s">
        <v>1375</v>
      </c>
      <c r="C48" s="883" t="s">
        <v>680</v>
      </c>
      <c r="D48" s="124"/>
      <c r="E48" s="124"/>
      <c r="F48" s="124"/>
    </row>
    <row r="49" spans="1:6" ht="39.9" customHeight="1" x14ac:dyDescent="0.25">
      <c r="A49" s="1379" t="s">
        <v>1166</v>
      </c>
      <c r="B49" s="1097" t="s">
        <v>1375</v>
      </c>
      <c r="C49" s="883" t="s">
        <v>1564</v>
      </c>
      <c r="D49" s="125"/>
      <c r="E49" s="119"/>
      <c r="F49" s="119"/>
    </row>
    <row r="50" spans="1:6" ht="39.9" customHeight="1" x14ac:dyDescent="0.25">
      <c r="A50" s="1379" t="s">
        <v>1688</v>
      </c>
      <c r="B50" s="1097" t="s">
        <v>1375</v>
      </c>
      <c r="C50" s="1381" t="s">
        <v>1779</v>
      </c>
      <c r="D50" s="125"/>
      <c r="E50" s="119"/>
      <c r="F50" s="119"/>
    </row>
    <row r="51" spans="1:6" ht="39.9" customHeight="1" x14ac:dyDescent="0.25">
      <c r="A51" s="1379" t="s">
        <v>1962</v>
      </c>
      <c r="B51" s="872" t="s">
        <v>1983</v>
      </c>
      <c r="C51" s="482" t="s">
        <v>1977</v>
      </c>
      <c r="D51" s="125"/>
      <c r="E51" s="119"/>
      <c r="F51" s="119"/>
    </row>
    <row r="52" spans="1:6" ht="39.9" customHeight="1" x14ac:dyDescent="0.25">
      <c r="A52" s="1379" t="s">
        <v>1469</v>
      </c>
      <c r="B52" s="872" t="s">
        <v>1375</v>
      </c>
      <c r="C52" s="883" t="s">
        <v>246</v>
      </c>
      <c r="D52" s="630"/>
      <c r="E52" s="630"/>
      <c r="F52" s="630"/>
    </row>
    <row r="53" spans="1:6" ht="39.9" customHeight="1" x14ac:dyDescent="0.25">
      <c r="A53" s="1379" t="s">
        <v>244</v>
      </c>
      <c r="B53" s="874" t="s">
        <v>1375</v>
      </c>
      <c r="C53" s="879" t="s">
        <v>119</v>
      </c>
      <c r="D53" s="630"/>
      <c r="E53" s="630"/>
      <c r="F53" s="630"/>
    </row>
    <row r="54" spans="1:6" ht="39.9" customHeight="1" x14ac:dyDescent="0.25">
      <c r="A54" s="1379" t="s">
        <v>1471</v>
      </c>
      <c r="B54" s="874" t="s">
        <v>1375</v>
      </c>
      <c r="C54" s="879" t="s">
        <v>534</v>
      </c>
      <c r="D54" s="124"/>
      <c r="E54" s="630"/>
      <c r="F54" s="630"/>
    </row>
    <row r="55" spans="1:6" ht="39.9" customHeight="1" x14ac:dyDescent="0.25">
      <c r="A55" s="1379" t="s">
        <v>392</v>
      </c>
      <c r="B55" s="874" t="s">
        <v>1375</v>
      </c>
      <c r="C55" s="879" t="s">
        <v>1284</v>
      </c>
      <c r="D55" s="124"/>
      <c r="E55" s="630"/>
      <c r="F55" s="630"/>
    </row>
    <row r="56" spans="1:6" ht="39.9" customHeight="1" x14ac:dyDescent="0.25">
      <c r="A56" s="1379" t="s">
        <v>994</v>
      </c>
      <c r="B56" s="874" t="s">
        <v>1375</v>
      </c>
      <c r="C56" s="880" t="s">
        <v>996</v>
      </c>
      <c r="D56" s="124"/>
      <c r="E56" s="630"/>
      <c r="F56" s="630"/>
    </row>
    <row r="57" spans="1:6" ht="39.9" customHeight="1" x14ac:dyDescent="0.25">
      <c r="A57" s="1379" t="s">
        <v>2459</v>
      </c>
      <c r="B57" s="874" t="s">
        <v>1375</v>
      </c>
      <c r="C57" s="879" t="s">
        <v>2460</v>
      </c>
      <c r="D57" s="124"/>
      <c r="E57" s="630"/>
      <c r="F57" s="630"/>
    </row>
    <row r="58" spans="1:6" ht="50.1" customHeight="1" x14ac:dyDescent="0.25">
      <c r="A58" s="1379" t="s">
        <v>1167</v>
      </c>
      <c r="B58" s="874" t="s">
        <v>1375</v>
      </c>
      <c r="C58" s="879" t="s">
        <v>300</v>
      </c>
      <c r="D58" s="125"/>
      <c r="E58" s="630"/>
      <c r="F58" s="630"/>
    </row>
    <row r="59" spans="1:6" ht="52.8" x14ac:dyDescent="0.25">
      <c r="A59" s="1379" t="s">
        <v>1168</v>
      </c>
      <c r="B59" s="874" t="s">
        <v>610</v>
      </c>
      <c r="C59" s="879" t="s">
        <v>295</v>
      </c>
      <c r="D59" s="125"/>
      <c r="E59" s="630"/>
      <c r="F59" s="630"/>
    </row>
    <row r="60" spans="1:6" ht="50.1" customHeight="1" x14ac:dyDescent="0.25">
      <c r="A60" s="1379" t="s">
        <v>1169</v>
      </c>
      <c r="B60" s="874" t="s">
        <v>1375</v>
      </c>
      <c r="C60" s="881" t="s">
        <v>299</v>
      </c>
      <c r="D60" s="125"/>
      <c r="E60" s="630"/>
      <c r="F60" s="630"/>
    </row>
    <row r="61" spans="1:6" ht="50.1" customHeight="1" x14ac:dyDescent="0.25">
      <c r="A61" s="1379" t="s">
        <v>1170</v>
      </c>
      <c r="B61" s="874" t="s">
        <v>1375</v>
      </c>
      <c r="C61" s="881" t="s">
        <v>297</v>
      </c>
      <c r="D61" s="125"/>
      <c r="E61" s="630"/>
      <c r="F61" s="630"/>
    </row>
    <row r="62" spans="1:6" ht="50.1" customHeight="1" x14ac:dyDescent="0.25">
      <c r="A62" s="1379" t="s">
        <v>1171</v>
      </c>
      <c r="B62" s="874" t="s">
        <v>1375</v>
      </c>
      <c r="C62" s="881" t="s">
        <v>298</v>
      </c>
      <c r="D62" s="125"/>
      <c r="E62" s="630"/>
      <c r="F62" s="630"/>
    </row>
    <row r="63" spans="1:6" ht="50.1" customHeight="1" x14ac:dyDescent="0.25">
      <c r="A63" s="1379" t="s">
        <v>382</v>
      </c>
      <c r="B63" s="874" t="s">
        <v>1375</v>
      </c>
      <c r="C63" s="882" t="s">
        <v>54</v>
      </c>
      <c r="D63" s="125"/>
      <c r="E63" s="630"/>
      <c r="F63" s="630"/>
    </row>
    <row r="64" spans="1:6" ht="50.1" customHeight="1" x14ac:dyDescent="0.25">
      <c r="A64" s="1379" t="s">
        <v>2461</v>
      </c>
      <c r="B64" s="874" t="s">
        <v>1375</v>
      </c>
      <c r="C64" s="882" t="s">
        <v>2462</v>
      </c>
      <c r="D64" s="125"/>
      <c r="E64" s="630"/>
      <c r="F64" s="630"/>
    </row>
    <row r="65" spans="1:6" ht="39.9" customHeight="1" x14ac:dyDescent="0.25">
      <c r="A65" s="1379" t="s">
        <v>393</v>
      </c>
      <c r="B65" s="874" t="s">
        <v>1375</v>
      </c>
      <c r="C65" s="879" t="s">
        <v>227</v>
      </c>
      <c r="D65" s="125"/>
      <c r="E65" s="630"/>
      <c r="F65" s="630"/>
    </row>
    <row r="66" spans="1:6" ht="39.9" customHeight="1" x14ac:dyDescent="0.25">
      <c r="A66" s="1379" t="s">
        <v>329</v>
      </c>
      <c r="B66" s="874" t="s">
        <v>1375</v>
      </c>
      <c r="C66" s="879" t="s">
        <v>330</v>
      </c>
      <c r="D66" s="125"/>
      <c r="E66" s="630"/>
      <c r="F66" s="630"/>
    </row>
    <row r="67" spans="1:6" ht="39.9" customHeight="1" x14ac:dyDescent="0.25">
      <c r="A67" s="1379" t="s">
        <v>331</v>
      </c>
      <c r="B67" s="874" t="s">
        <v>1375</v>
      </c>
      <c r="C67" s="879" t="s">
        <v>332</v>
      </c>
      <c r="D67" s="125"/>
      <c r="E67" s="630"/>
      <c r="F67" s="630"/>
    </row>
    <row r="68" spans="1:6" ht="39.9" customHeight="1" x14ac:dyDescent="0.25">
      <c r="A68" s="1379" t="s">
        <v>333</v>
      </c>
      <c r="B68" s="874" t="s">
        <v>1375</v>
      </c>
      <c r="C68" s="879" t="s">
        <v>1498</v>
      </c>
      <c r="D68" s="125"/>
      <c r="E68" s="630"/>
      <c r="F68" s="630"/>
    </row>
    <row r="69" spans="1:6" ht="39.9" customHeight="1" x14ac:dyDescent="0.25">
      <c r="A69" s="1379" t="s">
        <v>881</v>
      </c>
      <c r="B69" s="872" t="s">
        <v>1375</v>
      </c>
      <c r="C69" s="883" t="s">
        <v>882</v>
      </c>
      <c r="D69" s="125"/>
      <c r="E69" s="630"/>
      <c r="F69" s="630"/>
    </row>
    <row r="70" spans="1:6" ht="52.8" x14ac:dyDescent="0.25">
      <c r="A70" s="1379" t="s">
        <v>226</v>
      </c>
      <c r="B70" s="874" t="s">
        <v>1375</v>
      </c>
      <c r="C70" s="879" t="s">
        <v>1288</v>
      </c>
      <c r="D70" s="125"/>
      <c r="E70" s="630"/>
      <c r="F70" s="630"/>
    </row>
    <row r="71" spans="1:6" ht="39.9" customHeight="1" x14ac:dyDescent="0.25">
      <c r="A71" s="1379" t="s">
        <v>394</v>
      </c>
      <c r="B71" s="874" t="s">
        <v>1375</v>
      </c>
      <c r="C71" s="879" t="s">
        <v>1422</v>
      </c>
      <c r="D71" s="125"/>
      <c r="E71" s="630"/>
      <c r="F71" s="630"/>
    </row>
    <row r="72" spans="1:6" ht="39.9" customHeight="1" x14ac:dyDescent="0.25">
      <c r="A72" s="1379" t="s">
        <v>395</v>
      </c>
      <c r="B72" s="874" t="s">
        <v>1375</v>
      </c>
      <c r="C72" s="879" t="s">
        <v>1430</v>
      </c>
      <c r="D72" s="125"/>
      <c r="E72" s="630"/>
      <c r="F72" s="630"/>
    </row>
    <row r="73" spans="1:6" ht="39.9" customHeight="1" x14ac:dyDescent="0.25">
      <c r="A73" s="1379" t="s">
        <v>396</v>
      </c>
      <c r="B73" s="874" t="s">
        <v>1375</v>
      </c>
      <c r="C73" s="1008" t="s">
        <v>409</v>
      </c>
      <c r="D73" s="125"/>
      <c r="E73" s="630"/>
      <c r="F73" s="630"/>
    </row>
    <row r="74" spans="1:6" ht="39.9" customHeight="1" x14ac:dyDescent="0.25">
      <c r="A74" s="1379" t="s">
        <v>397</v>
      </c>
      <c r="B74" s="874" t="s">
        <v>1375</v>
      </c>
      <c r="C74" s="1008" t="s">
        <v>1677</v>
      </c>
      <c r="D74" s="125"/>
      <c r="E74" s="630"/>
      <c r="F74" s="630"/>
    </row>
    <row r="75" spans="1:6" ht="39.9" customHeight="1" x14ac:dyDescent="0.25">
      <c r="A75" s="1379" t="s">
        <v>410</v>
      </c>
      <c r="B75" s="878" t="s">
        <v>610</v>
      </c>
      <c r="C75" s="1008" t="s">
        <v>2061</v>
      </c>
      <c r="D75" s="125"/>
      <c r="E75" s="630"/>
      <c r="F75" s="630"/>
    </row>
    <row r="76" spans="1:6" ht="39.9" customHeight="1" x14ac:dyDescent="0.25">
      <c r="A76" s="1379" t="s">
        <v>446</v>
      </c>
      <c r="B76" s="878" t="s">
        <v>610</v>
      </c>
      <c r="C76" s="1008" t="s">
        <v>1677</v>
      </c>
      <c r="D76" s="993" t="s">
        <v>1403</v>
      </c>
      <c r="E76" s="631" t="s">
        <v>1403</v>
      </c>
      <c r="F76" s="630"/>
    </row>
    <row r="77" spans="1:6" ht="39.9" customHeight="1" x14ac:dyDescent="0.25">
      <c r="A77" s="1379" t="s">
        <v>447</v>
      </c>
      <c r="B77" s="878" t="s">
        <v>610</v>
      </c>
      <c r="C77" s="1008" t="s">
        <v>1677</v>
      </c>
      <c r="D77" s="993" t="s">
        <v>1403</v>
      </c>
      <c r="E77" s="631" t="s">
        <v>1403</v>
      </c>
      <c r="F77" s="630"/>
    </row>
    <row r="78" spans="1:6" ht="39.9" customHeight="1" x14ac:dyDescent="0.25">
      <c r="A78" s="1379" t="s">
        <v>1697</v>
      </c>
      <c r="B78" s="1097" t="s">
        <v>610</v>
      </c>
      <c r="C78" s="1008" t="s">
        <v>1403</v>
      </c>
      <c r="D78" s="993" t="s">
        <v>1403</v>
      </c>
      <c r="E78" s="1501" t="s">
        <v>1403</v>
      </c>
      <c r="F78" s="630"/>
    </row>
    <row r="79" spans="1:6" ht="39.9" customHeight="1" x14ac:dyDescent="0.25">
      <c r="A79" s="1379" t="s">
        <v>1696</v>
      </c>
      <c r="B79" s="1097" t="s">
        <v>610</v>
      </c>
      <c r="C79" s="1008" t="s">
        <v>1984</v>
      </c>
      <c r="D79" s="993" t="s">
        <v>1403</v>
      </c>
      <c r="E79" s="631" t="s">
        <v>1403</v>
      </c>
      <c r="F79" s="630"/>
    </row>
    <row r="80" spans="1:6" ht="39.9" customHeight="1" x14ac:dyDescent="0.25">
      <c r="A80" s="1379" t="s">
        <v>1807</v>
      </c>
      <c r="B80" s="1097" t="s">
        <v>1980</v>
      </c>
      <c r="C80" s="1098" t="s">
        <v>1981</v>
      </c>
      <c r="D80" s="993" t="s">
        <v>1403</v>
      </c>
      <c r="E80" s="631" t="s">
        <v>1403</v>
      </c>
      <c r="F80" s="630"/>
    </row>
    <row r="81" spans="1:6" ht="39.9" customHeight="1" x14ac:dyDescent="0.25">
      <c r="A81" s="1379" t="s">
        <v>1940</v>
      </c>
      <c r="B81" s="1097" t="s">
        <v>1619</v>
      </c>
      <c r="C81" s="883" t="s">
        <v>1979</v>
      </c>
      <c r="D81" s="993"/>
      <c r="E81" s="631"/>
      <c r="F81" s="630"/>
    </row>
    <row r="82" spans="1:6" ht="39.9" customHeight="1" x14ac:dyDescent="0.25">
      <c r="A82" s="1379" t="s">
        <v>2052</v>
      </c>
      <c r="B82" s="872" t="s">
        <v>1375</v>
      </c>
      <c r="C82" s="883" t="s">
        <v>2060</v>
      </c>
      <c r="D82" s="993"/>
      <c r="E82" s="631"/>
      <c r="F82" s="630"/>
    </row>
    <row r="83" spans="1:6" ht="39.9" customHeight="1" x14ac:dyDescent="0.25">
      <c r="A83" s="1379" t="s">
        <v>2463</v>
      </c>
      <c r="B83" s="872" t="s">
        <v>1375</v>
      </c>
      <c r="C83" s="1098" t="s">
        <v>2464</v>
      </c>
      <c r="D83" s="993" t="s">
        <v>1403</v>
      </c>
      <c r="E83" s="631" t="s">
        <v>1403</v>
      </c>
      <c r="F83" s="630"/>
    </row>
    <row r="84" spans="1:6" ht="39.9" customHeight="1" x14ac:dyDescent="0.25">
      <c r="A84" s="1379" t="s">
        <v>2465</v>
      </c>
      <c r="B84" s="1097" t="s">
        <v>1980</v>
      </c>
      <c r="C84" s="883" t="s">
        <v>2466</v>
      </c>
      <c r="D84" s="993"/>
      <c r="E84" s="631"/>
      <c r="F84" s="630"/>
    </row>
    <row r="85" spans="1:6" ht="39.9" customHeight="1" x14ac:dyDescent="0.25">
      <c r="A85" s="1379" t="s">
        <v>2467</v>
      </c>
      <c r="B85" s="872" t="s">
        <v>1375</v>
      </c>
      <c r="C85" s="883" t="s">
        <v>2468</v>
      </c>
      <c r="D85" s="993"/>
      <c r="E85" s="631"/>
      <c r="F85" s="630"/>
    </row>
    <row r="86" spans="1:6" ht="39.9" customHeight="1" x14ac:dyDescent="0.25">
      <c r="A86" s="1379" t="s">
        <v>2469</v>
      </c>
      <c r="B86" s="1097" t="s">
        <v>2470</v>
      </c>
      <c r="C86" s="883" t="s">
        <v>2471</v>
      </c>
      <c r="D86" s="993"/>
      <c r="E86" s="631"/>
      <c r="F86" s="630"/>
    </row>
    <row r="87" spans="1:6" x14ac:dyDescent="0.25">
      <c r="A87" s="1256"/>
      <c r="B87" s="1257"/>
      <c r="C87" s="630"/>
      <c r="D87" s="124"/>
      <c r="E87" s="1258"/>
      <c r="F87" s="1258"/>
    </row>
    <row r="88" spans="1:6" ht="15.6" x14ac:dyDescent="0.25">
      <c r="A88" s="1039"/>
      <c r="B88" s="1038"/>
      <c r="C88" s="128"/>
      <c r="D88" s="130"/>
      <c r="E88" s="117"/>
      <c r="F88" s="117"/>
    </row>
    <row r="89" spans="1:6" ht="33.75" customHeight="1" x14ac:dyDescent="0.25">
      <c r="A89" s="1037"/>
      <c r="B89" s="1037"/>
      <c r="C89" s="128"/>
      <c r="D89" s="130"/>
      <c r="E89" s="117"/>
      <c r="F89" s="117"/>
    </row>
    <row r="90" spans="1:6" ht="21" customHeight="1" x14ac:dyDescent="0.25">
      <c r="A90" s="875"/>
      <c r="B90" s="875"/>
      <c r="C90" s="128"/>
      <c r="D90" s="117"/>
      <c r="E90" s="129"/>
      <c r="F90" s="129"/>
    </row>
    <row r="91" spans="1:6" ht="39.75" customHeight="1" x14ac:dyDescent="0.25">
      <c r="A91" s="875"/>
      <c r="B91" s="875"/>
      <c r="C91" s="128"/>
      <c r="D91" s="117"/>
      <c r="E91" s="128"/>
      <c r="F91" s="128"/>
    </row>
    <row r="92" spans="1:6" ht="6" customHeight="1" x14ac:dyDescent="0.25">
      <c r="A92" s="875"/>
      <c r="B92" s="875"/>
      <c r="C92" s="128"/>
      <c r="D92" s="117"/>
      <c r="E92" s="235"/>
      <c r="F92" s="235"/>
    </row>
    <row r="93" spans="1:6" ht="35.25" customHeight="1" x14ac:dyDescent="0.25">
      <c r="A93" s="875"/>
      <c r="B93" s="875"/>
      <c r="C93" s="128"/>
      <c r="D93" s="117"/>
      <c r="E93" s="128"/>
      <c r="F93" s="128"/>
    </row>
    <row r="94" spans="1:6" ht="76.5" customHeight="1" x14ac:dyDescent="0.25">
      <c r="A94" s="875"/>
      <c r="B94" s="875"/>
      <c r="C94" s="128"/>
      <c r="D94" s="117"/>
      <c r="E94" s="129"/>
      <c r="F94" s="129"/>
    </row>
    <row r="95" spans="1:6" ht="20.25" customHeight="1" x14ac:dyDescent="0.25">
      <c r="A95" s="875"/>
      <c r="B95" s="875"/>
      <c r="C95" s="128"/>
      <c r="D95" s="130"/>
      <c r="E95" s="128"/>
      <c r="F95" s="128"/>
    </row>
    <row r="96" spans="1:6" x14ac:dyDescent="0.25">
      <c r="A96" s="875"/>
      <c r="B96" s="875"/>
      <c r="C96" s="118"/>
      <c r="D96" s="130"/>
      <c r="E96" s="128"/>
      <c r="F96" s="128"/>
    </row>
    <row r="97" spans="1:6" ht="23.25" customHeight="1" x14ac:dyDescent="0.25">
      <c r="A97" s="875"/>
      <c r="B97" s="875"/>
      <c r="C97" s="128"/>
      <c r="D97" s="130"/>
      <c r="E97" s="129"/>
      <c r="F97" s="129"/>
    </row>
    <row r="98" spans="1:6" x14ac:dyDescent="0.25">
      <c r="A98" s="875"/>
      <c r="B98" s="875"/>
      <c r="C98" s="128"/>
      <c r="D98" s="130"/>
      <c r="E98" s="128"/>
      <c r="F98" s="128"/>
    </row>
    <row r="99" spans="1:6" ht="30" customHeight="1" x14ac:dyDescent="0.25">
      <c r="A99" s="875"/>
      <c r="B99" s="875"/>
      <c r="C99" s="128"/>
      <c r="D99" s="130"/>
      <c r="E99" s="129"/>
      <c r="F99" s="129"/>
    </row>
    <row r="100" spans="1:6" x14ac:dyDescent="0.25">
      <c r="A100" s="875"/>
      <c r="B100" s="875"/>
      <c r="C100" s="128"/>
      <c r="D100" s="130"/>
      <c r="E100" s="128"/>
      <c r="F100" s="128"/>
    </row>
    <row r="101" spans="1:6" ht="33.75" customHeight="1" x14ac:dyDescent="0.25">
      <c r="A101" s="875"/>
      <c r="B101" s="875"/>
      <c r="C101" s="128"/>
      <c r="D101" s="130"/>
      <c r="E101" s="128"/>
      <c r="F101" s="128"/>
    </row>
    <row r="102" spans="1:6" ht="12.75" customHeight="1" x14ac:dyDescent="0.25">
      <c r="A102" s="875"/>
      <c r="B102" s="875"/>
      <c r="C102" s="128"/>
      <c r="D102" s="117"/>
      <c r="E102" s="129"/>
      <c r="F102" s="129"/>
    </row>
    <row r="103" spans="1:6" ht="171" customHeight="1" x14ac:dyDescent="0.25">
      <c r="A103" s="875"/>
      <c r="B103" s="875"/>
      <c r="C103" s="128"/>
      <c r="D103" s="117"/>
      <c r="E103" s="129"/>
      <c r="F103" s="129"/>
    </row>
    <row r="104" spans="1:6" ht="30.75" customHeight="1" x14ac:dyDescent="0.25">
      <c r="A104" s="875"/>
      <c r="B104" s="875"/>
      <c r="C104" s="128"/>
      <c r="D104" s="117"/>
      <c r="E104" s="129"/>
      <c r="F104" s="129"/>
    </row>
    <row r="105" spans="1:6" x14ac:dyDescent="0.25">
      <c r="A105" s="875"/>
      <c r="B105" s="875"/>
      <c r="C105" s="128"/>
      <c r="D105" s="117"/>
      <c r="E105" s="129"/>
      <c r="F105" s="129"/>
    </row>
    <row r="106" spans="1:6" ht="30.75" customHeight="1" x14ac:dyDescent="0.25">
      <c r="A106" s="875"/>
      <c r="B106" s="875"/>
      <c r="C106" s="128"/>
      <c r="D106" s="130"/>
      <c r="E106" s="129"/>
      <c r="F106" s="129"/>
    </row>
    <row r="107" spans="1:6" ht="18" customHeight="1" x14ac:dyDescent="0.25">
      <c r="A107" s="875"/>
      <c r="B107" s="875"/>
      <c r="C107" s="128"/>
      <c r="D107" s="117"/>
      <c r="E107" s="117"/>
      <c r="F107" s="117"/>
    </row>
    <row r="108" spans="1:6" x14ac:dyDescent="0.25">
      <c r="A108" s="875"/>
      <c r="B108" s="875"/>
      <c r="C108" s="128"/>
      <c r="D108" s="117"/>
      <c r="E108" s="117"/>
      <c r="F108" s="117"/>
    </row>
    <row r="109" spans="1:6" ht="51" customHeight="1" x14ac:dyDescent="0.25">
      <c r="A109" s="875"/>
      <c r="B109" s="875"/>
      <c r="C109" s="128"/>
      <c r="D109" s="117"/>
      <c r="E109" s="129"/>
      <c r="F109" s="129"/>
    </row>
    <row r="110" spans="1:6" x14ac:dyDescent="0.25">
      <c r="A110" s="875"/>
      <c r="B110" s="875"/>
      <c r="C110" s="128"/>
      <c r="D110" s="117"/>
      <c r="E110" s="117"/>
      <c r="F110" s="117"/>
    </row>
    <row r="111" spans="1:6" x14ac:dyDescent="0.25">
      <c r="A111" s="875"/>
      <c r="B111" s="875"/>
      <c r="C111" s="128"/>
      <c r="D111" s="117"/>
      <c r="E111" s="117"/>
      <c r="F111" s="117"/>
    </row>
    <row r="112" spans="1:6" x14ac:dyDescent="0.25">
      <c r="A112" s="875"/>
      <c r="B112" s="875"/>
      <c r="C112" s="128"/>
      <c r="D112" s="117"/>
      <c r="E112" s="129"/>
      <c r="F112" s="129"/>
    </row>
    <row r="113" spans="1:6" ht="149.25" customHeight="1" x14ac:dyDescent="0.25">
      <c r="A113" s="875"/>
      <c r="B113" s="875"/>
      <c r="C113" s="128"/>
      <c r="D113" s="117"/>
      <c r="E113" s="129"/>
      <c r="F113" s="129"/>
    </row>
    <row r="114" spans="1:6" x14ac:dyDescent="0.25">
      <c r="A114" s="875"/>
      <c r="B114" s="875"/>
      <c r="C114" s="128"/>
      <c r="D114" s="117"/>
      <c r="E114" s="129"/>
      <c r="F114" s="129"/>
    </row>
    <row r="115" spans="1:6" x14ac:dyDescent="0.25">
      <c r="A115" s="875"/>
      <c r="B115" s="875"/>
      <c r="C115" s="128"/>
      <c r="D115" s="117"/>
      <c r="E115" s="129"/>
      <c r="F115" s="129"/>
    </row>
    <row r="116" spans="1:6" x14ac:dyDescent="0.25">
      <c r="A116" s="875"/>
      <c r="B116" s="875"/>
      <c r="C116" s="128"/>
      <c r="D116" s="117"/>
      <c r="E116" s="129"/>
      <c r="F116" s="129"/>
    </row>
    <row r="117" spans="1:6" x14ac:dyDescent="0.25">
      <c r="A117" s="875"/>
      <c r="B117" s="875"/>
      <c r="C117" s="128"/>
      <c r="D117" s="117"/>
      <c r="E117" s="129"/>
      <c r="F117" s="129"/>
    </row>
    <row r="118" spans="1:6" x14ac:dyDescent="0.25">
      <c r="A118" s="875"/>
      <c r="B118" s="875"/>
      <c r="C118" s="128"/>
      <c r="D118" s="117"/>
      <c r="E118" s="129"/>
      <c r="F118" s="129"/>
    </row>
    <row r="119" spans="1:6" x14ac:dyDescent="0.25">
      <c r="A119" s="876"/>
      <c r="B119" s="876"/>
      <c r="C119" s="111"/>
      <c r="D119" s="236"/>
      <c r="E119" s="236"/>
      <c r="F119" s="236"/>
    </row>
    <row r="120" spans="1:6" x14ac:dyDescent="0.25">
      <c r="A120" s="876"/>
      <c r="B120" s="876"/>
      <c r="C120" s="237"/>
      <c r="D120" s="236"/>
      <c r="E120" s="236"/>
      <c r="F120" s="236"/>
    </row>
    <row r="121" spans="1:6" x14ac:dyDescent="0.25">
      <c r="A121" s="876"/>
      <c r="B121" s="876"/>
      <c r="C121" s="111"/>
      <c r="D121" s="236"/>
      <c r="E121" s="236"/>
      <c r="F121" s="236"/>
    </row>
    <row r="122" spans="1:6" x14ac:dyDescent="0.25">
      <c r="A122" s="876"/>
      <c r="B122" s="876"/>
      <c r="C122" s="111"/>
      <c r="D122" s="236"/>
      <c r="E122" s="236"/>
      <c r="F122" s="236"/>
    </row>
    <row r="123" spans="1:6" x14ac:dyDescent="0.25">
      <c r="A123" s="876"/>
      <c r="B123" s="876"/>
      <c r="C123" s="111"/>
      <c r="D123" s="236"/>
      <c r="E123" s="236"/>
      <c r="F123" s="236"/>
    </row>
    <row r="124" spans="1:6" x14ac:dyDescent="0.25">
      <c r="A124" s="876"/>
      <c r="B124" s="876"/>
      <c r="C124" s="111"/>
      <c r="D124" s="236"/>
      <c r="E124" s="236"/>
      <c r="F124" s="236"/>
    </row>
    <row r="125" spans="1:6" x14ac:dyDescent="0.25">
      <c r="A125" s="876"/>
      <c r="B125" s="876"/>
      <c r="C125" s="111"/>
      <c r="D125" s="236"/>
      <c r="E125" s="236"/>
      <c r="F125" s="236"/>
    </row>
    <row r="126" spans="1:6" x14ac:dyDescent="0.25">
      <c r="A126" s="876"/>
      <c r="B126" s="876"/>
      <c r="C126" s="111"/>
      <c r="D126" s="236"/>
      <c r="E126" s="236"/>
      <c r="F126" s="236"/>
    </row>
    <row r="127" spans="1:6" x14ac:dyDescent="0.25">
      <c r="A127" s="876"/>
      <c r="B127" s="876"/>
      <c r="C127" s="111"/>
      <c r="D127" s="236"/>
      <c r="E127" s="236"/>
      <c r="F127" s="236"/>
    </row>
    <row r="128" spans="1:6" x14ac:dyDescent="0.25">
      <c r="A128" s="876"/>
      <c r="B128" s="876"/>
      <c r="C128" s="111"/>
      <c r="D128" s="236"/>
      <c r="E128" s="236"/>
      <c r="F128" s="236"/>
    </row>
    <row r="129" spans="1:6" x14ac:dyDescent="0.25">
      <c r="A129" s="876"/>
      <c r="B129" s="876"/>
      <c r="C129" s="111"/>
      <c r="D129" s="236"/>
      <c r="E129" s="236"/>
      <c r="F129" s="236"/>
    </row>
    <row r="130" spans="1:6" x14ac:dyDescent="0.25">
      <c r="A130" s="876"/>
      <c r="B130" s="876"/>
      <c r="C130" s="111"/>
      <c r="D130" s="236"/>
      <c r="E130" s="236"/>
      <c r="F130" s="236"/>
    </row>
    <row r="131" spans="1:6" x14ac:dyDescent="0.25">
      <c r="A131" s="876"/>
      <c r="B131" s="876"/>
      <c r="C131" s="111"/>
      <c r="D131" s="236"/>
      <c r="E131" s="236"/>
      <c r="F131" s="236"/>
    </row>
    <row r="132" spans="1:6" x14ac:dyDescent="0.25">
      <c r="A132" s="876"/>
      <c r="B132" s="876"/>
      <c r="C132" s="111"/>
      <c r="D132" s="236"/>
      <c r="E132" s="236"/>
      <c r="F132" s="236"/>
    </row>
    <row r="133" spans="1:6" x14ac:dyDescent="0.25">
      <c r="A133" s="876"/>
      <c r="B133" s="876"/>
      <c r="C133" s="111"/>
      <c r="D133" s="111"/>
      <c r="E133" s="111"/>
      <c r="F133" s="111"/>
    </row>
    <row r="134" spans="1:6" x14ac:dyDescent="0.25">
      <c r="A134" s="876"/>
      <c r="B134" s="876"/>
      <c r="C134" s="111"/>
      <c r="D134" s="111"/>
      <c r="E134" s="111"/>
      <c r="F134" s="111"/>
    </row>
    <row r="135" spans="1:6" x14ac:dyDescent="0.25">
      <c r="A135" s="876"/>
      <c r="B135" s="876"/>
      <c r="C135" s="111"/>
      <c r="D135" s="111"/>
      <c r="E135" s="111"/>
      <c r="F135" s="111"/>
    </row>
    <row r="136" spans="1:6" x14ac:dyDescent="0.25">
      <c r="A136" s="876"/>
      <c r="B136" s="876"/>
      <c r="C136" s="111"/>
      <c r="D136" s="111"/>
      <c r="E136" s="111"/>
      <c r="F136" s="111"/>
    </row>
    <row r="137" spans="1:6" x14ac:dyDescent="0.25">
      <c r="A137" s="876"/>
      <c r="B137" s="876"/>
      <c r="C137" s="111"/>
      <c r="D137" s="111"/>
      <c r="E137" s="111"/>
      <c r="F137" s="111"/>
    </row>
    <row r="138" spans="1:6" x14ac:dyDescent="0.25">
      <c r="A138" s="876"/>
      <c r="B138" s="876"/>
      <c r="C138" s="111"/>
      <c r="D138" s="111"/>
      <c r="E138" s="111"/>
      <c r="F138" s="111"/>
    </row>
    <row r="139" spans="1:6" x14ac:dyDescent="0.25">
      <c r="A139" s="876"/>
      <c r="B139" s="876"/>
      <c r="C139" s="111"/>
      <c r="D139" s="111"/>
      <c r="E139" s="111"/>
      <c r="F139" s="111"/>
    </row>
    <row r="140" spans="1:6" x14ac:dyDescent="0.25">
      <c r="A140" s="876"/>
      <c r="B140" s="876"/>
      <c r="C140" s="111"/>
      <c r="D140" s="111"/>
      <c r="E140" s="111"/>
      <c r="F140" s="111"/>
    </row>
    <row r="141" spans="1:6" x14ac:dyDescent="0.25">
      <c r="A141" s="876"/>
      <c r="B141" s="876"/>
      <c r="C141" s="111"/>
      <c r="D141" s="111"/>
      <c r="E141" s="111"/>
      <c r="F141" s="111"/>
    </row>
    <row r="142" spans="1:6" x14ac:dyDescent="0.25">
      <c r="A142" s="876"/>
      <c r="B142" s="876"/>
      <c r="C142" s="111"/>
      <c r="D142" s="111"/>
      <c r="E142" s="111"/>
      <c r="F142" s="111"/>
    </row>
    <row r="143" spans="1:6" x14ac:dyDescent="0.25">
      <c r="A143" s="876"/>
      <c r="B143" s="876"/>
      <c r="C143" s="111"/>
      <c r="D143" s="111"/>
      <c r="E143" s="111"/>
      <c r="F143" s="111"/>
    </row>
    <row r="144" spans="1:6" x14ac:dyDescent="0.25">
      <c r="A144" s="876"/>
      <c r="B144" s="876"/>
      <c r="C144" s="111"/>
      <c r="D144" s="111"/>
      <c r="E144" s="111"/>
      <c r="F144" s="111"/>
    </row>
    <row r="145" spans="1:6" x14ac:dyDescent="0.25">
      <c r="A145" s="876"/>
      <c r="B145" s="876"/>
      <c r="C145" s="111"/>
      <c r="D145" s="111"/>
      <c r="E145" s="111"/>
      <c r="F145" s="111"/>
    </row>
    <row r="146" spans="1:6" x14ac:dyDescent="0.25">
      <c r="A146" s="876"/>
      <c r="B146" s="876"/>
      <c r="C146" s="111"/>
      <c r="D146" s="111"/>
      <c r="E146" s="111"/>
      <c r="F146" s="111"/>
    </row>
  </sheetData>
  <mergeCells count="4">
    <mergeCell ref="C5:C6"/>
    <mergeCell ref="D5:D6"/>
    <mergeCell ref="E5:E6"/>
    <mergeCell ref="F5:F6"/>
  </mergeCells>
  <phoneticPr fontId="0" type="noConversion"/>
  <printOptions horizontalCentered="1"/>
  <pageMargins left="0.1" right="0.15" top="1" bottom="0.75" header="0.69" footer="0"/>
  <pageSetup scale="89" fitToHeight="15" orientation="landscape" r:id="rId1"/>
  <headerFooter alignWithMargins="0">
    <oddFooter>&amp;L&amp;"Times New Roman,Regular"&amp;9
Journal Entry Control Log
June 2016
&amp;R&amp;P of &amp;N
&amp;D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N51"/>
  <sheetViews>
    <sheetView showGridLines="0" topLeftCell="A9" zoomScaleNormal="100" workbookViewId="0">
      <selection activeCell="N37" sqref="N37"/>
    </sheetView>
  </sheetViews>
  <sheetFormatPr defaultColWidth="7.88671875" defaultRowHeight="13.2" x14ac:dyDescent="0.25"/>
  <cols>
    <col min="1" max="1" width="8" style="1" customWidth="1"/>
    <col min="2" max="2" width="7.5546875" style="1" customWidth="1"/>
    <col min="3" max="3" width="32.109375" style="1" customWidth="1"/>
    <col min="4" max="4" width="15.5546875" style="1" customWidth="1"/>
    <col min="5" max="5" width="11.44140625" style="1" customWidth="1"/>
    <col min="6" max="6" width="9.5546875" style="1" customWidth="1"/>
    <col min="7" max="8" width="7.109375" style="1" customWidth="1"/>
    <col min="9" max="9" width="1.44140625" style="607" customWidth="1"/>
    <col min="10" max="10" width="7.109375" style="1" customWidth="1"/>
    <col min="11" max="11" width="1.44140625" style="1" customWidth="1"/>
    <col min="12" max="12" width="14.44140625" style="1" customWidth="1"/>
    <col min="13" max="13" width="17.88671875" style="1" customWidth="1"/>
    <col min="14" max="14" width="12.44140625" style="1" bestFit="1" customWidth="1"/>
    <col min="15" max="16384" width="7.88671875" style="1"/>
  </cols>
  <sheetData>
    <row r="1" spans="2:14" s="607" customFormat="1" hidden="1" x14ac:dyDescent="0.25">
      <c r="B1" s="677" t="s">
        <v>2100</v>
      </c>
    </row>
    <row r="2" spans="2:14" s="607" customFormat="1" hidden="1" x14ac:dyDescent="0.25">
      <c r="B2" s="1548" t="s">
        <v>2472</v>
      </c>
    </row>
    <row r="3" spans="2:14" s="607" customFormat="1" hidden="1" x14ac:dyDescent="0.25">
      <c r="B3" s="1574"/>
      <c r="C3" s="1574"/>
      <c r="D3" s="1574"/>
      <c r="E3" s="1574"/>
      <c r="F3" s="1574"/>
      <c r="G3" s="1574"/>
      <c r="H3" s="1574"/>
      <c r="I3" s="1574"/>
      <c r="J3" s="1574"/>
      <c r="K3" s="1574"/>
      <c r="L3" s="1574"/>
      <c r="M3" s="1574"/>
    </row>
    <row r="4" spans="2:14" ht="13.8" thickBot="1" x14ac:dyDescent="0.3">
      <c r="J4" s="406" t="s">
        <v>82</v>
      </c>
      <c r="L4" s="6"/>
      <c r="M4" s="6"/>
    </row>
    <row r="5" spans="2:14" ht="25.5" customHeight="1" thickBot="1" x14ac:dyDescent="0.3">
      <c r="J5" s="406" t="s">
        <v>85</v>
      </c>
      <c r="L5" s="6"/>
      <c r="M5" s="6"/>
    </row>
    <row r="6" spans="2:14" ht="13.8" thickBot="1" x14ac:dyDescent="0.3">
      <c r="B6" s="304"/>
      <c r="C6" s="304"/>
    </row>
    <row r="7" spans="2:14" ht="15.6" x14ac:dyDescent="0.3">
      <c r="B7" s="2271" t="s">
        <v>1374</v>
      </c>
      <c r="C7" s="2287"/>
      <c r="D7" s="2287"/>
      <c r="E7" s="2287"/>
      <c r="F7" s="2287"/>
      <c r="G7" s="2287"/>
      <c r="H7" s="2287"/>
      <c r="I7" s="2287"/>
      <c r="J7" s="2287"/>
      <c r="K7" s="2287"/>
      <c r="L7" s="2287"/>
      <c r="M7" s="2288"/>
    </row>
    <row r="8" spans="2:14" ht="15.6" x14ac:dyDescent="0.3">
      <c r="B8" s="2274" t="s">
        <v>1378</v>
      </c>
      <c r="C8" s="2275"/>
      <c r="D8" s="2275"/>
      <c r="E8" s="2275"/>
      <c r="F8" s="2275"/>
      <c r="G8" s="2275"/>
      <c r="H8" s="2275"/>
      <c r="I8" s="2275"/>
      <c r="J8" s="2275"/>
      <c r="K8" s="2275"/>
      <c r="L8" s="2275"/>
      <c r="M8" s="2295"/>
    </row>
    <row r="9" spans="2:14" ht="15.6" x14ac:dyDescent="0.3">
      <c r="B9" s="2283" t="s">
        <v>1308</v>
      </c>
      <c r="C9" s="2284"/>
      <c r="D9" s="2284"/>
      <c r="E9" s="1347"/>
      <c r="F9" s="1347"/>
      <c r="G9" s="1347"/>
      <c r="H9" s="1347"/>
      <c r="I9" s="1470"/>
      <c r="J9" s="1347"/>
      <c r="K9" s="1347"/>
      <c r="L9" s="1347"/>
      <c r="M9" s="1358"/>
    </row>
    <row r="10" spans="2:14" x14ac:dyDescent="0.25">
      <c r="B10" s="10" t="s">
        <v>1307</v>
      </c>
      <c r="C10" s="609"/>
      <c r="D10" s="609"/>
      <c r="E10" s="609"/>
      <c r="F10" s="612"/>
      <c r="G10" s="612"/>
      <c r="H10" s="83" t="s">
        <v>967</v>
      </c>
      <c r="I10" s="612"/>
      <c r="J10" s="612"/>
      <c r="K10" s="612"/>
      <c r="L10" s="612"/>
      <c r="M10" s="40"/>
      <c r="N10" s="5"/>
    </row>
    <row r="11" spans="2:14" x14ac:dyDescent="0.25">
      <c r="B11" s="47" t="s">
        <v>1359</v>
      </c>
      <c r="C11" s="609"/>
      <c r="D11" s="612"/>
      <c r="E11" s="612"/>
      <c r="F11" s="612"/>
      <c r="G11" s="612"/>
      <c r="H11" s="612"/>
      <c r="I11" s="612"/>
      <c r="J11" s="612"/>
      <c r="K11" s="612"/>
      <c r="L11" s="612"/>
      <c r="M11" s="40"/>
      <c r="N11" s="5"/>
    </row>
    <row r="12" spans="2:14" x14ac:dyDescent="0.25">
      <c r="B12" s="10"/>
      <c r="C12" s="612"/>
      <c r="D12" s="612"/>
      <c r="E12" s="612"/>
      <c r="F12" s="612"/>
      <c r="G12" s="612"/>
      <c r="H12" s="612"/>
      <c r="I12" s="612"/>
      <c r="J12" s="612"/>
      <c r="K12" s="612"/>
      <c r="L12" s="612"/>
      <c r="M12" s="40"/>
      <c r="N12" s="5"/>
    </row>
    <row r="13" spans="2:14" ht="13.8" thickBot="1" x14ac:dyDescent="0.3">
      <c r="B13" s="10"/>
      <c r="C13" s="6" t="s">
        <v>1366</v>
      </c>
      <c r="D13" s="496"/>
      <c r="E13" s="6"/>
      <c r="F13" s="6" t="s">
        <v>1408</v>
      </c>
      <c r="G13" s="6"/>
      <c r="H13" s="6"/>
      <c r="I13" s="6"/>
      <c r="J13" s="6"/>
      <c r="K13" s="6"/>
      <c r="L13" s="6"/>
      <c r="M13" s="50"/>
      <c r="N13" s="5"/>
    </row>
    <row r="14" spans="2:14" x14ac:dyDescent="0.25">
      <c r="B14" s="10"/>
      <c r="C14" s="612"/>
      <c r="D14" s="612"/>
      <c r="E14" s="612"/>
      <c r="F14" s="612"/>
      <c r="G14" s="612"/>
      <c r="H14" s="612"/>
      <c r="I14" s="612"/>
      <c r="J14" s="612"/>
      <c r="K14" s="612"/>
      <c r="L14" s="612"/>
      <c r="M14" s="40"/>
      <c r="N14" s="5"/>
    </row>
    <row r="15" spans="2:14" x14ac:dyDescent="0.25">
      <c r="B15" s="10"/>
      <c r="C15" s="612"/>
      <c r="D15" s="612"/>
      <c r="E15" s="612"/>
      <c r="F15" s="612"/>
      <c r="G15" s="612"/>
      <c r="H15" s="612"/>
      <c r="I15" s="612"/>
      <c r="J15" s="612"/>
      <c r="K15" s="612"/>
      <c r="L15" s="612"/>
      <c r="M15" s="40"/>
      <c r="N15" s="5"/>
    </row>
    <row r="16" spans="2:14" x14ac:dyDescent="0.25">
      <c r="B16" s="10"/>
      <c r="C16" s="612"/>
      <c r="D16" s="612"/>
      <c r="E16" s="612"/>
      <c r="F16" s="612"/>
      <c r="G16" s="612"/>
      <c r="H16" s="612"/>
      <c r="I16" s="612"/>
      <c r="J16" s="612"/>
      <c r="K16" s="612"/>
      <c r="L16" s="612"/>
      <c r="M16" s="40"/>
      <c r="N16" s="5"/>
    </row>
    <row r="17" spans="2:14" ht="13.8" thickBot="1" x14ac:dyDescent="0.3">
      <c r="B17" s="10"/>
      <c r="C17" s="612"/>
      <c r="D17" s="612"/>
      <c r="E17" s="612"/>
      <c r="F17" s="612"/>
      <c r="G17" s="612"/>
      <c r="H17" s="612"/>
      <c r="I17" s="612"/>
      <c r="J17" s="612"/>
      <c r="K17" s="612"/>
      <c r="L17" s="612"/>
      <c r="M17" s="40"/>
      <c r="N17" s="5"/>
    </row>
    <row r="18" spans="2:14" x14ac:dyDescent="0.25">
      <c r="B18" s="56" t="s">
        <v>1380</v>
      </c>
      <c r="C18" s="770" t="s">
        <v>1367</v>
      </c>
      <c r="D18" s="771" t="s">
        <v>1368</v>
      </c>
      <c r="E18" s="771" t="s">
        <v>1377</v>
      </c>
      <c r="F18" s="771" t="s">
        <v>1369</v>
      </c>
      <c r="G18" s="771" t="s">
        <v>1370</v>
      </c>
      <c r="H18" s="771" t="s">
        <v>1122</v>
      </c>
      <c r="I18" s="771"/>
      <c r="J18" s="771" t="s">
        <v>1120</v>
      </c>
      <c r="K18" s="771"/>
      <c r="L18" s="771" t="s">
        <v>1371</v>
      </c>
      <c r="M18" s="772" t="s">
        <v>1371</v>
      </c>
      <c r="N18" s="5"/>
    </row>
    <row r="19" spans="2:14" x14ac:dyDescent="0.25">
      <c r="B19" s="10"/>
      <c r="C19" s="10"/>
      <c r="D19" s="612"/>
      <c r="E19" s="612"/>
      <c r="F19" s="612"/>
      <c r="G19" s="612"/>
      <c r="H19" s="1352" t="s">
        <v>1993</v>
      </c>
      <c r="I19" s="612"/>
      <c r="J19" s="1352" t="s">
        <v>1119</v>
      </c>
      <c r="K19" s="612"/>
      <c r="L19" s="1352" t="s">
        <v>1372</v>
      </c>
      <c r="M19" s="12" t="s">
        <v>1373</v>
      </c>
      <c r="N19" s="5"/>
    </row>
    <row r="20" spans="2:14" ht="6.75" customHeight="1" thickBot="1" x14ac:dyDescent="0.3">
      <c r="B20" s="10"/>
      <c r="C20" s="13"/>
      <c r="D20" s="14"/>
      <c r="E20" s="14"/>
      <c r="F20" s="14"/>
      <c r="G20" s="14"/>
      <c r="H20" s="14"/>
      <c r="I20" s="14"/>
      <c r="J20" s="14"/>
      <c r="K20" s="14"/>
      <c r="L20" s="15"/>
      <c r="M20" s="16"/>
      <c r="N20" s="5"/>
    </row>
    <row r="21" spans="2:14" ht="13.8" thickTop="1" x14ac:dyDescent="0.25">
      <c r="B21" s="10"/>
      <c r="C21" s="1363"/>
      <c r="D21" s="1364"/>
      <c r="E21" s="43"/>
      <c r="F21" s="43"/>
      <c r="G21" s="612"/>
      <c r="H21" s="612"/>
      <c r="I21" s="612"/>
      <c r="J21" s="612"/>
      <c r="K21" s="612"/>
      <c r="L21" s="18"/>
      <c r="M21" s="825"/>
      <c r="N21" s="5"/>
    </row>
    <row r="22" spans="2:14" x14ac:dyDescent="0.25">
      <c r="B22" s="562" t="s">
        <v>1386</v>
      </c>
      <c r="C22" s="899" t="s">
        <v>746</v>
      </c>
      <c r="D22" s="90"/>
      <c r="E22" s="497"/>
      <c r="F22" s="497"/>
      <c r="G22" s="90"/>
      <c r="H22" s="774"/>
      <c r="I22" s="610"/>
      <c r="J22" s="90"/>
      <c r="K22" s="610"/>
      <c r="L22" s="824"/>
      <c r="M22" s="827"/>
      <c r="N22" s="5"/>
    </row>
    <row r="23" spans="2:14" x14ac:dyDescent="0.25">
      <c r="B23" s="10"/>
      <c r="C23" s="1107" t="s">
        <v>747</v>
      </c>
      <c r="D23" s="566" t="s">
        <v>262</v>
      </c>
      <c r="E23" s="497" t="s">
        <v>983</v>
      </c>
      <c r="F23" s="497" t="s">
        <v>1304</v>
      </c>
      <c r="G23" s="90">
        <v>11000</v>
      </c>
      <c r="H23" s="1364">
        <v>2014</v>
      </c>
      <c r="I23" s="610"/>
      <c r="J23" s="90"/>
      <c r="K23" s="610"/>
      <c r="L23" s="824">
        <v>256038.63</v>
      </c>
      <c r="M23" s="827"/>
      <c r="N23" s="5"/>
    </row>
    <row r="24" spans="2:14" x14ac:dyDescent="0.25">
      <c r="B24" s="562" t="s">
        <v>1386</v>
      </c>
      <c r="C24" s="899" t="s">
        <v>1309</v>
      </c>
      <c r="D24" s="90"/>
      <c r="E24" s="497"/>
      <c r="F24" s="497"/>
      <c r="G24" s="90"/>
      <c r="H24" s="774"/>
      <c r="I24" s="610"/>
      <c r="J24" s="90"/>
      <c r="K24" s="610"/>
      <c r="L24" s="824"/>
      <c r="M24" s="827"/>
      <c r="N24" s="5"/>
    </row>
    <row r="25" spans="2:14" x14ac:dyDescent="0.25">
      <c r="B25" s="10"/>
      <c r="C25" s="1139" t="s">
        <v>2085</v>
      </c>
      <c r="D25" s="566" t="s">
        <v>262</v>
      </c>
      <c r="E25" s="497" t="s">
        <v>983</v>
      </c>
      <c r="F25" s="497" t="s">
        <v>1304</v>
      </c>
      <c r="G25" s="90">
        <v>11000</v>
      </c>
      <c r="H25" s="1364">
        <v>2017</v>
      </c>
      <c r="I25" s="610"/>
      <c r="J25" s="90"/>
      <c r="K25" s="610"/>
      <c r="L25" s="824"/>
      <c r="M25" s="827">
        <v>256038.63</v>
      </c>
      <c r="N25" s="5"/>
    </row>
    <row r="26" spans="2:14" x14ac:dyDescent="0.25">
      <c r="B26" s="10"/>
      <c r="C26" s="1006"/>
      <c r="D26" s="90"/>
      <c r="E26" s="90"/>
      <c r="F26" s="90"/>
      <c r="G26" s="90"/>
      <c r="H26" s="90"/>
      <c r="I26" s="610"/>
      <c r="J26" s="90"/>
      <c r="K26" s="610"/>
      <c r="L26" s="824"/>
      <c r="M26" s="827"/>
      <c r="N26" s="26"/>
    </row>
    <row r="27" spans="2:14" x14ac:dyDescent="0.25">
      <c r="B27" s="10"/>
      <c r="C27" s="239"/>
      <c r="D27" s="90"/>
      <c r="E27" s="90"/>
      <c r="F27" s="90"/>
      <c r="G27" s="90"/>
      <c r="H27" s="90"/>
      <c r="I27" s="610"/>
      <c r="J27" s="90"/>
      <c r="K27" s="610"/>
      <c r="L27" s="824"/>
      <c r="M27" s="827"/>
      <c r="N27" s="5"/>
    </row>
    <row r="28" spans="2:14" ht="13.8" thickBot="1" x14ac:dyDescent="0.3">
      <c r="B28" s="10"/>
      <c r="C28" s="1363"/>
      <c r="D28" s="1364"/>
      <c r="E28" s="1364"/>
      <c r="F28" s="1364"/>
      <c r="G28" s="1364"/>
      <c r="H28" s="1364"/>
      <c r="I28" s="612"/>
      <c r="J28" s="1364"/>
      <c r="K28" s="612"/>
      <c r="L28" s="824"/>
      <c r="M28" s="827"/>
      <c r="N28" s="5"/>
    </row>
    <row r="29" spans="2:14" x14ac:dyDescent="0.25">
      <c r="B29" s="10"/>
      <c r="C29" s="1361"/>
      <c r="D29" s="1362"/>
      <c r="E29" s="1362"/>
      <c r="F29" s="1362"/>
      <c r="G29" s="1362"/>
      <c r="H29" s="1362"/>
      <c r="I29" s="29"/>
      <c r="J29" s="1362"/>
      <c r="K29" s="29"/>
      <c r="L29" s="30"/>
      <c r="M29" s="31"/>
      <c r="N29" s="5"/>
    </row>
    <row r="30" spans="2:14" ht="13.8" thickBot="1" x14ac:dyDescent="0.3">
      <c r="B30" s="10"/>
      <c r="C30" s="10"/>
      <c r="D30" s="612"/>
      <c r="E30" s="612"/>
      <c r="F30" s="612"/>
      <c r="G30" s="612"/>
      <c r="H30" s="612"/>
      <c r="I30" s="612"/>
      <c r="J30" s="612"/>
      <c r="K30" s="612"/>
      <c r="L30" s="32">
        <f>SUM(L22:L29)</f>
        <v>256038.63</v>
      </c>
      <c r="M30" s="33">
        <f>SUM(M22:M29)</f>
        <v>256038.63</v>
      </c>
      <c r="N30" s="84"/>
    </row>
    <row r="31" spans="2:14" ht="14.4" thickTop="1" thickBot="1" x14ac:dyDescent="0.3">
      <c r="B31" s="10"/>
      <c r="C31" s="34"/>
      <c r="D31" s="6"/>
      <c r="E31" s="6"/>
      <c r="F31" s="6"/>
      <c r="G31" s="6"/>
      <c r="H31" s="6"/>
      <c r="I31" s="6"/>
      <c r="J31" s="6"/>
      <c r="K31" s="6"/>
      <c r="L31" s="35"/>
      <c r="M31" s="36">
        <f>+M30-L30</f>
        <v>0</v>
      </c>
    </row>
    <row r="32" spans="2:14" x14ac:dyDescent="0.25">
      <c r="B32" s="10"/>
      <c r="C32" s="612"/>
      <c r="D32" s="612"/>
      <c r="E32" s="612"/>
      <c r="F32" s="612"/>
      <c r="G32" s="612"/>
      <c r="H32" s="612"/>
      <c r="I32" s="612"/>
      <c r="J32" s="612"/>
      <c r="K32" s="612"/>
      <c r="L32" s="612"/>
      <c r="M32" s="40"/>
    </row>
    <row r="33" spans="2:14" x14ac:dyDescent="0.25">
      <c r="B33" s="10"/>
      <c r="C33" s="2279" t="s">
        <v>1409</v>
      </c>
      <c r="D33" s="2279"/>
      <c r="E33" s="2297" t="s">
        <v>1214</v>
      </c>
      <c r="F33" s="2297"/>
      <c r="G33" s="2297"/>
      <c r="H33" s="2297"/>
      <c r="I33" s="2297"/>
      <c r="J33" s="2297"/>
      <c r="K33" s="2297"/>
      <c r="L33" s="2297"/>
      <c r="M33" s="2298"/>
    </row>
    <row r="34" spans="2:14" x14ac:dyDescent="0.25">
      <c r="B34" s="10"/>
      <c r="C34" s="612"/>
      <c r="D34" s="612"/>
      <c r="E34" s="612"/>
      <c r="F34" s="612"/>
      <c r="G34" s="612"/>
      <c r="H34" s="612"/>
      <c r="I34" s="612"/>
      <c r="J34" s="612"/>
      <c r="K34" s="612"/>
      <c r="L34" s="612"/>
      <c r="M34" s="619"/>
    </row>
    <row r="35" spans="2:14" x14ac:dyDescent="0.25">
      <c r="B35" s="10"/>
      <c r="C35" s="612"/>
      <c r="D35" s="612"/>
      <c r="E35" s="612"/>
      <c r="F35" s="612"/>
      <c r="G35" s="612"/>
      <c r="H35" s="612"/>
      <c r="I35" s="612"/>
      <c r="J35" s="612"/>
      <c r="K35" s="612"/>
      <c r="L35" s="612"/>
      <c r="M35" s="619"/>
    </row>
    <row r="36" spans="2:14" x14ac:dyDescent="0.25">
      <c r="B36" s="10"/>
      <c r="C36" s="612"/>
      <c r="D36" s="612"/>
      <c r="E36" s="612"/>
      <c r="F36" s="612"/>
      <c r="G36" s="612"/>
      <c r="H36" s="612"/>
      <c r="I36" s="612"/>
      <c r="J36" s="612"/>
      <c r="K36" s="612"/>
      <c r="L36" s="612"/>
      <c r="M36" s="619"/>
    </row>
    <row r="37" spans="2:14" x14ac:dyDescent="0.25">
      <c r="B37" s="10"/>
      <c r="C37" s="612"/>
      <c r="D37" s="612"/>
      <c r="E37" s="612"/>
      <c r="F37" s="612"/>
      <c r="G37" s="612"/>
      <c r="H37" s="612"/>
      <c r="I37" s="612"/>
      <c r="J37" s="612"/>
      <c r="K37" s="612"/>
      <c r="L37" s="612"/>
      <c r="M37" s="619"/>
    </row>
    <row r="38" spans="2:14" x14ac:dyDescent="0.25">
      <c r="B38" s="10"/>
      <c r="C38" s="612"/>
      <c r="D38" s="612"/>
      <c r="E38" s="612"/>
      <c r="F38" s="612"/>
      <c r="G38" s="612"/>
      <c r="H38" s="612"/>
      <c r="I38" s="612"/>
      <c r="J38" s="612"/>
      <c r="K38" s="612"/>
      <c r="L38" s="612"/>
      <c r="M38" s="619"/>
    </row>
    <row r="39" spans="2:14" x14ac:dyDescent="0.25">
      <c r="B39" s="47"/>
      <c r="C39" s="609" t="s">
        <v>962</v>
      </c>
      <c r="D39" s="609"/>
      <c r="E39" s="2279" t="s">
        <v>2935</v>
      </c>
      <c r="F39" s="2279"/>
      <c r="G39" s="2279"/>
      <c r="H39" s="2279"/>
      <c r="I39" s="2279"/>
      <c r="J39" s="2279"/>
      <c r="K39" s="2279"/>
      <c r="L39" s="2279"/>
      <c r="M39" s="2296"/>
    </row>
    <row r="40" spans="2:14" x14ac:dyDescent="0.25">
      <c r="B40" s="47"/>
      <c r="C40" s="609"/>
      <c r="D40" s="609"/>
      <c r="E40" s="609"/>
      <c r="F40" s="609"/>
      <c r="G40" s="609"/>
      <c r="H40" s="609"/>
      <c r="I40" s="609"/>
      <c r="J40" s="609"/>
      <c r="K40" s="609"/>
      <c r="L40" s="609"/>
      <c r="M40" s="619"/>
      <c r="N40" s="112"/>
    </row>
    <row r="41" spans="2:14" x14ac:dyDescent="0.25">
      <c r="B41" s="47"/>
      <c r="C41" s="609" t="s">
        <v>1410</v>
      </c>
      <c r="D41" s="609"/>
      <c r="E41" s="609"/>
      <c r="F41" s="609"/>
      <c r="G41" s="424" t="s">
        <v>1071</v>
      </c>
      <c r="H41" s="609"/>
      <c r="I41" s="609"/>
      <c r="J41" s="609"/>
      <c r="K41" s="609"/>
      <c r="L41" s="609"/>
      <c r="M41" s="619"/>
    </row>
    <row r="42" spans="2:14" x14ac:dyDescent="0.25">
      <c r="B42" s="47"/>
      <c r="C42" s="609" t="s">
        <v>254</v>
      </c>
      <c r="D42" s="609"/>
      <c r="E42" s="609"/>
      <c r="F42" s="609"/>
      <c r="G42" s="609"/>
      <c r="H42" s="609"/>
      <c r="I42" s="609"/>
      <c r="J42" s="609"/>
      <c r="K42" s="609"/>
      <c r="L42" s="609"/>
      <c r="M42" s="619"/>
    </row>
    <row r="43" spans="2:14" x14ac:dyDescent="0.25">
      <c r="B43" s="47"/>
      <c r="C43" s="609" t="s">
        <v>255</v>
      </c>
      <c r="D43" s="609"/>
      <c r="E43" s="609"/>
      <c r="F43" s="609"/>
      <c r="G43" s="609"/>
      <c r="H43" s="609"/>
      <c r="I43" s="609"/>
      <c r="J43" s="609"/>
      <c r="K43" s="609"/>
      <c r="L43" s="609"/>
      <c r="M43" s="619"/>
    </row>
    <row r="44" spans="2:14" x14ac:dyDescent="0.25">
      <c r="B44" s="47"/>
      <c r="C44" s="609"/>
      <c r="D44" s="609"/>
      <c r="E44" s="609"/>
      <c r="F44" s="609"/>
      <c r="G44" s="609"/>
      <c r="H44" s="609"/>
      <c r="I44" s="609"/>
      <c r="J44" s="609"/>
      <c r="K44" s="609"/>
      <c r="L44" s="609"/>
      <c r="M44" s="619"/>
    </row>
    <row r="45" spans="2:14" x14ac:dyDescent="0.25">
      <c r="B45" s="47"/>
      <c r="C45" s="1351" t="s">
        <v>1043</v>
      </c>
      <c r="D45" s="609"/>
      <c r="E45" s="612" t="s">
        <v>1089</v>
      </c>
      <c r="F45" s="609"/>
      <c r="G45" s="609"/>
      <c r="H45" s="609"/>
      <c r="I45" s="131"/>
      <c r="J45" s="609" t="s">
        <v>960</v>
      </c>
      <c r="K45" s="131"/>
      <c r="L45" s="609"/>
      <c r="M45" s="1392">
        <v>39552</v>
      </c>
    </row>
    <row r="46" spans="2:14" x14ac:dyDescent="0.25">
      <c r="B46" s="47"/>
      <c r="C46" s="609"/>
      <c r="D46" s="609"/>
      <c r="E46" s="609"/>
      <c r="F46" s="609"/>
      <c r="G46" s="609"/>
      <c r="H46" s="609"/>
      <c r="I46" s="131"/>
      <c r="J46" s="609" t="s">
        <v>961</v>
      </c>
      <c r="K46" s="131"/>
      <c r="L46" s="609"/>
      <c r="M46" s="1393" t="s">
        <v>1215</v>
      </c>
    </row>
    <row r="47" spans="2:14" x14ac:dyDescent="0.25">
      <c r="B47" s="47"/>
      <c r="C47" s="609"/>
      <c r="D47" s="609"/>
      <c r="E47" s="609"/>
      <c r="F47" s="609"/>
      <c r="G47" s="609"/>
      <c r="H47" s="609"/>
      <c r="I47" s="131"/>
      <c r="J47" s="609"/>
      <c r="K47" s="131"/>
      <c r="L47" s="609"/>
      <c r="M47" s="1394" t="s">
        <v>1216</v>
      </c>
    </row>
    <row r="48" spans="2:14" x14ac:dyDescent="0.25">
      <c r="B48" s="47"/>
      <c r="C48" s="609"/>
      <c r="D48" s="609"/>
      <c r="E48" s="609"/>
      <c r="F48" s="609"/>
      <c r="G48" s="609"/>
      <c r="H48" s="609"/>
      <c r="I48" s="131"/>
      <c r="J48" s="609" t="s">
        <v>961</v>
      </c>
      <c r="K48" s="131"/>
      <c r="L48" s="609"/>
      <c r="M48" s="1395" t="s">
        <v>1657</v>
      </c>
    </row>
    <row r="49" spans="2:13" ht="13.8" thickBot="1" x14ac:dyDescent="0.3">
      <c r="B49" s="34"/>
      <c r="C49" s="6"/>
      <c r="D49" s="6"/>
      <c r="E49" s="6"/>
      <c r="F49" s="6"/>
      <c r="G49" s="6"/>
      <c r="H49" s="6"/>
      <c r="I49" s="6"/>
      <c r="J49" s="6"/>
      <c r="K49" s="6"/>
      <c r="L49" s="6"/>
      <c r="M49" s="50" t="s">
        <v>436</v>
      </c>
    </row>
    <row r="50" spans="2:13" ht="26.4" x14ac:dyDescent="0.25">
      <c r="M50" s="1851" t="s">
        <v>2086</v>
      </c>
    </row>
    <row r="51" spans="2:13" x14ac:dyDescent="0.25">
      <c r="H51" s="4"/>
    </row>
  </sheetData>
  <mergeCells count="6">
    <mergeCell ref="E39:M39"/>
    <mergeCell ref="B7:M7"/>
    <mergeCell ref="B8:M8"/>
    <mergeCell ref="B9:D9"/>
    <mergeCell ref="C33:D33"/>
    <mergeCell ref="E33:M33"/>
  </mergeCells>
  <phoneticPr fontId="57" type="noConversion"/>
  <printOptions horizontalCentered="1"/>
  <pageMargins left="0.1" right="0.15" top="1" bottom="0.75" header="0.69" footer="0"/>
  <pageSetup scale="82" fitToHeight="15" orientation="landscape" r:id="rId1"/>
  <headerFooter alignWithMargins="0">
    <oddFooter>&amp;L&amp;"Times New Roman,Regular"&amp;9
Journal Entry Control Log
June 2016
&amp;R&amp;P of &amp;N
&amp;D   &amp;T</oddFooter>
  </headerFooter>
  <ignoredErrors>
    <ignoredError sqref="E23:F23 E25:F25"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46"/>
  <sheetViews>
    <sheetView zoomScaleNormal="100" zoomScaleSheetLayoutView="75" workbookViewId="0">
      <selection activeCell="G25" sqref="G25"/>
    </sheetView>
  </sheetViews>
  <sheetFormatPr defaultColWidth="7.88671875" defaultRowHeight="13.2" x14ac:dyDescent="0.25"/>
  <cols>
    <col min="1" max="1" width="9.88671875" style="1652" customWidth="1"/>
    <col min="2" max="2" width="42.33203125" style="1652" customWidth="1"/>
    <col min="3" max="4" width="7.109375" style="1652" customWidth="1"/>
    <col min="5" max="5" width="7.88671875" style="1652" customWidth="1"/>
    <col min="6" max="6" width="7.109375" style="1652" customWidth="1"/>
    <col min="7" max="7" width="8.6640625" style="1652" customWidth="1"/>
    <col min="8" max="8" width="7.109375" style="1652" customWidth="1"/>
    <col min="9" max="9" width="1.44140625" style="1652" customWidth="1"/>
    <col min="10" max="10" width="14.109375" style="1652" bestFit="1" customWidth="1"/>
    <col min="11" max="11" width="13.44140625" style="1652" customWidth="1"/>
    <col min="12" max="12" width="4.44140625" style="1652" customWidth="1"/>
    <col min="13" max="16384" width="7.88671875" style="1652"/>
  </cols>
  <sheetData>
    <row r="1" spans="1:12" x14ac:dyDescent="0.25">
      <c r="H1" s="1653" t="s">
        <v>82</v>
      </c>
      <c r="J1" s="1654"/>
      <c r="K1" s="1654"/>
    </row>
    <row r="2" spans="1:12" ht="25.5" customHeight="1" x14ac:dyDescent="0.25">
      <c r="H2" s="1653" t="s">
        <v>85</v>
      </c>
      <c r="J2" s="1655"/>
      <c r="K2" s="1655"/>
    </row>
    <row r="3" spans="1:12" ht="13.8" thickBot="1" x14ac:dyDescent="0.3"/>
    <row r="4" spans="1:12" ht="15.6" x14ac:dyDescent="0.3">
      <c r="A4" s="2417" t="s">
        <v>1403</v>
      </c>
      <c r="B4" s="2418"/>
      <c r="C4" s="2418"/>
      <c r="D4" s="2418"/>
      <c r="E4" s="2418"/>
      <c r="F4" s="2418"/>
      <c r="G4" s="2418"/>
      <c r="H4" s="2418"/>
      <c r="I4" s="2418"/>
      <c r="J4" s="2418"/>
      <c r="K4" s="2418"/>
      <c r="L4" s="1656"/>
    </row>
    <row r="5" spans="1:12" ht="15.6" x14ac:dyDescent="0.3">
      <c r="A5" s="2419" t="s">
        <v>1374</v>
      </c>
      <c r="B5" s="2420"/>
      <c r="C5" s="2420"/>
      <c r="D5" s="2420"/>
      <c r="E5" s="2420"/>
      <c r="F5" s="2420"/>
      <c r="G5" s="2420"/>
      <c r="H5" s="2420"/>
      <c r="I5" s="2420"/>
      <c r="J5" s="2420"/>
      <c r="K5" s="2420"/>
      <c r="L5" s="2421"/>
    </row>
    <row r="6" spans="1:12" ht="15.6" x14ac:dyDescent="0.3">
      <c r="A6" s="2419" t="s">
        <v>1378</v>
      </c>
      <c r="B6" s="2420"/>
      <c r="C6" s="2420"/>
      <c r="D6" s="2420"/>
      <c r="E6" s="2420"/>
      <c r="F6" s="2420"/>
      <c r="G6" s="2420"/>
      <c r="H6" s="2420"/>
      <c r="I6" s="2420"/>
      <c r="J6" s="2420"/>
      <c r="K6" s="2420"/>
      <c r="L6" s="2421"/>
    </row>
    <row r="7" spans="1:12" ht="15.6" x14ac:dyDescent="0.3">
      <c r="A7" s="2422" t="s">
        <v>1407</v>
      </c>
      <c r="B7" s="2423"/>
      <c r="C7" s="2423"/>
      <c r="D7" s="1657"/>
      <c r="E7" s="1657"/>
      <c r="F7" s="1657"/>
      <c r="G7" s="1657"/>
      <c r="H7" s="1657"/>
      <c r="I7" s="1657"/>
      <c r="J7" s="1657"/>
      <c r="K7" s="1657"/>
      <c r="L7" s="1658"/>
    </row>
    <row r="8" spans="1:12" x14ac:dyDescent="0.25">
      <c r="A8" s="1659" t="s">
        <v>260</v>
      </c>
      <c r="B8" s="1660"/>
      <c r="C8" s="1660"/>
      <c r="D8" s="1660"/>
      <c r="E8" s="1661"/>
      <c r="F8" s="1661"/>
      <c r="G8" s="1662" t="s">
        <v>256</v>
      </c>
      <c r="H8" s="1661"/>
      <c r="I8" s="1661"/>
      <c r="J8" s="1661"/>
      <c r="K8" s="1661"/>
      <c r="L8" s="1663"/>
    </row>
    <row r="9" spans="1:12" x14ac:dyDescent="0.25">
      <c r="A9" s="1664" t="s">
        <v>1986</v>
      </c>
      <c r="B9" s="1660"/>
      <c r="C9" s="1661"/>
      <c r="D9" s="1661"/>
      <c r="E9" s="1661"/>
      <c r="F9" s="1661"/>
      <c r="G9" s="1661"/>
      <c r="H9" s="1661"/>
      <c r="I9" s="1661"/>
      <c r="J9" s="1661"/>
      <c r="K9" s="1661"/>
      <c r="L9" s="1663"/>
    </row>
    <row r="10" spans="1:12" x14ac:dyDescent="0.25">
      <c r="A10" s="1659"/>
      <c r="B10" s="1661"/>
      <c r="C10" s="1661"/>
      <c r="D10" s="1661"/>
      <c r="E10" s="1661"/>
      <c r="F10" s="1661"/>
      <c r="G10" s="1661"/>
      <c r="H10" s="1661"/>
      <c r="I10" s="1661"/>
      <c r="J10" s="1661"/>
      <c r="K10" s="1661"/>
      <c r="L10" s="1663"/>
    </row>
    <row r="11" spans="1:12" ht="13.8" thickBot="1" x14ac:dyDescent="0.3">
      <c r="A11" s="1659"/>
      <c r="B11" s="1665" t="s">
        <v>1366</v>
      </c>
      <c r="C11" s="1665"/>
      <c r="D11" s="1665"/>
      <c r="E11" s="1665" t="s">
        <v>1408</v>
      </c>
      <c r="F11" s="1665"/>
      <c r="G11" s="1665"/>
      <c r="H11" s="1665"/>
      <c r="I11" s="1665"/>
      <c r="J11" s="1665"/>
      <c r="K11" s="1665"/>
      <c r="L11" s="1663"/>
    </row>
    <row r="12" spans="1:12" x14ac:dyDescent="0.25">
      <c r="A12" s="1659"/>
      <c r="B12" s="1661"/>
      <c r="C12" s="1661"/>
      <c r="D12" s="1661"/>
      <c r="E12" s="1661"/>
      <c r="F12" s="1661"/>
      <c r="G12" s="1661"/>
      <c r="H12" s="1661"/>
      <c r="I12" s="1661"/>
      <c r="J12" s="1661"/>
      <c r="K12" s="1661"/>
      <c r="L12" s="1663"/>
    </row>
    <row r="13" spans="1:12" ht="13.8" thickBot="1" x14ac:dyDescent="0.3">
      <c r="A13" s="1659"/>
      <c r="B13" s="1661"/>
      <c r="C13" s="1661"/>
      <c r="D13" s="1661"/>
      <c r="E13" s="1661"/>
      <c r="F13" s="1661"/>
      <c r="G13" s="1661"/>
      <c r="H13" s="1661"/>
      <c r="I13" s="1661"/>
      <c r="J13" s="1661"/>
      <c r="K13" s="1661"/>
      <c r="L13" s="1663"/>
    </row>
    <row r="14" spans="1:12" x14ac:dyDescent="0.25">
      <c r="A14" s="1666" t="s">
        <v>1380</v>
      </c>
      <c r="B14" s="1667" t="s">
        <v>1367</v>
      </c>
      <c r="C14" s="1668" t="s">
        <v>1368</v>
      </c>
      <c r="D14" s="1668" t="s">
        <v>1377</v>
      </c>
      <c r="E14" s="1668" t="s">
        <v>1369</v>
      </c>
      <c r="F14" s="1668" t="s">
        <v>1370</v>
      </c>
      <c r="G14" s="1668" t="s">
        <v>1122</v>
      </c>
      <c r="H14" s="1668" t="s">
        <v>1120</v>
      </c>
      <c r="I14" s="1668"/>
      <c r="J14" s="1668" t="s">
        <v>1371</v>
      </c>
      <c r="K14" s="1669" t="s">
        <v>1371</v>
      </c>
      <c r="L14" s="1663"/>
    </row>
    <row r="15" spans="1:12" x14ac:dyDescent="0.25">
      <c r="A15" s="1659"/>
      <c r="B15" s="1659"/>
      <c r="C15" s="1661"/>
      <c r="D15" s="1661"/>
      <c r="E15" s="1661"/>
      <c r="F15" s="1661"/>
      <c r="G15" s="1670" t="s">
        <v>1993</v>
      </c>
      <c r="H15" s="1670" t="s">
        <v>1119</v>
      </c>
      <c r="I15" s="1661"/>
      <c r="J15" s="1670" t="s">
        <v>1372</v>
      </c>
      <c r="K15" s="1671" t="s">
        <v>1373</v>
      </c>
      <c r="L15" s="1663"/>
    </row>
    <row r="16" spans="1:12" ht="6.75" customHeight="1" thickBot="1" x14ac:dyDescent="0.3">
      <c r="A16" s="1659"/>
      <c r="B16" s="1672"/>
      <c r="C16" s="1673"/>
      <c r="D16" s="1673"/>
      <c r="E16" s="1673"/>
      <c r="F16" s="1673"/>
      <c r="G16" s="1673"/>
      <c r="H16" s="1673"/>
      <c r="I16" s="1673"/>
      <c r="J16" s="1674"/>
      <c r="K16" s="1675"/>
      <c r="L16" s="1663"/>
    </row>
    <row r="17" spans="1:12" ht="13.8" thickTop="1" x14ac:dyDescent="0.25">
      <c r="A17" s="1676" t="s">
        <v>1904</v>
      </c>
      <c r="B17" s="1677" t="s">
        <v>1403</v>
      </c>
      <c r="C17" s="1678" t="s">
        <v>1403</v>
      </c>
      <c r="D17" s="1679"/>
      <c r="E17" s="1679"/>
      <c r="F17" s="1679"/>
      <c r="G17" s="1678" t="s">
        <v>1403</v>
      </c>
      <c r="H17" s="1679"/>
      <c r="I17" s="1680"/>
      <c r="J17" s="1509" t="s">
        <v>1403</v>
      </c>
      <c r="K17" s="1681"/>
      <c r="L17" s="1682"/>
    </row>
    <row r="18" spans="1:12" x14ac:dyDescent="0.25">
      <c r="A18" s="1683" t="s">
        <v>1619</v>
      </c>
      <c r="B18" s="1684" t="s">
        <v>1906</v>
      </c>
      <c r="C18" s="1678" t="s">
        <v>748</v>
      </c>
      <c r="D18" s="1685"/>
      <c r="E18" s="1685"/>
      <c r="F18" s="1685"/>
      <c r="G18" s="1679">
        <v>2017</v>
      </c>
      <c r="H18" s="1510"/>
      <c r="I18" s="1510"/>
      <c r="J18" s="1509">
        <v>7000000</v>
      </c>
      <c r="K18" s="1681"/>
      <c r="L18" s="1682"/>
    </row>
    <row r="19" spans="1:12" x14ac:dyDescent="0.25">
      <c r="A19" s="1683" t="s">
        <v>1619</v>
      </c>
      <c r="B19" s="1684" t="s">
        <v>1907</v>
      </c>
      <c r="C19" s="1678" t="s">
        <v>748</v>
      </c>
      <c r="D19" s="1685"/>
      <c r="E19" s="1685"/>
      <c r="F19" s="1685"/>
      <c r="G19" s="1679">
        <v>2017</v>
      </c>
      <c r="H19" s="1510"/>
      <c r="I19" s="1510"/>
      <c r="J19" s="1510"/>
      <c r="K19" s="1686">
        <v>6000000</v>
      </c>
      <c r="L19" s="1682"/>
    </row>
    <row r="20" spans="1:12" x14ac:dyDescent="0.25">
      <c r="A20" s="1683" t="s">
        <v>1619</v>
      </c>
      <c r="B20" s="1687" t="s">
        <v>2217</v>
      </c>
      <c r="C20" s="1678">
        <v>298100</v>
      </c>
      <c r="D20" s="1685"/>
      <c r="E20" s="1685"/>
      <c r="F20" s="1685"/>
      <c r="G20" s="1679">
        <v>2017</v>
      </c>
      <c r="H20" s="1688"/>
      <c r="I20" s="1510"/>
      <c r="J20" s="1689"/>
      <c r="K20" s="1511">
        <v>1000000</v>
      </c>
      <c r="L20" s="1682"/>
    </row>
    <row r="21" spans="1:12" x14ac:dyDescent="0.25">
      <c r="A21" s="1659"/>
      <c r="B21" s="1690"/>
      <c r="C21" s="1685"/>
      <c r="D21" s="1685"/>
      <c r="E21" s="1685"/>
      <c r="F21" s="1685"/>
      <c r="G21" s="1510"/>
      <c r="H21" s="1510"/>
      <c r="I21" s="1510"/>
      <c r="J21" s="1689"/>
      <c r="K21" s="1691"/>
      <c r="L21" s="1682"/>
    </row>
    <row r="22" spans="1:12" x14ac:dyDescent="0.25">
      <c r="A22" s="1676" t="s">
        <v>1905</v>
      </c>
      <c r="B22" s="1692"/>
      <c r="C22" s="1693"/>
      <c r="D22" s="1693"/>
      <c r="E22" s="1693"/>
      <c r="F22" s="1693"/>
      <c r="G22" s="1693"/>
      <c r="H22" s="1693"/>
      <c r="I22" s="1685"/>
      <c r="J22" s="1689"/>
      <c r="K22" s="1694"/>
      <c r="L22" s="1682"/>
    </row>
    <row r="23" spans="1:12" x14ac:dyDescent="0.25">
      <c r="A23" s="1683" t="s">
        <v>1619</v>
      </c>
      <c r="B23" s="1687" t="s">
        <v>2217</v>
      </c>
      <c r="C23" s="1679">
        <v>298100</v>
      </c>
      <c r="D23" s="1679"/>
      <c r="E23" s="1679"/>
      <c r="F23" s="1679"/>
      <c r="G23" s="1679">
        <v>2017</v>
      </c>
      <c r="H23" s="1679"/>
      <c r="I23" s="1680"/>
      <c r="J23" s="1509">
        <v>66667</v>
      </c>
      <c r="K23" s="1681"/>
      <c r="L23" s="1682"/>
    </row>
    <row r="24" spans="1:12" x14ac:dyDescent="0.25">
      <c r="A24" s="1683" t="s">
        <v>1619</v>
      </c>
      <c r="B24" s="1695" t="s">
        <v>2218</v>
      </c>
      <c r="C24" s="1729">
        <v>818299</v>
      </c>
      <c r="D24" s="1679"/>
      <c r="E24" s="1679"/>
      <c r="F24" s="1679"/>
      <c r="G24" s="1679">
        <v>2017</v>
      </c>
      <c r="H24" s="1679"/>
      <c r="I24" s="1680"/>
      <c r="J24" s="1509"/>
      <c r="K24" s="1681">
        <v>66667</v>
      </c>
      <c r="L24" s="1682"/>
    </row>
    <row r="25" spans="1:12" x14ac:dyDescent="0.25">
      <c r="A25" s="1659"/>
      <c r="B25" s="1696"/>
      <c r="C25" s="1697"/>
      <c r="D25" s="1697"/>
      <c r="E25" s="1697"/>
      <c r="F25" s="1697"/>
      <c r="G25" s="1697"/>
      <c r="H25" s="1697"/>
      <c r="I25" s="1661"/>
      <c r="J25" s="61"/>
      <c r="K25" s="62"/>
      <c r="L25" s="1663"/>
    </row>
    <row r="26" spans="1:12" ht="13.8" thickBot="1" x14ac:dyDescent="0.3">
      <c r="A26" s="1659"/>
      <c r="B26" s="1659"/>
      <c r="C26" s="1661"/>
      <c r="D26" s="1661"/>
      <c r="E26" s="1661"/>
      <c r="F26" s="1661"/>
      <c r="G26" s="1661"/>
      <c r="H26" s="1661"/>
      <c r="I26" s="1661"/>
      <c r="J26" s="32">
        <f>SUM(J17:J25)</f>
        <v>7066667</v>
      </c>
      <c r="K26" s="33">
        <f>SUM(K17:K25)</f>
        <v>7066667</v>
      </c>
      <c r="L26" s="1663"/>
    </row>
    <row r="27" spans="1:12" ht="14.4" thickTop="1" thickBot="1" x14ac:dyDescent="0.3">
      <c r="A27" s="1659"/>
      <c r="B27" s="1698"/>
      <c r="C27" s="1665"/>
      <c r="D27" s="1665"/>
      <c r="E27" s="1665"/>
      <c r="F27" s="1665"/>
      <c r="G27" s="1665"/>
      <c r="H27" s="1665"/>
      <c r="I27" s="1665"/>
      <c r="J27" s="1699"/>
      <c r="K27" s="1700"/>
      <c r="L27" s="1663"/>
    </row>
    <row r="28" spans="1:12" x14ac:dyDescent="0.25">
      <c r="A28" s="1659"/>
      <c r="B28" s="1661"/>
      <c r="C28" s="1661"/>
      <c r="D28" s="1661"/>
      <c r="E28" s="1661"/>
      <c r="F28" s="1661"/>
      <c r="G28" s="1661"/>
      <c r="H28" s="1661"/>
      <c r="I28" s="1661"/>
      <c r="J28" s="1661"/>
      <c r="K28" s="1661"/>
      <c r="L28" s="1663"/>
    </row>
    <row r="29" spans="1:12" x14ac:dyDescent="0.25">
      <c r="A29" s="1659"/>
      <c r="B29" s="2416" t="s">
        <v>1409</v>
      </c>
      <c r="C29" s="2416"/>
      <c r="D29" s="1661"/>
      <c r="E29" s="1661"/>
      <c r="F29" s="1661"/>
      <c r="G29" s="1661"/>
      <c r="H29" s="1661"/>
      <c r="I29" s="1661"/>
      <c r="J29" s="1661"/>
      <c r="K29" s="613"/>
      <c r="L29" s="1663"/>
    </row>
    <row r="30" spans="1:12" x14ac:dyDescent="0.25">
      <c r="A30" s="1659"/>
      <c r="B30" s="1701" t="s">
        <v>1403</v>
      </c>
      <c r="C30" s="1702"/>
      <c r="D30" s="1661"/>
      <c r="E30" s="1661"/>
      <c r="F30" s="1661"/>
      <c r="G30" s="1661"/>
      <c r="H30" s="1661"/>
      <c r="I30" s="1661"/>
      <c r="J30" s="1661"/>
      <c r="K30" s="613"/>
      <c r="L30" s="1663"/>
    </row>
    <row r="31" spans="1:12" x14ac:dyDescent="0.25">
      <c r="A31" s="1659"/>
      <c r="B31" s="1701" t="s">
        <v>1963</v>
      </c>
      <c r="C31" s="1661"/>
      <c r="D31" s="1661"/>
      <c r="E31" s="1661"/>
      <c r="F31" s="1661"/>
      <c r="G31" s="1661"/>
      <c r="H31" s="1661"/>
      <c r="I31" s="1661"/>
      <c r="J31" s="1661"/>
      <c r="K31" s="613"/>
      <c r="L31" s="1663"/>
    </row>
    <row r="32" spans="1:12" x14ac:dyDescent="0.25">
      <c r="A32" s="1659"/>
      <c r="B32" s="1701"/>
      <c r="C32" s="1661"/>
      <c r="D32" s="1661"/>
      <c r="E32" s="1661"/>
      <c r="F32" s="1661"/>
      <c r="G32" s="1661"/>
      <c r="H32" s="1661"/>
      <c r="I32" s="1661"/>
      <c r="J32" s="1661"/>
      <c r="K32" s="613"/>
      <c r="L32" s="1663"/>
    </row>
    <row r="33" spans="1:12" x14ac:dyDescent="0.25">
      <c r="A33" s="1659"/>
      <c r="B33" s="1701" t="s">
        <v>1908</v>
      </c>
      <c r="C33" s="1661"/>
      <c r="D33" s="1661"/>
      <c r="E33" s="1661"/>
      <c r="F33" s="1661"/>
      <c r="G33" s="1661"/>
      <c r="H33" s="1661"/>
      <c r="I33" s="1661"/>
      <c r="J33" s="1661"/>
      <c r="K33" s="613"/>
      <c r="L33" s="1663"/>
    </row>
    <row r="34" spans="1:12" x14ac:dyDescent="0.25">
      <c r="A34" s="1659"/>
      <c r="B34" s="1701" t="s">
        <v>2888</v>
      </c>
      <c r="C34" s="1661"/>
      <c r="D34" s="1661"/>
      <c r="E34" s="1661"/>
      <c r="F34" s="1661"/>
      <c r="G34" s="1661"/>
      <c r="H34" s="1661"/>
      <c r="I34" s="1661"/>
      <c r="J34" s="1661"/>
      <c r="K34" s="613"/>
      <c r="L34" s="1663"/>
    </row>
    <row r="35" spans="1:12" x14ac:dyDescent="0.25">
      <c r="A35" s="1659"/>
      <c r="B35" s="1701"/>
      <c r="C35" s="1661"/>
      <c r="D35" s="1661"/>
      <c r="E35" s="1661"/>
      <c r="F35" s="1661"/>
      <c r="G35" s="1661"/>
      <c r="H35" s="1661"/>
      <c r="I35" s="1661"/>
      <c r="J35" s="1661"/>
      <c r="K35" s="613"/>
      <c r="L35" s="1663"/>
    </row>
    <row r="36" spans="1:12" x14ac:dyDescent="0.25">
      <c r="A36" s="1659"/>
      <c r="B36" s="1701" t="s">
        <v>1403</v>
      </c>
      <c r="C36" s="1661"/>
      <c r="D36" s="1661"/>
      <c r="E36" s="1661"/>
      <c r="F36" s="1661"/>
      <c r="G36" s="1661"/>
      <c r="H36" s="1661"/>
      <c r="I36" s="1661"/>
      <c r="J36" s="1661"/>
      <c r="K36" s="613"/>
      <c r="L36" s="1663"/>
    </row>
    <row r="37" spans="1:12" x14ac:dyDescent="0.25">
      <c r="A37" s="1659"/>
      <c r="B37" s="1660" t="s">
        <v>63</v>
      </c>
      <c r="C37" s="1701" t="s">
        <v>1974</v>
      </c>
      <c r="D37" s="1661"/>
      <c r="E37" s="1661"/>
      <c r="F37" s="1661"/>
      <c r="G37" s="1661"/>
      <c r="H37" s="1661"/>
      <c r="I37" s="1661"/>
      <c r="J37" s="1661"/>
      <c r="K37" s="613"/>
      <c r="L37" s="1663"/>
    </row>
    <row r="38" spans="1:12" x14ac:dyDescent="0.25">
      <c r="A38" s="1659"/>
      <c r="B38" s="1660"/>
      <c r="C38" s="1701" t="s">
        <v>1973</v>
      </c>
      <c r="D38" s="1661"/>
      <c r="E38" s="1661"/>
      <c r="F38" s="1661"/>
      <c r="G38" s="1661"/>
      <c r="H38" s="1661"/>
      <c r="I38" s="1661"/>
      <c r="J38" s="1661"/>
      <c r="K38" s="613"/>
      <c r="L38" s="1663"/>
    </row>
    <row r="39" spans="1:12" x14ac:dyDescent="0.25">
      <c r="A39" s="1659"/>
      <c r="B39" s="1660" t="s">
        <v>963</v>
      </c>
      <c r="C39" s="1701" t="s">
        <v>909</v>
      </c>
      <c r="D39" s="1661"/>
      <c r="E39" s="1661"/>
      <c r="F39" s="1661"/>
      <c r="G39" s="1661"/>
      <c r="H39" s="1661"/>
      <c r="I39" s="1661"/>
      <c r="J39" s="1661"/>
      <c r="K39" s="613"/>
      <c r="L39" s="1663"/>
    </row>
    <row r="40" spans="1:12" x14ac:dyDescent="0.25">
      <c r="A40" s="1659"/>
      <c r="B40" s="1660" t="s">
        <v>1026</v>
      </c>
      <c r="C40" s="1661"/>
      <c r="D40" s="1661"/>
      <c r="E40" s="1661"/>
      <c r="F40" s="1661"/>
      <c r="G40" s="1661"/>
      <c r="H40" s="1661"/>
      <c r="I40" s="1661"/>
      <c r="J40" s="1661"/>
      <c r="K40" s="613"/>
      <c r="L40" s="1663"/>
    </row>
    <row r="41" spans="1:12" x14ac:dyDescent="0.25">
      <c r="A41" s="1659"/>
      <c r="B41" s="1660" t="s">
        <v>255</v>
      </c>
      <c r="C41" s="1661"/>
      <c r="D41" s="1661"/>
      <c r="E41" s="1661"/>
      <c r="F41" s="1661"/>
      <c r="G41" s="1661"/>
      <c r="H41" s="1661"/>
      <c r="I41" s="1661"/>
      <c r="J41" s="1661"/>
      <c r="K41" s="613"/>
      <c r="L41" s="1663"/>
    </row>
    <row r="42" spans="1:12" x14ac:dyDescent="0.25">
      <c r="A42" s="1659"/>
      <c r="B42" s="1660"/>
      <c r="C42" s="1661"/>
      <c r="D42" s="1661"/>
      <c r="E42" s="1661"/>
      <c r="F42" s="1661"/>
      <c r="G42" s="1661"/>
      <c r="H42" s="1661"/>
      <c r="I42" s="1661"/>
      <c r="J42" s="1661"/>
      <c r="K42" s="613"/>
      <c r="L42" s="1663"/>
    </row>
    <row r="43" spans="1:12" x14ac:dyDescent="0.25">
      <c r="A43" s="1659"/>
      <c r="B43" s="1660" t="s">
        <v>64</v>
      </c>
      <c r="C43" s="1701" t="s">
        <v>1089</v>
      </c>
      <c r="D43" s="1661"/>
      <c r="E43" s="1661"/>
      <c r="F43" s="1661"/>
      <c r="G43" s="1661"/>
      <c r="H43" s="1660" t="s">
        <v>960</v>
      </c>
      <c r="I43" s="131"/>
      <c r="J43" s="1660"/>
      <c r="K43" s="1727">
        <v>41766</v>
      </c>
      <c r="L43" s="1663"/>
    </row>
    <row r="44" spans="1:12" x14ac:dyDescent="0.25">
      <c r="A44" s="1659"/>
      <c r="B44" s="1660"/>
      <c r="C44" s="1701"/>
      <c r="D44" s="1661"/>
      <c r="E44" s="1661"/>
      <c r="F44" s="1661"/>
      <c r="G44" s="1661"/>
      <c r="H44" s="1660" t="s">
        <v>961</v>
      </c>
      <c r="I44" s="131"/>
      <c r="J44" s="1660"/>
      <c r="K44" s="1728">
        <v>42522</v>
      </c>
      <c r="L44" s="1663"/>
    </row>
    <row r="45" spans="1:12" ht="13.8" thickBot="1" x14ac:dyDescent="0.3">
      <c r="A45" s="1698"/>
      <c r="B45" s="1665"/>
      <c r="C45" s="1665"/>
      <c r="D45" s="1665"/>
      <c r="E45" s="1665"/>
      <c r="F45" s="1665"/>
      <c r="G45" s="1665"/>
      <c r="H45" s="1703"/>
      <c r="I45" s="137"/>
      <c r="J45" s="1703"/>
      <c r="K45" s="1704"/>
      <c r="L45" s="1705"/>
    </row>
    <row r="46" spans="1:12" x14ac:dyDescent="0.25">
      <c r="G46" s="1661"/>
    </row>
  </sheetData>
  <mergeCells count="5">
    <mergeCell ref="B29:C29"/>
    <mergeCell ref="A4:K4"/>
    <mergeCell ref="A5:L5"/>
    <mergeCell ref="A6:L6"/>
    <mergeCell ref="A7:C7"/>
  </mergeCells>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N82"/>
  <sheetViews>
    <sheetView zoomScaleNormal="100" workbookViewId="0">
      <selection activeCell="H21" sqref="H21"/>
    </sheetView>
  </sheetViews>
  <sheetFormatPr defaultColWidth="7.88671875" defaultRowHeight="13.2" x14ac:dyDescent="0.25"/>
  <cols>
    <col min="1" max="1" width="7.88671875" style="1652"/>
    <col min="2" max="2" width="10" style="1652" customWidth="1"/>
    <col min="3" max="3" width="59.33203125" style="1652" customWidth="1"/>
    <col min="4" max="5" width="7.109375" style="1652" customWidth="1"/>
    <col min="6" max="6" width="9.88671875" style="1652" customWidth="1"/>
    <col min="7" max="8" width="7.109375" style="1652" customWidth="1"/>
    <col min="9" max="9" width="1.44140625" style="1652" customWidth="1"/>
    <col min="10" max="10" width="7.109375" style="1652" customWidth="1"/>
    <col min="11" max="11" width="1.44140625" style="1652" customWidth="1"/>
    <col min="12" max="12" width="14" style="1652" bestFit="1" customWidth="1"/>
    <col min="13" max="13" width="15" style="1652" customWidth="1"/>
    <col min="14" max="14" width="19.109375" style="1652" customWidth="1"/>
    <col min="15" max="16384" width="7.88671875" style="1652"/>
  </cols>
  <sheetData>
    <row r="1" spans="2:14" ht="13.8" thickBot="1" x14ac:dyDescent="0.3">
      <c r="J1" s="1653" t="s">
        <v>82</v>
      </c>
      <c r="L1" s="1665"/>
      <c r="M1" s="1665"/>
    </row>
    <row r="2" spans="2:14" ht="25.5" customHeight="1" thickBot="1" x14ac:dyDescent="0.3">
      <c r="J2" s="1653" t="s">
        <v>85</v>
      </c>
      <c r="L2" s="1665"/>
      <c r="M2" s="1665"/>
    </row>
    <row r="3" spans="2:14" ht="13.8" thickBot="1" x14ac:dyDescent="0.3">
      <c r="D3" s="1706"/>
      <c r="E3" s="1706"/>
      <c r="F3" s="1706"/>
      <c r="G3" s="1706"/>
      <c r="H3" s="1706"/>
      <c r="I3" s="1706"/>
      <c r="J3" s="1706"/>
      <c r="K3" s="1706"/>
      <c r="L3" s="1706"/>
      <c r="M3" s="1706"/>
      <c r="N3" s="1706"/>
    </row>
    <row r="4" spans="2:14" ht="15.6" x14ac:dyDescent="0.3">
      <c r="B4" s="2417" t="s">
        <v>1374</v>
      </c>
      <c r="C4" s="2418"/>
      <c r="D4" s="2418"/>
      <c r="E4" s="2418"/>
      <c r="F4" s="2418"/>
      <c r="G4" s="2418"/>
      <c r="H4" s="2418"/>
      <c r="I4" s="2418"/>
      <c r="J4" s="2418"/>
      <c r="K4" s="2418"/>
      <c r="L4" s="2418"/>
      <c r="M4" s="2418"/>
      <c r="N4" s="1656"/>
    </row>
    <row r="5" spans="2:14" ht="15.6" x14ac:dyDescent="0.3">
      <c r="B5" s="2419" t="s">
        <v>1378</v>
      </c>
      <c r="C5" s="2420"/>
      <c r="D5" s="2420"/>
      <c r="E5" s="2420"/>
      <c r="F5" s="2420"/>
      <c r="G5" s="2420"/>
      <c r="H5" s="2420"/>
      <c r="I5" s="2420"/>
      <c r="J5" s="2420"/>
      <c r="K5" s="2420"/>
      <c r="L5" s="2420"/>
      <c r="M5" s="2420"/>
      <c r="N5" s="1658"/>
    </row>
    <row r="6" spans="2:14" ht="15.6" x14ac:dyDescent="0.3">
      <c r="B6" s="2422" t="s">
        <v>1407</v>
      </c>
      <c r="C6" s="2423"/>
      <c r="D6" s="2423"/>
      <c r="E6" s="1670"/>
      <c r="F6" s="1670"/>
      <c r="G6" s="1670"/>
      <c r="H6" s="1670"/>
      <c r="I6" s="1670"/>
      <c r="J6" s="1670"/>
      <c r="K6" s="1670"/>
      <c r="L6" s="1670"/>
      <c r="M6" s="1670"/>
      <c r="N6" s="1658"/>
    </row>
    <row r="7" spans="2:14" x14ac:dyDescent="0.25">
      <c r="B7" s="1683" t="s">
        <v>379</v>
      </c>
      <c r="C7" s="1660"/>
      <c r="D7" s="1660"/>
      <c r="E7" s="1660"/>
      <c r="F7" s="1701"/>
      <c r="G7" s="1701"/>
      <c r="H7" s="1662" t="s">
        <v>256</v>
      </c>
      <c r="I7" s="1701"/>
      <c r="J7" s="1701"/>
      <c r="K7" s="1701"/>
      <c r="L7" s="1701"/>
      <c r="M7" s="1701"/>
      <c r="N7" s="1663"/>
    </row>
    <row r="8" spans="2:14" x14ac:dyDescent="0.25">
      <c r="B8" s="1664" t="s">
        <v>2047</v>
      </c>
      <c r="C8" s="1660"/>
      <c r="D8" s="1701"/>
      <c r="E8" s="1701"/>
      <c r="F8" s="1701"/>
      <c r="G8" s="1701"/>
      <c r="H8" s="1701"/>
      <c r="I8" s="1701"/>
      <c r="J8" s="1701"/>
      <c r="K8" s="1701"/>
      <c r="L8" s="1701"/>
      <c r="M8" s="1701"/>
      <c r="N8" s="1663"/>
    </row>
    <row r="9" spans="2:14" x14ac:dyDescent="0.25">
      <c r="B9" s="1683"/>
      <c r="C9" s="1701"/>
      <c r="D9" s="1701"/>
      <c r="E9" s="1701"/>
      <c r="F9" s="1701"/>
      <c r="G9" s="1701"/>
      <c r="H9" s="1701"/>
      <c r="I9" s="1701"/>
      <c r="J9" s="1701"/>
      <c r="K9" s="1701"/>
      <c r="L9" s="1701"/>
      <c r="M9" s="1701"/>
      <c r="N9" s="1663"/>
    </row>
    <row r="10" spans="2:14" ht="13.8" thickBot="1" x14ac:dyDescent="0.3">
      <c r="B10" s="1683"/>
      <c r="C10" s="1707" t="s">
        <v>1366</v>
      </c>
      <c r="D10" s="1707"/>
      <c r="E10" s="1707"/>
      <c r="F10" s="1707" t="s">
        <v>1408</v>
      </c>
      <c r="G10" s="1707"/>
      <c r="H10" s="1707"/>
      <c r="I10" s="1707"/>
      <c r="J10" s="1707"/>
      <c r="K10" s="1707"/>
      <c r="L10" s="1707"/>
      <c r="M10" s="1707"/>
      <c r="N10" s="1663"/>
    </row>
    <row r="11" spans="2:14" x14ac:dyDescent="0.25">
      <c r="B11" s="1683"/>
      <c r="C11" s="1701"/>
      <c r="D11" s="1701"/>
      <c r="E11" s="1701"/>
      <c r="F11" s="1701"/>
      <c r="G11" s="1701"/>
      <c r="H11" s="1701"/>
      <c r="I11" s="1701"/>
      <c r="J11" s="1701"/>
      <c r="K11" s="1701"/>
      <c r="L11" s="1701"/>
      <c r="M11" s="1701"/>
      <c r="N11" s="1663"/>
    </row>
    <row r="12" spans="2:14" ht="13.8" thickBot="1" x14ac:dyDescent="0.3">
      <c r="B12" s="1683"/>
      <c r="C12" s="1701"/>
      <c r="D12" s="1701"/>
      <c r="E12" s="1701"/>
      <c r="F12" s="1701"/>
      <c r="G12" s="1701"/>
      <c r="H12" s="1701"/>
      <c r="I12" s="1701"/>
      <c r="J12" s="1701"/>
      <c r="K12" s="1701"/>
      <c r="L12" s="1701"/>
      <c r="M12" s="1701"/>
      <c r="N12" s="1663"/>
    </row>
    <row r="13" spans="2:14" ht="13.8" thickBot="1" x14ac:dyDescent="0.3">
      <c r="B13" s="1708" t="s">
        <v>1380</v>
      </c>
      <c r="C13" s="1667" t="s">
        <v>1367</v>
      </c>
      <c r="D13" s="1668" t="s">
        <v>1368</v>
      </c>
      <c r="E13" s="1668" t="s">
        <v>1377</v>
      </c>
      <c r="F13" s="1668" t="s">
        <v>1369</v>
      </c>
      <c r="G13" s="1668" t="s">
        <v>1370</v>
      </c>
      <c r="H13" s="1668" t="s">
        <v>1122</v>
      </c>
      <c r="I13" s="1668"/>
      <c r="J13" s="1668" t="s">
        <v>1120</v>
      </c>
      <c r="K13" s="1668"/>
      <c r="L13" s="1668" t="s">
        <v>1371</v>
      </c>
      <c r="M13" s="1669" t="s">
        <v>1371</v>
      </c>
      <c r="N13" s="1663"/>
    </row>
    <row r="14" spans="2:14" ht="26.4" x14ac:dyDescent="0.25">
      <c r="B14" s="1683"/>
      <c r="C14" s="1683"/>
      <c r="D14" s="1701"/>
      <c r="E14" s="1701"/>
      <c r="F14" s="1701"/>
      <c r="G14" s="1701"/>
      <c r="H14" s="1670" t="s">
        <v>1993</v>
      </c>
      <c r="I14" s="1701"/>
      <c r="J14" s="1670" t="s">
        <v>1119</v>
      </c>
      <c r="K14" s="1701"/>
      <c r="L14" s="1670" t="s">
        <v>1372</v>
      </c>
      <c r="M14" s="1671" t="s">
        <v>1373</v>
      </c>
      <c r="N14" s="1873" t="s">
        <v>2430</v>
      </c>
    </row>
    <row r="15" spans="2:14" ht="6.75" customHeight="1" thickBot="1" x14ac:dyDescent="0.3">
      <c r="B15" s="1683"/>
      <c r="C15" s="1709"/>
      <c r="D15" s="1710"/>
      <c r="E15" s="1710"/>
      <c r="F15" s="1710"/>
      <c r="G15" s="1710"/>
      <c r="H15" s="1710"/>
      <c r="I15" s="1710"/>
      <c r="J15" s="1710"/>
      <c r="K15" s="1710"/>
      <c r="L15" s="1711"/>
      <c r="M15" s="1712"/>
      <c r="N15" s="1874"/>
    </row>
    <row r="16" spans="2:14" ht="6.75" customHeight="1" thickTop="1" x14ac:dyDescent="0.25">
      <c r="B16" s="1683"/>
      <c r="C16" s="1683"/>
      <c r="D16" s="1701"/>
      <c r="E16" s="1701"/>
      <c r="F16" s="1701"/>
      <c r="G16" s="1701"/>
      <c r="H16" s="1701"/>
      <c r="I16" s="1701"/>
      <c r="J16" s="1701"/>
      <c r="K16" s="1701"/>
      <c r="L16" s="1713"/>
      <c r="M16" s="1714"/>
      <c r="N16" s="1663"/>
    </row>
    <row r="17" spans="2:14" ht="6.75" customHeight="1" x14ac:dyDescent="0.25">
      <c r="B17" s="1683"/>
      <c r="C17" s="1683"/>
      <c r="D17" s="1701"/>
      <c r="E17" s="1701"/>
      <c r="F17" s="1701"/>
      <c r="G17" s="1701"/>
      <c r="H17" s="1701"/>
      <c r="I17" s="1701"/>
      <c r="J17" s="1701"/>
      <c r="K17" s="1701"/>
      <c r="L17" s="1713"/>
      <c r="M17" s="1714"/>
      <c r="N17" s="1663"/>
    </row>
    <row r="18" spans="2:14" x14ac:dyDescent="0.25">
      <c r="B18" s="1664" t="s">
        <v>2048</v>
      </c>
      <c r="C18" s="1664" t="s">
        <v>2422</v>
      </c>
      <c r="D18" s="1701"/>
      <c r="E18" s="1701"/>
      <c r="F18" s="1701"/>
      <c r="G18" s="1701"/>
      <c r="H18" s="1701"/>
      <c r="I18" s="1701"/>
      <c r="J18" s="1701"/>
      <c r="K18" s="1701"/>
      <c r="L18" s="1877"/>
      <c r="M18" s="1878"/>
      <c r="N18" s="1663"/>
    </row>
    <row r="19" spans="2:14" x14ac:dyDescent="0.25">
      <c r="B19" s="1715" t="s">
        <v>1375</v>
      </c>
      <c r="C19" s="1716" t="s">
        <v>2423</v>
      </c>
      <c r="D19" s="1717"/>
      <c r="E19" s="1701"/>
      <c r="F19" s="1701"/>
      <c r="G19" s="1701"/>
      <c r="H19" s="1701"/>
      <c r="I19" s="1701"/>
      <c r="J19" s="1701"/>
      <c r="K19" s="1701"/>
      <c r="L19" s="1877"/>
      <c r="M19" s="1878"/>
      <c r="N19" s="1663"/>
    </row>
    <row r="20" spans="2:14" x14ac:dyDescent="0.25">
      <c r="B20" s="1683"/>
      <c r="C20" s="1871">
        <v>170200</v>
      </c>
      <c r="D20" s="1717">
        <v>10000</v>
      </c>
      <c r="E20" s="1701"/>
      <c r="F20" s="1701"/>
      <c r="G20" s="1701"/>
      <c r="H20" s="1701"/>
      <c r="I20" s="1701"/>
      <c r="J20" s="1701"/>
      <c r="K20" s="1701"/>
      <c r="L20" s="1877">
        <v>0</v>
      </c>
      <c r="M20" s="1878"/>
      <c r="N20" s="1663"/>
    </row>
    <row r="21" spans="2:14" x14ac:dyDescent="0.25">
      <c r="B21" s="1715" t="s">
        <v>1375</v>
      </c>
      <c r="C21" s="1715" t="s">
        <v>2424</v>
      </c>
      <c r="E21" s="1701"/>
      <c r="F21" s="1701"/>
      <c r="G21" s="1701"/>
      <c r="H21" s="1701"/>
      <c r="I21" s="1701"/>
      <c r="J21" s="1701"/>
      <c r="K21" s="1701"/>
      <c r="L21" s="1877"/>
      <c r="M21" s="1878"/>
      <c r="N21" s="1663"/>
    </row>
    <row r="22" spans="2:14" x14ac:dyDescent="0.25">
      <c r="B22" s="1683"/>
      <c r="C22" s="1871">
        <v>552900</v>
      </c>
      <c r="D22" s="1717">
        <v>10000</v>
      </c>
      <c r="E22" s="1701"/>
      <c r="F22" s="1701"/>
      <c r="G22" s="1701"/>
      <c r="H22" s="1701"/>
      <c r="I22" s="1701"/>
      <c r="J22" s="1701"/>
      <c r="K22" s="1701"/>
      <c r="L22" s="1877">
        <v>7512458</v>
      </c>
      <c r="M22" s="1878"/>
      <c r="N22" s="1663" t="s">
        <v>2428</v>
      </c>
    </row>
    <row r="23" spans="2:14" x14ac:dyDescent="0.25">
      <c r="B23" s="1715" t="s">
        <v>1375</v>
      </c>
      <c r="C23" s="1715" t="s">
        <v>2425</v>
      </c>
      <c r="E23" s="1701"/>
      <c r="F23" s="1701"/>
      <c r="G23" s="1701"/>
      <c r="H23" s="1701"/>
      <c r="I23" s="1701"/>
      <c r="J23" s="1701"/>
      <c r="K23" s="1701"/>
      <c r="L23" s="1877"/>
      <c r="M23" s="1878"/>
      <c r="N23" s="1663"/>
    </row>
    <row r="24" spans="2:14" x14ac:dyDescent="0.25">
      <c r="B24" s="1683"/>
      <c r="C24" s="1871">
        <v>552900</v>
      </c>
      <c r="D24" s="1717">
        <v>10000</v>
      </c>
      <c r="E24" s="1701"/>
      <c r="F24" s="1701"/>
      <c r="G24" s="1701"/>
      <c r="H24" s="1701"/>
      <c r="I24" s="1701"/>
      <c r="J24" s="1701"/>
      <c r="K24" s="1701"/>
      <c r="L24" s="1877">
        <v>3071108</v>
      </c>
      <c r="M24" s="1878"/>
      <c r="N24" s="1663" t="s">
        <v>2429</v>
      </c>
    </row>
    <row r="25" spans="2:14" x14ac:dyDescent="0.25">
      <c r="B25" s="1715" t="s">
        <v>1375</v>
      </c>
      <c r="C25" s="1715" t="s">
        <v>2426</v>
      </c>
      <c r="E25" s="1701"/>
      <c r="F25" s="1701"/>
      <c r="G25" s="1701"/>
      <c r="H25" s="1701"/>
      <c r="I25" s="1701"/>
      <c r="J25" s="1701"/>
      <c r="K25" s="1701"/>
      <c r="L25" s="1877"/>
      <c r="M25" s="1878"/>
      <c r="N25" s="1663"/>
    </row>
    <row r="26" spans="2:14" x14ac:dyDescent="0.25">
      <c r="B26" s="1683"/>
      <c r="C26" s="1871">
        <v>298200</v>
      </c>
      <c r="D26" s="1717">
        <v>10000</v>
      </c>
      <c r="E26" s="1701"/>
      <c r="F26" s="1701"/>
      <c r="G26" s="1701"/>
      <c r="H26" s="1701"/>
      <c r="I26" s="1701"/>
      <c r="J26" s="1701"/>
      <c r="K26" s="1701"/>
      <c r="L26" s="1877">
        <v>18485371</v>
      </c>
      <c r="M26" s="1878"/>
      <c r="N26" s="1875" t="s">
        <v>2431</v>
      </c>
    </row>
    <row r="27" spans="2:14" x14ac:dyDescent="0.25">
      <c r="B27" s="1715" t="s">
        <v>1375</v>
      </c>
      <c r="C27" s="1716" t="s">
        <v>2427</v>
      </c>
      <c r="D27" s="1717"/>
      <c r="E27" s="1701"/>
      <c r="F27" s="1701"/>
      <c r="G27" s="1701"/>
      <c r="H27" s="1701"/>
      <c r="I27" s="1701"/>
      <c r="J27" s="1701"/>
      <c r="K27" s="1701"/>
      <c r="L27" s="1877"/>
      <c r="M27" s="1878"/>
      <c r="N27" s="1663"/>
    </row>
    <row r="28" spans="2:14" x14ac:dyDescent="0.25">
      <c r="B28" s="1683"/>
      <c r="C28" s="1871">
        <v>170200</v>
      </c>
      <c r="D28" s="1717">
        <v>10000</v>
      </c>
      <c r="E28" s="1701"/>
      <c r="F28" s="1701"/>
      <c r="G28" s="1701"/>
      <c r="H28" s="1701"/>
      <c r="I28" s="1701"/>
      <c r="J28" s="1701"/>
      <c r="K28" s="1701"/>
      <c r="L28" s="1877">
        <v>12898656</v>
      </c>
      <c r="M28" s="1878"/>
      <c r="N28" s="1663" t="s">
        <v>2432</v>
      </c>
    </row>
    <row r="29" spans="2:14" x14ac:dyDescent="0.25">
      <c r="B29" s="1715" t="s">
        <v>1375</v>
      </c>
      <c r="C29" s="1715" t="s">
        <v>2433</v>
      </c>
      <c r="E29" s="1701"/>
      <c r="F29" s="1701"/>
      <c r="G29" s="1701"/>
      <c r="H29" s="1701"/>
      <c r="I29" s="1701"/>
      <c r="J29" s="1701"/>
      <c r="K29" s="1701"/>
      <c r="L29" s="1877"/>
      <c r="M29" s="1878"/>
      <c r="N29" s="1663"/>
    </row>
    <row r="30" spans="2:14" x14ac:dyDescent="0.25">
      <c r="B30" s="1683"/>
      <c r="C30" s="1876">
        <v>291500</v>
      </c>
      <c r="D30" s="1717">
        <v>10000</v>
      </c>
      <c r="E30" s="1701"/>
      <c r="F30" s="1701"/>
      <c r="G30" s="1701"/>
      <c r="H30" s="1701"/>
      <c r="I30" s="1701"/>
      <c r="J30" s="1701"/>
      <c r="K30" s="1701"/>
      <c r="L30" s="1877"/>
      <c r="M30" s="1878">
        <v>31456611</v>
      </c>
      <c r="N30" s="1663" t="s">
        <v>2434</v>
      </c>
    </row>
    <row r="31" spans="2:14" x14ac:dyDescent="0.25">
      <c r="B31" s="1715" t="s">
        <v>1375</v>
      </c>
      <c r="C31" s="1716" t="s">
        <v>2442</v>
      </c>
      <c r="D31" s="1717"/>
      <c r="E31" s="1701"/>
      <c r="F31" s="1701"/>
      <c r="G31" s="1701"/>
      <c r="H31" s="1701"/>
      <c r="I31" s="1701"/>
      <c r="J31" s="1701"/>
      <c r="K31" s="1701"/>
      <c r="L31" s="1877"/>
      <c r="M31" s="1878"/>
      <c r="N31" s="1663"/>
    </row>
    <row r="32" spans="2:14" x14ac:dyDescent="0.25">
      <c r="B32" s="1683"/>
      <c r="C32" s="1871">
        <v>170200</v>
      </c>
      <c r="D32" s="1717">
        <v>10000</v>
      </c>
      <c r="E32" s="1701"/>
      <c r="F32" s="1701"/>
      <c r="G32" s="1701"/>
      <c r="H32" s="1701"/>
      <c r="I32" s="1701"/>
      <c r="J32" s="1701"/>
      <c r="K32" s="1701"/>
      <c r="L32" s="1877"/>
      <c r="M32" s="1878">
        <v>10510982</v>
      </c>
      <c r="N32" s="1663" t="s">
        <v>2435</v>
      </c>
    </row>
    <row r="33" spans="2:14" x14ac:dyDescent="0.25">
      <c r="B33" s="1683"/>
      <c r="C33" s="1715"/>
      <c r="D33" s="1717"/>
      <c r="E33" s="1701"/>
      <c r="F33" s="1701"/>
      <c r="G33" s="1701"/>
      <c r="H33" s="1701"/>
      <c r="I33" s="1701"/>
      <c r="J33" s="1701"/>
      <c r="K33" s="1701"/>
      <c r="L33" s="1877"/>
      <c r="M33" s="1878"/>
      <c r="N33" s="1663"/>
    </row>
    <row r="34" spans="2:14" x14ac:dyDescent="0.25">
      <c r="B34" s="1885" t="s">
        <v>2049</v>
      </c>
      <c r="C34" s="1886" t="s">
        <v>2436</v>
      </c>
      <c r="D34" s="1887"/>
      <c r="E34" s="1888"/>
      <c r="F34" s="1888"/>
      <c r="G34" s="1888"/>
      <c r="H34" s="1888"/>
      <c r="I34" s="1888"/>
      <c r="J34" s="1888"/>
      <c r="K34" s="1888"/>
      <c r="L34" s="1889"/>
      <c r="M34" s="1890"/>
      <c r="N34" s="1891"/>
    </row>
    <row r="35" spans="2:14" x14ac:dyDescent="0.25">
      <c r="B35" s="1892" t="s">
        <v>1375</v>
      </c>
      <c r="C35" s="1892" t="s">
        <v>2437</v>
      </c>
      <c r="D35" s="1730"/>
      <c r="E35" s="1888"/>
      <c r="F35" s="1888"/>
      <c r="G35" s="1888"/>
      <c r="H35" s="1888"/>
      <c r="I35" s="1888"/>
      <c r="J35" s="1888"/>
      <c r="K35" s="1888"/>
      <c r="L35" s="1889"/>
      <c r="M35" s="1890"/>
      <c r="N35" s="1891"/>
    </row>
    <row r="36" spans="2:14" x14ac:dyDescent="0.25">
      <c r="B36" s="1892"/>
      <c r="C36" s="1893">
        <v>298200</v>
      </c>
      <c r="D36" s="1887">
        <v>10000</v>
      </c>
      <c r="E36" s="1888"/>
      <c r="F36" s="1888"/>
      <c r="G36" s="1888"/>
      <c r="H36" s="1888"/>
      <c r="I36" s="1888"/>
      <c r="J36" s="1888"/>
      <c r="K36" s="1888"/>
      <c r="L36" s="1889">
        <v>429749</v>
      </c>
      <c r="M36" s="1890"/>
      <c r="N36" s="1891" t="s">
        <v>2439</v>
      </c>
    </row>
    <row r="37" spans="2:14" x14ac:dyDescent="0.25">
      <c r="B37" s="1892" t="s">
        <v>1375</v>
      </c>
      <c r="C37" s="1695" t="s">
        <v>2427</v>
      </c>
      <c r="D37" s="1887"/>
      <c r="E37" s="1888"/>
      <c r="F37" s="1888"/>
      <c r="G37" s="1888"/>
      <c r="H37" s="1888"/>
      <c r="I37" s="1888"/>
      <c r="J37" s="1888"/>
      <c r="K37" s="1888"/>
      <c r="L37" s="1889"/>
      <c r="M37" s="1890"/>
      <c r="N37" s="1891"/>
    </row>
    <row r="38" spans="2:14" x14ac:dyDescent="0.25">
      <c r="B38" s="1715"/>
      <c r="C38" s="1893">
        <v>170200</v>
      </c>
      <c r="D38" s="1887">
        <v>10000</v>
      </c>
      <c r="E38" s="1701"/>
      <c r="F38" s="1701"/>
      <c r="G38" s="1701"/>
      <c r="H38" s="1701"/>
      <c r="I38" s="1701"/>
      <c r="J38" s="1701"/>
      <c r="K38" s="1701"/>
      <c r="L38" s="1877"/>
      <c r="M38" s="1890">
        <v>429749</v>
      </c>
      <c r="N38" s="1891" t="s">
        <v>2438</v>
      </c>
    </row>
    <row r="39" spans="2:14" x14ac:dyDescent="0.25">
      <c r="B39" s="1715"/>
      <c r="C39" s="1715"/>
      <c r="D39" s="1717"/>
      <c r="E39" s="1701"/>
      <c r="F39" s="1701"/>
      <c r="G39" s="1701"/>
      <c r="H39" s="1701"/>
      <c r="I39" s="1701"/>
      <c r="J39" s="1701"/>
      <c r="K39" s="1701"/>
      <c r="L39" s="1877"/>
      <c r="M39" s="1878"/>
      <c r="N39" s="1663"/>
    </row>
    <row r="40" spans="2:14" x14ac:dyDescent="0.25">
      <c r="B40" s="1664" t="s">
        <v>2050</v>
      </c>
      <c r="C40" s="1718" t="s">
        <v>2440</v>
      </c>
      <c r="D40" s="1717"/>
      <c r="E40" s="1701"/>
      <c r="F40" s="1701"/>
      <c r="G40" s="1701"/>
      <c r="H40" s="1701"/>
      <c r="I40" s="1701"/>
      <c r="J40" s="1701"/>
      <c r="K40" s="1701"/>
      <c r="L40" s="1877"/>
      <c r="M40" s="1878"/>
      <c r="N40" s="1663"/>
    </row>
    <row r="41" spans="2:14" x14ac:dyDescent="0.25">
      <c r="B41" s="1715" t="s">
        <v>1375</v>
      </c>
      <c r="C41" s="1716" t="s">
        <v>2441</v>
      </c>
      <c r="D41" s="1717"/>
      <c r="E41" s="1701"/>
      <c r="F41" s="1701"/>
      <c r="G41" s="1701"/>
      <c r="H41" s="1701"/>
      <c r="I41" s="1701"/>
      <c r="J41" s="1701"/>
      <c r="K41" s="1701"/>
      <c r="L41" s="1877"/>
      <c r="M41" s="1878"/>
      <c r="N41" s="2426" t="s">
        <v>2444</v>
      </c>
    </row>
    <row r="42" spans="2:14" ht="12.75" customHeight="1" x14ac:dyDescent="0.25">
      <c r="B42" s="1683"/>
      <c r="C42" s="1871">
        <v>170200</v>
      </c>
      <c r="D42" s="1717">
        <v>10000</v>
      </c>
      <c r="E42" s="1701"/>
      <c r="F42" s="1701"/>
      <c r="G42" s="1701"/>
      <c r="H42" s="1701"/>
      <c r="I42" s="1701"/>
      <c r="J42" s="1701"/>
      <c r="K42" s="1701"/>
      <c r="L42" s="1877" t="s">
        <v>748</v>
      </c>
      <c r="M42" s="1878"/>
      <c r="N42" s="2426"/>
    </row>
    <row r="43" spans="2:14" x14ac:dyDescent="0.25">
      <c r="B43" s="1715" t="s">
        <v>1375</v>
      </c>
      <c r="C43" s="1715" t="s">
        <v>2443</v>
      </c>
      <c r="E43" s="1701"/>
      <c r="F43" s="1701"/>
      <c r="G43" s="1701"/>
      <c r="H43" s="1701"/>
      <c r="I43" s="1701"/>
      <c r="J43" s="1701"/>
      <c r="K43" s="1701"/>
      <c r="L43" s="1877"/>
      <c r="M43" s="1878"/>
      <c r="N43" s="2426"/>
    </row>
    <row r="44" spans="2:14" x14ac:dyDescent="0.25">
      <c r="B44" s="1683"/>
      <c r="C44" s="1871">
        <v>552900</v>
      </c>
      <c r="D44" s="1717">
        <v>10000</v>
      </c>
      <c r="E44" s="1701"/>
      <c r="F44" s="1701"/>
      <c r="G44" s="1701"/>
      <c r="H44" s="1701"/>
      <c r="I44" s="1701"/>
      <c r="J44" s="1701"/>
      <c r="K44" s="1701"/>
      <c r="L44" s="1877"/>
      <c r="M44" s="1878" t="s">
        <v>748</v>
      </c>
      <c r="N44" s="2426"/>
    </row>
    <row r="45" spans="2:14" x14ac:dyDescent="0.25">
      <c r="B45" s="1683"/>
      <c r="C45" s="1683"/>
      <c r="D45" s="1701"/>
      <c r="E45" s="1701"/>
      <c r="F45" s="1701"/>
      <c r="G45" s="1701"/>
      <c r="H45" s="1701"/>
      <c r="I45" s="1701"/>
      <c r="J45" s="1701"/>
      <c r="K45" s="1701"/>
      <c r="L45" s="1877"/>
      <c r="M45" s="1878"/>
      <c r="N45" s="2426"/>
    </row>
    <row r="46" spans="2:14" x14ac:dyDescent="0.25">
      <c r="B46" s="1683"/>
      <c r="C46" s="1683"/>
      <c r="D46" s="1701"/>
      <c r="E46" s="1701"/>
      <c r="F46" s="1701"/>
      <c r="G46" s="1701"/>
      <c r="H46" s="1701"/>
      <c r="I46" s="1701"/>
      <c r="J46" s="1701"/>
      <c r="K46" s="1701"/>
      <c r="L46" s="1877"/>
      <c r="M46" s="1878"/>
      <c r="N46" s="1872"/>
    </row>
    <row r="47" spans="2:14" x14ac:dyDescent="0.25">
      <c r="B47" s="1885" t="s">
        <v>2051</v>
      </c>
      <c r="C47" s="2427" t="s">
        <v>2445</v>
      </c>
      <c r="D47" s="2428"/>
      <c r="E47" s="2428"/>
      <c r="F47" s="2428"/>
      <c r="G47" s="2428"/>
      <c r="H47" s="2428"/>
      <c r="I47" s="2428"/>
      <c r="J47" s="2428"/>
      <c r="K47" s="2428"/>
      <c r="L47" s="2428"/>
      <c r="M47" s="2429"/>
      <c r="N47" s="1891"/>
    </row>
    <row r="48" spans="2:14" x14ac:dyDescent="0.25">
      <c r="B48" s="1885"/>
      <c r="C48" s="2427"/>
      <c r="D48" s="2428"/>
      <c r="E48" s="2428"/>
      <c r="F48" s="2428"/>
      <c r="G48" s="2428"/>
      <c r="H48" s="2428"/>
      <c r="I48" s="2428"/>
      <c r="J48" s="2428"/>
      <c r="K48" s="2428"/>
      <c r="L48" s="2428"/>
      <c r="M48" s="2429"/>
      <c r="N48" s="1891"/>
    </row>
    <row r="49" spans="2:14" x14ac:dyDescent="0.25">
      <c r="B49" s="1892" t="s">
        <v>1375</v>
      </c>
      <c r="C49" s="1892" t="s">
        <v>2443</v>
      </c>
      <c r="D49" s="1730"/>
      <c r="E49" s="1888"/>
      <c r="F49" s="1888"/>
      <c r="G49" s="1888"/>
      <c r="H49" s="1888"/>
      <c r="I49" s="1888"/>
      <c r="J49" s="1888"/>
      <c r="K49" s="1888"/>
      <c r="L49" s="1889"/>
      <c r="M49" s="1890"/>
      <c r="N49" s="1891"/>
    </row>
    <row r="50" spans="2:14" x14ac:dyDescent="0.25">
      <c r="B50" s="1892"/>
      <c r="C50" s="1893">
        <v>552900</v>
      </c>
      <c r="D50" s="1887">
        <v>10000</v>
      </c>
      <c r="E50" s="1888"/>
      <c r="F50" s="1888"/>
      <c r="G50" s="1888"/>
      <c r="H50" s="1888"/>
      <c r="I50" s="1888"/>
      <c r="J50" s="1888"/>
      <c r="K50" s="1888"/>
      <c r="L50" s="1889">
        <f>+M68</f>
        <v>319482</v>
      </c>
      <c r="M50" s="1890"/>
      <c r="N50" s="1891" t="s">
        <v>2446</v>
      </c>
    </row>
    <row r="51" spans="2:14" x14ac:dyDescent="0.25">
      <c r="B51" s="1892" t="s">
        <v>1375</v>
      </c>
      <c r="C51" s="1695" t="s">
        <v>2452</v>
      </c>
      <c r="D51" s="1887"/>
      <c r="E51" s="1888"/>
      <c r="F51" s="1888"/>
      <c r="G51" s="1888"/>
      <c r="H51" s="1888"/>
      <c r="I51" s="1888"/>
      <c r="J51" s="1888"/>
      <c r="K51" s="1888"/>
      <c r="L51" s="1889"/>
      <c r="M51" s="1890"/>
      <c r="N51" s="1891"/>
    </row>
    <row r="52" spans="2:14" x14ac:dyDescent="0.25">
      <c r="B52" s="1892"/>
      <c r="C52" s="1893">
        <v>170200</v>
      </c>
      <c r="D52" s="1887">
        <v>10000</v>
      </c>
      <c r="E52" s="1888"/>
      <c r="F52" s="1888"/>
      <c r="G52" s="1888"/>
      <c r="H52" s="1888"/>
      <c r="I52" s="1888"/>
      <c r="J52" s="1888"/>
      <c r="K52" s="1888"/>
      <c r="L52" s="1889"/>
      <c r="M52" s="1890">
        <f>+L50</f>
        <v>319482</v>
      </c>
      <c r="N52" s="1891" t="s">
        <v>2446</v>
      </c>
    </row>
    <row r="53" spans="2:14" x14ac:dyDescent="0.25">
      <c r="B53" s="1715"/>
      <c r="C53" s="1716"/>
      <c r="D53" s="1717"/>
      <c r="E53" s="1701"/>
      <c r="F53" s="1701"/>
      <c r="G53" s="1701"/>
      <c r="H53" s="1701"/>
      <c r="I53" s="1701"/>
      <c r="J53" s="1701"/>
      <c r="K53" s="1701"/>
      <c r="L53" s="1877"/>
      <c r="M53" s="1878"/>
      <c r="N53" s="1663"/>
    </row>
    <row r="54" spans="2:14" ht="13.8" thickBot="1" x14ac:dyDescent="0.3">
      <c r="B54" s="1683"/>
      <c r="C54" s="1683"/>
      <c r="D54" s="1701"/>
      <c r="E54" s="1701"/>
      <c r="F54" s="1701"/>
      <c r="G54" s="1701"/>
      <c r="H54" s="1701"/>
      <c r="I54" s="1701"/>
      <c r="J54" s="1701"/>
      <c r="K54" s="1701"/>
      <c r="L54" s="1877"/>
      <c r="M54" s="1878"/>
      <c r="N54" s="1663"/>
    </row>
    <row r="55" spans="2:14" x14ac:dyDescent="0.25">
      <c r="B55" s="1683"/>
      <c r="C55" s="1719"/>
      <c r="D55" s="1720"/>
      <c r="E55" s="1720"/>
      <c r="F55" s="1720"/>
      <c r="G55" s="1720"/>
      <c r="H55" s="1720"/>
      <c r="I55" s="1721"/>
      <c r="J55" s="1720"/>
      <c r="K55" s="1721"/>
      <c r="L55" s="1879"/>
      <c r="M55" s="1880"/>
      <c r="N55" s="1663"/>
    </row>
    <row r="56" spans="2:14" ht="13.8" thickBot="1" x14ac:dyDescent="0.3">
      <c r="B56" s="1683"/>
      <c r="C56" s="1683"/>
      <c r="D56" s="1701"/>
      <c r="E56" s="1701"/>
      <c r="F56" s="1701"/>
      <c r="G56" s="1701"/>
      <c r="H56" s="1701"/>
      <c r="I56" s="1701"/>
      <c r="J56" s="1701"/>
      <c r="K56" s="1701"/>
      <c r="L56" s="1881">
        <f>SUM(L55:L55)</f>
        <v>0</v>
      </c>
      <c r="M56" s="1882">
        <f>SUM(M55:M55)</f>
        <v>0</v>
      </c>
      <c r="N56" s="1663"/>
    </row>
    <row r="57" spans="2:14" ht="14.4" thickTop="1" thickBot="1" x14ac:dyDescent="0.3">
      <c r="B57" s="1683"/>
      <c r="C57" s="1722"/>
      <c r="D57" s="1707"/>
      <c r="E57" s="1707"/>
      <c r="F57" s="1707"/>
      <c r="G57" s="1707"/>
      <c r="H57" s="1707"/>
      <c r="I57" s="1707"/>
      <c r="J57" s="1707"/>
      <c r="K57" s="1707"/>
      <c r="L57" s="1883"/>
      <c r="M57" s="1884">
        <f>+M56-L56</f>
        <v>0</v>
      </c>
      <c r="N57" s="1663"/>
    </row>
    <row r="58" spans="2:14" x14ac:dyDescent="0.25">
      <c r="B58" s="1659"/>
      <c r="C58" s="1661"/>
      <c r="D58" s="1661"/>
      <c r="E58" s="1661"/>
      <c r="F58" s="1661"/>
      <c r="G58" s="1661"/>
      <c r="H58" s="1661"/>
      <c r="I58" s="1661"/>
      <c r="J58" s="1661"/>
      <c r="K58" s="1661"/>
      <c r="L58" s="1661"/>
      <c r="M58" s="1661"/>
      <c r="N58" s="1663"/>
    </row>
    <row r="59" spans="2:14" x14ac:dyDescent="0.25">
      <c r="B59" s="1659"/>
      <c r="C59" s="2430" t="s">
        <v>2453</v>
      </c>
      <c r="D59" s="2430"/>
      <c r="E59" s="2430"/>
      <c r="F59" s="2430"/>
      <c r="G59" s="2430"/>
      <c r="H59" s="2430"/>
      <c r="I59" s="2430"/>
      <c r="J59" s="2430"/>
      <c r="K59" s="2430"/>
      <c r="L59" s="2430"/>
      <c r="M59" s="613"/>
      <c r="N59" s="1663"/>
    </row>
    <row r="60" spans="2:14" x14ac:dyDescent="0.25">
      <c r="B60" s="1659"/>
      <c r="C60" s="2430"/>
      <c r="D60" s="2430"/>
      <c r="E60" s="2430"/>
      <c r="F60" s="2430"/>
      <c r="G60" s="2430"/>
      <c r="H60" s="2430"/>
      <c r="I60" s="2430"/>
      <c r="J60" s="2430"/>
      <c r="K60" s="2430"/>
      <c r="L60" s="2430"/>
      <c r="M60" s="613"/>
      <c r="N60" s="1663"/>
    </row>
    <row r="61" spans="2:14" x14ac:dyDescent="0.25">
      <c r="B61" s="1659"/>
      <c r="C61" s="2430"/>
      <c r="D61" s="2430"/>
      <c r="E61" s="2430"/>
      <c r="F61" s="2430"/>
      <c r="G61" s="2430"/>
      <c r="H61" s="2430"/>
      <c r="I61" s="2430"/>
      <c r="J61" s="2430"/>
      <c r="K61" s="2430"/>
      <c r="L61" s="2430"/>
      <c r="M61" s="613"/>
      <c r="N61" s="1663"/>
    </row>
    <row r="62" spans="2:14" x14ac:dyDescent="0.25">
      <c r="B62" s="1659"/>
      <c r="C62" s="2430"/>
      <c r="D62" s="2430"/>
      <c r="E62" s="2430"/>
      <c r="F62" s="2430"/>
      <c r="G62" s="2430"/>
      <c r="H62" s="2430"/>
      <c r="I62" s="2430"/>
      <c r="J62" s="2430"/>
      <c r="K62" s="2430"/>
      <c r="L62" s="2430"/>
      <c r="M62" s="613"/>
      <c r="N62" s="1663"/>
    </row>
    <row r="63" spans="2:14" x14ac:dyDescent="0.25">
      <c r="B63" s="1659"/>
      <c r="C63" s="1701"/>
      <c r="D63" s="1661"/>
      <c r="E63" s="1661"/>
      <c r="F63" s="1661"/>
      <c r="G63" s="1661"/>
      <c r="H63" s="1661"/>
      <c r="I63" s="1661"/>
      <c r="J63" s="1661"/>
      <c r="K63" s="1661"/>
      <c r="L63" s="613"/>
      <c r="M63" s="613"/>
      <c r="N63" s="1663"/>
    </row>
    <row r="64" spans="2:14" x14ac:dyDescent="0.25">
      <c r="B64" s="1659"/>
      <c r="C64" s="1888" t="s">
        <v>2447</v>
      </c>
      <c r="D64" s="1888"/>
      <c r="E64" s="1888"/>
      <c r="F64" s="1888"/>
      <c r="G64" s="1888"/>
      <c r="H64" s="1888"/>
      <c r="I64" s="1888"/>
      <c r="J64" s="1888"/>
      <c r="K64" s="1888"/>
      <c r="L64" s="1894"/>
      <c r="M64" s="1894"/>
      <c r="N64" s="1891"/>
    </row>
    <row r="65" spans="2:14" x14ac:dyDescent="0.25">
      <c r="B65" s="1659"/>
      <c r="C65" s="1888"/>
      <c r="D65" s="1888"/>
      <c r="E65" s="1888"/>
      <c r="F65" s="1888"/>
      <c r="G65" s="1888"/>
      <c r="H65" s="1888"/>
      <c r="I65" s="1888"/>
      <c r="J65" s="1888"/>
      <c r="K65" s="1888"/>
      <c r="L65" s="1894"/>
      <c r="M65" s="1894"/>
      <c r="N65" s="1891"/>
    </row>
    <row r="66" spans="2:14" x14ac:dyDescent="0.25">
      <c r="B66" s="1659"/>
      <c r="C66" s="1888" t="s">
        <v>2448</v>
      </c>
      <c r="D66" s="1888"/>
      <c r="E66" s="1888"/>
      <c r="F66" s="1888"/>
      <c r="G66" s="1888"/>
      <c r="H66" s="1888"/>
      <c r="I66" s="1888"/>
      <c r="J66" s="1888"/>
      <c r="K66" s="1888"/>
      <c r="L66" s="1894"/>
      <c r="M66" s="1894">
        <v>10830464</v>
      </c>
      <c r="N66" s="1891" t="s">
        <v>2451</v>
      </c>
    </row>
    <row r="67" spans="2:14" x14ac:dyDescent="0.25">
      <c r="B67" s="1659"/>
      <c r="C67" s="1888" t="s">
        <v>2449</v>
      </c>
      <c r="D67" s="1888"/>
      <c r="E67" s="1888"/>
      <c r="F67" s="1888"/>
      <c r="G67" s="1888"/>
      <c r="H67" s="1888"/>
      <c r="I67" s="1888"/>
      <c r="J67" s="1888"/>
      <c r="K67" s="1888"/>
      <c r="L67" s="1894"/>
      <c r="M67" s="1894">
        <v>10510982</v>
      </c>
      <c r="N67" s="1891" t="s">
        <v>2435</v>
      </c>
    </row>
    <row r="68" spans="2:14" ht="13.8" thickBot="1" x14ac:dyDescent="0.3">
      <c r="B68" s="1659"/>
      <c r="C68" s="1888" t="s">
        <v>2450</v>
      </c>
      <c r="D68" s="1888"/>
      <c r="E68" s="1888"/>
      <c r="F68" s="1888"/>
      <c r="G68" s="1888"/>
      <c r="H68" s="1888"/>
      <c r="I68" s="1888"/>
      <c r="J68" s="1888"/>
      <c r="K68" s="1888"/>
      <c r="L68" s="1894"/>
      <c r="M68" s="1895">
        <f>+M66-M67</f>
        <v>319482</v>
      </c>
      <c r="N68" s="1891"/>
    </row>
    <row r="69" spans="2:14" ht="13.8" thickTop="1" x14ac:dyDescent="0.25">
      <c r="B69" s="1659"/>
      <c r="C69" s="1888"/>
      <c r="D69" s="1888"/>
      <c r="E69" s="1888"/>
      <c r="F69" s="1888"/>
      <c r="G69" s="1888"/>
      <c r="H69" s="1888"/>
      <c r="I69" s="1888"/>
      <c r="J69" s="1888"/>
      <c r="K69" s="1888"/>
      <c r="L69" s="1894"/>
      <c r="M69" s="1894"/>
      <c r="N69" s="1891"/>
    </row>
    <row r="70" spans="2:14" x14ac:dyDescent="0.25">
      <c r="B70" s="1659"/>
      <c r="C70" s="1701"/>
      <c r="D70" s="1661"/>
      <c r="E70" s="1661"/>
      <c r="F70" s="1661"/>
      <c r="G70" s="1661"/>
      <c r="H70" s="1661"/>
      <c r="I70" s="1661"/>
      <c r="J70" s="1661"/>
      <c r="K70" s="1661"/>
      <c r="L70" s="613"/>
      <c r="M70" s="613"/>
      <c r="N70" s="1663"/>
    </row>
    <row r="71" spans="2:14" x14ac:dyDescent="0.25">
      <c r="B71" s="1659"/>
      <c r="C71" s="1661"/>
      <c r="D71" s="1661"/>
      <c r="E71" s="1661"/>
      <c r="F71" s="1661"/>
      <c r="G71" s="1661"/>
      <c r="H71" s="1661"/>
      <c r="I71" s="1661"/>
      <c r="J71" s="1661"/>
      <c r="K71" s="1661"/>
      <c r="L71" s="1661"/>
      <c r="M71" s="613"/>
      <c r="N71" s="1663"/>
    </row>
    <row r="72" spans="2:14" x14ac:dyDescent="0.25">
      <c r="B72" s="1659"/>
      <c r="C72" s="2424" t="s">
        <v>2062</v>
      </c>
      <c r="D72" s="2425"/>
      <c r="E72" s="2425"/>
      <c r="F72" s="2425"/>
      <c r="G72" s="2425"/>
      <c r="H72" s="2425"/>
      <c r="I72" s="2425"/>
      <c r="J72" s="2425"/>
      <c r="K72" s="2425"/>
      <c r="L72" s="2425"/>
      <c r="M72" s="2425"/>
      <c r="N72" s="1663"/>
    </row>
    <row r="73" spans="2:14" x14ac:dyDescent="0.25">
      <c r="B73" s="1659"/>
      <c r="C73" s="2425"/>
      <c r="D73" s="2425"/>
      <c r="E73" s="2425"/>
      <c r="F73" s="2425"/>
      <c r="G73" s="2425"/>
      <c r="H73" s="2425"/>
      <c r="I73" s="2425"/>
      <c r="J73" s="2425"/>
      <c r="K73" s="2425"/>
      <c r="L73" s="2425"/>
      <c r="M73" s="2425"/>
      <c r="N73" s="1663"/>
    </row>
    <row r="74" spans="2:14" x14ac:dyDescent="0.25">
      <c r="B74" s="1659"/>
      <c r="C74" s="1661" t="s">
        <v>1410</v>
      </c>
      <c r="D74" s="1661"/>
      <c r="E74" s="1661"/>
      <c r="F74" s="1701" t="s">
        <v>909</v>
      </c>
      <c r="G74" s="1661"/>
      <c r="H74" s="1661"/>
      <c r="I74" s="1661"/>
      <c r="J74" s="1661"/>
      <c r="K74" s="1661"/>
      <c r="L74" s="1661"/>
      <c r="M74" s="613"/>
      <c r="N74" s="1663"/>
    </row>
    <row r="75" spans="2:14" x14ac:dyDescent="0.25">
      <c r="B75" s="1659"/>
      <c r="C75" s="1661" t="s">
        <v>254</v>
      </c>
      <c r="D75" s="1661"/>
      <c r="E75" s="1661"/>
      <c r="F75" s="1701" t="s">
        <v>1403</v>
      </c>
      <c r="G75" s="1661"/>
      <c r="H75" s="1661"/>
      <c r="I75" s="1661"/>
      <c r="J75" s="1661"/>
      <c r="K75" s="1661"/>
      <c r="L75" s="1661"/>
      <c r="M75" s="613"/>
      <c r="N75" s="1663"/>
    </row>
    <row r="76" spans="2:14" x14ac:dyDescent="0.25">
      <c r="B76" s="1659"/>
      <c r="C76" s="1661" t="s">
        <v>255</v>
      </c>
      <c r="D76" s="1661"/>
      <c r="E76" s="1661"/>
      <c r="F76" s="1661"/>
      <c r="G76" s="1661"/>
      <c r="H76" s="1661"/>
      <c r="I76" s="1661"/>
      <c r="J76" s="1661"/>
      <c r="K76" s="1661"/>
      <c r="L76" s="1661"/>
      <c r="M76" s="613"/>
      <c r="N76" s="1663"/>
    </row>
    <row r="77" spans="2:14" x14ac:dyDescent="0.25">
      <c r="B77" s="1659"/>
      <c r="C77" s="1661"/>
      <c r="D77" s="1661"/>
      <c r="E77" s="1661"/>
      <c r="F77" s="1661"/>
      <c r="G77" s="1661"/>
      <c r="H77" s="1661"/>
      <c r="I77" s="1661"/>
      <c r="J77" s="1661"/>
      <c r="K77" s="1661"/>
      <c r="L77" s="1661"/>
      <c r="M77" s="613"/>
      <c r="N77" s="1663"/>
    </row>
    <row r="78" spans="2:14" x14ac:dyDescent="0.25">
      <c r="B78" s="1659"/>
      <c r="C78" s="1661" t="s">
        <v>64</v>
      </c>
      <c r="D78" s="1661"/>
      <c r="E78" s="1661"/>
      <c r="F78" s="1661"/>
      <c r="G78" s="1661"/>
      <c r="H78" s="1661"/>
      <c r="I78" s="82"/>
      <c r="J78" s="1661" t="s">
        <v>261</v>
      </c>
      <c r="K78" s="82"/>
      <c r="L78" s="1661"/>
      <c r="M78" s="1723">
        <v>42079</v>
      </c>
      <c r="N78" s="1663"/>
    </row>
    <row r="79" spans="2:14" x14ac:dyDescent="0.25">
      <c r="B79" s="1659"/>
      <c r="C79" s="1661"/>
      <c r="D79" s="1661"/>
      <c r="E79" s="1661"/>
      <c r="F79" s="1724"/>
      <c r="G79" s="1724"/>
      <c r="H79" s="1724"/>
      <c r="I79" s="1491"/>
      <c r="J79" s="1724" t="s">
        <v>257</v>
      </c>
      <c r="K79" s="1491"/>
      <c r="L79" s="1724"/>
      <c r="M79" s="534">
        <v>42522</v>
      </c>
      <c r="N79" s="1663"/>
    </row>
    <row r="80" spans="2:14" ht="13.8" thickBot="1" x14ac:dyDescent="0.3">
      <c r="B80" s="1698"/>
      <c r="C80" s="1665"/>
      <c r="D80" s="1665"/>
      <c r="E80" s="1665"/>
      <c r="F80" s="1725"/>
      <c r="G80" s="1726" t="s">
        <v>1403</v>
      </c>
      <c r="H80" s="1726"/>
      <c r="I80" s="1726"/>
      <c r="J80" s="1726"/>
      <c r="K80" s="1726"/>
      <c r="L80" s="1726"/>
      <c r="M80" s="495" t="s">
        <v>1403</v>
      </c>
      <c r="N80" s="1705"/>
    </row>
    <row r="82" spans="8:8" x14ac:dyDescent="0.25">
      <c r="H82" s="1661"/>
    </row>
  </sheetData>
  <mergeCells count="7">
    <mergeCell ref="C72:M73"/>
    <mergeCell ref="N41:N45"/>
    <mergeCell ref="C47:M48"/>
    <mergeCell ref="C59:L62"/>
    <mergeCell ref="B4:M4"/>
    <mergeCell ref="B5:M5"/>
    <mergeCell ref="B6:D6"/>
  </mergeCells>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zoomScaleNormal="100" workbookViewId="0">
      <selection activeCell="H21" sqref="H21"/>
    </sheetView>
  </sheetViews>
  <sheetFormatPr defaultRowHeight="13.2" x14ac:dyDescent="0.25"/>
  <sheetData/>
  <pageMargins left="0.7" right="0.7" top="0.75" bottom="0.75" header="0.3" footer="0.3"/>
  <pageSetup orientation="portrait" r:id="rId1"/>
  <rowBreaks count="4" manualBreakCount="4">
    <brk id="48" max="16383" man="1"/>
    <brk id="97" max="16383" man="1"/>
    <brk id="146" max="16383" man="1"/>
    <brk id="19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52"/>
  <sheetViews>
    <sheetView zoomScaleNormal="100" workbookViewId="0">
      <selection activeCell="C32" sqref="C32:L42"/>
    </sheetView>
  </sheetViews>
  <sheetFormatPr defaultColWidth="7.88671875" defaultRowHeight="13.2" x14ac:dyDescent="0.25"/>
  <cols>
    <col min="1" max="1" width="8" style="607" customWidth="1"/>
    <col min="2" max="2" width="7.5546875" style="607" customWidth="1"/>
    <col min="3" max="3" width="33.109375" style="607" customWidth="1"/>
    <col min="4" max="4" width="9.88671875" style="607" bestFit="1" customWidth="1"/>
    <col min="5" max="5" width="11.44140625" style="607" customWidth="1"/>
    <col min="6" max="6" width="9.5546875" style="607" customWidth="1"/>
    <col min="7" max="9" width="7.109375" style="607" customWidth="1"/>
    <col min="10" max="10" width="1.44140625" style="607" customWidth="1"/>
    <col min="11" max="11" width="14.44140625" style="607" customWidth="1"/>
    <col min="12" max="12" width="18" style="607" customWidth="1"/>
    <col min="13" max="13" width="4.44140625" style="607" customWidth="1"/>
    <col min="14" max="14" width="12.44140625" style="607" bestFit="1" customWidth="1"/>
    <col min="15" max="16384" width="7.88671875" style="607"/>
  </cols>
  <sheetData>
    <row r="1" spans="2:14" x14ac:dyDescent="0.25">
      <c r="I1" s="406" t="s">
        <v>82</v>
      </c>
      <c r="K1" s="736"/>
      <c r="L1" s="736"/>
    </row>
    <row r="2" spans="2:14" ht="25.5" customHeight="1" x14ac:dyDescent="0.25">
      <c r="I2" s="406" t="s">
        <v>85</v>
      </c>
      <c r="K2" s="300"/>
      <c r="L2" s="300"/>
    </row>
    <row r="3" spans="2:14" ht="13.8" thickBot="1" x14ac:dyDescent="0.3">
      <c r="B3" s="693"/>
      <c r="C3" s="693"/>
    </row>
    <row r="4" spans="2:14" ht="15.6" x14ac:dyDescent="0.3">
      <c r="B4" s="2271"/>
      <c r="C4" s="2272"/>
      <c r="D4" s="2272"/>
      <c r="E4" s="2272"/>
      <c r="F4" s="2272"/>
      <c r="G4" s="2272"/>
      <c r="H4" s="2272"/>
      <c r="I4" s="2272"/>
      <c r="J4" s="2272"/>
      <c r="K4" s="2272"/>
      <c r="L4" s="2272"/>
      <c r="M4" s="1622"/>
    </row>
    <row r="5" spans="2:14"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1621"/>
    </row>
    <row r="7" spans="2:14" ht="15.6" x14ac:dyDescent="0.3">
      <c r="B7" s="2283" t="s">
        <v>1268</v>
      </c>
      <c r="C7" s="2284"/>
      <c r="D7" s="2284"/>
      <c r="E7" s="1618"/>
      <c r="F7" s="1618"/>
      <c r="G7" s="1618"/>
      <c r="H7" s="1618"/>
      <c r="I7" s="1618"/>
      <c r="J7" s="1618"/>
      <c r="K7" s="1618"/>
      <c r="L7" s="1618"/>
      <c r="M7" s="1621"/>
    </row>
    <row r="8" spans="2:14" x14ac:dyDescent="0.25">
      <c r="B8" s="10" t="s">
        <v>1307</v>
      </c>
      <c r="C8" s="609"/>
      <c r="D8" s="609"/>
      <c r="E8" s="609"/>
      <c r="F8" s="612"/>
      <c r="G8" s="612"/>
      <c r="H8" s="83" t="s">
        <v>967</v>
      </c>
      <c r="I8" s="612"/>
      <c r="J8" s="612"/>
      <c r="K8" s="612"/>
      <c r="L8" s="612"/>
      <c r="M8" s="40"/>
      <c r="N8" s="5"/>
    </row>
    <row r="9" spans="2:14" x14ac:dyDescent="0.25">
      <c r="B9" s="47" t="s">
        <v>2222</v>
      </c>
      <c r="C9" s="609"/>
      <c r="D9" s="612"/>
      <c r="E9" s="612"/>
      <c r="F9" s="612"/>
      <c r="G9" s="612"/>
      <c r="H9" s="612"/>
      <c r="I9" s="612"/>
      <c r="J9" s="612"/>
      <c r="K9" s="612"/>
      <c r="L9" s="612"/>
      <c r="M9" s="40"/>
      <c r="N9" s="5"/>
    </row>
    <row r="10" spans="2:14" x14ac:dyDescent="0.25">
      <c r="B10" s="10"/>
      <c r="C10" s="612"/>
      <c r="D10" s="612"/>
      <c r="E10" s="612"/>
      <c r="F10" s="612"/>
      <c r="G10" s="612"/>
      <c r="H10" s="612"/>
      <c r="I10" s="612"/>
      <c r="J10" s="612"/>
      <c r="K10" s="612"/>
      <c r="L10" s="612"/>
      <c r="M10" s="40"/>
      <c r="N10" s="5"/>
    </row>
    <row r="11" spans="2:14" ht="13.8" thickBot="1" x14ac:dyDescent="0.3">
      <c r="B11" s="10"/>
      <c r="C11" s="6" t="s">
        <v>1366</v>
      </c>
      <c r="D11" s="496"/>
      <c r="E11" s="6"/>
      <c r="F11" s="6" t="s">
        <v>1408</v>
      </c>
      <c r="G11" s="6"/>
      <c r="H11" s="6"/>
      <c r="I11" s="6"/>
      <c r="J11" s="6"/>
      <c r="K11" s="6"/>
      <c r="L11" s="6"/>
      <c r="M11" s="40"/>
      <c r="N11" s="5"/>
    </row>
    <row r="12" spans="2:14" x14ac:dyDescent="0.25">
      <c r="B12" s="10"/>
      <c r="C12" s="612"/>
      <c r="D12" s="612"/>
      <c r="E12" s="612"/>
      <c r="F12" s="612"/>
      <c r="G12" s="612"/>
      <c r="H12" s="612"/>
      <c r="I12" s="612"/>
      <c r="J12" s="612"/>
      <c r="K12" s="612"/>
      <c r="L12" s="612"/>
      <c r="M12" s="40"/>
      <c r="N12" s="5"/>
    </row>
    <row r="13" spans="2:14" x14ac:dyDescent="0.25">
      <c r="B13" s="10"/>
      <c r="C13" s="612"/>
      <c r="D13" s="612"/>
      <c r="E13" s="612"/>
      <c r="F13" s="612"/>
      <c r="G13" s="612"/>
      <c r="H13" s="612"/>
      <c r="I13" s="612"/>
      <c r="J13" s="612"/>
      <c r="K13" s="612"/>
      <c r="L13" s="612"/>
      <c r="M13" s="40"/>
      <c r="N13" s="5"/>
    </row>
    <row r="14" spans="2:14" ht="13.8" thickBot="1" x14ac:dyDescent="0.3">
      <c r="B14" s="10"/>
      <c r="C14" s="612"/>
      <c r="D14" s="612"/>
      <c r="E14" s="612"/>
      <c r="F14" s="612"/>
      <c r="G14" s="612"/>
      <c r="H14" s="612"/>
      <c r="I14" s="612"/>
      <c r="J14" s="612"/>
      <c r="K14" s="612"/>
      <c r="L14" s="612"/>
      <c r="M14" s="40"/>
      <c r="N14" s="5"/>
    </row>
    <row r="15" spans="2:14" x14ac:dyDescent="0.25">
      <c r="B15" s="56" t="s">
        <v>1380</v>
      </c>
      <c r="C15" s="770" t="s">
        <v>1367</v>
      </c>
      <c r="D15" s="771" t="s">
        <v>1368</v>
      </c>
      <c r="E15" s="771" t="s">
        <v>1377</v>
      </c>
      <c r="F15" s="771" t="s">
        <v>1369</v>
      </c>
      <c r="G15" s="771" t="s">
        <v>1370</v>
      </c>
      <c r="H15" s="771" t="s">
        <v>1122</v>
      </c>
      <c r="I15" s="771" t="s">
        <v>1120</v>
      </c>
      <c r="J15" s="771"/>
      <c r="K15" s="771" t="s">
        <v>1371</v>
      </c>
      <c r="L15" s="772" t="s">
        <v>1371</v>
      </c>
      <c r="M15" s="40"/>
      <c r="N15" s="5"/>
    </row>
    <row r="16" spans="2:14" x14ac:dyDescent="0.25">
      <c r="B16" s="10"/>
      <c r="C16" s="10"/>
      <c r="D16" s="612"/>
      <c r="E16" s="612"/>
      <c r="F16" s="612"/>
      <c r="G16" s="612"/>
      <c r="H16" s="1620" t="s">
        <v>1993</v>
      </c>
      <c r="I16" s="1620" t="s">
        <v>1119</v>
      </c>
      <c r="J16" s="612"/>
      <c r="K16" s="1620" t="s">
        <v>1372</v>
      </c>
      <c r="L16" s="12" t="s">
        <v>1373</v>
      </c>
      <c r="M16" s="40"/>
      <c r="N16" s="5"/>
    </row>
    <row r="17" spans="2:16" ht="6.75" customHeight="1" thickBot="1" x14ac:dyDescent="0.3">
      <c r="B17" s="10"/>
      <c r="C17" s="13"/>
      <c r="D17" s="14"/>
      <c r="E17" s="14"/>
      <c r="F17" s="14"/>
      <c r="G17" s="14"/>
      <c r="H17" s="14"/>
      <c r="I17" s="14"/>
      <c r="J17" s="14"/>
      <c r="K17" s="15"/>
      <c r="L17" s="16"/>
      <c r="M17" s="40"/>
      <c r="N17" s="5"/>
    </row>
    <row r="18" spans="2:16" ht="13.8" thickTop="1" x14ac:dyDescent="0.25">
      <c r="B18" s="10"/>
      <c r="C18" s="1627"/>
      <c r="D18" s="1628"/>
      <c r="E18" s="43"/>
      <c r="F18" s="43"/>
      <c r="G18" s="612"/>
      <c r="H18" s="612"/>
      <c r="I18" s="612"/>
      <c r="J18" s="612"/>
      <c r="K18" s="18"/>
      <c r="L18" s="825"/>
      <c r="M18" s="40"/>
      <c r="N18" s="5"/>
    </row>
    <row r="19" spans="2:16" x14ac:dyDescent="0.25">
      <c r="B19" s="10" t="s">
        <v>1375</v>
      </c>
      <c r="C19" s="899" t="s">
        <v>2223</v>
      </c>
      <c r="D19" s="90"/>
      <c r="E19" s="497"/>
      <c r="F19" s="497"/>
      <c r="G19" s="90"/>
      <c r="H19" s="774"/>
      <c r="I19" s="90"/>
      <c r="J19" s="610"/>
      <c r="K19" s="824"/>
      <c r="L19" s="827"/>
      <c r="M19" s="40"/>
      <c r="N19" s="5"/>
    </row>
    <row r="20" spans="2:16" x14ac:dyDescent="0.25">
      <c r="B20" s="10"/>
      <c r="C20" s="1107" t="s">
        <v>943</v>
      </c>
      <c r="D20" s="90" t="s">
        <v>262</v>
      </c>
      <c r="E20" s="497"/>
      <c r="F20" s="497"/>
      <c r="G20" s="90"/>
      <c r="H20" s="774">
        <v>2017</v>
      </c>
      <c r="I20" s="90"/>
      <c r="J20" s="610"/>
      <c r="K20" s="824">
        <v>1000000</v>
      </c>
      <c r="L20" s="827"/>
      <c r="M20" s="40"/>
      <c r="N20" s="5"/>
    </row>
    <row r="21" spans="2:16" x14ac:dyDescent="0.25">
      <c r="B21" s="10" t="s">
        <v>1375</v>
      </c>
      <c r="C21" s="899" t="s">
        <v>2225</v>
      </c>
      <c r="D21" s="90"/>
      <c r="E21" s="497"/>
      <c r="F21" s="497"/>
      <c r="G21" s="90"/>
      <c r="H21" s="774"/>
      <c r="I21" s="90"/>
      <c r="J21" s="610"/>
      <c r="K21" s="824"/>
      <c r="L21" s="827"/>
      <c r="M21" s="40"/>
      <c r="N21" s="5"/>
    </row>
    <row r="22" spans="2:16" x14ac:dyDescent="0.25">
      <c r="B22" s="10"/>
      <c r="C22" s="1006">
        <v>219103</v>
      </c>
      <c r="D22" s="90" t="s">
        <v>262</v>
      </c>
      <c r="E22" s="497"/>
      <c r="F22" s="497"/>
      <c r="G22" s="90"/>
      <c r="H22" s="774">
        <v>2017</v>
      </c>
      <c r="I22" s="90"/>
      <c r="J22" s="610"/>
      <c r="K22" s="824"/>
      <c r="L22" s="827">
        <v>200000</v>
      </c>
      <c r="M22" s="40"/>
      <c r="N22" s="5"/>
    </row>
    <row r="23" spans="2:16" x14ac:dyDescent="0.25">
      <c r="B23" s="10" t="s">
        <v>1375</v>
      </c>
      <c r="C23" s="899" t="s">
        <v>2226</v>
      </c>
      <c r="D23" s="90"/>
      <c r="E23" s="497"/>
      <c r="F23" s="497"/>
      <c r="G23" s="90"/>
      <c r="H23" s="774"/>
      <c r="I23" s="90"/>
      <c r="J23" s="610"/>
      <c r="K23" s="824"/>
      <c r="L23" s="827"/>
      <c r="M23" s="40"/>
      <c r="N23" s="5"/>
    </row>
    <row r="24" spans="2:16" x14ac:dyDescent="0.25">
      <c r="B24" s="10"/>
      <c r="C24" s="1006">
        <v>219104</v>
      </c>
      <c r="D24" s="90" t="s">
        <v>262</v>
      </c>
      <c r="E24" s="497"/>
      <c r="F24" s="497"/>
      <c r="G24" s="90"/>
      <c r="H24" s="774">
        <v>2017</v>
      </c>
      <c r="I24" s="90"/>
      <c r="J24" s="610"/>
      <c r="K24" s="824"/>
      <c r="L24" s="827">
        <v>800000</v>
      </c>
      <c r="M24" s="40"/>
      <c r="N24" s="5"/>
    </row>
    <row r="25" spans="2:16" x14ac:dyDescent="0.25">
      <c r="B25" s="10"/>
      <c r="C25" s="1627"/>
      <c r="D25" s="1628"/>
      <c r="E25" s="1628"/>
      <c r="F25" s="1628"/>
      <c r="G25" s="1628"/>
      <c r="H25" s="1628"/>
      <c r="I25" s="1628"/>
      <c r="J25" s="612"/>
      <c r="K25" s="824"/>
      <c r="L25" s="827"/>
      <c r="M25" s="40"/>
      <c r="N25" s="5"/>
      <c r="P25" s="677"/>
    </row>
    <row r="26" spans="2:16" ht="13.8" thickBot="1" x14ac:dyDescent="0.3">
      <c r="B26" s="10"/>
      <c r="C26" s="1627"/>
      <c r="D26" s="1628"/>
      <c r="E26" s="1628"/>
      <c r="F26" s="1628"/>
      <c r="G26" s="1628"/>
      <c r="H26" s="1628"/>
      <c r="I26" s="1628"/>
      <c r="J26" s="612"/>
      <c r="K26" s="824"/>
      <c r="L26" s="827"/>
      <c r="M26" s="40"/>
      <c r="N26" s="5"/>
    </row>
    <row r="27" spans="2:16" x14ac:dyDescent="0.25">
      <c r="B27" s="10"/>
      <c r="C27" s="1625"/>
      <c r="D27" s="1626"/>
      <c r="E27" s="1626"/>
      <c r="F27" s="1626"/>
      <c r="G27" s="1626"/>
      <c r="H27" s="1626"/>
      <c r="I27" s="1626"/>
      <c r="J27" s="29"/>
      <c r="K27" s="30"/>
      <c r="L27" s="31"/>
      <c r="M27" s="40"/>
      <c r="N27" s="5"/>
    </row>
    <row r="28" spans="2:16" ht="13.8" thickBot="1" x14ac:dyDescent="0.3">
      <c r="B28" s="10"/>
      <c r="C28" s="10"/>
      <c r="D28" s="612"/>
      <c r="E28" s="612"/>
      <c r="F28" s="612"/>
      <c r="G28" s="612"/>
      <c r="H28" s="612"/>
      <c r="I28" s="612"/>
      <c r="J28" s="612"/>
      <c r="K28" s="32">
        <f>SUM(K19:K27)</f>
        <v>1000000</v>
      </c>
      <c r="L28" s="33">
        <f>SUM(L19:L27)</f>
        <v>1000000</v>
      </c>
      <c r="M28" s="40"/>
      <c r="N28" s="84"/>
    </row>
    <row r="29" spans="2:16" ht="14.4" thickTop="1" thickBot="1" x14ac:dyDescent="0.3">
      <c r="B29" s="10"/>
      <c r="C29" s="34"/>
      <c r="D29" s="6"/>
      <c r="E29" s="6"/>
      <c r="F29" s="6"/>
      <c r="G29" s="6"/>
      <c r="H29" s="6"/>
      <c r="I29" s="6"/>
      <c r="J29" s="6"/>
      <c r="K29" s="35"/>
      <c r="L29" s="36">
        <f>+L28-K28</f>
        <v>0</v>
      </c>
      <c r="M29" s="40"/>
    </row>
    <row r="30" spans="2:16" x14ac:dyDescent="0.25">
      <c r="B30" s="10"/>
      <c r="C30" s="612"/>
      <c r="D30" s="612"/>
      <c r="E30" s="612"/>
      <c r="F30" s="612"/>
      <c r="G30" s="612"/>
      <c r="H30" s="612"/>
      <c r="I30" s="612"/>
      <c r="J30" s="612"/>
      <c r="K30" s="612"/>
      <c r="L30" s="612"/>
      <c r="M30" s="40"/>
      <c r="O30" s="677"/>
    </row>
    <row r="31" spans="2:16" x14ac:dyDescent="0.25">
      <c r="B31" s="10"/>
      <c r="C31" s="2279" t="s">
        <v>1409</v>
      </c>
      <c r="D31" s="2279"/>
      <c r="E31" s="2278" t="s">
        <v>2224</v>
      </c>
      <c r="F31" s="2297"/>
      <c r="G31" s="2297"/>
      <c r="H31" s="2297"/>
      <c r="I31" s="2297"/>
      <c r="J31" s="2297"/>
      <c r="K31" s="2297"/>
      <c r="L31" s="2297"/>
      <c r="M31" s="40"/>
    </row>
    <row r="32" spans="2:16" x14ac:dyDescent="0.25">
      <c r="B32" s="10"/>
      <c r="C32" s="2431" t="s">
        <v>2228</v>
      </c>
      <c r="D32" s="2432"/>
      <c r="E32" s="2432"/>
      <c r="F32" s="2432"/>
      <c r="G32" s="2432"/>
      <c r="H32" s="2432"/>
      <c r="I32" s="2432"/>
      <c r="J32" s="2432"/>
      <c r="K32" s="2432"/>
      <c r="L32" s="2432"/>
      <c r="M32" s="40"/>
    </row>
    <row r="33" spans="2:13" x14ac:dyDescent="0.25">
      <c r="B33" s="10"/>
      <c r="C33" s="2432"/>
      <c r="D33" s="2432"/>
      <c r="E33" s="2432"/>
      <c r="F33" s="2432"/>
      <c r="G33" s="2432"/>
      <c r="H33" s="2432"/>
      <c r="I33" s="2432"/>
      <c r="J33" s="2432"/>
      <c r="K33" s="2432"/>
      <c r="L33" s="2432"/>
      <c r="M33" s="40"/>
    </row>
    <row r="34" spans="2:13" x14ac:dyDescent="0.25">
      <c r="B34" s="10"/>
      <c r="C34" s="2432"/>
      <c r="D34" s="2432"/>
      <c r="E34" s="2432"/>
      <c r="F34" s="2432"/>
      <c r="G34" s="2432"/>
      <c r="H34" s="2432"/>
      <c r="I34" s="2432"/>
      <c r="J34" s="2432"/>
      <c r="K34" s="2432"/>
      <c r="L34" s="2432"/>
      <c r="M34" s="40"/>
    </row>
    <row r="35" spans="2:13" x14ac:dyDescent="0.25">
      <c r="B35" s="10"/>
      <c r="C35" s="2432"/>
      <c r="D35" s="2432"/>
      <c r="E35" s="2432"/>
      <c r="F35" s="2432"/>
      <c r="G35" s="2432"/>
      <c r="H35" s="2432"/>
      <c r="I35" s="2432"/>
      <c r="J35" s="2432"/>
      <c r="K35" s="2432"/>
      <c r="L35" s="2432"/>
      <c r="M35" s="40"/>
    </row>
    <row r="36" spans="2:13" x14ac:dyDescent="0.25">
      <c r="B36" s="10"/>
      <c r="C36" s="2432"/>
      <c r="D36" s="2432"/>
      <c r="E36" s="2432"/>
      <c r="F36" s="2432"/>
      <c r="G36" s="2432"/>
      <c r="H36" s="2432"/>
      <c r="I36" s="2432"/>
      <c r="J36" s="2432"/>
      <c r="K36" s="2432"/>
      <c r="L36" s="2432"/>
      <c r="M36" s="40"/>
    </row>
    <row r="37" spans="2:13" x14ac:dyDescent="0.25">
      <c r="B37" s="10"/>
      <c r="C37" s="2432"/>
      <c r="D37" s="2432"/>
      <c r="E37" s="2432"/>
      <c r="F37" s="2432"/>
      <c r="G37" s="2432"/>
      <c r="H37" s="2432"/>
      <c r="I37" s="2432"/>
      <c r="J37" s="2432"/>
      <c r="K37" s="2432"/>
      <c r="L37" s="2432"/>
      <c r="M37" s="40"/>
    </row>
    <row r="38" spans="2:13" x14ac:dyDescent="0.25">
      <c r="B38" s="10"/>
      <c r="C38" s="2432"/>
      <c r="D38" s="2432"/>
      <c r="E38" s="2432"/>
      <c r="F38" s="2432"/>
      <c r="G38" s="2432"/>
      <c r="H38" s="2432"/>
      <c r="I38" s="2432"/>
      <c r="J38" s="2432"/>
      <c r="K38" s="2432"/>
      <c r="L38" s="2432"/>
      <c r="M38" s="40"/>
    </row>
    <row r="39" spans="2:13" x14ac:dyDescent="0.25">
      <c r="B39" s="10"/>
      <c r="C39" s="2432"/>
      <c r="D39" s="2432"/>
      <c r="E39" s="2432"/>
      <c r="F39" s="2432"/>
      <c r="G39" s="2432"/>
      <c r="H39" s="2432"/>
      <c r="I39" s="2432"/>
      <c r="J39" s="2432"/>
      <c r="K39" s="2432"/>
      <c r="L39" s="2432"/>
      <c r="M39" s="40"/>
    </row>
    <row r="40" spans="2:13" x14ac:dyDescent="0.25">
      <c r="B40" s="10"/>
      <c r="C40" s="2432"/>
      <c r="D40" s="2432"/>
      <c r="E40" s="2432"/>
      <c r="F40" s="2432"/>
      <c r="G40" s="2432"/>
      <c r="H40" s="2432"/>
      <c r="I40" s="2432"/>
      <c r="J40" s="2432"/>
      <c r="K40" s="2432"/>
      <c r="L40" s="2432"/>
      <c r="M40" s="40"/>
    </row>
    <row r="41" spans="2:13" x14ac:dyDescent="0.25">
      <c r="B41" s="10"/>
      <c r="C41" s="2432"/>
      <c r="D41" s="2432"/>
      <c r="E41" s="2432"/>
      <c r="F41" s="2432"/>
      <c r="G41" s="2432"/>
      <c r="H41" s="2432"/>
      <c r="I41" s="2432"/>
      <c r="J41" s="2432"/>
      <c r="K41" s="2432"/>
      <c r="L41" s="2432"/>
      <c r="M41" s="40"/>
    </row>
    <row r="42" spans="2:13" x14ac:dyDescent="0.25">
      <c r="B42" s="10"/>
      <c r="C42" s="2432"/>
      <c r="D42" s="2432"/>
      <c r="E42" s="2432"/>
      <c r="F42" s="2432"/>
      <c r="G42" s="2432"/>
      <c r="H42" s="2432"/>
      <c r="I42" s="2432"/>
      <c r="J42" s="2432"/>
      <c r="K42" s="2432"/>
      <c r="L42" s="2432"/>
      <c r="M42" s="40"/>
    </row>
    <row r="43" spans="2:13" x14ac:dyDescent="0.25">
      <c r="B43" s="10"/>
      <c r="C43" s="609" t="s">
        <v>962</v>
      </c>
      <c r="D43" s="609"/>
      <c r="E43" s="2284"/>
      <c r="F43" s="2284"/>
      <c r="G43" s="2284"/>
      <c r="H43" s="2284"/>
      <c r="I43" s="2284"/>
      <c r="J43" s="2284"/>
      <c r="K43" s="2284"/>
      <c r="L43" s="2284"/>
      <c r="M43" s="40"/>
    </row>
    <row r="44" spans="2:13" x14ac:dyDescent="0.25">
      <c r="B44" s="47"/>
      <c r="C44" s="609" t="s">
        <v>1410</v>
      </c>
      <c r="D44" s="609"/>
      <c r="E44" s="609"/>
      <c r="F44" s="609"/>
      <c r="G44" s="609"/>
      <c r="H44" s="609"/>
      <c r="I44" s="609"/>
      <c r="J44" s="609"/>
      <c r="K44" s="609"/>
      <c r="L44" s="613"/>
      <c r="M44" s="40"/>
    </row>
    <row r="45" spans="2:13" x14ac:dyDescent="0.25">
      <c r="B45" s="47"/>
      <c r="C45" s="609" t="s">
        <v>254</v>
      </c>
      <c r="D45" s="609"/>
      <c r="E45" s="609"/>
      <c r="F45" s="609"/>
      <c r="G45" s="609"/>
      <c r="H45" s="609"/>
      <c r="I45" s="609"/>
      <c r="J45" s="609"/>
      <c r="K45" s="609"/>
      <c r="L45" s="613"/>
      <c r="M45" s="40"/>
    </row>
    <row r="46" spans="2:13" x14ac:dyDescent="0.25">
      <c r="B46" s="47"/>
      <c r="C46" s="609" t="s">
        <v>255</v>
      </c>
      <c r="D46" s="609"/>
      <c r="E46" s="609"/>
      <c r="F46" s="609"/>
      <c r="G46" s="609"/>
      <c r="H46" s="609"/>
      <c r="I46" s="609"/>
      <c r="J46" s="609"/>
      <c r="K46" s="609"/>
      <c r="L46" s="613"/>
      <c r="M46" s="40"/>
    </row>
    <row r="47" spans="2:13" x14ac:dyDescent="0.25">
      <c r="B47" s="47"/>
      <c r="C47" s="609"/>
      <c r="D47" s="609"/>
      <c r="E47" s="609"/>
      <c r="F47" s="609"/>
      <c r="G47" s="609"/>
      <c r="H47" s="609"/>
      <c r="I47" s="609"/>
      <c r="J47" s="609"/>
      <c r="K47" s="609"/>
      <c r="L47" s="613"/>
      <c r="M47" s="40"/>
    </row>
    <row r="48" spans="2:13" x14ac:dyDescent="0.25">
      <c r="B48" s="47"/>
      <c r="C48" s="1619" t="s">
        <v>1043</v>
      </c>
      <c r="D48" s="609"/>
      <c r="E48" s="609" t="s">
        <v>1226</v>
      </c>
      <c r="F48" s="609"/>
      <c r="G48" s="609"/>
      <c r="H48" s="609"/>
      <c r="I48" s="609" t="s">
        <v>960</v>
      </c>
      <c r="J48" s="131"/>
      <c r="K48" s="609"/>
      <c r="L48" s="492">
        <v>42522</v>
      </c>
      <c r="M48" s="40"/>
    </row>
    <row r="49" spans="2:13" x14ac:dyDescent="0.25">
      <c r="B49" s="47"/>
      <c r="C49" s="609"/>
      <c r="D49" s="609"/>
      <c r="E49" s="609"/>
      <c r="F49" s="609"/>
      <c r="G49" s="609"/>
      <c r="H49" s="609"/>
      <c r="I49" s="609" t="s">
        <v>961</v>
      </c>
      <c r="J49" s="131"/>
      <c r="K49" s="609"/>
      <c r="L49" s="612"/>
      <c r="M49" s="40"/>
    </row>
    <row r="50" spans="2:13" ht="13.8" thickBot="1" x14ac:dyDescent="0.3">
      <c r="B50" s="34"/>
      <c r="C50" s="6"/>
      <c r="D50" s="6"/>
      <c r="E50" s="6"/>
      <c r="F50" s="6"/>
      <c r="G50" s="6"/>
      <c r="H50" s="6"/>
      <c r="I50" s="6"/>
      <c r="J50" s="6"/>
      <c r="K50" s="6"/>
      <c r="L50" s="504"/>
      <c r="M50" s="511"/>
    </row>
    <row r="52" spans="2:13" x14ac:dyDescent="0.25">
      <c r="H52" s="612"/>
    </row>
  </sheetData>
  <mergeCells count="8">
    <mergeCell ref="E43:L43"/>
    <mergeCell ref="C32:L42"/>
    <mergeCell ref="B4:L4"/>
    <mergeCell ref="B5:M5"/>
    <mergeCell ref="B6:L6"/>
    <mergeCell ref="B7:D7"/>
    <mergeCell ref="C31:D31"/>
    <mergeCell ref="E31:L31"/>
  </mergeCells>
  <printOptions horizontalCentered="1"/>
  <pageMargins left="0.1" right="0.15" top="1" bottom="0.75" header="0.69" footer="0"/>
  <pageSetup fitToHeight="15" orientation="landscape" r:id="rId1"/>
  <headerFooter alignWithMargins="0">
    <oddFooter>&amp;L&amp;"Times New Roman,Regular"&amp;9
Journal Entry Control Log
June 2016
&amp;R&amp;P of &amp;N
&amp;D   &amp;T</oddFooter>
  </headerFooter>
  <rowBreaks count="1" manualBreakCount="1">
    <brk id="30" min="1" max="1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N48"/>
  <sheetViews>
    <sheetView zoomScaleNormal="100" workbookViewId="0">
      <selection activeCell="H21" sqref="H21"/>
    </sheetView>
  </sheetViews>
  <sheetFormatPr defaultColWidth="7.88671875" defaultRowHeight="13.2" x14ac:dyDescent="0.25"/>
  <cols>
    <col min="1" max="1" width="8" style="607" customWidth="1"/>
    <col min="2" max="2" width="7.5546875" style="607" customWidth="1"/>
    <col min="3" max="3" width="24.44140625" style="607" customWidth="1"/>
    <col min="4" max="4" width="9.88671875" style="607" bestFit="1" customWidth="1"/>
    <col min="5" max="5" width="11.44140625" style="607" customWidth="1"/>
    <col min="6" max="6" width="9.5546875" style="607" customWidth="1"/>
    <col min="7" max="9" width="7.109375" style="607" customWidth="1"/>
    <col min="10" max="10" width="1.44140625" style="607" customWidth="1"/>
    <col min="11" max="11" width="14.44140625" style="607" customWidth="1"/>
    <col min="12" max="12" width="18" style="607" customWidth="1"/>
    <col min="13" max="13" width="4.44140625" style="607" customWidth="1"/>
    <col min="14" max="14" width="12.44140625" style="607" bestFit="1" customWidth="1"/>
    <col min="15" max="16384" width="7.88671875" style="607"/>
  </cols>
  <sheetData>
    <row r="1" spans="2:14" x14ac:dyDescent="0.25">
      <c r="I1" s="406" t="s">
        <v>82</v>
      </c>
      <c r="K1" s="736"/>
      <c r="L1" s="736"/>
    </row>
    <row r="2" spans="2:14" ht="25.5" customHeight="1" x14ac:dyDescent="0.25">
      <c r="I2" s="406" t="s">
        <v>85</v>
      </c>
      <c r="K2" s="300"/>
      <c r="L2" s="300"/>
    </row>
    <row r="3" spans="2:14" ht="13.8" thickBot="1" x14ac:dyDescent="0.3">
      <c r="B3" s="693"/>
      <c r="C3" s="693"/>
    </row>
    <row r="4" spans="2:14" ht="15.6" x14ac:dyDescent="0.3">
      <c r="B4" s="2271"/>
      <c r="C4" s="2272"/>
      <c r="D4" s="2272"/>
      <c r="E4" s="2272"/>
      <c r="F4" s="2272"/>
      <c r="G4" s="2272"/>
      <c r="H4" s="2272"/>
      <c r="I4" s="2272"/>
      <c r="J4" s="2272"/>
      <c r="K4" s="2272"/>
      <c r="L4" s="2272"/>
      <c r="M4" s="1622"/>
    </row>
    <row r="5" spans="2:14"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1621"/>
    </row>
    <row r="7" spans="2:14" ht="15.6" x14ac:dyDescent="0.3">
      <c r="B7" s="2283" t="s">
        <v>1268</v>
      </c>
      <c r="C7" s="2284"/>
      <c r="D7" s="2284"/>
      <c r="E7" s="1618"/>
      <c r="F7" s="1618"/>
      <c r="G7" s="1618"/>
      <c r="H7" s="1618"/>
      <c r="I7" s="1618"/>
      <c r="J7" s="1618"/>
      <c r="K7" s="1618"/>
      <c r="L7" s="1618"/>
      <c r="M7" s="1621"/>
    </row>
    <row r="8" spans="2:14" x14ac:dyDescent="0.25">
      <c r="B8" s="10" t="s">
        <v>1307</v>
      </c>
      <c r="C8" s="609"/>
      <c r="D8" s="609"/>
      <c r="E8" s="609"/>
      <c r="F8" s="612"/>
      <c r="G8" s="612"/>
      <c r="H8" s="83" t="s">
        <v>967</v>
      </c>
      <c r="I8" s="612"/>
      <c r="J8" s="612"/>
      <c r="K8" s="612"/>
      <c r="L8" s="612"/>
      <c r="M8" s="40"/>
      <c r="N8" s="5"/>
    </row>
    <row r="9" spans="2:14" x14ac:dyDescent="0.25">
      <c r="B9" s="47" t="s">
        <v>2227</v>
      </c>
      <c r="C9" s="609"/>
      <c r="D9" s="612"/>
      <c r="E9" s="612"/>
      <c r="F9" s="612"/>
      <c r="G9" s="612"/>
      <c r="H9" s="612"/>
      <c r="I9" s="612"/>
      <c r="J9" s="612"/>
      <c r="K9" s="612"/>
      <c r="L9" s="612"/>
      <c r="M9" s="40"/>
      <c r="N9" s="5"/>
    </row>
    <row r="10" spans="2:14" x14ac:dyDescent="0.25">
      <c r="B10" s="10"/>
      <c r="C10" s="612"/>
      <c r="D10" s="612"/>
      <c r="E10" s="612"/>
      <c r="F10" s="612"/>
      <c r="G10" s="612"/>
      <c r="H10" s="612"/>
      <c r="I10" s="612"/>
      <c r="J10" s="612"/>
      <c r="K10" s="612"/>
      <c r="L10" s="612"/>
      <c r="M10" s="40"/>
      <c r="N10" s="5"/>
    </row>
    <row r="11" spans="2:14" ht="13.8" thickBot="1" x14ac:dyDescent="0.3">
      <c r="B11" s="10"/>
      <c r="C11" s="6" t="s">
        <v>1366</v>
      </c>
      <c r="D11" s="496"/>
      <c r="E11" s="6"/>
      <c r="F11" s="6" t="s">
        <v>1408</v>
      </c>
      <c r="G11" s="6"/>
      <c r="H11" s="6"/>
      <c r="I11" s="6"/>
      <c r="J11" s="6"/>
      <c r="K11" s="6"/>
      <c r="L11" s="6"/>
      <c r="M11" s="40"/>
      <c r="N11" s="5"/>
    </row>
    <row r="12" spans="2:14" x14ac:dyDescent="0.25">
      <c r="B12" s="10"/>
      <c r="C12" s="612"/>
      <c r="D12" s="612"/>
      <c r="E12" s="612"/>
      <c r="F12" s="612"/>
      <c r="G12" s="612"/>
      <c r="H12" s="612"/>
      <c r="I12" s="612"/>
      <c r="J12" s="612"/>
      <c r="K12" s="612"/>
      <c r="L12" s="612"/>
      <c r="M12" s="40"/>
      <c r="N12" s="5"/>
    </row>
    <row r="13" spans="2:14" x14ac:dyDescent="0.25">
      <c r="B13" s="10"/>
      <c r="C13" s="612"/>
      <c r="D13" s="612"/>
      <c r="E13" s="612"/>
      <c r="F13" s="612"/>
      <c r="G13" s="612"/>
      <c r="H13" s="612"/>
      <c r="I13" s="612"/>
      <c r="J13" s="612"/>
      <c r="K13" s="612"/>
      <c r="L13" s="612"/>
      <c r="M13" s="40"/>
      <c r="N13" s="5"/>
    </row>
    <row r="14" spans="2:14" ht="13.8" thickBot="1" x14ac:dyDescent="0.3">
      <c r="B14" s="10"/>
      <c r="C14" s="612"/>
      <c r="D14" s="612"/>
      <c r="E14" s="612"/>
      <c r="F14" s="612"/>
      <c r="G14" s="612"/>
      <c r="H14" s="612"/>
      <c r="I14" s="612"/>
      <c r="J14" s="612"/>
      <c r="K14" s="612"/>
      <c r="L14" s="612"/>
      <c r="M14" s="40"/>
      <c r="N14" s="5"/>
    </row>
    <row r="15" spans="2:14" x14ac:dyDescent="0.25">
      <c r="B15" s="56" t="s">
        <v>1380</v>
      </c>
      <c r="C15" s="770" t="s">
        <v>1367</v>
      </c>
      <c r="D15" s="771" t="s">
        <v>1368</v>
      </c>
      <c r="E15" s="771" t="s">
        <v>1377</v>
      </c>
      <c r="F15" s="771" t="s">
        <v>1369</v>
      </c>
      <c r="G15" s="771" t="s">
        <v>1370</v>
      </c>
      <c r="H15" s="771" t="s">
        <v>1122</v>
      </c>
      <c r="I15" s="771" t="s">
        <v>1120</v>
      </c>
      <c r="J15" s="771"/>
      <c r="K15" s="771" t="s">
        <v>1371</v>
      </c>
      <c r="L15" s="772" t="s">
        <v>1371</v>
      </c>
      <c r="M15" s="40"/>
      <c r="N15" s="5"/>
    </row>
    <row r="16" spans="2:14" x14ac:dyDescent="0.25">
      <c r="B16" s="10"/>
      <c r="C16" s="10"/>
      <c r="D16" s="612"/>
      <c r="E16" s="612"/>
      <c r="F16" s="612"/>
      <c r="G16" s="612"/>
      <c r="H16" s="1620" t="s">
        <v>1993</v>
      </c>
      <c r="I16" s="1620" t="s">
        <v>1119</v>
      </c>
      <c r="J16" s="612"/>
      <c r="K16" s="1620"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10"/>
      <c r="C18" s="1627"/>
      <c r="D18" s="1628"/>
      <c r="E18" s="43"/>
      <c r="F18" s="43"/>
      <c r="G18" s="612"/>
      <c r="H18" s="612"/>
      <c r="I18" s="612"/>
      <c r="J18" s="612"/>
      <c r="K18" s="18"/>
      <c r="L18" s="825"/>
      <c r="M18" s="40"/>
      <c r="N18" s="5"/>
    </row>
    <row r="19" spans="2:14" s="915" customFormat="1" x14ac:dyDescent="0.25">
      <c r="B19" s="905" t="s">
        <v>1375</v>
      </c>
      <c r="C19" s="1140" t="s">
        <v>1099</v>
      </c>
      <c r="D19" s="1036"/>
      <c r="E19" s="1036"/>
      <c r="F19" s="1036"/>
      <c r="G19" s="1036"/>
      <c r="H19" s="1036"/>
      <c r="I19" s="1036"/>
      <c r="J19" s="902"/>
      <c r="K19" s="994"/>
      <c r="L19" s="999"/>
      <c r="M19" s="40"/>
    </row>
    <row r="20" spans="2:14" s="915" customFormat="1" x14ac:dyDescent="0.25">
      <c r="B20" s="905"/>
      <c r="C20" s="1173">
        <v>311100</v>
      </c>
      <c r="D20" s="979" t="s">
        <v>262</v>
      </c>
      <c r="E20" s="1036"/>
      <c r="F20" s="1036"/>
      <c r="G20" s="1036"/>
      <c r="H20" s="1624" t="s">
        <v>1618</v>
      </c>
      <c r="I20" s="1036"/>
      <c r="J20" s="902"/>
      <c r="K20" s="994">
        <f>-'#YE-57 NICA Calculation'!E48</f>
        <v>120000</v>
      </c>
      <c r="L20" s="999"/>
      <c r="M20" s="40"/>
    </row>
    <row r="21" spans="2:14" s="915" customFormat="1" x14ac:dyDescent="0.25">
      <c r="B21" s="905" t="s">
        <v>1375</v>
      </c>
      <c r="C21" s="1140" t="s">
        <v>1100</v>
      </c>
      <c r="D21" s="1036"/>
      <c r="E21" s="1036"/>
      <c r="F21" s="1036"/>
      <c r="G21" s="1036"/>
      <c r="H21" s="1036"/>
      <c r="I21" s="1036"/>
      <c r="J21" s="902"/>
      <c r="K21" s="994"/>
      <c r="L21" s="999"/>
      <c r="M21" s="40"/>
    </row>
    <row r="22" spans="2:14" s="915" customFormat="1" x14ac:dyDescent="0.25">
      <c r="B22" s="905"/>
      <c r="C22" s="1173">
        <v>342100</v>
      </c>
      <c r="D22" s="979" t="s">
        <v>262</v>
      </c>
      <c r="E22" s="1036"/>
      <c r="F22" s="1036"/>
      <c r="G22" s="1036"/>
      <c r="H22" s="1624" t="s">
        <v>1618</v>
      </c>
      <c r="I22" s="1036"/>
      <c r="J22" s="902"/>
      <c r="K22" s="994"/>
      <c r="L22" s="999">
        <f>-'#YE-57 NICA Calculation'!E48</f>
        <v>120000</v>
      </c>
      <c r="M22" s="40"/>
    </row>
    <row r="23" spans="2:14" x14ac:dyDescent="0.25">
      <c r="B23" s="10"/>
      <c r="C23" s="1140"/>
      <c r="D23" s="90"/>
      <c r="E23" s="90"/>
      <c r="F23" s="90"/>
      <c r="G23" s="90"/>
      <c r="H23" s="90"/>
      <c r="I23" s="90"/>
      <c r="J23" s="610"/>
      <c r="K23" s="824"/>
      <c r="L23" s="827"/>
      <c r="M23" s="40"/>
      <c r="N23" s="26"/>
    </row>
    <row r="24" spans="2:14" x14ac:dyDescent="0.25">
      <c r="B24" s="10"/>
      <c r="C24" s="1173"/>
      <c r="D24" s="1628"/>
      <c r="E24" s="1628"/>
      <c r="F24" s="1628"/>
      <c r="G24" s="1628"/>
      <c r="H24" s="1628"/>
      <c r="I24" s="1628"/>
      <c r="J24" s="612"/>
      <c r="K24" s="824"/>
      <c r="L24" s="827"/>
      <c r="M24" s="40"/>
      <c r="N24" s="5"/>
    </row>
    <row r="25" spans="2:14" x14ac:dyDescent="0.25">
      <c r="B25" s="10"/>
      <c r="C25" s="1627"/>
      <c r="D25" s="1628"/>
      <c r="E25" s="1628"/>
      <c r="F25" s="1628"/>
      <c r="G25" s="1628"/>
      <c r="H25" s="1628"/>
      <c r="I25" s="1628"/>
      <c r="J25" s="612"/>
      <c r="K25" s="824"/>
      <c r="L25" s="827"/>
      <c r="M25" s="40"/>
      <c r="N25" s="5"/>
    </row>
    <row r="26" spans="2:14" ht="13.8" thickBot="1" x14ac:dyDescent="0.3">
      <c r="B26" s="10"/>
      <c r="C26" s="1627"/>
      <c r="D26" s="1628"/>
      <c r="E26" s="1628"/>
      <c r="F26" s="1628"/>
      <c r="G26" s="1628"/>
      <c r="H26" s="1628"/>
      <c r="I26" s="1628"/>
      <c r="J26" s="612"/>
      <c r="K26" s="824"/>
      <c r="L26" s="827"/>
      <c r="M26" s="40"/>
      <c r="N26" s="5"/>
    </row>
    <row r="27" spans="2:14" x14ac:dyDescent="0.25">
      <c r="B27" s="10"/>
      <c r="C27" s="1625"/>
      <c r="D27" s="1626"/>
      <c r="E27" s="1626"/>
      <c r="F27" s="1626"/>
      <c r="G27" s="1626"/>
      <c r="H27" s="1626"/>
      <c r="I27" s="1626"/>
      <c r="J27" s="29"/>
      <c r="K27" s="30"/>
      <c r="L27" s="31"/>
      <c r="M27" s="40"/>
      <c r="N27" s="5"/>
    </row>
    <row r="28" spans="2:14" ht="13.8" thickBot="1" x14ac:dyDescent="0.3">
      <c r="B28" s="10"/>
      <c r="C28" s="10"/>
      <c r="D28" s="612"/>
      <c r="E28" s="612"/>
      <c r="F28" s="612"/>
      <c r="G28" s="612"/>
      <c r="H28" s="612"/>
      <c r="I28" s="612"/>
      <c r="J28" s="612"/>
      <c r="K28" s="32">
        <f>SUM(K19:K27)</f>
        <v>120000</v>
      </c>
      <c r="L28" s="33">
        <f>SUM(L19:L27)</f>
        <v>120000</v>
      </c>
      <c r="M28" s="40"/>
      <c r="N28" s="84"/>
    </row>
    <row r="29" spans="2:14" ht="14.4" thickTop="1" thickBot="1" x14ac:dyDescent="0.3">
      <c r="B29" s="10"/>
      <c r="C29" s="34"/>
      <c r="D29" s="6"/>
      <c r="E29" s="6"/>
      <c r="F29" s="6"/>
      <c r="G29" s="6"/>
      <c r="H29" s="6"/>
      <c r="I29" s="6"/>
      <c r="J29" s="6"/>
      <c r="K29" s="35"/>
      <c r="L29" s="36">
        <f>+L28-K28</f>
        <v>0</v>
      </c>
      <c r="M29" s="40"/>
    </row>
    <row r="30" spans="2:14" x14ac:dyDescent="0.25">
      <c r="B30" s="10"/>
      <c r="C30" s="612"/>
      <c r="D30" s="612"/>
      <c r="E30" s="612"/>
      <c r="F30" s="612"/>
      <c r="G30" s="612"/>
      <c r="H30" s="612"/>
      <c r="I30" s="612"/>
      <c r="J30" s="612"/>
      <c r="K30" s="612"/>
      <c r="L30" s="612"/>
      <c r="M30" s="40"/>
    </row>
    <row r="31" spans="2:14" ht="12.75" customHeight="1" x14ac:dyDescent="0.25">
      <c r="B31" s="10"/>
      <c r="C31" s="2279" t="s">
        <v>1409</v>
      </c>
      <c r="D31" s="2279"/>
      <c r="E31" s="2308" t="s">
        <v>2261</v>
      </c>
      <c r="F31" s="2308"/>
      <c r="G31" s="2308"/>
      <c r="H31" s="2308"/>
      <c r="I31" s="2308"/>
      <c r="J31" s="2308"/>
      <c r="K31" s="2308"/>
      <c r="L31" s="2308"/>
      <c r="M31" s="40"/>
    </row>
    <row r="32" spans="2:14" x14ac:dyDescent="0.25">
      <c r="B32" s="10"/>
      <c r="C32" s="1772"/>
      <c r="D32" s="1772"/>
      <c r="E32" s="2308"/>
      <c r="F32" s="2308"/>
      <c r="G32" s="2308"/>
      <c r="H32" s="2308"/>
      <c r="I32" s="2308"/>
      <c r="J32" s="2308"/>
      <c r="K32" s="2308"/>
      <c r="L32" s="2308"/>
      <c r="M32" s="40"/>
    </row>
    <row r="33" spans="2:13" x14ac:dyDescent="0.25">
      <c r="B33" s="10"/>
      <c r="C33" s="1772"/>
      <c r="D33" s="1772"/>
      <c r="E33" s="2308"/>
      <c r="F33" s="2308"/>
      <c r="G33" s="2308"/>
      <c r="H33" s="2308"/>
      <c r="I33" s="2308"/>
      <c r="J33" s="2308"/>
      <c r="K33" s="2308"/>
      <c r="L33" s="2308"/>
      <c r="M33" s="40"/>
    </row>
    <row r="34" spans="2:13" x14ac:dyDescent="0.25">
      <c r="B34" s="10"/>
      <c r="C34" s="1772"/>
      <c r="D34" s="1772"/>
      <c r="E34" s="2308"/>
      <c r="F34" s="2308"/>
      <c r="G34" s="2308"/>
      <c r="H34" s="2308"/>
      <c r="I34" s="2308"/>
      <c r="J34" s="2308"/>
      <c r="K34" s="2308"/>
      <c r="L34" s="2308"/>
      <c r="M34" s="40"/>
    </row>
    <row r="35" spans="2:13" x14ac:dyDescent="0.25">
      <c r="B35" s="10"/>
      <c r="C35" s="1772"/>
      <c r="D35" s="1772"/>
      <c r="E35" s="1772"/>
      <c r="F35" s="1772"/>
      <c r="G35" s="1772"/>
      <c r="H35" s="1772"/>
      <c r="I35" s="1772"/>
      <c r="J35" s="1772"/>
      <c r="K35" s="1772"/>
      <c r="L35" s="1772"/>
      <c r="M35" s="40"/>
    </row>
    <row r="36" spans="2:13" x14ac:dyDescent="0.25">
      <c r="B36" s="10"/>
      <c r="C36" s="1772"/>
      <c r="D36" s="1772"/>
      <c r="E36" s="1772"/>
      <c r="F36" s="1772"/>
      <c r="G36" s="1772"/>
      <c r="H36" s="1772"/>
      <c r="I36" s="1772"/>
      <c r="J36" s="1772"/>
      <c r="K36" s="1772"/>
      <c r="L36" s="1772"/>
      <c r="M36" s="40"/>
    </row>
    <row r="37" spans="2:13" x14ac:dyDescent="0.25">
      <c r="B37" s="10"/>
      <c r="C37" s="612"/>
      <c r="D37" s="612"/>
      <c r="E37" s="612"/>
      <c r="F37" s="612"/>
      <c r="G37" s="612"/>
      <c r="H37" s="612"/>
      <c r="I37" s="612"/>
      <c r="J37" s="612"/>
      <c r="K37" s="612"/>
      <c r="L37" s="613"/>
      <c r="M37" s="40"/>
    </row>
    <row r="38" spans="2:13" x14ac:dyDescent="0.25">
      <c r="B38" s="10"/>
      <c r="C38" s="609" t="s">
        <v>962</v>
      </c>
      <c r="D38" s="609"/>
      <c r="E38" s="2278" t="s">
        <v>2229</v>
      </c>
      <c r="F38" s="2284"/>
      <c r="G38" s="2284"/>
      <c r="H38" s="2284"/>
      <c r="I38" s="2284"/>
      <c r="J38" s="2284"/>
      <c r="K38" s="2284"/>
      <c r="L38" s="2284"/>
      <c r="M38" s="40"/>
    </row>
    <row r="39" spans="2:13" x14ac:dyDescent="0.25">
      <c r="B39" s="10"/>
      <c r="C39" s="612"/>
      <c r="D39" s="612"/>
      <c r="E39" s="612"/>
      <c r="F39" s="612"/>
      <c r="G39" s="612"/>
      <c r="H39" s="612"/>
      <c r="I39" s="612"/>
      <c r="J39" s="612"/>
      <c r="K39" s="612"/>
      <c r="L39" s="613"/>
      <c r="M39" s="40"/>
    </row>
    <row r="40" spans="2:13" x14ac:dyDescent="0.25">
      <c r="B40" s="47"/>
      <c r="C40" s="609" t="s">
        <v>1410</v>
      </c>
      <c r="D40" s="609"/>
      <c r="E40" s="609"/>
      <c r="F40" s="609"/>
      <c r="G40" s="609" t="s">
        <v>909</v>
      </c>
      <c r="H40" s="609"/>
      <c r="I40" s="609"/>
      <c r="J40" s="609"/>
      <c r="K40" s="609"/>
      <c r="L40" s="613"/>
      <c r="M40" s="40"/>
    </row>
    <row r="41" spans="2:13" x14ac:dyDescent="0.25">
      <c r="B41" s="47"/>
      <c r="C41" s="609" t="s">
        <v>254</v>
      </c>
      <c r="D41" s="609"/>
      <c r="E41" s="609"/>
      <c r="F41" s="609"/>
      <c r="G41" s="609"/>
      <c r="H41" s="609"/>
      <c r="I41" s="609"/>
      <c r="J41" s="609"/>
      <c r="K41" s="609"/>
      <c r="L41" s="613"/>
      <c r="M41" s="40"/>
    </row>
    <row r="42" spans="2:13" x14ac:dyDescent="0.25">
      <c r="B42" s="47"/>
      <c r="C42" s="609" t="s">
        <v>255</v>
      </c>
      <c r="D42" s="609"/>
      <c r="E42" s="609"/>
      <c r="F42" s="609"/>
      <c r="G42" s="609"/>
      <c r="H42" s="609"/>
      <c r="I42" s="609"/>
      <c r="J42" s="609"/>
      <c r="K42" s="609"/>
      <c r="L42" s="613"/>
      <c r="M42" s="40"/>
    </row>
    <row r="43" spans="2:13" x14ac:dyDescent="0.25">
      <c r="B43" s="47"/>
      <c r="C43" s="609"/>
      <c r="D43" s="609"/>
      <c r="E43" s="609"/>
      <c r="F43" s="609"/>
      <c r="G43" s="609"/>
      <c r="H43" s="609"/>
      <c r="I43" s="609"/>
      <c r="J43" s="609"/>
      <c r="K43" s="609"/>
      <c r="L43" s="613"/>
      <c r="M43" s="40"/>
    </row>
    <row r="44" spans="2:13" x14ac:dyDescent="0.25">
      <c r="B44" s="47"/>
      <c r="C44" s="1619" t="s">
        <v>1043</v>
      </c>
      <c r="D44" s="609"/>
      <c r="E44" s="609" t="s">
        <v>1226</v>
      </c>
      <c r="F44" s="609"/>
      <c r="G44" s="609"/>
      <c r="H44" s="609"/>
      <c r="I44" s="609" t="s">
        <v>960</v>
      </c>
      <c r="J44" s="131"/>
      <c r="K44" s="609"/>
      <c r="L44" s="492">
        <v>42522</v>
      </c>
      <c r="M44" s="40"/>
    </row>
    <row r="45" spans="2:13" x14ac:dyDescent="0.25">
      <c r="B45" s="47"/>
      <c r="C45" s="609"/>
      <c r="D45" s="609"/>
      <c r="E45" s="609"/>
      <c r="F45" s="609"/>
      <c r="G45" s="609"/>
      <c r="H45" s="609"/>
      <c r="I45" s="609" t="s">
        <v>961</v>
      </c>
      <c r="J45" s="131"/>
      <c r="K45" s="609"/>
      <c r="L45" s="612"/>
      <c r="M45" s="40"/>
    </row>
    <row r="46" spans="2:13" ht="13.8" thickBot="1" x14ac:dyDescent="0.3">
      <c r="B46" s="34"/>
      <c r="C46" s="6"/>
      <c r="D46" s="6"/>
      <c r="E46" s="6"/>
      <c r="F46" s="6"/>
      <c r="G46" s="6"/>
      <c r="H46" s="6"/>
      <c r="I46" s="6"/>
      <c r="J46" s="6"/>
      <c r="K46" s="6"/>
      <c r="L46" s="504"/>
      <c r="M46" s="511"/>
    </row>
    <row r="48" spans="2:13" x14ac:dyDescent="0.25">
      <c r="H48" s="612"/>
    </row>
  </sheetData>
  <mergeCells count="7">
    <mergeCell ref="E38:L38"/>
    <mergeCell ref="E31:L34"/>
    <mergeCell ref="B4:L4"/>
    <mergeCell ref="B5:M5"/>
    <mergeCell ref="B6:L6"/>
    <mergeCell ref="B7:D7"/>
    <mergeCell ref="C31:D31"/>
  </mergeCells>
  <printOptions horizontalCentered="1"/>
  <pageMargins left="0.1" right="0.15" top="1" bottom="0.75" header="0.69" footer="0"/>
  <pageSetup scale="82" fitToHeight="15" orientation="landscape" r:id="rId1"/>
  <headerFooter alignWithMargins="0">
    <oddFooter>&amp;L&amp;"Times New Roman,Regular"&amp;9
Journal Entry Control Log
June 2016
&amp;R&amp;P of &amp;N
&amp;D   &amp;T</oddFooter>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G60"/>
  <sheetViews>
    <sheetView topLeftCell="A21" workbookViewId="0">
      <selection activeCell="I51" sqref="I51"/>
    </sheetView>
  </sheetViews>
  <sheetFormatPr defaultColWidth="9.109375" defaultRowHeight="13.2" x14ac:dyDescent="0.25"/>
  <cols>
    <col min="1" max="1" width="4.33203125" style="915" bestFit="1" customWidth="1"/>
    <col min="2" max="2" width="72.109375" style="915" customWidth="1"/>
    <col min="3" max="3" width="18.109375" style="915" bestFit="1" customWidth="1"/>
    <col min="4" max="4" width="1.33203125" style="915" customWidth="1"/>
    <col min="5" max="5" width="17" style="915" customWidth="1"/>
    <col min="6" max="6" width="4.33203125" style="915" bestFit="1" customWidth="1"/>
    <col min="7" max="7" width="5.44140625" style="915" customWidth="1"/>
    <col min="8" max="16384" width="9.109375" style="915"/>
  </cols>
  <sheetData>
    <row r="1" spans="1:7" ht="43.5" customHeight="1" x14ac:dyDescent="0.45">
      <c r="A1" s="1764"/>
      <c r="B1" s="2441" t="s">
        <v>2250</v>
      </c>
      <c r="C1" s="2441"/>
      <c r="D1" s="2441"/>
      <c r="E1" s="2441"/>
      <c r="F1" s="1765"/>
      <c r="G1" s="867"/>
    </row>
    <row r="2" spans="1:7" ht="14.4" x14ac:dyDescent="0.25">
      <c r="A2" s="1766"/>
      <c r="B2" s="2437" t="s">
        <v>2260</v>
      </c>
      <c r="C2" s="2438"/>
      <c r="D2" s="2438"/>
      <c r="E2" s="2438"/>
      <c r="F2" s="1767"/>
      <c r="G2" s="867"/>
    </row>
    <row r="3" spans="1:7" ht="14.4" x14ac:dyDescent="0.25">
      <c r="A3" s="1768"/>
      <c r="B3" s="2439"/>
      <c r="C3" s="2439"/>
      <c r="D3" s="2439"/>
      <c r="E3" s="2439"/>
      <c r="F3" s="1769"/>
      <c r="G3" s="867"/>
    </row>
    <row r="4" spans="1:7" ht="14.4" x14ac:dyDescent="0.25">
      <c r="A4" s="1768"/>
      <c r="B4" s="2439"/>
      <c r="C4" s="2439"/>
      <c r="D4" s="2439"/>
      <c r="E4" s="2439"/>
      <c r="F4" s="1769"/>
      <c r="G4" s="867"/>
    </row>
    <row r="5" spans="1:7" ht="14.4" x14ac:dyDescent="0.25">
      <c r="A5" s="1768"/>
      <c r="B5" s="2439"/>
      <c r="C5" s="2439"/>
      <c r="D5" s="2439"/>
      <c r="E5" s="2439"/>
      <c r="F5" s="1769"/>
      <c r="G5" s="867"/>
    </row>
    <row r="6" spans="1:7" ht="14.4" x14ac:dyDescent="0.25">
      <c r="A6" s="1768"/>
      <c r="B6" s="2439"/>
      <c r="C6" s="2439"/>
      <c r="D6" s="2439"/>
      <c r="E6" s="2439"/>
      <c r="F6" s="1769"/>
      <c r="G6" s="867"/>
    </row>
    <row r="7" spans="1:7" ht="14.4" x14ac:dyDescent="0.25">
      <c r="A7" s="1768"/>
      <c r="B7" s="2439"/>
      <c r="C7" s="2439"/>
      <c r="D7" s="2439"/>
      <c r="E7" s="2439"/>
      <c r="F7" s="1769"/>
      <c r="G7" s="867"/>
    </row>
    <row r="8" spans="1:7" ht="14.4" x14ac:dyDescent="0.25">
      <c r="A8" s="1768"/>
      <c r="B8" s="2439"/>
      <c r="C8" s="2439"/>
      <c r="D8" s="2439"/>
      <c r="E8" s="2439"/>
      <c r="F8" s="1769"/>
      <c r="G8" s="867"/>
    </row>
    <row r="9" spans="1:7" ht="14.4" x14ac:dyDescent="0.25">
      <c r="A9" s="1768"/>
      <c r="B9" s="2439"/>
      <c r="C9" s="2439"/>
      <c r="D9" s="2439"/>
      <c r="E9" s="2439"/>
      <c r="F9" s="1769"/>
      <c r="G9" s="867"/>
    </row>
    <row r="10" spans="1:7" ht="14.4" x14ac:dyDescent="0.25">
      <c r="A10" s="1768"/>
      <c r="B10" s="2439"/>
      <c r="C10" s="2439"/>
      <c r="D10" s="2439"/>
      <c r="E10" s="2439"/>
      <c r="F10" s="1769"/>
      <c r="G10" s="867"/>
    </row>
    <row r="11" spans="1:7" ht="14.4" x14ac:dyDescent="0.25">
      <c r="A11" s="1768"/>
      <c r="B11" s="2439"/>
      <c r="C11" s="2439"/>
      <c r="D11" s="2439"/>
      <c r="E11" s="2439"/>
      <c r="F11" s="1769"/>
      <c r="G11" s="867"/>
    </row>
    <row r="12" spans="1:7" ht="14.4" x14ac:dyDescent="0.25">
      <c r="A12" s="1768"/>
      <c r="B12" s="2439"/>
      <c r="C12" s="2439"/>
      <c r="D12" s="2439"/>
      <c r="E12" s="2439"/>
      <c r="F12" s="1769"/>
      <c r="G12" s="867"/>
    </row>
    <row r="13" spans="1:7" ht="14.4" x14ac:dyDescent="0.25">
      <c r="A13" s="1768"/>
      <c r="B13" s="2439"/>
      <c r="C13" s="2439"/>
      <c r="D13" s="2439"/>
      <c r="E13" s="2439"/>
      <c r="F13" s="1769"/>
      <c r="G13" s="867"/>
    </row>
    <row r="14" spans="1:7" ht="14.4" x14ac:dyDescent="0.25">
      <c r="A14" s="1768"/>
      <c r="B14" s="2439"/>
      <c r="C14" s="2439"/>
      <c r="D14" s="2439"/>
      <c r="E14" s="2439"/>
      <c r="F14" s="1769"/>
      <c r="G14" s="867"/>
    </row>
    <row r="15" spans="1:7" ht="14.4" x14ac:dyDescent="0.25">
      <c r="A15" s="1768"/>
      <c r="B15" s="2439"/>
      <c r="C15" s="2439"/>
      <c r="D15" s="2439"/>
      <c r="E15" s="2439"/>
      <c r="F15" s="1769"/>
      <c r="G15" s="867"/>
    </row>
    <row r="16" spans="1:7" ht="14.4" x14ac:dyDescent="0.25">
      <c r="A16" s="1768"/>
      <c r="B16" s="2439"/>
      <c r="C16" s="2439"/>
      <c r="D16" s="2439"/>
      <c r="E16" s="2439"/>
      <c r="F16" s="1769"/>
      <c r="G16" s="867"/>
    </row>
    <row r="17" spans="1:7" ht="14.4" x14ac:dyDescent="0.25">
      <c r="A17" s="1768"/>
      <c r="B17" s="2439"/>
      <c r="C17" s="2439"/>
      <c r="D17" s="2439"/>
      <c r="E17" s="2439"/>
      <c r="F17" s="1769"/>
      <c r="G17" s="867"/>
    </row>
    <row r="18" spans="1:7" ht="14.4" x14ac:dyDescent="0.25">
      <c r="A18" s="1768"/>
      <c r="B18" s="2439"/>
      <c r="C18" s="2439"/>
      <c r="D18" s="2439"/>
      <c r="E18" s="2439"/>
      <c r="F18" s="1769"/>
      <c r="G18" s="867"/>
    </row>
    <row r="19" spans="1:7" ht="14.4" x14ac:dyDescent="0.25">
      <c r="A19" s="1770"/>
      <c r="B19" s="2440"/>
      <c r="C19" s="2440"/>
      <c r="D19" s="2440"/>
      <c r="E19" s="2440"/>
      <c r="F19" s="1771"/>
      <c r="G19" s="867"/>
    </row>
    <row r="20" spans="1:7" x14ac:dyDescent="0.25">
      <c r="A20" s="1744"/>
      <c r="B20" s="1206"/>
      <c r="C20" s="1206"/>
      <c r="D20" s="1206"/>
      <c r="E20" s="1206"/>
      <c r="F20" s="1207"/>
    </row>
    <row r="21" spans="1:7" ht="13.8" x14ac:dyDescent="0.3">
      <c r="A21" s="1763"/>
      <c r="B21" s="1762" t="s">
        <v>2249</v>
      </c>
      <c r="C21" s="1759" t="s">
        <v>2239</v>
      </c>
      <c r="D21" s="1736"/>
      <c r="E21" s="1623" t="s">
        <v>2254</v>
      </c>
      <c r="F21" s="1757"/>
    </row>
    <row r="22" spans="1:7" ht="13.8" x14ac:dyDescent="0.3">
      <c r="A22" s="1755"/>
      <c r="B22" s="1753"/>
      <c r="C22" s="1760"/>
      <c r="D22" s="1736"/>
      <c r="E22" s="1475"/>
      <c r="F22" s="1745"/>
    </row>
    <row r="23" spans="1:7" ht="13.8" x14ac:dyDescent="0.3">
      <c r="A23" s="1755"/>
      <c r="B23" s="1754" t="s">
        <v>2230</v>
      </c>
      <c r="C23" s="1760" t="s">
        <v>2238</v>
      </c>
      <c r="D23" s="1736"/>
      <c r="E23" s="1475">
        <v>1000000</v>
      </c>
      <c r="F23" s="1745"/>
    </row>
    <row r="24" spans="1:7" ht="13.8" x14ac:dyDescent="0.3">
      <c r="A24" s="1755"/>
      <c r="B24" s="1754"/>
      <c r="C24" s="1760"/>
      <c r="D24" s="1736"/>
      <c r="E24" s="1475"/>
      <c r="F24" s="1745"/>
    </row>
    <row r="25" spans="1:7" ht="13.8" x14ac:dyDescent="0.3">
      <c r="A25" s="1755"/>
      <c r="B25" s="1754" t="s">
        <v>2231</v>
      </c>
      <c r="C25" s="1760" t="s">
        <v>1069</v>
      </c>
      <c r="D25" s="1736"/>
      <c r="E25" s="1475">
        <v>-50000</v>
      </c>
      <c r="F25" s="1745"/>
    </row>
    <row r="26" spans="1:7" ht="13.8" x14ac:dyDescent="0.3">
      <c r="A26" s="1755"/>
      <c r="B26" s="1754" t="s">
        <v>2232</v>
      </c>
      <c r="C26" s="1760" t="s">
        <v>1070</v>
      </c>
      <c r="D26" s="1736"/>
      <c r="E26" s="1475">
        <v>-500000</v>
      </c>
      <c r="F26" s="1745"/>
    </row>
    <row r="27" spans="1:7" ht="13.8" x14ac:dyDescent="0.3">
      <c r="A27" s="1755"/>
      <c r="B27" s="1754" t="s">
        <v>2258</v>
      </c>
      <c r="C27" s="1760" t="s">
        <v>2240</v>
      </c>
      <c r="D27" s="1736"/>
      <c r="E27" s="1475">
        <v>200000</v>
      </c>
      <c r="F27" s="1745"/>
    </row>
    <row r="28" spans="1:7" ht="13.8" x14ac:dyDescent="0.3">
      <c r="A28" s="1755"/>
      <c r="B28" s="1754"/>
      <c r="C28" s="1760"/>
      <c r="D28" s="1736"/>
      <c r="E28" s="1475"/>
      <c r="F28" s="1745"/>
    </row>
    <row r="29" spans="1:7" ht="13.8" x14ac:dyDescent="0.3">
      <c r="A29" s="1755"/>
      <c r="B29" s="1754" t="s">
        <v>2233</v>
      </c>
      <c r="C29" s="1760" t="s">
        <v>328</v>
      </c>
      <c r="D29" s="1736"/>
      <c r="E29" s="1475">
        <v>-20000</v>
      </c>
      <c r="F29" s="1745"/>
    </row>
    <row r="30" spans="1:7" ht="13.8" x14ac:dyDescent="0.3">
      <c r="A30" s="1755"/>
      <c r="B30" s="1754" t="s">
        <v>2234</v>
      </c>
      <c r="C30" s="1760" t="s">
        <v>327</v>
      </c>
      <c r="D30" s="1736"/>
      <c r="E30" s="1475">
        <v>-120000</v>
      </c>
      <c r="F30" s="1745"/>
    </row>
    <row r="31" spans="1:7" ht="13.8" x14ac:dyDescent="0.3">
      <c r="A31" s="1755"/>
      <c r="B31" s="1754" t="s">
        <v>2259</v>
      </c>
      <c r="C31" s="1760" t="s">
        <v>2240</v>
      </c>
      <c r="D31" s="1736"/>
      <c r="E31" s="1475">
        <v>140000</v>
      </c>
      <c r="F31" s="1745"/>
    </row>
    <row r="32" spans="1:7" ht="13.8" x14ac:dyDescent="0.3">
      <c r="A32" s="1755"/>
      <c r="B32" s="1754"/>
      <c r="C32" s="1760"/>
      <c r="D32" s="1736"/>
      <c r="E32" s="1475"/>
      <c r="F32" s="1745"/>
    </row>
    <row r="33" spans="1:6" ht="13.8" x14ac:dyDescent="0.3">
      <c r="A33" s="1755"/>
      <c r="B33" s="1753" t="s">
        <v>2246</v>
      </c>
      <c r="C33" s="1761">
        <v>170100</v>
      </c>
      <c r="D33" s="1746"/>
      <c r="E33" s="1475">
        <v>6000</v>
      </c>
      <c r="F33" s="1745"/>
    </row>
    <row r="34" spans="1:6" ht="13.8" x14ac:dyDescent="0.3">
      <c r="A34" s="1755"/>
      <c r="B34" s="1754" t="s">
        <v>2245</v>
      </c>
      <c r="C34" s="1761" t="s">
        <v>2241</v>
      </c>
      <c r="D34" s="1747"/>
      <c r="E34" s="1475">
        <v>-7000</v>
      </c>
      <c r="F34" s="1745"/>
    </row>
    <row r="35" spans="1:6" ht="13.8" x14ac:dyDescent="0.3">
      <c r="A35" s="1755"/>
      <c r="B35" s="1754"/>
      <c r="C35" s="1760"/>
      <c r="D35" s="1736"/>
      <c r="E35" s="1475"/>
      <c r="F35" s="1745"/>
    </row>
    <row r="36" spans="1:6" ht="13.8" x14ac:dyDescent="0.3">
      <c r="A36" s="1755"/>
      <c r="B36" s="1754" t="s">
        <v>2235</v>
      </c>
      <c r="C36" s="1760">
        <v>211450</v>
      </c>
      <c r="D36" s="1748"/>
      <c r="E36" s="1475">
        <v>-20000</v>
      </c>
      <c r="F36" s="1745"/>
    </row>
    <row r="37" spans="1:6" ht="13.8" x14ac:dyDescent="0.3">
      <c r="A37" s="1755"/>
      <c r="B37" s="1754" t="s">
        <v>2236</v>
      </c>
      <c r="C37" s="1760">
        <v>211980</v>
      </c>
      <c r="D37" s="1748"/>
      <c r="E37" s="1475">
        <v>-5000</v>
      </c>
      <c r="F37" s="1745"/>
    </row>
    <row r="38" spans="1:6" ht="13.8" x14ac:dyDescent="0.3">
      <c r="A38" s="1755"/>
      <c r="B38" s="1754" t="s">
        <v>2237</v>
      </c>
      <c r="C38" s="1760">
        <v>211970</v>
      </c>
      <c r="D38" s="1748"/>
      <c r="E38" s="1475">
        <v>-10000</v>
      </c>
      <c r="F38" s="1745"/>
    </row>
    <row r="39" spans="1:6" ht="13.8" x14ac:dyDescent="0.3">
      <c r="A39" s="1755"/>
      <c r="B39" s="1754"/>
      <c r="C39" s="1760"/>
      <c r="D39" s="1736"/>
      <c r="E39" s="1475"/>
      <c r="F39" s="1745"/>
    </row>
    <row r="40" spans="1:6" ht="13.8" x14ac:dyDescent="0.3">
      <c r="A40" s="1755"/>
      <c r="B40" s="1754" t="s">
        <v>2251</v>
      </c>
      <c r="C40" s="1761">
        <v>298301</v>
      </c>
      <c r="D40" s="1746"/>
      <c r="E40" s="1475">
        <v>-300000</v>
      </c>
      <c r="F40" s="1745"/>
    </row>
    <row r="41" spans="1:6" ht="13.8" x14ac:dyDescent="0.3">
      <c r="A41" s="1755"/>
      <c r="B41" s="1754"/>
      <c r="C41" s="1760"/>
      <c r="D41" s="1736"/>
      <c r="E41" s="1475"/>
      <c r="F41" s="1745"/>
    </row>
    <row r="42" spans="1:6" ht="13.8" x14ac:dyDescent="0.3">
      <c r="A42" s="1755"/>
      <c r="B42" s="1754" t="s">
        <v>2244</v>
      </c>
      <c r="C42" s="1760" t="s">
        <v>2247</v>
      </c>
      <c r="D42" s="1736"/>
      <c r="E42" s="1475">
        <f>+E56</f>
        <v>0</v>
      </c>
      <c r="F42" s="1745"/>
    </row>
    <row r="43" spans="1:6" ht="13.8" x14ac:dyDescent="0.3">
      <c r="A43" s="1755"/>
      <c r="B43" s="1754"/>
      <c r="C43" s="1760"/>
      <c r="D43" s="1736"/>
      <c r="E43" s="1740"/>
      <c r="F43" s="1745"/>
    </row>
    <row r="44" spans="1:6" ht="13.8" x14ac:dyDescent="0.3">
      <c r="A44" s="1755"/>
      <c r="B44" s="1753" t="s">
        <v>2242</v>
      </c>
      <c r="C44" s="1760"/>
      <c r="D44" s="1736"/>
      <c r="E44" s="1475">
        <f>SUM(E23:E42)</f>
        <v>314000</v>
      </c>
      <c r="F44" s="1745"/>
    </row>
    <row r="45" spans="1:6" ht="13.8" x14ac:dyDescent="0.3">
      <c r="A45" s="1755"/>
      <c r="B45" s="1753"/>
      <c r="C45" s="1760"/>
      <c r="D45" s="1736"/>
      <c r="E45" s="1475"/>
      <c r="F45" s="1745"/>
    </row>
    <row r="46" spans="1:6" ht="13.8" x14ac:dyDescent="0.3">
      <c r="A46" s="1755"/>
      <c r="B46" s="1753" t="s">
        <v>2243</v>
      </c>
      <c r="C46" s="1760" t="s">
        <v>2938</v>
      </c>
      <c r="D46" s="1748"/>
      <c r="E46" s="1475">
        <v>-434000</v>
      </c>
      <c r="F46" s="1745"/>
    </row>
    <row r="47" spans="1:6" ht="13.8" x14ac:dyDescent="0.3">
      <c r="A47" s="1755"/>
      <c r="B47" s="1753"/>
      <c r="C47" s="1736"/>
      <c r="D47" s="1736"/>
      <c r="E47" s="1740"/>
      <c r="F47" s="1745"/>
    </row>
    <row r="48" spans="1:6" ht="14.25" customHeight="1" thickBot="1" x14ac:dyDescent="0.35">
      <c r="A48" s="1755"/>
      <c r="B48" s="1753" t="s">
        <v>2248</v>
      </c>
      <c r="C48" s="867"/>
      <c r="D48" s="867"/>
      <c r="E48" s="1742">
        <f>SUM(E44:E47)</f>
        <v>-120000</v>
      </c>
      <c r="F48" s="1758" t="s">
        <v>2253</v>
      </c>
    </row>
    <row r="49" spans="1:6" ht="13.8" thickTop="1" x14ac:dyDescent="0.25">
      <c r="A49" s="1756"/>
      <c r="B49" s="2204" t="s">
        <v>2939</v>
      </c>
      <c r="C49" s="1211"/>
      <c r="D49" s="1211"/>
      <c r="E49" s="1741"/>
      <c r="F49" s="1749"/>
    </row>
    <row r="50" spans="1:6" x14ac:dyDescent="0.25">
      <c r="A50" s="1739"/>
      <c r="E50" s="1739"/>
      <c r="F50" s="1739"/>
    </row>
    <row r="51" spans="1:6" x14ac:dyDescent="0.25">
      <c r="A51" s="1750"/>
      <c r="B51" s="2435" t="s">
        <v>2252</v>
      </c>
      <c r="C51" s="2436"/>
      <c r="D51" s="1737"/>
      <c r="E51" s="1743" t="s">
        <v>2256</v>
      </c>
      <c r="F51" s="1750"/>
    </row>
    <row r="52" spans="1:6" ht="32.25" customHeight="1" x14ac:dyDescent="0.25">
      <c r="A52" s="1751"/>
      <c r="B52" s="2433"/>
      <c r="C52" s="2434"/>
      <c r="D52" s="1738"/>
      <c r="E52" s="1735"/>
      <c r="F52" s="1751"/>
    </row>
    <row r="53" spans="1:6" ht="32.25" customHeight="1" x14ac:dyDescent="0.25">
      <c r="A53" s="1751"/>
      <c r="B53" s="2433"/>
      <c r="C53" s="2434"/>
      <c r="D53" s="1738"/>
      <c r="E53" s="1735"/>
      <c r="F53" s="1751"/>
    </row>
    <row r="54" spans="1:6" ht="32.25" customHeight="1" x14ac:dyDescent="0.25">
      <c r="A54" s="1751"/>
      <c r="B54" s="2433"/>
      <c r="C54" s="2434"/>
      <c r="D54" s="1738"/>
      <c r="E54" s="1735"/>
      <c r="F54" s="1751"/>
    </row>
    <row r="55" spans="1:6" ht="32.25" customHeight="1" x14ac:dyDescent="0.25">
      <c r="A55" s="1751"/>
      <c r="B55" s="2433"/>
      <c r="C55" s="2434"/>
      <c r="D55" s="1738"/>
      <c r="E55" s="1735"/>
      <c r="F55" s="1751"/>
    </row>
    <row r="56" spans="1:6" x14ac:dyDescent="0.25">
      <c r="A56" s="1752"/>
      <c r="B56" s="2435" t="s">
        <v>601</v>
      </c>
      <c r="C56" s="2436"/>
      <c r="D56" s="1737"/>
      <c r="E56" s="1567">
        <f>SUM(E52:E55)</f>
        <v>0</v>
      </c>
      <c r="F56" s="1752"/>
    </row>
    <row r="57" spans="1:6" x14ac:dyDescent="0.25">
      <c r="A57" s="1739"/>
      <c r="E57" s="1739"/>
      <c r="F57" s="1739"/>
    </row>
    <row r="58" spans="1:6" x14ac:dyDescent="0.25">
      <c r="A58" s="1739"/>
      <c r="B58" s="1223" t="s">
        <v>2153</v>
      </c>
      <c r="E58" s="1739"/>
      <c r="F58" s="1739"/>
    </row>
    <row r="59" spans="1:6" x14ac:dyDescent="0.25">
      <c r="B59" s="1172" t="s">
        <v>2257</v>
      </c>
    </row>
    <row r="60" spans="1:6" x14ac:dyDescent="0.25">
      <c r="B60" s="1172" t="s">
        <v>2255</v>
      </c>
    </row>
  </sheetData>
  <mergeCells count="8">
    <mergeCell ref="B55:C55"/>
    <mergeCell ref="B56:C56"/>
    <mergeCell ref="B51:C51"/>
    <mergeCell ref="B2:E19"/>
    <mergeCell ref="B1:E1"/>
    <mergeCell ref="B52:C52"/>
    <mergeCell ref="B53:C53"/>
    <mergeCell ref="B54:C54"/>
  </mergeCells>
  <printOptions horizontalCentered="1" verticalCentered="1"/>
  <pageMargins left="0.17" right="0.17" top="0.3" bottom="0.17" header="0.3" footer="0.3"/>
  <pageSetup scale="70" orientation="portrait" cellComments="asDisplayed" r:id="rId1"/>
  <ignoredErrors>
    <ignoredError sqref="F48" numberStoredAsText="1"/>
  </ignoredErrors>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0"/>
    <pageSetUpPr fitToPage="1"/>
  </sheetPr>
  <dimension ref="B1:N63"/>
  <sheetViews>
    <sheetView zoomScaleNormal="100" workbookViewId="0">
      <selection activeCell="I56" sqref="I56"/>
    </sheetView>
  </sheetViews>
  <sheetFormatPr defaultColWidth="7.88671875" defaultRowHeight="13.2" x14ac:dyDescent="0.25"/>
  <cols>
    <col min="1" max="1" width="8" style="1" customWidth="1"/>
    <col min="2" max="2" width="7.5546875" style="1" customWidth="1"/>
    <col min="3" max="3" width="24.44140625" style="1" customWidth="1"/>
    <col min="4" max="4" width="9.88671875" style="1" bestFit="1" customWidth="1"/>
    <col min="5" max="5" width="11.44140625" style="1" customWidth="1"/>
    <col min="6" max="6" width="9.5546875" style="1" customWidth="1"/>
    <col min="7" max="9" width="7.109375" style="1" customWidth="1"/>
    <col min="10" max="10" width="1.44140625" style="1" customWidth="1"/>
    <col min="11" max="11" width="14.44140625" style="1" customWidth="1"/>
    <col min="12" max="12" width="18" style="1" customWidth="1"/>
    <col min="13" max="13" width="4.44140625" style="1" customWidth="1"/>
    <col min="14" max="14" width="12.44140625" style="1" bestFit="1" customWidth="1"/>
    <col min="15" max="16384" width="7.88671875" style="1"/>
  </cols>
  <sheetData>
    <row r="1" spans="2:14" x14ac:dyDescent="0.25">
      <c r="I1" s="406" t="s">
        <v>82</v>
      </c>
      <c r="K1" s="69"/>
      <c r="L1" s="69"/>
    </row>
    <row r="2" spans="2:14" ht="25.5" customHeight="1" x14ac:dyDescent="0.25">
      <c r="I2" s="406" t="s">
        <v>85</v>
      </c>
      <c r="K2" s="300"/>
      <c r="L2" s="300"/>
    </row>
    <row r="3" spans="2:14" ht="13.8" thickBot="1" x14ac:dyDescent="0.3">
      <c r="B3" s="502"/>
      <c r="C3" s="502"/>
    </row>
    <row r="4" spans="2:14" ht="15.6" x14ac:dyDescent="0.3">
      <c r="B4" s="2271"/>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1268</v>
      </c>
      <c r="C7" s="2284"/>
      <c r="D7" s="2284"/>
      <c r="E7" s="2"/>
      <c r="F7" s="2"/>
      <c r="G7" s="2"/>
      <c r="H7" s="2"/>
      <c r="I7" s="2"/>
      <c r="J7" s="2"/>
      <c r="K7" s="2"/>
      <c r="L7" s="2"/>
      <c r="M7" s="46"/>
    </row>
    <row r="8" spans="2:14" x14ac:dyDescent="0.25">
      <c r="B8" s="10" t="s">
        <v>1307</v>
      </c>
      <c r="C8" s="3"/>
      <c r="D8" s="3"/>
      <c r="E8" s="3"/>
      <c r="F8" s="4"/>
      <c r="G8" s="4"/>
      <c r="H8" s="83" t="s">
        <v>967</v>
      </c>
      <c r="I8" s="4"/>
      <c r="J8" s="4"/>
      <c r="K8" s="4"/>
      <c r="L8" s="4"/>
      <c r="M8" s="40"/>
      <c r="N8" s="5"/>
    </row>
    <row r="9" spans="2:14" x14ac:dyDescent="0.25">
      <c r="B9" s="47" t="s">
        <v>2364</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49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48" t="s">
        <v>1380</v>
      </c>
      <c r="C15" s="770" t="s">
        <v>1367</v>
      </c>
      <c r="D15" s="771" t="s">
        <v>1368</v>
      </c>
      <c r="E15" s="771" t="s">
        <v>1377</v>
      </c>
      <c r="F15" s="771" t="s">
        <v>1369</v>
      </c>
      <c r="G15" s="771" t="s">
        <v>1370</v>
      </c>
      <c r="H15" s="771" t="s">
        <v>1122</v>
      </c>
      <c r="I15" s="771" t="s">
        <v>1120</v>
      </c>
      <c r="J15" s="771"/>
      <c r="K15" s="771" t="s">
        <v>1371</v>
      </c>
      <c r="L15" s="772" t="s">
        <v>1371</v>
      </c>
      <c r="M15" s="40"/>
      <c r="N15" s="5"/>
    </row>
    <row r="16" spans="2:14" x14ac:dyDescent="0.25">
      <c r="B16" s="10"/>
      <c r="C16" s="10"/>
      <c r="D16" s="612"/>
      <c r="E16" s="612"/>
      <c r="F16" s="612"/>
      <c r="G16" s="612"/>
      <c r="H16" s="1731" t="s">
        <v>1993</v>
      </c>
      <c r="I16" s="1731" t="s">
        <v>1119</v>
      </c>
      <c r="J16" s="612"/>
      <c r="K16" s="1731"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10"/>
      <c r="C18" s="1732"/>
      <c r="D18" s="1733"/>
      <c r="E18" s="43"/>
      <c r="F18" s="43"/>
      <c r="G18" s="612"/>
      <c r="H18" s="612"/>
      <c r="I18" s="612"/>
      <c r="J18" s="612"/>
      <c r="K18" s="18"/>
      <c r="L18" s="825"/>
      <c r="M18" s="40"/>
      <c r="N18" s="5"/>
    </row>
    <row r="19" spans="2:14" ht="14.4" x14ac:dyDescent="0.3">
      <c r="B19" s="10" t="s">
        <v>1375</v>
      </c>
      <c r="C19" s="1863" t="s">
        <v>2360</v>
      </c>
      <c r="D19" s="90"/>
      <c r="E19" s="497"/>
      <c r="F19" s="497"/>
      <c r="G19" s="90"/>
      <c r="H19" s="774"/>
      <c r="I19" s="90"/>
      <c r="J19" s="610"/>
      <c r="K19" s="824"/>
      <c r="L19" s="827"/>
      <c r="M19" s="40"/>
      <c r="N19" s="5"/>
    </row>
    <row r="20" spans="2:14" x14ac:dyDescent="0.25">
      <c r="B20" s="10"/>
      <c r="C20" s="1107">
        <v>124998</v>
      </c>
      <c r="D20" s="90" t="s">
        <v>262</v>
      </c>
      <c r="E20" s="497"/>
      <c r="F20" s="497"/>
      <c r="G20" s="90"/>
      <c r="H20" s="774">
        <v>2017</v>
      </c>
      <c r="I20" s="90"/>
      <c r="J20" s="610"/>
      <c r="K20" s="824">
        <f>+'#YE-58 CF Reclass JE Worksheet'!J18</f>
        <v>3860081.8200000017</v>
      </c>
      <c r="L20" s="827"/>
      <c r="M20" s="40"/>
      <c r="N20" s="5"/>
    </row>
    <row r="21" spans="2:14" s="607" customFormat="1" ht="14.4" x14ac:dyDescent="0.3">
      <c r="B21" s="10" t="s">
        <v>1375</v>
      </c>
      <c r="C21" s="1863" t="s">
        <v>2395</v>
      </c>
      <c r="D21" s="90"/>
      <c r="E21" s="497"/>
      <c r="F21" s="497"/>
      <c r="G21" s="90"/>
      <c r="H21" s="774"/>
      <c r="I21" s="90"/>
      <c r="J21" s="610"/>
      <c r="K21" s="824"/>
      <c r="L21" s="827"/>
      <c r="M21" s="40"/>
      <c r="N21" s="5"/>
    </row>
    <row r="22" spans="2:14" s="607" customFormat="1" x14ac:dyDescent="0.25">
      <c r="B22" s="10"/>
      <c r="C22" s="1107">
        <v>124997</v>
      </c>
      <c r="D22" s="90" t="s">
        <v>262</v>
      </c>
      <c r="E22" s="497"/>
      <c r="F22" s="497"/>
      <c r="G22" s="90"/>
      <c r="H22" s="774">
        <v>2017</v>
      </c>
      <c r="I22" s="90"/>
      <c r="J22" s="610"/>
      <c r="K22" s="824"/>
      <c r="L22" s="827">
        <f>+K20</f>
        <v>3860081.8200000017</v>
      </c>
      <c r="M22" s="40"/>
      <c r="N22" s="5"/>
    </row>
    <row r="23" spans="2:14" s="607" customFormat="1" x14ac:dyDescent="0.25">
      <c r="B23" s="10"/>
      <c r="C23" s="1141"/>
      <c r="D23" s="90"/>
      <c r="E23" s="497"/>
      <c r="F23" s="497"/>
      <c r="G23" s="90"/>
      <c r="H23" s="774"/>
      <c r="I23" s="90"/>
      <c r="J23" s="610"/>
      <c r="K23" s="824"/>
      <c r="L23" s="827"/>
      <c r="M23" s="40"/>
      <c r="N23" s="5"/>
    </row>
    <row r="24" spans="2:14" s="607" customFormat="1" x14ac:dyDescent="0.25">
      <c r="B24" s="10"/>
      <c r="C24" s="1107"/>
      <c r="D24" s="90"/>
      <c r="E24" s="497"/>
      <c r="F24" s="497"/>
      <c r="G24" s="90"/>
      <c r="H24" s="774"/>
      <c r="I24" s="90"/>
      <c r="J24" s="610"/>
      <c r="K24" s="824"/>
      <c r="L24" s="827"/>
      <c r="M24" s="40"/>
      <c r="N24" s="5"/>
    </row>
    <row r="25" spans="2:14" s="607" customFormat="1" ht="14.4" x14ac:dyDescent="0.3">
      <c r="B25" s="10" t="s">
        <v>1375</v>
      </c>
      <c r="C25" s="1863" t="s">
        <v>2396</v>
      </c>
      <c r="D25" s="90"/>
      <c r="E25" s="497"/>
      <c r="F25" s="497"/>
      <c r="G25" s="90"/>
      <c r="H25" s="774"/>
      <c r="I25" s="90"/>
      <c r="J25" s="610"/>
      <c r="K25" s="824"/>
      <c r="L25" s="827"/>
      <c r="M25" s="40"/>
      <c r="N25" s="5"/>
    </row>
    <row r="26" spans="2:14" s="607" customFormat="1" x14ac:dyDescent="0.25">
      <c r="B26" s="10"/>
      <c r="C26" s="1107">
        <v>133200</v>
      </c>
      <c r="D26" s="90" t="s">
        <v>262</v>
      </c>
      <c r="E26" s="497"/>
      <c r="F26" s="497"/>
      <c r="G26" s="90"/>
      <c r="H26" s="774">
        <v>2017</v>
      </c>
      <c r="I26" s="90"/>
      <c r="J26" s="610"/>
      <c r="K26" s="824">
        <f>+'#YE-58 CF Reclass JE Worksheet'!J23</f>
        <v>0</v>
      </c>
      <c r="L26" s="827"/>
      <c r="M26" s="40"/>
      <c r="N26" s="5"/>
    </row>
    <row r="27" spans="2:14" s="607" customFormat="1" ht="14.4" x14ac:dyDescent="0.3">
      <c r="B27" s="10" t="s">
        <v>1375</v>
      </c>
      <c r="C27" s="1863" t="s">
        <v>2397</v>
      </c>
      <c r="D27" s="90"/>
      <c r="E27" s="497"/>
      <c r="F27" s="497"/>
      <c r="G27" s="90"/>
      <c r="H27" s="774"/>
      <c r="I27" s="90"/>
      <c r="J27" s="610"/>
      <c r="K27" s="824"/>
      <c r="L27" s="827">
        <f>+K26</f>
        <v>0</v>
      </c>
      <c r="M27" s="40"/>
      <c r="N27" s="5"/>
    </row>
    <row r="28" spans="2:14" s="607" customFormat="1" x14ac:dyDescent="0.25">
      <c r="B28" s="10"/>
      <c r="C28" s="1107" t="s">
        <v>2398</v>
      </c>
      <c r="D28" s="90" t="s">
        <v>262</v>
      </c>
      <c r="E28" s="497"/>
      <c r="F28" s="497"/>
      <c r="G28" s="90"/>
      <c r="H28" s="774">
        <v>2017</v>
      </c>
      <c r="I28" s="90"/>
      <c r="J28" s="610"/>
      <c r="K28" s="824"/>
      <c r="L28" s="827"/>
      <c r="M28" s="40"/>
      <c r="N28" s="5"/>
    </row>
    <row r="29" spans="2:14" s="607" customFormat="1" x14ac:dyDescent="0.25">
      <c r="B29" s="10"/>
      <c r="C29" s="1141"/>
      <c r="D29" s="90"/>
      <c r="E29" s="497"/>
      <c r="F29" s="497"/>
      <c r="G29" s="90"/>
      <c r="H29" s="774"/>
      <c r="I29" s="90"/>
      <c r="J29" s="610"/>
      <c r="K29" s="824"/>
      <c r="L29" s="827"/>
      <c r="M29" s="40"/>
      <c r="N29" s="5"/>
    </row>
    <row r="30" spans="2:14" s="607" customFormat="1" x14ac:dyDescent="0.25">
      <c r="B30" s="10"/>
      <c r="C30" s="1107"/>
      <c r="D30" s="90"/>
      <c r="E30" s="497"/>
      <c r="F30" s="497"/>
      <c r="G30" s="90"/>
      <c r="H30" s="774"/>
      <c r="I30" s="90"/>
      <c r="J30" s="610"/>
      <c r="K30" s="824"/>
      <c r="L30" s="827"/>
      <c r="M30" s="40"/>
      <c r="N30" s="5"/>
    </row>
    <row r="31" spans="2:14" s="607" customFormat="1" ht="14.4" x14ac:dyDescent="0.3">
      <c r="B31" s="10" t="s">
        <v>1375</v>
      </c>
      <c r="C31" s="1863" t="s">
        <v>2399</v>
      </c>
      <c r="D31" s="90"/>
      <c r="E31" s="497"/>
      <c r="F31" s="497"/>
      <c r="G31" s="90"/>
      <c r="H31" s="774"/>
      <c r="I31" s="90"/>
      <c r="J31" s="610"/>
      <c r="K31" s="824"/>
      <c r="L31" s="827"/>
      <c r="M31" s="40"/>
      <c r="N31" s="5"/>
    </row>
    <row r="32" spans="2:14" s="607" customFormat="1" x14ac:dyDescent="0.25">
      <c r="B32" s="10"/>
      <c r="C32" s="1107" t="s">
        <v>2085</v>
      </c>
      <c r="D32" s="90" t="s">
        <v>262</v>
      </c>
      <c r="E32" s="497"/>
      <c r="F32" s="497"/>
      <c r="G32" s="90"/>
      <c r="H32" s="774">
        <v>2017</v>
      </c>
      <c r="I32" s="90"/>
      <c r="J32" s="610"/>
      <c r="K32" s="824">
        <f>+'#YE-58 CF Reclass JE Worksheet'!J26</f>
        <v>0</v>
      </c>
      <c r="L32" s="827"/>
      <c r="M32" s="40"/>
      <c r="N32" s="5"/>
    </row>
    <row r="33" spans="2:14" s="607" customFormat="1" ht="14.4" x14ac:dyDescent="0.3">
      <c r="B33" s="10" t="s">
        <v>1375</v>
      </c>
      <c r="C33" s="1863" t="s">
        <v>2400</v>
      </c>
      <c r="D33" s="90"/>
      <c r="E33" s="497"/>
      <c r="F33" s="497"/>
      <c r="G33" s="90"/>
      <c r="H33" s="774"/>
      <c r="I33" s="90"/>
      <c r="J33" s="610"/>
      <c r="K33" s="824"/>
      <c r="L33" s="827"/>
      <c r="M33" s="40"/>
      <c r="N33" s="5"/>
    </row>
    <row r="34" spans="2:14" s="607" customFormat="1" x14ac:dyDescent="0.25">
      <c r="B34" s="10"/>
      <c r="C34" s="1107">
        <v>211450</v>
      </c>
      <c r="D34" s="90" t="s">
        <v>262</v>
      </c>
      <c r="E34" s="497"/>
      <c r="F34" s="497"/>
      <c r="G34" s="90"/>
      <c r="H34" s="774">
        <v>2017</v>
      </c>
      <c r="I34" s="90"/>
      <c r="J34" s="610"/>
      <c r="K34" s="824"/>
      <c r="L34" s="827">
        <f>+K32</f>
        <v>0</v>
      </c>
      <c r="M34" s="40"/>
      <c r="N34" s="5"/>
    </row>
    <row r="35" spans="2:14" s="607" customFormat="1" x14ac:dyDescent="0.25">
      <c r="B35" s="10" t="s">
        <v>1375</v>
      </c>
      <c r="C35" s="1141"/>
      <c r="D35" s="90"/>
      <c r="E35" s="497"/>
      <c r="F35" s="497"/>
      <c r="G35" s="90"/>
      <c r="H35" s="774"/>
      <c r="I35" s="90"/>
      <c r="J35" s="610"/>
      <c r="K35" s="824"/>
      <c r="L35" s="827"/>
      <c r="M35" s="40"/>
      <c r="N35" s="5"/>
    </row>
    <row r="36" spans="2:14" s="607" customFormat="1" x14ac:dyDescent="0.25">
      <c r="B36" s="10"/>
      <c r="C36" s="1107"/>
      <c r="D36" s="90"/>
      <c r="E36" s="497"/>
      <c r="F36" s="497"/>
      <c r="G36" s="90"/>
      <c r="H36" s="774"/>
      <c r="I36" s="90"/>
      <c r="J36" s="610"/>
      <c r="K36" s="824"/>
      <c r="L36" s="827"/>
      <c r="M36" s="40"/>
      <c r="N36" s="5"/>
    </row>
    <row r="37" spans="2:14" s="607" customFormat="1" ht="14.4" x14ac:dyDescent="0.3">
      <c r="B37" s="10" t="s">
        <v>1375</v>
      </c>
      <c r="C37" s="1863" t="s">
        <v>2401</v>
      </c>
      <c r="D37" s="90"/>
      <c r="E37" s="497"/>
      <c r="F37" s="497"/>
      <c r="G37" s="90"/>
      <c r="H37" s="774"/>
      <c r="I37" s="90"/>
      <c r="J37" s="610"/>
      <c r="K37" s="824"/>
      <c r="L37" s="827"/>
      <c r="M37" s="40"/>
      <c r="N37" s="5"/>
    </row>
    <row r="38" spans="2:14" s="607" customFormat="1" x14ac:dyDescent="0.25">
      <c r="B38" s="10"/>
      <c r="C38" s="1107" t="s">
        <v>2405</v>
      </c>
      <c r="D38" s="90" t="s">
        <v>262</v>
      </c>
      <c r="E38" s="497"/>
      <c r="F38" s="497"/>
      <c r="G38" s="90"/>
      <c r="H38" s="774">
        <v>2017</v>
      </c>
      <c r="I38" s="90"/>
      <c r="J38" s="610"/>
      <c r="K38" s="824">
        <f>+'#YE-58 CF Reclass JE Worksheet'!J30</f>
        <v>484568.6</v>
      </c>
      <c r="L38" s="827"/>
      <c r="M38" s="40"/>
      <c r="N38" s="5"/>
    </row>
    <row r="39" spans="2:14" s="607" customFormat="1" ht="14.4" x14ac:dyDescent="0.3">
      <c r="B39" s="10" t="s">
        <v>1375</v>
      </c>
      <c r="C39" s="1863" t="s">
        <v>2402</v>
      </c>
      <c r="D39" s="90"/>
      <c r="E39" s="497"/>
      <c r="F39" s="497"/>
      <c r="G39" s="90"/>
      <c r="H39" s="774"/>
      <c r="I39" s="90"/>
      <c r="J39" s="610"/>
      <c r="K39" s="824"/>
      <c r="L39" s="827"/>
      <c r="M39" s="40"/>
      <c r="N39" s="5"/>
    </row>
    <row r="40" spans="2:14" s="607" customFormat="1" x14ac:dyDescent="0.25">
      <c r="B40" s="10"/>
      <c r="C40" s="1107" t="s">
        <v>2403</v>
      </c>
      <c r="D40" s="90" t="s">
        <v>262</v>
      </c>
      <c r="E40" s="497"/>
      <c r="F40" s="497"/>
      <c r="G40" s="90"/>
      <c r="H40" s="774">
        <v>2017</v>
      </c>
      <c r="I40" s="90"/>
      <c r="J40" s="610"/>
      <c r="K40" s="824"/>
      <c r="L40" s="827">
        <f>+K38</f>
        <v>484568.6</v>
      </c>
      <c r="M40" s="40"/>
      <c r="N40" s="5"/>
    </row>
    <row r="41" spans="2:14" x14ac:dyDescent="0.25">
      <c r="B41" s="10"/>
      <c r="C41" s="628"/>
      <c r="D41" s="1733"/>
      <c r="E41" s="1733"/>
      <c r="F41" s="1733"/>
      <c r="G41" s="1733"/>
      <c r="H41" s="1733"/>
      <c r="I41" s="1733"/>
      <c r="J41" s="612"/>
      <c r="K41" s="824"/>
      <c r="L41" s="827"/>
      <c r="M41" s="40"/>
      <c r="N41" s="5"/>
    </row>
    <row r="42" spans="2:14" x14ac:dyDescent="0.25">
      <c r="B42" s="10"/>
      <c r="C42" s="1732"/>
      <c r="D42" s="1733"/>
      <c r="E42" s="1733"/>
      <c r="F42" s="1733"/>
      <c r="G42" s="1733"/>
      <c r="H42" s="1733"/>
      <c r="I42" s="1733"/>
      <c r="J42" s="612"/>
      <c r="K42" s="824"/>
      <c r="L42" s="827"/>
      <c r="M42" s="40"/>
      <c r="N42" s="5"/>
    </row>
    <row r="43" spans="2:14" ht="13.8" thickBot="1" x14ac:dyDescent="0.3">
      <c r="B43" s="10"/>
      <c r="C43" s="52"/>
      <c r="D43" s="53"/>
      <c r="E43" s="53"/>
      <c r="F43" s="53"/>
      <c r="G43" s="53"/>
      <c r="H43" s="53"/>
      <c r="I43" s="53"/>
      <c r="J43" s="6"/>
      <c r="K43" s="54"/>
      <c r="L43" s="55"/>
      <c r="M43" s="40"/>
      <c r="N43" s="5"/>
    </row>
    <row r="44" spans="2:14" x14ac:dyDescent="0.25">
      <c r="B44" s="10"/>
      <c r="C44" s="27"/>
      <c r="D44" s="28"/>
      <c r="E44" s="28"/>
      <c r="F44" s="28"/>
      <c r="G44" s="28"/>
      <c r="H44" s="28"/>
      <c r="I44" s="28"/>
      <c r="J44" s="29"/>
      <c r="K44" s="30"/>
      <c r="L44" s="31"/>
      <c r="M44" s="40"/>
      <c r="N44" s="5"/>
    </row>
    <row r="45" spans="2:14" ht="13.8" thickBot="1" x14ac:dyDescent="0.3">
      <c r="B45" s="10"/>
      <c r="C45" s="10"/>
      <c r="D45" s="4"/>
      <c r="E45" s="4"/>
      <c r="F45" s="4"/>
      <c r="G45" s="4"/>
      <c r="H45" s="4"/>
      <c r="I45" s="4"/>
      <c r="J45" s="4"/>
      <c r="K45" s="32">
        <f>SUM(K19:K44)</f>
        <v>4344650.4200000018</v>
      </c>
      <c r="L45" s="33">
        <f>SUM(L19:L44)</f>
        <v>4344650.4200000018</v>
      </c>
      <c r="M45" s="40"/>
      <c r="N45" s="84"/>
    </row>
    <row r="46" spans="2:14" ht="14.4" thickTop="1" thickBot="1" x14ac:dyDescent="0.3">
      <c r="B46" s="10"/>
      <c r="C46" s="34"/>
      <c r="D46" s="6"/>
      <c r="E46" s="6"/>
      <c r="F46" s="6"/>
      <c r="G46" s="6"/>
      <c r="H46" s="6"/>
      <c r="I46" s="6"/>
      <c r="J46" s="6"/>
      <c r="K46" s="35"/>
      <c r="L46" s="36">
        <f>+L45-K45</f>
        <v>0</v>
      </c>
      <c r="M46" s="40"/>
    </row>
    <row r="47" spans="2:14" x14ac:dyDescent="0.25">
      <c r="B47" s="10"/>
      <c r="C47" s="4"/>
      <c r="D47" s="4"/>
      <c r="E47" s="4"/>
      <c r="F47" s="4"/>
      <c r="G47" s="4"/>
      <c r="H47" s="4"/>
      <c r="I47" s="4"/>
      <c r="J47" s="4"/>
      <c r="K47" s="4"/>
      <c r="L47" s="4"/>
      <c r="M47" s="40"/>
    </row>
    <row r="48" spans="2:14" x14ac:dyDescent="0.25">
      <c r="B48" s="10"/>
      <c r="C48" s="2279" t="s">
        <v>1409</v>
      </c>
      <c r="D48" s="2279"/>
      <c r="E48" s="2308" t="s">
        <v>2363</v>
      </c>
      <c r="F48" s="2308"/>
      <c r="G48" s="2308"/>
      <c r="H48" s="2308"/>
      <c r="I48" s="2308"/>
      <c r="J48" s="2308"/>
      <c r="K48" s="2308"/>
      <c r="L48" s="2308"/>
      <c r="M48" s="40"/>
    </row>
    <row r="49" spans="2:14" x14ac:dyDescent="0.25">
      <c r="B49" s="10"/>
      <c r="C49" s="4"/>
      <c r="D49" s="4"/>
      <c r="E49" s="2308"/>
      <c r="F49" s="2308"/>
      <c r="G49" s="2308"/>
      <c r="H49" s="2308"/>
      <c r="I49" s="2308"/>
      <c r="J49" s="2308"/>
      <c r="K49" s="2308"/>
      <c r="L49" s="2308"/>
      <c r="M49" s="40"/>
    </row>
    <row r="50" spans="2:14" x14ac:dyDescent="0.25">
      <c r="B50" s="10"/>
      <c r="C50" s="4"/>
      <c r="D50" s="4"/>
      <c r="E50" s="4"/>
      <c r="F50" s="4"/>
      <c r="G50" s="4"/>
      <c r="H50" s="4"/>
      <c r="I50" s="4"/>
      <c r="J50" s="4"/>
      <c r="K50" s="4"/>
      <c r="L50" s="37"/>
      <c r="M50" s="40"/>
    </row>
    <row r="51" spans="2:14" x14ac:dyDescent="0.25">
      <c r="B51" s="10"/>
      <c r="C51" s="3" t="s">
        <v>962</v>
      </c>
      <c r="D51" s="3"/>
      <c r="E51" s="2278" t="s">
        <v>2510</v>
      </c>
      <c r="F51" s="2284"/>
      <c r="G51" s="2284"/>
      <c r="H51" s="2284"/>
      <c r="I51" s="2284"/>
      <c r="J51" s="2284"/>
      <c r="K51" s="2284"/>
      <c r="L51" s="2284"/>
      <c r="M51" s="40"/>
    </row>
    <row r="52" spans="2:14" x14ac:dyDescent="0.25">
      <c r="B52" s="10"/>
      <c r="C52" s="4"/>
      <c r="D52" s="4"/>
      <c r="E52" s="4"/>
      <c r="F52" s="4"/>
      <c r="G52" s="4"/>
      <c r="H52" s="4"/>
      <c r="I52" s="4"/>
      <c r="J52" s="4"/>
      <c r="K52" s="4"/>
      <c r="L52" s="37"/>
      <c r="M52" s="40"/>
    </row>
    <row r="53" spans="2:14" x14ac:dyDescent="0.25">
      <c r="B53" s="10"/>
      <c r="C53" s="3" t="s">
        <v>2362</v>
      </c>
      <c r="D53" s="4"/>
      <c r="E53" s="4"/>
      <c r="F53" s="4"/>
      <c r="G53" s="4"/>
      <c r="H53" s="4"/>
      <c r="I53" s="4"/>
      <c r="J53" s="4"/>
      <c r="K53" s="4"/>
      <c r="L53" s="37"/>
      <c r="M53" s="40"/>
    </row>
    <row r="54" spans="2:14" x14ac:dyDescent="0.25">
      <c r="B54" s="47"/>
      <c r="C54" s="3"/>
      <c r="D54" s="3"/>
      <c r="E54" s="3"/>
      <c r="F54" s="3"/>
      <c r="G54" s="3"/>
      <c r="H54" s="3"/>
      <c r="I54" s="3"/>
      <c r="J54" s="3"/>
      <c r="K54" s="3"/>
      <c r="L54" s="37"/>
      <c r="M54" s="40"/>
      <c r="N54" s="112"/>
    </row>
    <row r="55" spans="2:14" x14ac:dyDescent="0.25">
      <c r="B55" s="47"/>
      <c r="C55" s="3" t="s">
        <v>1410</v>
      </c>
      <c r="D55" s="3"/>
      <c r="E55" s="3"/>
      <c r="F55" s="3"/>
      <c r="G55" s="3" t="s">
        <v>1305</v>
      </c>
      <c r="H55" s="3"/>
      <c r="I55" s="3"/>
      <c r="J55" s="3"/>
      <c r="K55" s="3"/>
      <c r="L55" s="37"/>
      <c r="M55" s="40"/>
    </row>
    <row r="56" spans="2:14" x14ac:dyDescent="0.25">
      <c r="B56" s="47"/>
      <c r="C56" s="3" t="s">
        <v>254</v>
      </c>
      <c r="D56" s="3"/>
      <c r="E56" s="3"/>
      <c r="F56" s="3"/>
      <c r="G56" s="3" t="s">
        <v>1225</v>
      </c>
      <c r="H56" s="3"/>
      <c r="I56" s="3"/>
      <c r="J56" s="3"/>
      <c r="K56" s="3"/>
      <c r="L56" s="37"/>
      <c r="M56" s="40"/>
    </row>
    <row r="57" spans="2:14" x14ac:dyDescent="0.25">
      <c r="B57" s="47"/>
      <c r="C57" s="3" t="s">
        <v>255</v>
      </c>
      <c r="D57" s="3"/>
      <c r="E57" s="3"/>
      <c r="F57" s="3"/>
      <c r="G57" s="3"/>
      <c r="H57" s="3"/>
      <c r="I57" s="3"/>
      <c r="J57" s="3"/>
      <c r="K57" s="3"/>
      <c r="L57" s="37"/>
      <c r="M57" s="40"/>
    </row>
    <row r="58" spans="2:14" x14ac:dyDescent="0.25">
      <c r="B58" s="47"/>
      <c r="C58" s="3"/>
      <c r="D58" s="3"/>
      <c r="E58" s="3"/>
      <c r="F58" s="3"/>
      <c r="G58" s="3"/>
      <c r="H58" s="3"/>
      <c r="I58" s="3"/>
      <c r="J58" s="3"/>
      <c r="K58" s="3"/>
      <c r="L58" s="37"/>
      <c r="M58" s="40"/>
    </row>
    <row r="59" spans="2:14" x14ac:dyDescent="0.25">
      <c r="B59" s="47"/>
      <c r="C59" s="87" t="s">
        <v>1043</v>
      </c>
      <c r="D59" s="3"/>
      <c r="E59" s="3" t="s">
        <v>1226</v>
      </c>
      <c r="F59" s="3"/>
      <c r="G59" s="3"/>
      <c r="H59" s="3"/>
      <c r="I59" s="3" t="s">
        <v>960</v>
      </c>
      <c r="J59" s="131"/>
      <c r="K59" s="3"/>
      <c r="L59" s="492">
        <v>42522</v>
      </c>
      <c r="M59" s="40"/>
    </row>
    <row r="60" spans="2:14" x14ac:dyDescent="0.25">
      <c r="B60" s="47"/>
      <c r="C60" s="3"/>
      <c r="D60" s="3"/>
      <c r="E60" s="3"/>
      <c r="F60" s="3"/>
      <c r="G60" s="3"/>
      <c r="H60" s="3"/>
      <c r="I60" s="3" t="s">
        <v>961</v>
      </c>
      <c r="J60" s="131"/>
      <c r="K60" s="3"/>
      <c r="L60" s="4"/>
      <c r="M60" s="40"/>
    </row>
    <row r="61" spans="2:14" ht="13.8" thickBot="1" x14ac:dyDescent="0.3">
      <c r="B61" s="34"/>
      <c r="C61" s="6"/>
      <c r="D61" s="6"/>
      <c r="E61" s="6"/>
      <c r="F61" s="6"/>
      <c r="G61" s="6"/>
      <c r="H61" s="6"/>
      <c r="I61" s="6"/>
      <c r="J61" s="6"/>
      <c r="K61" s="6"/>
      <c r="L61" s="504"/>
      <c r="M61" s="511"/>
    </row>
    <row r="63" spans="2:14" x14ac:dyDescent="0.25">
      <c r="H63" s="4"/>
    </row>
  </sheetData>
  <mergeCells count="7">
    <mergeCell ref="E51:L51"/>
    <mergeCell ref="B4:L4"/>
    <mergeCell ref="B6:L6"/>
    <mergeCell ref="C48:D48"/>
    <mergeCell ref="B7:D7"/>
    <mergeCell ref="B5:M5"/>
    <mergeCell ref="E48:L49"/>
  </mergeCells>
  <phoneticPr fontId="0" type="noConversion"/>
  <printOptions horizontalCentered="1"/>
  <pageMargins left="0.1" right="0.15" top="1" bottom="0.75" header="0.69" footer="0"/>
  <pageSetup fitToHeight="15" orientation="landscape" r:id="rId1"/>
  <headerFooter alignWithMargins="0">
    <oddFooter>&amp;L&amp;"Times New Roman,Regular"&amp;9
Journal Entry Control Log
June 2016
&amp;R&amp;P of &amp;N
&amp;D   &amp;T</oddFooter>
  </headerFooter>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152"/>
  <sheetViews>
    <sheetView topLeftCell="A2" zoomScale="106" zoomScaleNormal="106" workbookViewId="0">
      <selection activeCell="J18" sqref="J18"/>
    </sheetView>
  </sheetViews>
  <sheetFormatPr defaultColWidth="9.109375" defaultRowHeight="13.2" x14ac:dyDescent="0.25"/>
  <cols>
    <col min="1" max="1" width="36.5546875" customWidth="1"/>
    <col min="2" max="2" width="30.109375" bestFit="1" customWidth="1"/>
    <col min="3" max="3" width="33.109375" customWidth="1"/>
    <col min="4" max="4" width="3.44140625" bestFit="1" customWidth="1"/>
    <col min="5" max="5" width="16.44140625" customWidth="1"/>
    <col min="6" max="6" width="18.44140625" customWidth="1"/>
    <col min="7" max="9" width="17.109375" customWidth="1"/>
    <col min="10" max="10" width="16.88671875" customWidth="1"/>
  </cols>
  <sheetData>
    <row r="1" spans="1:13" ht="12" hidden="1" customHeight="1" x14ac:dyDescent="0.3">
      <c r="A1" s="1773"/>
      <c r="B1" s="1773"/>
      <c r="C1" s="1774"/>
      <c r="D1" s="1774"/>
      <c r="E1" s="1774" t="s">
        <v>2262</v>
      </c>
      <c r="F1" s="1773"/>
      <c r="G1" s="1773"/>
      <c r="H1" s="1773"/>
      <c r="I1" s="1773"/>
      <c r="J1" s="1773"/>
    </row>
    <row r="2" spans="1:13" ht="15.6" x14ac:dyDescent="0.3">
      <c r="A2" s="1870" t="s">
        <v>2263</v>
      </c>
      <c r="B2" s="1775"/>
      <c r="C2" s="1774"/>
      <c r="D2" s="1774"/>
      <c r="E2" s="1774"/>
      <c r="F2" s="1773"/>
      <c r="G2" s="1773"/>
      <c r="H2" s="1773"/>
      <c r="I2" s="1773"/>
      <c r="J2" s="1773"/>
      <c r="K2" s="140"/>
      <c r="M2" s="140"/>
    </row>
    <row r="3" spans="1:13" ht="15.6" x14ac:dyDescent="0.3">
      <c r="A3" s="1870" t="s">
        <v>2408</v>
      </c>
      <c r="B3" s="1775"/>
      <c r="C3" s="1774"/>
      <c r="D3" s="1774"/>
      <c r="E3" s="1774"/>
      <c r="F3" s="1773"/>
      <c r="G3" s="1773"/>
      <c r="H3" s="1773"/>
      <c r="I3" s="1773"/>
      <c r="J3" s="1773"/>
      <c r="K3" s="140"/>
      <c r="M3" s="140"/>
    </row>
    <row r="4" spans="1:13" ht="14.4" x14ac:dyDescent="0.3">
      <c r="A4" s="1775"/>
      <c r="B4" s="1775"/>
      <c r="C4" s="1774"/>
      <c r="D4" s="1774"/>
      <c r="E4" s="1774"/>
      <c r="F4" s="1773"/>
      <c r="G4" s="1773"/>
      <c r="H4" s="1773"/>
      <c r="I4" s="1773"/>
      <c r="J4" s="1773"/>
      <c r="K4" s="140"/>
      <c r="M4" s="140"/>
    </row>
    <row r="5" spans="1:13" ht="12.75" customHeight="1" x14ac:dyDescent="0.3">
      <c r="A5" s="1775" t="s">
        <v>2406</v>
      </c>
      <c r="B5" s="1775"/>
      <c r="C5" s="1774"/>
      <c r="D5" s="1774"/>
      <c r="E5" s="1773"/>
      <c r="F5" s="1855"/>
      <c r="G5" s="1856"/>
      <c r="H5" s="1856"/>
      <c r="I5" s="1773"/>
      <c r="J5" s="1773"/>
      <c r="K5" s="140"/>
      <c r="M5" s="140"/>
    </row>
    <row r="6" spans="1:13" ht="12.75" customHeight="1" x14ac:dyDescent="0.3">
      <c r="A6" t="s">
        <v>2407</v>
      </c>
      <c r="B6" s="1777"/>
      <c r="C6" s="1774"/>
      <c r="D6" s="1774"/>
      <c r="E6" s="1773"/>
      <c r="F6" s="1773"/>
      <c r="G6" s="1773"/>
      <c r="H6" s="1773"/>
      <c r="I6" s="1773"/>
      <c r="J6" s="1773"/>
      <c r="K6" s="140"/>
      <c r="M6" s="140"/>
    </row>
    <row r="7" spans="1:13" ht="12.75" customHeight="1" x14ac:dyDescent="0.3">
      <c r="A7" s="1775"/>
      <c r="B7" s="1777"/>
      <c r="C7" s="1774"/>
      <c r="D7" s="1774"/>
      <c r="E7" s="1778"/>
      <c r="F7" s="1773"/>
      <c r="G7" s="1773"/>
      <c r="H7" s="1773"/>
      <c r="I7" s="1773"/>
      <c r="J7" s="1773"/>
      <c r="K7" s="140"/>
      <c r="M7" s="140"/>
    </row>
    <row r="8" spans="1:13" ht="12.75" customHeight="1" x14ac:dyDescent="0.3">
      <c r="A8" s="1775" t="s">
        <v>2512</v>
      </c>
      <c r="B8" s="1777"/>
      <c r="C8" s="1774"/>
      <c r="D8" s="1774"/>
      <c r="E8" s="1778"/>
      <c r="F8" s="1773"/>
      <c r="G8" s="1773"/>
      <c r="H8" s="1773"/>
      <c r="I8" s="1773"/>
      <c r="J8" s="1773"/>
      <c r="K8" s="140"/>
      <c r="M8" s="140"/>
    </row>
    <row r="9" spans="1:13" ht="69" customHeight="1" x14ac:dyDescent="0.25">
      <c r="A9" s="2442" t="s">
        <v>2511</v>
      </c>
      <c r="B9" s="2443"/>
      <c r="C9" s="2443"/>
      <c r="D9" s="2443"/>
      <c r="E9" s="2443"/>
      <c r="F9" s="2443"/>
      <c r="G9" s="2443"/>
      <c r="H9" s="2443"/>
      <c r="I9" s="2443"/>
      <c r="J9" s="2443"/>
      <c r="K9" s="140"/>
      <c r="M9" s="140"/>
    </row>
    <row r="10" spans="1:13" ht="14.4" x14ac:dyDescent="0.3">
      <c r="A10" s="1775" t="s">
        <v>2265</v>
      </c>
      <c r="B10" s="1777"/>
      <c r="C10" s="1774"/>
      <c r="D10" s="1774"/>
      <c r="E10" s="1778"/>
      <c r="F10" s="1773"/>
      <c r="G10" s="1773"/>
      <c r="H10" s="1773"/>
      <c r="I10" s="1773"/>
      <c r="J10" s="1773"/>
      <c r="K10" s="140"/>
      <c r="M10" s="140"/>
    </row>
    <row r="11" spans="1:13" ht="42" customHeight="1" x14ac:dyDescent="0.25">
      <c r="A11" s="2444" t="s">
        <v>2886</v>
      </c>
      <c r="B11" s="2445"/>
      <c r="C11" s="2445"/>
      <c r="D11" s="2445"/>
      <c r="E11" s="2445"/>
      <c r="F11" s="2445"/>
      <c r="G11" s="2445"/>
      <c r="H11" s="2445"/>
      <c r="I11" s="2445"/>
      <c r="J11" s="2445"/>
      <c r="K11" s="140"/>
      <c r="M11" s="140"/>
    </row>
    <row r="12" spans="1:13" ht="64.5" customHeight="1" x14ac:dyDescent="0.25">
      <c r="A12" s="2454" t="s">
        <v>2884</v>
      </c>
      <c r="B12" s="2455"/>
      <c r="C12" s="2455"/>
      <c r="D12" s="2455"/>
      <c r="E12" s="2455"/>
      <c r="F12" s="2455"/>
      <c r="G12" s="2455"/>
      <c r="H12" s="2455"/>
      <c r="I12" s="2455"/>
      <c r="J12" s="2455"/>
      <c r="K12" s="140"/>
      <c r="M12" s="140"/>
    </row>
    <row r="13" spans="1:13" ht="191.25" customHeight="1" x14ac:dyDescent="0.25">
      <c r="A13" s="2456" t="s">
        <v>2523</v>
      </c>
      <c r="B13" s="2457"/>
      <c r="C13" s="2457"/>
      <c r="D13" s="2457"/>
      <c r="E13" s="2457"/>
      <c r="F13" s="2457"/>
      <c r="G13" s="2457"/>
      <c r="H13" s="2457"/>
      <c r="I13" s="2457"/>
      <c r="J13" s="2457"/>
    </row>
    <row r="14" spans="1:13" ht="12.75" customHeight="1" x14ac:dyDescent="0.3">
      <c r="A14" s="1778"/>
      <c r="B14" s="1778"/>
      <c r="C14" s="1778"/>
      <c r="D14" s="1778"/>
      <c r="E14" s="1778"/>
      <c r="F14" s="1773"/>
      <c r="G14" s="1773"/>
      <c r="H14" s="1773"/>
      <c r="I14" s="1773"/>
      <c r="J14" s="1773"/>
    </row>
    <row r="15" spans="1:13" ht="12.75" customHeight="1" x14ac:dyDescent="0.3">
      <c r="A15" s="1775"/>
      <c r="B15" s="1777"/>
      <c r="C15" s="1774"/>
      <c r="D15" s="1774"/>
      <c r="E15" s="1857" t="s">
        <v>2369</v>
      </c>
      <c r="F15" s="1773"/>
      <c r="G15" s="1773"/>
      <c r="H15" s="1773"/>
      <c r="I15" s="1773"/>
      <c r="J15" s="1773"/>
    </row>
    <row r="16" spans="1:13" ht="12.75" customHeight="1" x14ac:dyDescent="0.3">
      <c r="A16" s="1775"/>
      <c r="B16" s="1777"/>
      <c r="C16" s="1774"/>
      <c r="D16" s="1774"/>
      <c r="E16" s="1858" t="s">
        <v>1023</v>
      </c>
      <c r="F16" s="1773"/>
      <c r="G16" s="1773"/>
      <c r="H16" s="1773"/>
      <c r="I16" s="1773"/>
      <c r="J16" s="1773"/>
    </row>
    <row r="17" spans="1:10" ht="12.75" customHeight="1" x14ac:dyDescent="0.3">
      <c r="A17" s="1775"/>
      <c r="B17" s="1777"/>
      <c r="C17" s="1774"/>
      <c r="D17" s="1774"/>
      <c r="E17" s="1860" t="s">
        <v>2366</v>
      </c>
      <c r="G17" s="1773"/>
      <c r="H17" s="1773"/>
      <c r="I17" s="1773"/>
      <c r="J17" s="1783">
        <f>SUM(F39:I46)</f>
        <v>-3860081.8200000017</v>
      </c>
    </row>
    <row r="18" spans="1:10" ht="12.75" customHeight="1" x14ac:dyDescent="0.3">
      <c r="A18" s="1775"/>
      <c r="B18" s="1777"/>
      <c r="C18" s="1774"/>
      <c r="D18" s="1774"/>
      <c r="E18" s="1860" t="s">
        <v>2365</v>
      </c>
      <c r="G18" s="1773"/>
      <c r="H18" s="1773"/>
      <c r="I18" s="1773"/>
      <c r="J18" s="1783">
        <f>SUM(F39:F46)*-1</f>
        <v>3860081.8200000017</v>
      </c>
    </row>
    <row r="19" spans="1:10" ht="12.75" customHeight="1" x14ac:dyDescent="0.3">
      <c r="A19" s="1775"/>
      <c r="B19" s="1777"/>
      <c r="C19" s="1774"/>
      <c r="D19" s="1774"/>
      <c r="E19" s="1860" t="s">
        <v>2367</v>
      </c>
      <c r="G19" s="1773"/>
      <c r="H19" s="1773"/>
      <c r="I19" s="1773"/>
      <c r="J19" s="1783">
        <f>SUM(G39:G46)*-1</f>
        <v>0</v>
      </c>
    </row>
    <row r="20" spans="1:10" ht="12.75" customHeight="1" x14ac:dyDescent="0.3">
      <c r="A20" s="1775"/>
      <c r="B20" s="1777"/>
      <c r="C20" s="1774"/>
      <c r="D20" s="1774"/>
      <c r="E20" s="1859"/>
      <c r="F20" s="1773"/>
      <c r="G20" s="1773"/>
      <c r="H20" s="1773"/>
      <c r="I20" s="1773"/>
      <c r="J20" s="1773"/>
    </row>
    <row r="21" spans="1:10" ht="12.75" customHeight="1" x14ac:dyDescent="0.3">
      <c r="A21" s="1775"/>
      <c r="B21" s="1777"/>
      <c r="C21" s="1774"/>
      <c r="D21" s="1774"/>
      <c r="E21" s="1858" t="s">
        <v>2370</v>
      </c>
      <c r="F21" s="1773"/>
      <c r="G21" s="1773"/>
      <c r="H21" s="1773"/>
      <c r="I21" s="1773"/>
      <c r="J21" s="1773"/>
    </row>
    <row r="22" spans="1:10" ht="12.75" customHeight="1" x14ac:dyDescent="0.3">
      <c r="A22" s="1775"/>
      <c r="B22" s="1777"/>
      <c r="C22" s="1774"/>
      <c r="D22" s="1774"/>
      <c r="E22" s="1860" t="s">
        <v>2373</v>
      </c>
      <c r="F22" s="1773"/>
      <c r="G22" s="1773"/>
      <c r="H22" s="1773"/>
      <c r="I22" s="1773"/>
      <c r="J22" s="1783"/>
    </row>
    <row r="23" spans="1:10" ht="12.75" customHeight="1" x14ac:dyDescent="0.3">
      <c r="A23" s="1775"/>
      <c r="B23" s="1777"/>
      <c r="C23" s="1774"/>
      <c r="D23" s="1774"/>
      <c r="E23" s="1860" t="s">
        <v>2372</v>
      </c>
      <c r="F23" s="1773"/>
      <c r="G23" s="1773"/>
      <c r="H23" s="1773"/>
      <c r="I23" s="1773"/>
      <c r="J23" s="1783"/>
    </row>
    <row r="24" spans="1:10" ht="12.75" customHeight="1" x14ac:dyDescent="0.3">
      <c r="A24" s="1775"/>
      <c r="B24" s="1777"/>
      <c r="C24" s="1774"/>
      <c r="D24" s="1774"/>
      <c r="E24" s="1773"/>
      <c r="F24" s="1773"/>
      <c r="G24" s="1773"/>
      <c r="H24" s="1773"/>
      <c r="I24" s="1773"/>
      <c r="J24" s="1773"/>
    </row>
    <row r="25" spans="1:10" ht="12.75" customHeight="1" x14ac:dyDescent="0.3">
      <c r="A25" s="1775"/>
      <c r="B25" s="1777"/>
      <c r="C25" s="1774"/>
      <c r="D25" s="1774"/>
      <c r="E25" s="1858" t="s">
        <v>1390</v>
      </c>
      <c r="F25" s="1773"/>
      <c r="G25" s="1773"/>
      <c r="H25" s="1773"/>
      <c r="I25" s="1773"/>
      <c r="J25" s="1773"/>
    </row>
    <row r="26" spans="1:10" ht="12.75" customHeight="1" x14ac:dyDescent="0.3">
      <c r="A26" s="1775"/>
      <c r="B26" s="1777"/>
      <c r="C26" s="1862"/>
      <c r="D26" s="1774"/>
      <c r="E26" s="1860" t="s">
        <v>2374</v>
      </c>
      <c r="F26" s="1773"/>
      <c r="G26" s="1773"/>
      <c r="H26" s="1773"/>
      <c r="I26" s="1773"/>
      <c r="J26" s="1783"/>
    </row>
    <row r="27" spans="1:10" ht="12.75" customHeight="1" x14ac:dyDescent="0.3">
      <c r="A27" s="1775"/>
      <c r="B27" s="1777"/>
      <c r="C27" s="1774"/>
      <c r="D27" s="1774"/>
      <c r="E27" s="1860" t="s">
        <v>2375</v>
      </c>
      <c r="F27" s="1773"/>
      <c r="G27" s="1773"/>
      <c r="H27" s="1773"/>
      <c r="I27" s="1773"/>
      <c r="J27" s="1783"/>
    </row>
    <row r="28" spans="1:10" ht="12.75" customHeight="1" x14ac:dyDescent="0.3">
      <c r="A28" s="1775"/>
      <c r="B28" s="1777"/>
      <c r="C28" s="1774"/>
      <c r="D28" s="1774"/>
      <c r="E28" s="1773"/>
      <c r="F28" s="1773"/>
      <c r="G28" s="1773"/>
      <c r="H28" s="1773"/>
      <c r="I28" s="1773"/>
      <c r="J28" s="1773"/>
    </row>
    <row r="29" spans="1:10" ht="12.75" customHeight="1" x14ac:dyDescent="0.3">
      <c r="A29" s="1775"/>
      <c r="B29" s="1777"/>
      <c r="C29" s="1774"/>
      <c r="D29" s="1774"/>
      <c r="E29" s="1858" t="s">
        <v>2376</v>
      </c>
      <c r="F29" s="1773"/>
      <c r="G29" s="1773"/>
      <c r="H29" s="1773"/>
      <c r="I29" s="1773"/>
      <c r="J29" s="1773"/>
    </row>
    <row r="30" spans="1:10" ht="12.75" customHeight="1" x14ac:dyDescent="0.3">
      <c r="A30" s="1775"/>
      <c r="B30" s="1777"/>
      <c r="C30" s="1774"/>
      <c r="D30" s="1774"/>
      <c r="E30" s="1860" t="s">
        <v>2404</v>
      </c>
      <c r="F30" s="1773"/>
      <c r="G30" s="1773"/>
      <c r="H30" s="1773"/>
      <c r="I30" s="1773"/>
      <c r="J30" s="1783">
        <f>SUM(F74:F78)</f>
        <v>484568.6</v>
      </c>
    </row>
    <row r="31" spans="1:10" ht="12.75" customHeight="1" x14ac:dyDescent="0.3">
      <c r="A31" s="1775"/>
      <c r="B31" s="1777"/>
      <c r="C31" s="1774"/>
      <c r="D31" s="1774"/>
      <c r="E31" s="1860" t="s">
        <v>2378</v>
      </c>
      <c r="F31" s="1773"/>
      <c r="G31" s="1773"/>
      <c r="H31" s="1773"/>
      <c r="I31" s="1773"/>
      <c r="J31" s="1783">
        <f>SUM(F74:F78)*-1</f>
        <v>-484568.6</v>
      </c>
    </row>
    <row r="32" spans="1:10" ht="12.75" customHeight="1" x14ac:dyDescent="0.3">
      <c r="A32" s="1775"/>
      <c r="B32" s="1777"/>
      <c r="C32" s="1774"/>
      <c r="D32" s="1774"/>
      <c r="E32" s="1773"/>
      <c r="F32" s="1773"/>
      <c r="G32" s="1773"/>
      <c r="H32" s="1773"/>
      <c r="I32" s="1773"/>
      <c r="J32" s="1773"/>
    </row>
    <row r="33" spans="1:10" ht="12.75" customHeight="1" x14ac:dyDescent="0.3">
      <c r="A33" s="1775"/>
      <c r="B33" s="1777"/>
      <c r="C33" s="1774"/>
      <c r="D33" s="1774"/>
      <c r="E33" s="1773"/>
      <c r="F33" s="1773"/>
      <c r="G33" s="1773"/>
      <c r="H33" s="1773"/>
      <c r="I33" s="1773"/>
      <c r="J33" s="1773"/>
    </row>
    <row r="34" spans="1:10" ht="12.75" customHeight="1" x14ac:dyDescent="0.3">
      <c r="A34" s="1779"/>
      <c r="B34" s="1779"/>
      <c r="C34" s="1774"/>
      <c r="D34" s="1774"/>
      <c r="E34" s="1778" t="s">
        <v>2266</v>
      </c>
      <c r="F34" s="1773"/>
      <c r="G34" s="1773"/>
      <c r="H34" s="1773"/>
      <c r="I34" s="1773"/>
      <c r="J34" s="1773"/>
    </row>
    <row r="35" spans="1:10" ht="14.4" x14ac:dyDescent="0.3">
      <c r="A35" s="1773"/>
      <c r="B35" s="1773"/>
      <c r="C35" s="1780"/>
      <c r="D35" s="1780"/>
      <c r="E35" s="1774" t="s">
        <v>2267</v>
      </c>
      <c r="F35" s="1781"/>
      <c r="G35" s="1781"/>
      <c r="H35" s="1781"/>
      <c r="I35" s="1781"/>
      <c r="J35" s="1781"/>
    </row>
    <row r="36" spans="1:10" ht="14.4" x14ac:dyDescent="0.3">
      <c r="A36" s="1773"/>
      <c r="B36" s="1776"/>
      <c r="C36" s="1782"/>
      <c r="D36" s="1782"/>
      <c r="E36" s="1783"/>
      <c r="F36" s="2446" t="s">
        <v>2368</v>
      </c>
      <c r="G36" s="2446"/>
      <c r="H36" s="2446"/>
      <c r="I36" s="2446"/>
      <c r="J36" s="1773"/>
    </row>
    <row r="37" spans="1:10" ht="59.25" customHeight="1" x14ac:dyDescent="0.25">
      <c r="A37" s="1784" t="s">
        <v>2268</v>
      </c>
      <c r="B37" s="1784" t="s">
        <v>2887</v>
      </c>
      <c r="C37" s="1785" t="s">
        <v>2269</v>
      </c>
      <c r="D37" s="1786"/>
      <c r="E37" s="1785" t="s">
        <v>2270</v>
      </c>
      <c r="F37" s="1787" t="s">
        <v>2358</v>
      </c>
      <c r="G37" s="1787" t="s">
        <v>2359</v>
      </c>
      <c r="H37" s="1787" t="s">
        <v>2371</v>
      </c>
      <c r="I37" s="1787" t="s">
        <v>2361</v>
      </c>
      <c r="J37" s="1787" t="s">
        <v>2220</v>
      </c>
    </row>
    <row r="38" spans="1:10" ht="15" thickBot="1" x14ac:dyDescent="0.35">
      <c r="A38" s="1776" t="s">
        <v>2264</v>
      </c>
      <c r="B38" s="1773"/>
      <c r="C38" s="1786"/>
      <c r="D38" s="1786"/>
      <c r="E38" s="1786"/>
      <c r="F38" s="1773"/>
      <c r="G38" s="1773"/>
      <c r="H38" s="1773"/>
      <c r="I38" s="1773"/>
      <c r="J38" s="1773"/>
    </row>
    <row r="39" spans="1:10" ht="14.4" x14ac:dyDescent="0.3">
      <c r="A39" s="1788" t="s">
        <v>2271</v>
      </c>
      <c r="B39" s="1789" t="s">
        <v>2272</v>
      </c>
      <c r="C39" s="1790" t="s">
        <v>2273</v>
      </c>
      <c r="D39" s="1791" t="s">
        <v>2274</v>
      </c>
      <c r="E39" s="1792">
        <f>+'CashFlow Example'!I213</f>
        <v>278055.88199999998</v>
      </c>
      <c r="F39" s="1793"/>
      <c r="G39" s="1793"/>
      <c r="H39" s="1793"/>
      <c r="I39" s="1793"/>
      <c r="J39" s="1794">
        <f t="shared" ref="J39:J46" si="0">SUM(E39:I39)</f>
        <v>278055.88199999998</v>
      </c>
    </row>
    <row r="40" spans="1:10" ht="14.4" x14ac:dyDescent="0.3">
      <c r="A40" s="1795"/>
      <c r="B40" s="1796" t="s">
        <v>2275</v>
      </c>
      <c r="C40" s="1797" t="s">
        <v>2377</v>
      </c>
      <c r="D40" s="1782" t="s">
        <v>2274</v>
      </c>
      <c r="E40" s="1798">
        <f>+'CashFlow Example'!I214</f>
        <v>5104391.57</v>
      </c>
      <c r="F40" s="1799">
        <f>-GETPIVOTDATA("Expenditures",'#YE-58 Example Pivot Table'!$A$4,"Account",124000,"Descr","Receivables - Federal Funds")</f>
        <v>-2881526.9300000011</v>
      </c>
      <c r="G40" s="1799"/>
      <c r="H40" s="1799"/>
      <c r="I40" s="1799"/>
      <c r="J40" s="1800">
        <f t="shared" si="0"/>
        <v>2222864.6399999992</v>
      </c>
    </row>
    <row r="41" spans="1:10" ht="14.4" x14ac:dyDescent="0.3">
      <c r="A41" s="1795"/>
      <c r="B41" s="1796" t="s">
        <v>2275</v>
      </c>
      <c r="C41" s="1797" t="s">
        <v>2276</v>
      </c>
      <c r="D41" s="1782" t="s">
        <v>2274</v>
      </c>
      <c r="E41" s="1798">
        <f>+'CashFlow Example'!I215</f>
        <v>55781.32</v>
      </c>
      <c r="F41" s="1799"/>
      <c r="G41" s="1799"/>
      <c r="H41" s="1799"/>
      <c r="I41" s="1799"/>
      <c r="J41" s="1800">
        <f t="shared" si="0"/>
        <v>55781.32</v>
      </c>
    </row>
    <row r="42" spans="1:10" ht="14.4" x14ac:dyDescent="0.3">
      <c r="A42" s="1795"/>
      <c r="B42" s="1796" t="s">
        <v>2275</v>
      </c>
      <c r="C42" s="1797" t="s">
        <v>2277</v>
      </c>
      <c r="D42" s="1782" t="s">
        <v>2274</v>
      </c>
      <c r="E42" s="1798">
        <f>+'CashFlow Example'!I216</f>
        <v>0</v>
      </c>
      <c r="F42" s="1799"/>
      <c r="G42" s="1799"/>
      <c r="H42" s="1799"/>
      <c r="I42" s="1799"/>
      <c r="J42" s="1800">
        <f t="shared" si="0"/>
        <v>0</v>
      </c>
    </row>
    <row r="43" spans="1:10" ht="14.4" x14ac:dyDescent="0.3">
      <c r="A43" s="1795"/>
      <c r="B43" s="1796" t="s">
        <v>2275</v>
      </c>
      <c r="C43" s="1797" t="s">
        <v>2278</v>
      </c>
      <c r="D43" s="1782" t="s">
        <v>2274</v>
      </c>
      <c r="E43" s="1798">
        <f>+'CashFlow Example'!I217</f>
        <v>128482.62000000001</v>
      </c>
      <c r="F43" s="1799"/>
      <c r="G43" s="1799"/>
      <c r="H43" s="1799"/>
      <c r="I43" s="1799"/>
      <c r="J43" s="1800">
        <f t="shared" si="0"/>
        <v>128482.62000000001</v>
      </c>
    </row>
    <row r="44" spans="1:10" ht="27" x14ac:dyDescent="0.3">
      <c r="A44" s="1795"/>
      <c r="B44" s="1796" t="s">
        <v>2272</v>
      </c>
      <c r="C44" s="1797" t="s">
        <v>2279</v>
      </c>
      <c r="D44" s="1782" t="s">
        <v>2274</v>
      </c>
      <c r="E44" s="1798">
        <f>+'CashFlow Example'!I218</f>
        <v>5627176.9800000004</v>
      </c>
      <c r="F44" s="1799"/>
      <c r="G44" s="1799"/>
      <c r="H44" s="1799"/>
      <c r="I44" s="1799"/>
      <c r="J44" s="1800">
        <f t="shared" si="0"/>
        <v>5627176.9800000004</v>
      </c>
    </row>
    <row r="45" spans="1:10" ht="14.4" x14ac:dyDescent="0.3">
      <c r="A45" s="1795"/>
      <c r="B45" s="1796" t="s">
        <v>2272</v>
      </c>
      <c r="C45" s="1797" t="s">
        <v>2280</v>
      </c>
      <c r="D45" s="1782" t="s">
        <v>2274</v>
      </c>
      <c r="E45" s="1798">
        <f>+'CashFlow Example'!I219</f>
        <v>2650055.7999999998</v>
      </c>
      <c r="F45" s="1799"/>
      <c r="G45" s="1799"/>
      <c r="H45" s="1799"/>
      <c r="I45" s="1799"/>
      <c r="J45" s="1800">
        <f t="shared" si="0"/>
        <v>2650055.7999999998</v>
      </c>
    </row>
    <row r="46" spans="1:10" ht="14.4" x14ac:dyDescent="0.3">
      <c r="A46" s="1795"/>
      <c r="B46" s="1796" t="s">
        <v>2272</v>
      </c>
      <c r="C46" s="1797" t="s">
        <v>2281</v>
      </c>
      <c r="D46" s="1782" t="s">
        <v>2274</v>
      </c>
      <c r="E46" s="1798">
        <f>+'CashFlow Example'!I220</f>
        <v>2291419.27</v>
      </c>
      <c r="F46" s="1799">
        <f>-GETPIVOTDATA("Expenditures",'#YE-58 Example Pivot Table'!$A$4,"Account",126800,"Descr","Due from Component Units (Cur)")</f>
        <v>-978554.89000000048</v>
      </c>
      <c r="G46" s="1799"/>
      <c r="H46" s="1799"/>
      <c r="I46" s="1799"/>
      <c r="J46" s="1800">
        <f t="shared" si="0"/>
        <v>1312864.3799999994</v>
      </c>
    </row>
    <row r="47" spans="1:10" ht="15" thickBot="1" x14ac:dyDescent="0.35">
      <c r="A47" s="1801"/>
      <c r="B47" s="1802"/>
      <c r="C47" s="1803"/>
      <c r="D47" s="1804"/>
      <c r="E47" s="1805"/>
      <c r="F47" s="1805"/>
      <c r="G47" s="1805"/>
      <c r="H47" s="1805"/>
      <c r="I47" s="1805"/>
      <c r="J47" s="1806"/>
    </row>
    <row r="48" spans="1:10" ht="15" thickBot="1" x14ac:dyDescent="0.35">
      <c r="A48" s="1773"/>
      <c r="B48" s="1773"/>
      <c r="C48" s="1807"/>
      <c r="D48" s="1786"/>
      <c r="E48" s="1782"/>
      <c r="F48" s="1782"/>
      <c r="G48" s="1782"/>
      <c r="H48" s="1782"/>
      <c r="I48" s="1782"/>
      <c r="J48" s="1782"/>
    </row>
    <row r="49" spans="1:10" ht="15" thickBot="1" x14ac:dyDescent="0.35">
      <c r="A49" s="1808" t="s">
        <v>1388</v>
      </c>
      <c r="B49" s="1809" t="s">
        <v>2282</v>
      </c>
      <c r="C49" s="1810" t="s">
        <v>2283</v>
      </c>
      <c r="D49" s="1811" t="s">
        <v>2274</v>
      </c>
      <c r="E49" s="1812">
        <f>+'CashFlow Example'!I223</f>
        <v>3023418.96</v>
      </c>
      <c r="F49" s="1813"/>
      <c r="G49" s="1813"/>
      <c r="H49" s="1813"/>
      <c r="I49" s="1813"/>
      <c r="J49" s="1814">
        <f>SUM(E49:I49)</f>
        <v>3023418.96</v>
      </c>
    </row>
    <row r="50" spans="1:10" ht="15" thickBot="1" x14ac:dyDescent="0.35">
      <c r="A50" s="1773"/>
      <c r="B50" s="1773"/>
      <c r="C50" s="1815"/>
      <c r="D50" s="1786"/>
      <c r="E50" s="1782"/>
      <c r="F50" s="1782"/>
      <c r="G50" s="1782"/>
      <c r="H50" s="1782"/>
      <c r="I50" s="1782"/>
      <c r="J50" s="1782"/>
    </row>
    <row r="51" spans="1:10" ht="14.4" x14ac:dyDescent="0.3">
      <c r="A51" s="1788" t="s">
        <v>2221</v>
      </c>
      <c r="B51" s="1789" t="s">
        <v>2282</v>
      </c>
      <c r="C51" s="1790" t="s">
        <v>2284</v>
      </c>
      <c r="D51" s="1791" t="s">
        <v>2274</v>
      </c>
      <c r="E51" s="1792">
        <f>+'CashFlow Example'!I225</f>
        <v>703126.98</v>
      </c>
      <c r="F51" s="1793"/>
      <c r="G51" s="1793"/>
      <c r="H51" s="1793"/>
      <c r="I51" s="1793"/>
      <c r="J51" s="1794">
        <f>SUM(E51:I51)</f>
        <v>703126.98</v>
      </c>
    </row>
    <row r="52" spans="1:10" ht="27" x14ac:dyDescent="0.3">
      <c r="A52" s="1795"/>
      <c r="B52" s="1796" t="s">
        <v>2282</v>
      </c>
      <c r="C52" s="1797" t="s">
        <v>2285</v>
      </c>
      <c r="D52" s="1782" t="s">
        <v>2274</v>
      </c>
      <c r="E52" s="1798">
        <f>+'CashFlow Example'!I226</f>
        <v>663265.66999999993</v>
      </c>
      <c r="F52" s="1799"/>
      <c r="G52" s="1799"/>
      <c r="H52" s="1799"/>
      <c r="I52" s="1799"/>
      <c r="J52" s="1800">
        <f>SUM(E52:I52)</f>
        <v>663265.66999999993</v>
      </c>
    </row>
    <row r="53" spans="1:10" ht="14.4" x14ac:dyDescent="0.3">
      <c r="A53" s="1795"/>
      <c r="B53" s="1796" t="s">
        <v>2286</v>
      </c>
      <c r="C53" s="1797" t="s">
        <v>2287</v>
      </c>
      <c r="D53" s="1782" t="s">
        <v>2274</v>
      </c>
      <c r="E53" s="1798">
        <f>+'CashFlow Example'!I227</f>
        <v>39079.949999999997</v>
      </c>
      <c r="F53" s="1799"/>
      <c r="G53" s="1799"/>
      <c r="H53" s="1799"/>
      <c r="I53" s="1799"/>
      <c r="J53" s="1800">
        <f>SUM(E53:I53)</f>
        <v>39079.949999999997</v>
      </c>
    </row>
    <row r="54" spans="1:10" ht="15" thickBot="1" x14ac:dyDescent="0.35">
      <c r="A54" s="1801"/>
      <c r="B54" s="1802"/>
      <c r="C54" s="1816"/>
      <c r="D54" s="1804"/>
      <c r="E54" s="1805"/>
      <c r="F54" s="1805"/>
      <c r="G54" s="1805"/>
      <c r="H54" s="1805"/>
      <c r="I54" s="1805"/>
      <c r="J54" s="1806"/>
    </row>
    <row r="55" spans="1:10" ht="15" thickBot="1" x14ac:dyDescent="0.35">
      <c r="A55" s="1773"/>
      <c r="B55" s="1773"/>
      <c r="C55" s="1815"/>
      <c r="D55" s="1786"/>
      <c r="E55" s="1782"/>
      <c r="F55" s="1782"/>
      <c r="G55" s="1782"/>
      <c r="H55" s="1782"/>
      <c r="I55" s="1782"/>
      <c r="J55" s="1782"/>
    </row>
    <row r="56" spans="1:10" ht="15" thickBot="1" x14ac:dyDescent="0.35">
      <c r="A56" s="1808" t="s">
        <v>2288</v>
      </c>
      <c r="B56" s="1809"/>
      <c r="C56" s="1817"/>
      <c r="D56" s="1811"/>
      <c r="E56" s="1811">
        <f>+'CashFlow Example'!I230</f>
        <v>0</v>
      </c>
      <c r="F56" s="1813"/>
      <c r="G56" s="1813"/>
      <c r="H56" s="1813"/>
      <c r="I56" s="1813"/>
      <c r="J56" s="1814">
        <f>SUM(E56:I56)</f>
        <v>0</v>
      </c>
    </row>
    <row r="57" spans="1:10" ht="15" thickBot="1" x14ac:dyDescent="0.35">
      <c r="A57" s="1773"/>
      <c r="B57" s="1773"/>
      <c r="C57" s="1807"/>
      <c r="D57" s="1786"/>
      <c r="E57" s="1782"/>
      <c r="F57" s="1782"/>
      <c r="G57" s="1782"/>
      <c r="H57" s="1782"/>
      <c r="I57" s="1782"/>
      <c r="J57" s="1782"/>
    </row>
    <row r="58" spans="1:10" ht="14.4" x14ac:dyDescent="0.3">
      <c r="A58" s="1788" t="s">
        <v>2289</v>
      </c>
      <c r="B58" s="1789" t="s">
        <v>2290</v>
      </c>
      <c r="C58" s="1818">
        <v>122998</v>
      </c>
      <c r="D58" s="1791" t="s">
        <v>2274</v>
      </c>
      <c r="E58" s="1792">
        <f>+'CashFlow Example'!I232</f>
        <v>0</v>
      </c>
      <c r="F58" s="1793"/>
      <c r="G58" s="1793"/>
      <c r="H58" s="1793"/>
      <c r="I58" s="1793"/>
      <c r="J58" s="1794">
        <f>SUM(E58:I58)</f>
        <v>0</v>
      </c>
    </row>
    <row r="59" spans="1:10" ht="14.4" x14ac:dyDescent="0.3">
      <c r="A59" s="1795"/>
      <c r="B59" s="1796" t="s">
        <v>2291</v>
      </c>
      <c r="C59" s="1797" t="s">
        <v>2292</v>
      </c>
      <c r="D59" s="1782" t="s">
        <v>2274</v>
      </c>
      <c r="E59" s="1798">
        <f>+'CashFlow Example'!I233</f>
        <v>516363.13</v>
      </c>
      <c r="F59" s="1799"/>
      <c r="G59" s="1799"/>
      <c r="H59" s="1799"/>
      <c r="I59" s="1799"/>
      <c r="J59" s="1800">
        <f>SUM(E59:I59)</f>
        <v>516363.13</v>
      </c>
    </row>
    <row r="60" spans="1:10" ht="15" thickBot="1" x14ac:dyDescent="0.35">
      <c r="A60" s="1801"/>
      <c r="B60" s="1802"/>
      <c r="C60" s="1816"/>
      <c r="D60" s="1804"/>
      <c r="E60" s="1805"/>
      <c r="F60" s="1805"/>
      <c r="G60" s="1805"/>
      <c r="H60" s="1805"/>
      <c r="I60" s="1805"/>
      <c r="J60" s="1806"/>
    </row>
    <row r="61" spans="1:10" ht="15" thickBot="1" x14ac:dyDescent="0.35">
      <c r="A61" s="1773"/>
      <c r="B61" s="1773"/>
      <c r="C61" s="1815"/>
      <c r="D61" s="1786"/>
      <c r="E61" s="1782"/>
      <c r="F61" s="1782"/>
      <c r="G61" s="1782"/>
      <c r="H61" s="1782"/>
      <c r="I61" s="1782"/>
      <c r="J61" s="1782"/>
    </row>
    <row r="62" spans="1:10" ht="14.4" x14ac:dyDescent="0.3">
      <c r="A62" s="1788" t="s">
        <v>1390</v>
      </c>
      <c r="B62" s="1789" t="s">
        <v>2272</v>
      </c>
      <c r="C62" s="1790" t="s">
        <v>2293</v>
      </c>
      <c r="D62" s="1791" t="s">
        <v>2274</v>
      </c>
      <c r="E62" s="1792">
        <f>+'CashFlow Example'!I236</f>
        <v>1190191.73</v>
      </c>
      <c r="F62" s="1793"/>
      <c r="G62" s="1793"/>
      <c r="H62" s="1793"/>
      <c r="I62" s="1793"/>
      <c r="J62" s="1794">
        <f>SUM(E62:I62)</f>
        <v>1190191.73</v>
      </c>
    </row>
    <row r="63" spans="1:10" ht="66.599999999999994" x14ac:dyDescent="0.3">
      <c r="A63" s="1795"/>
      <c r="B63" s="1796" t="s">
        <v>2282</v>
      </c>
      <c r="C63" s="1797" t="s">
        <v>2522</v>
      </c>
      <c r="D63" s="1782" t="s">
        <v>2274</v>
      </c>
      <c r="E63" s="1798">
        <f>+'CashFlow Example'!I237</f>
        <v>-7973516.2139999997</v>
      </c>
      <c r="F63" s="1799"/>
      <c r="G63" s="1799"/>
      <c r="H63" s="1799"/>
      <c r="I63" s="1799"/>
      <c r="J63" s="1800">
        <f>SUM(E63:I63)</f>
        <v>-7973516.2139999997</v>
      </c>
    </row>
    <row r="64" spans="1:10" ht="14.4" x14ac:dyDescent="0.3">
      <c r="A64" s="1795"/>
      <c r="B64" s="1796" t="s">
        <v>2286</v>
      </c>
      <c r="C64" s="1797" t="s">
        <v>2294</v>
      </c>
      <c r="D64" s="1782" t="s">
        <v>2274</v>
      </c>
      <c r="E64" s="1798">
        <f>+'CashFlow Example'!I238</f>
        <v>0</v>
      </c>
      <c r="F64" s="1799"/>
      <c r="G64" s="1799"/>
      <c r="H64" s="1799"/>
      <c r="I64" s="1799"/>
      <c r="J64" s="1800">
        <f>SUM(E64:I64)</f>
        <v>0</v>
      </c>
    </row>
    <row r="65" spans="1:10" ht="15" thickBot="1" x14ac:dyDescent="0.35">
      <c r="A65" s="1801"/>
      <c r="B65" s="1802"/>
      <c r="C65" s="1803"/>
      <c r="D65" s="1804"/>
      <c r="E65" s="1805"/>
      <c r="F65" s="1805"/>
      <c r="G65" s="1805"/>
      <c r="H65" s="1805"/>
      <c r="I65" s="1805"/>
      <c r="J65" s="1806"/>
    </row>
    <row r="66" spans="1:10" ht="15" thickBot="1" x14ac:dyDescent="0.35">
      <c r="A66" s="1773"/>
      <c r="B66" s="1773"/>
      <c r="C66" s="1807"/>
      <c r="D66" s="1786"/>
      <c r="E66" s="1782"/>
      <c r="F66" s="1782"/>
      <c r="G66" s="1782"/>
      <c r="H66" s="1782"/>
      <c r="I66" s="1782"/>
      <c r="J66" s="1782"/>
    </row>
    <row r="67" spans="1:10" ht="13.8" thickBot="1" x14ac:dyDescent="0.3">
      <c r="A67" s="1819" t="s">
        <v>2295</v>
      </c>
      <c r="B67" s="1820" t="s">
        <v>2286</v>
      </c>
      <c r="C67" s="1817" t="s">
        <v>172</v>
      </c>
      <c r="D67" s="1811" t="s">
        <v>2274</v>
      </c>
      <c r="E67" s="1812">
        <f>+'CashFlow Example'!I241</f>
        <v>-442494.28</v>
      </c>
      <c r="F67" s="1813"/>
      <c r="G67" s="1813"/>
      <c r="H67" s="1813"/>
      <c r="I67" s="1813"/>
      <c r="J67" s="1814">
        <f>SUM(E67:I67)</f>
        <v>-442494.28</v>
      </c>
    </row>
    <row r="68" spans="1:10" ht="13.8" thickBot="1" x14ac:dyDescent="0.3">
      <c r="A68" s="1819" t="s">
        <v>2296</v>
      </c>
      <c r="B68" s="1820" t="s">
        <v>2282</v>
      </c>
      <c r="C68" s="1817" t="s">
        <v>2297</v>
      </c>
      <c r="D68" s="1811" t="s">
        <v>2274</v>
      </c>
      <c r="E68" s="1812">
        <f>+'CashFlow Example'!I242</f>
        <v>0</v>
      </c>
      <c r="F68" s="1813"/>
      <c r="G68" s="1813"/>
      <c r="H68" s="1813"/>
      <c r="I68" s="1813"/>
      <c r="J68" s="1814">
        <f>SUM(E68:I68)</f>
        <v>0</v>
      </c>
    </row>
    <row r="69" spans="1:10" ht="15" thickBot="1" x14ac:dyDescent="0.35">
      <c r="A69" s="1821"/>
      <c r="B69" s="1821"/>
      <c r="C69" s="1815"/>
      <c r="D69" s="1786"/>
      <c r="E69" s="1782"/>
      <c r="F69" s="1782"/>
      <c r="G69" s="1782"/>
      <c r="H69" s="1782"/>
      <c r="I69" s="1782"/>
      <c r="J69" s="1782"/>
    </row>
    <row r="70" spans="1:10" ht="13.8" thickBot="1" x14ac:dyDescent="0.3">
      <c r="A70" s="1819" t="s">
        <v>2298</v>
      </c>
      <c r="B70" s="1820" t="s">
        <v>2282</v>
      </c>
      <c r="C70" s="1817" t="s">
        <v>2299</v>
      </c>
      <c r="D70" s="1811" t="s">
        <v>2274</v>
      </c>
      <c r="E70" s="1812">
        <f>+'CashFlow Example'!I244</f>
        <v>0</v>
      </c>
      <c r="F70" s="1813"/>
      <c r="G70" s="1813"/>
      <c r="H70" s="1813"/>
      <c r="I70" s="1813"/>
      <c r="J70" s="1814">
        <f>SUM(E70:I70)</f>
        <v>0</v>
      </c>
    </row>
    <row r="71" spans="1:10" ht="13.8" thickBot="1" x14ac:dyDescent="0.3">
      <c r="A71" s="1819" t="s">
        <v>2300</v>
      </c>
      <c r="B71" s="1820" t="s">
        <v>2282</v>
      </c>
      <c r="C71" s="1817" t="s">
        <v>2301</v>
      </c>
      <c r="D71" s="1811" t="s">
        <v>2274</v>
      </c>
      <c r="E71" s="1812">
        <f>+'CashFlow Example'!I245</f>
        <v>0</v>
      </c>
      <c r="F71" s="1813"/>
      <c r="G71" s="1813"/>
      <c r="H71" s="1813"/>
      <c r="I71" s="1813"/>
      <c r="J71" s="1814">
        <f>SUM(E71:I71)</f>
        <v>0</v>
      </c>
    </row>
    <row r="72" spans="1:10" ht="13.8" thickBot="1" x14ac:dyDescent="0.3">
      <c r="A72" s="1819" t="s">
        <v>2302</v>
      </c>
      <c r="B72" s="1820" t="s">
        <v>2272</v>
      </c>
      <c r="C72" s="1817" t="s">
        <v>2303</v>
      </c>
      <c r="D72" s="1811" t="s">
        <v>2274</v>
      </c>
      <c r="E72" s="1812">
        <f>+'CashFlow Example'!I246</f>
        <v>-56681.81</v>
      </c>
      <c r="F72" s="1813"/>
      <c r="G72" s="1813"/>
      <c r="H72" s="1813"/>
      <c r="I72" s="1813"/>
      <c r="J72" s="1814">
        <f>SUM(E72:I72)</f>
        <v>-56681.81</v>
      </c>
    </row>
    <row r="73" spans="1:10" ht="15" thickBot="1" x14ac:dyDescent="0.35">
      <c r="A73" s="1773"/>
      <c r="B73" s="1773"/>
      <c r="C73" s="1815"/>
      <c r="D73" s="1786"/>
      <c r="E73" s="1782"/>
      <c r="F73" s="1782"/>
      <c r="G73" s="1782"/>
      <c r="H73" s="1782"/>
      <c r="I73" s="1782"/>
      <c r="J73" s="1782"/>
    </row>
    <row r="74" spans="1:10" x14ac:dyDescent="0.25">
      <c r="A74" s="1822" t="s">
        <v>1826</v>
      </c>
      <c r="B74" s="1823" t="s">
        <v>2272</v>
      </c>
      <c r="C74" s="1790" t="s">
        <v>380</v>
      </c>
      <c r="D74" s="1791" t="s">
        <v>2274</v>
      </c>
      <c r="E74" s="1792">
        <f>+'CashFlow Example'!I248</f>
        <v>-12632012.586999999</v>
      </c>
      <c r="F74" s="1793"/>
      <c r="G74" s="1793"/>
      <c r="H74" s="1793"/>
      <c r="I74" s="1793"/>
      <c r="J74" s="1794">
        <f>SUM(E74:I74)</f>
        <v>-12632012.586999999</v>
      </c>
    </row>
    <row r="75" spans="1:10" ht="14.1" customHeight="1" x14ac:dyDescent="0.3">
      <c r="A75" s="1795"/>
      <c r="B75" s="1824" t="s">
        <v>2275</v>
      </c>
      <c r="C75" s="1797" t="s">
        <v>2304</v>
      </c>
      <c r="D75" s="1782" t="s">
        <v>2274</v>
      </c>
      <c r="E75" s="1798">
        <f>+'CashFlow Example'!I249</f>
        <v>0</v>
      </c>
      <c r="F75" s="1799"/>
      <c r="G75" s="1799"/>
      <c r="H75" s="1799"/>
      <c r="I75" s="1799"/>
      <c r="J75" s="1800">
        <f>SUM(E75:I75)</f>
        <v>0</v>
      </c>
    </row>
    <row r="76" spans="1:10" ht="14.4" x14ac:dyDescent="0.3">
      <c r="A76" s="1795"/>
      <c r="B76" s="1824" t="s">
        <v>2275</v>
      </c>
      <c r="C76" s="1861" t="s">
        <v>2305</v>
      </c>
      <c r="D76" s="1782" t="s">
        <v>2274</v>
      </c>
      <c r="E76" s="1798">
        <f>+'CashFlow Example'!I250</f>
        <v>0</v>
      </c>
      <c r="F76" s="1799"/>
      <c r="G76" s="1799"/>
      <c r="H76" s="1799"/>
      <c r="I76" s="1799"/>
      <c r="J76" s="1800">
        <f>SUM(E76:I76)</f>
        <v>0</v>
      </c>
    </row>
    <row r="77" spans="1:10" ht="14.4" x14ac:dyDescent="0.3">
      <c r="A77" s="1795"/>
      <c r="B77" s="1824" t="s">
        <v>2272</v>
      </c>
      <c r="C77" s="1797" t="s">
        <v>2306</v>
      </c>
      <c r="D77" s="1782" t="s">
        <v>2274</v>
      </c>
      <c r="E77" s="1798">
        <f>+'CashFlow Example'!I251</f>
        <v>-2670913.3810000001</v>
      </c>
      <c r="F77" s="1799">
        <f>-'#YE-58 Example Pivot Table'!AN10</f>
        <v>484568.6</v>
      </c>
      <c r="G77" s="1799"/>
      <c r="H77" s="1799"/>
      <c r="I77" s="1799"/>
      <c r="J77" s="1800">
        <f>SUM(E77:I77)</f>
        <v>-2186344.781</v>
      </c>
    </row>
    <row r="78" spans="1:10" ht="14.4" x14ac:dyDescent="0.3">
      <c r="A78" s="1795"/>
      <c r="B78" s="1824" t="s">
        <v>2272</v>
      </c>
      <c r="C78" s="1797" t="s">
        <v>2307</v>
      </c>
      <c r="D78" s="1782" t="s">
        <v>2274</v>
      </c>
      <c r="E78" s="1798">
        <f>+'CashFlow Example'!I252</f>
        <v>0</v>
      </c>
      <c r="F78" s="1799"/>
      <c r="G78" s="1799"/>
      <c r="H78" s="1799"/>
      <c r="I78" s="1799"/>
      <c r="J78" s="1800">
        <f>SUM(E78:I78)</f>
        <v>0</v>
      </c>
    </row>
    <row r="79" spans="1:10" ht="15" thickBot="1" x14ac:dyDescent="0.35">
      <c r="A79" s="1801"/>
      <c r="B79" s="1802"/>
      <c r="C79" s="1816"/>
      <c r="D79" s="1804"/>
      <c r="E79" s="1805"/>
      <c r="F79" s="1805"/>
      <c r="G79" s="1805"/>
      <c r="H79" s="1805"/>
      <c r="I79" s="1805"/>
      <c r="J79" s="1806"/>
    </row>
    <row r="80" spans="1:10" ht="15" thickBot="1" x14ac:dyDescent="0.35">
      <c r="A80" s="1773"/>
      <c r="B80" s="1773"/>
      <c r="C80" s="1815"/>
      <c r="D80" s="1786"/>
      <c r="E80" s="1782"/>
      <c r="F80" s="1782"/>
      <c r="G80" s="1782"/>
      <c r="H80" s="1782"/>
      <c r="I80" s="1782"/>
      <c r="J80" s="1782"/>
    </row>
    <row r="81" spans="1:10" ht="27" thickBot="1" x14ac:dyDescent="0.3">
      <c r="A81" s="1819" t="s">
        <v>2308</v>
      </c>
      <c r="B81" s="1820" t="s">
        <v>2282</v>
      </c>
      <c r="C81" s="1817" t="s">
        <v>2309</v>
      </c>
      <c r="D81" s="1811" t="s">
        <v>2274</v>
      </c>
      <c r="E81" s="1812">
        <f>+'CashFlow Example'!I255</f>
        <v>-20602.16</v>
      </c>
      <c r="F81" s="1813"/>
      <c r="G81" s="1813"/>
      <c r="H81" s="1813"/>
      <c r="I81" s="1813"/>
      <c r="J81" s="1814">
        <f>SUM(E81:I81)</f>
        <v>-20602.16</v>
      </c>
    </row>
    <row r="82" spans="1:10" ht="13.8" thickBot="1" x14ac:dyDescent="0.3">
      <c r="A82" s="1819" t="s">
        <v>243</v>
      </c>
      <c r="B82" s="1820" t="s">
        <v>2310</v>
      </c>
      <c r="C82" s="1817" t="s">
        <v>2311</v>
      </c>
      <c r="D82" s="1811" t="s">
        <v>2274</v>
      </c>
      <c r="E82" s="1812">
        <f>+'CashFlow Example'!I256</f>
        <v>0</v>
      </c>
      <c r="F82" s="1813"/>
      <c r="G82" s="1813"/>
      <c r="H82" s="1813"/>
      <c r="I82" s="1813"/>
      <c r="J82" s="1814">
        <f>SUM(E82:I82)</f>
        <v>0</v>
      </c>
    </row>
    <row r="83" spans="1:10" ht="15" thickBot="1" x14ac:dyDescent="0.35">
      <c r="A83" s="1773"/>
      <c r="B83" s="1773"/>
      <c r="C83" s="1807"/>
      <c r="D83" s="1786"/>
      <c r="E83" s="1782"/>
      <c r="F83" s="1782"/>
      <c r="G83" s="1782"/>
      <c r="H83" s="1782"/>
      <c r="I83" s="1782"/>
      <c r="J83" s="1782"/>
    </row>
    <row r="84" spans="1:10" ht="14.4" x14ac:dyDescent="0.3">
      <c r="A84" s="1788" t="s">
        <v>2312</v>
      </c>
      <c r="B84" s="1789" t="s">
        <v>2286</v>
      </c>
      <c r="C84" s="1790" t="s">
        <v>33</v>
      </c>
      <c r="D84" s="1791" t="s">
        <v>2274</v>
      </c>
      <c r="E84" s="1792">
        <f>+'CashFlow Example'!I258</f>
        <v>-6920926.4900000002</v>
      </c>
      <c r="F84" s="1793"/>
      <c r="G84" s="1793"/>
      <c r="H84" s="1793"/>
      <c r="I84" s="1793"/>
      <c r="J84" s="1794">
        <f>SUM(E84:I84)</f>
        <v>-6920926.4900000002</v>
      </c>
    </row>
    <row r="85" spans="1:10" ht="14.4" x14ac:dyDescent="0.3">
      <c r="A85" s="1795"/>
      <c r="B85" s="1796" t="s">
        <v>2286</v>
      </c>
      <c r="C85" s="1797" t="s">
        <v>34</v>
      </c>
      <c r="D85" s="1782" t="s">
        <v>2274</v>
      </c>
      <c r="E85" s="1798">
        <f>+'CashFlow Example'!I259</f>
        <v>-3637683.84</v>
      </c>
      <c r="F85" s="1799"/>
      <c r="G85" s="1799"/>
      <c r="H85" s="1799"/>
      <c r="I85" s="1799"/>
      <c r="J85" s="1800">
        <f>SUM(E85:I85)</f>
        <v>-3637683.84</v>
      </c>
    </row>
    <row r="86" spans="1:10" ht="15" thickBot="1" x14ac:dyDescent="0.35">
      <c r="A86" s="1801"/>
      <c r="B86" s="1802"/>
      <c r="C86" s="1803"/>
      <c r="D86" s="1804"/>
      <c r="E86" s="1805"/>
      <c r="F86" s="1805"/>
      <c r="G86" s="1805"/>
      <c r="H86" s="1805"/>
      <c r="I86" s="1805"/>
      <c r="J86" s="1806"/>
    </row>
    <row r="87" spans="1:10" ht="15" thickBot="1" x14ac:dyDescent="0.35">
      <c r="A87" s="1773"/>
      <c r="B87" s="1773"/>
      <c r="C87" s="1807"/>
      <c r="D87" s="1786"/>
      <c r="E87" s="1782"/>
      <c r="F87" s="1782"/>
      <c r="G87" s="1782"/>
      <c r="H87" s="1782"/>
      <c r="I87" s="1782"/>
      <c r="J87" s="1782"/>
    </row>
    <row r="88" spans="1:10" ht="13.8" thickBot="1" x14ac:dyDescent="0.3">
      <c r="A88" s="1819" t="s">
        <v>2313</v>
      </c>
      <c r="B88" s="1820" t="s">
        <v>2282</v>
      </c>
      <c r="C88" s="1817" t="s">
        <v>2314</v>
      </c>
      <c r="D88" s="1811" t="s">
        <v>2274</v>
      </c>
      <c r="E88" s="1812">
        <f>+'CashFlow Example'!I262</f>
        <v>-1579467.74</v>
      </c>
      <c r="F88" s="1813"/>
      <c r="G88" s="1813"/>
      <c r="H88" s="1813"/>
      <c r="I88" s="1813"/>
      <c r="J88" s="1814">
        <f>SUM(E88:I88)</f>
        <v>-1579467.74</v>
      </c>
    </row>
    <row r="89" spans="1:10" ht="13.8" thickBot="1" x14ac:dyDescent="0.3">
      <c r="A89" s="1819" t="s">
        <v>2315</v>
      </c>
      <c r="B89" s="1820" t="s">
        <v>2282</v>
      </c>
      <c r="C89" s="1817" t="s">
        <v>2316</v>
      </c>
      <c r="D89" s="1811" t="s">
        <v>2274</v>
      </c>
      <c r="E89" s="1812">
        <f>+'CashFlow Example'!I263</f>
        <v>-146750.24</v>
      </c>
      <c r="F89" s="1813"/>
      <c r="G89" s="1813"/>
      <c r="H89" s="1813"/>
      <c r="I89" s="1813"/>
      <c r="J89" s="1814">
        <f>SUM(E89:I89)</f>
        <v>-146750.24</v>
      </c>
    </row>
    <row r="90" spans="1:10" ht="13.8" thickBot="1" x14ac:dyDescent="0.3">
      <c r="A90" s="1819" t="s">
        <v>2317</v>
      </c>
      <c r="B90" s="1820" t="s">
        <v>2282</v>
      </c>
      <c r="C90" s="1817" t="s">
        <v>2318</v>
      </c>
      <c r="D90" s="1811" t="s">
        <v>2274</v>
      </c>
      <c r="E90" s="1812">
        <f>+'CashFlow Example'!I264</f>
        <v>0</v>
      </c>
      <c r="F90" s="1813"/>
      <c r="G90" s="1813"/>
      <c r="H90" s="1813"/>
      <c r="I90" s="1813"/>
      <c r="J90" s="1814">
        <f>SUM(E90:I90)</f>
        <v>0</v>
      </c>
    </row>
    <row r="91" spans="1:10" ht="13.8" thickBot="1" x14ac:dyDescent="0.3">
      <c r="A91" s="1819" t="s">
        <v>2319</v>
      </c>
      <c r="B91" s="1820" t="s">
        <v>2282</v>
      </c>
      <c r="C91" s="1817" t="s">
        <v>2320</v>
      </c>
      <c r="D91" s="1811" t="s">
        <v>2274</v>
      </c>
      <c r="E91" s="1812">
        <f>+'CashFlow Example'!I265</f>
        <v>-104328946</v>
      </c>
      <c r="F91" s="1813"/>
      <c r="G91" s="1813"/>
      <c r="H91" s="1813"/>
      <c r="I91" s="1813"/>
      <c r="J91" s="1814">
        <f>SUM(E91:I91)</f>
        <v>-104328946</v>
      </c>
    </row>
    <row r="92" spans="1:10" ht="13.8" thickBot="1" x14ac:dyDescent="0.3">
      <c r="A92" s="1819" t="s">
        <v>2321</v>
      </c>
      <c r="B92" s="1820" t="s">
        <v>2282</v>
      </c>
      <c r="C92" s="1817" t="s">
        <v>2322</v>
      </c>
      <c r="D92" s="1811" t="s">
        <v>2274</v>
      </c>
      <c r="E92" s="1812">
        <f>+'CashFlow Example'!I266</f>
        <v>0</v>
      </c>
      <c r="F92" s="1813"/>
      <c r="G92" s="1813"/>
      <c r="H92" s="1813"/>
      <c r="I92" s="1813"/>
      <c r="J92" s="1814">
        <f>SUM(E92:I92)</f>
        <v>0</v>
      </c>
    </row>
    <row r="93" spans="1:10" ht="14.4" x14ac:dyDescent="0.3">
      <c r="A93" s="1773"/>
      <c r="B93" s="1773"/>
      <c r="C93" s="1807"/>
      <c r="D93" s="1786"/>
      <c r="E93" s="1782"/>
      <c r="F93" s="1782"/>
      <c r="G93" s="1782"/>
      <c r="H93" s="1782"/>
      <c r="I93" s="1782"/>
      <c r="J93" s="1782"/>
    </row>
    <row r="94" spans="1:10" ht="13.8" thickBot="1" x14ac:dyDescent="0.3">
      <c r="A94" s="1776" t="s">
        <v>2323</v>
      </c>
      <c r="B94" s="1776"/>
      <c r="C94" s="1825"/>
      <c r="D94" s="1786"/>
      <c r="E94" s="1782"/>
      <c r="F94" s="1782"/>
      <c r="G94" s="1782"/>
      <c r="H94" s="1782"/>
      <c r="I94" s="1782"/>
      <c r="J94" s="1782"/>
    </row>
    <row r="95" spans="1:10" ht="14.4" x14ac:dyDescent="0.3">
      <c r="A95" s="1788" t="s">
        <v>2324</v>
      </c>
      <c r="B95" s="1789" t="s">
        <v>2275</v>
      </c>
      <c r="C95" s="1790" t="s">
        <v>2325</v>
      </c>
      <c r="D95" s="1791" t="s">
        <v>2274</v>
      </c>
      <c r="E95" s="1826">
        <f>+'CashFlow Example'!I269</f>
        <v>0</v>
      </c>
      <c r="F95" s="1793"/>
      <c r="G95" s="1793"/>
      <c r="H95" s="1793"/>
      <c r="I95" s="1793"/>
      <c r="J95" s="1794">
        <f>SUM(E95:I95)</f>
        <v>0</v>
      </c>
    </row>
    <row r="96" spans="1:10" ht="14.4" x14ac:dyDescent="0.3">
      <c r="A96" s="1795"/>
      <c r="B96" s="1796" t="s">
        <v>2282</v>
      </c>
      <c r="C96" s="1797" t="s">
        <v>2326</v>
      </c>
      <c r="D96" s="1782" t="s">
        <v>2274</v>
      </c>
      <c r="E96" s="1827">
        <f>+'CashFlow Example'!I270</f>
        <v>-35003465.619999997</v>
      </c>
      <c r="F96" s="1799"/>
      <c r="G96" s="1799"/>
      <c r="H96" s="1799"/>
      <c r="I96" s="1799"/>
      <c r="J96" s="1800">
        <f>SUM(E96:I96)</f>
        <v>-35003465.619999997</v>
      </c>
    </row>
    <row r="97" spans="1:10" ht="15" thickBot="1" x14ac:dyDescent="0.35">
      <c r="A97" s="1801"/>
      <c r="B97" s="1802"/>
      <c r="C97" s="1803"/>
      <c r="D97" s="1804"/>
      <c r="E97" s="1805"/>
      <c r="F97" s="1805"/>
      <c r="G97" s="1805"/>
      <c r="H97" s="1805"/>
      <c r="I97" s="1805"/>
      <c r="J97" s="1806"/>
    </row>
    <row r="98" spans="1:10" ht="15" thickBot="1" x14ac:dyDescent="0.35">
      <c r="A98" s="1773"/>
      <c r="B98" s="1773"/>
      <c r="C98" s="1797"/>
      <c r="D98" s="1786"/>
      <c r="E98" s="1828"/>
      <c r="F98" s="1782"/>
      <c r="G98" s="1782"/>
      <c r="H98" s="1782"/>
      <c r="I98" s="1782"/>
      <c r="J98" s="1782"/>
    </row>
    <row r="99" spans="1:10" ht="13.8" thickBot="1" x14ac:dyDescent="0.3">
      <c r="A99" s="1819" t="s">
        <v>2327</v>
      </c>
      <c r="B99" s="1820" t="s">
        <v>2282</v>
      </c>
      <c r="C99" s="1817" t="s">
        <v>2328</v>
      </c>
      <c r="D99" s="1811" t="s">
        <v>2274</v>
      </c>
      <c r="E99" s="1829">
        <f>+'CashFlow Example'!I273</f>
        <v>9505457.6400000006</v>
      </c>
      <c r="F99" s="1813"/>
      <c r="G99" s="1813"/>
      <c r="H99" s="1813"/>
      <c r="I99" s="1813"/>
      <c r="J99" s="1814">
        <f>SUM(E99:I99)</f>
        <v>9505457.6400000006</v>
      </c>
    </row>
    <row r="100" spans="1:10" ht="14.4" x14ac:dyDescent="0.3">
      <c r="A100" s="1821"/>
      <c r="B100" s="1821"/>
      <c r="C100" s="1786"/>
      <c r="D100" s="1786"/>
      <c r="E100" s="1828"/>
      <c r="F100" s="1773"/>
      <c r="G100" s="1773"/>
      <c r="H100" s="1773"/>
      <c r="I100" s="1773"/>
      <c r="J100" s="1773"/>
    </row>
    <row r="101" spans="1:10" ht="18.75" customHeight="1" x14ac:dyDescent="0.25">
      <c r="A101" s="2447" t="s">
        <v>2329</v>
      </c>
      <c r="B101" s="2447"/>
      <c r="C101" s="2447"/>
      <c r="D101" s="2447"/>
      <c r="E101" s="2447"/>
      <c r="F101" s="2447"/>
      <c r="G101" s="2447"/>
      <c r="H101" s="2447"/>
      <c r="I101" s="2447"/>
      <c r="J101" s="2447"/>
    </row>
    <row r="102" spans="1:10" x14ac:dyDescent="0.25">
      <c r="A102" s="2447"/>
      <c r="B102" s="2447"/>
      <c r="C102" s="2447"/>
      <c r="D102" s="2447"/>
      <c r="E102" s="2447"/>
      <c r="F102" s="2447"/>
      <c r="G102" s="2447"/>
      <c r="H102" s="2447"/>
      <c r="I102" s="2447"/>
      <c r="J102" s="2447"/>
    </row>
    <row r="103" spans="1:10" ht="15" customHeight="1" x14ac:dyDescent="0.3">
      <c r="A103" s="2448" t="s">
        <v>2330</v>
      </c>
      <c r="B103" s="2449"/>
      <c r="C103" s="2450"/>
      <c r="D103" s="1830"/>
      <c r="E103" s="1831" t="s">
        <v>2331</v>
      </c>
      <c r="F103" s="1774"/>
      <c r="G103" s="1773"/>
      <c r="H103" s="1773"/>
      <c r="I103" s="1773"/>
      <c r="J103" s="1773"/>
    </row>
    <row r="104" spans="1:10" ht="14.4" x14ac:dyDescent="0.3">
      <c r="A104" s="2451"/>
      <c r="B104" s="2452"/>
      <c r="C104" s="2453"/>
      <c r="D104" s="1832"/>
      <c r="E104" s="1833"/>
      <c r="F104" s="1774"/>
      <c r="G104" s="1773"/>
      <c r="H104" s="1773"/>
      <c r="I104" s="1773"/>
      <c r="J104" s="1773"/>
    </row>
    <row r="105" spans="1:10" x14ac:dyDescent="0.25">
      <c r="A105" s="2451"/>
      <c r="B105" s="2452"/>
      <c r="C105" s="2453"/>
      <c r="D105" s="1832"/>
      <c r="E105" s="1833"/>
      <c r="F105" s="1774"/>
    </row>
    <row r="106" spans="1:10" x14ac:dyDescent="0.25">
      <c r="A106" s="2451"/>
      <c r="B106" s="2452"/>
      <c r="C106" s="2453"/>
      <c r="D106" s="1832"/>
      <c r="E106" s="1833"/>
      <c r="F106" s="1774"/>
    </row>
    <row r="107" spans="1:10" x14ac:dyDescent="0.25">
      <c r="A107" s="2451"/>
      <c r="B107" s="2452"/>
      <c r="C107" s="2453"/>
      <c r="D107" s="1832"/>
      <c r="E107" s="1833"/>
      <c r="F107" s="1774"/>
    </row>
    <row r="108" spans="1:10" x14ac:dyDescent="0.25">
      <c r="A108" s="2448" t="s">
        <v>601</v>
      </c>
      <c r="B108" s="2449"/>
      <c r="C108" s="2450"/>
      <c r="D108" s="1830"/>
      <c r="E108" s="1834">
        <f>SUM(E104:E107)</f>
        <v>0</v>
      </c>
      <c r="F108" s="1774"/>
    </row>
    <row r="109" spans="1:10" ht="14.4" x14ac:dyDescent="0.3">
      <c r="A109" s="1835"/>
      <c r="B109" s="1835"/>
      <c r="C109" s="1835"/>
      <c r="D109" s="1774"/>
      <c r="E109" s="1774"/>
      <c r="F109" s="1774"/>
    </row>
    <row r="110" spans="1:10" ht="14.4" x14ac:dyDescent="0.3">
      <c r="A110" s="1835"/>
      <c r="B110" s="1835"/>
      <c r="C110" s="1774"/>
      <c r="D110" s="1774"/>
      <c r="E110" s="1774"/>
      <c r="F110" s="1773"/>
    </row>
    <row r="111" spans="1:10" ht="14.4" x14ac:dyDescent="0.3">
      <c r="A111" s="1835"/>
      <c r="B111" s="1835"/>
      <c r="C111" s="1774"/>
      <c r="D111" s="1774"/>
      <c r="E111" s="1774"/>
      <c r="F111" s="1773"/>
    </row>
    <row r="112" spans="1:10" ht="14.4" hidden="1" x14ac:dyDescent="0.3">
      <c r="A112" s="1835"/>
      <c r="B112" s="1835"/>
      <c r="C112" s="1774"/>
      <c r="D112" s="1774"/>
      <c r="E112" s="1774"/>
      <c r="F112" s="1773"/>
    </row>
    <row r="113" spans="1:6" ht="14.4" hidden="1" x14ac:dyDescent="0.3">
      <c r="A113" s="1835"/>
      <c r="B113" s="1835"/>
      <c r="C113" s="1774"/>
      <c r="D113" s="1774"/>
      <c r="E113" s="1774"/>
      <c r="F113" s="1773"/>
    </row>
    <row r="114" spans="1:6" ht="14.4" hidden="1" x14ac:dyDescent="0.3">
      <c r="A114" s="1835"/>
      <c r="B114" s="1835"/>
      <c r="C114" s="1774"/>
      <c r="D114" s="1774"/>
      <c r="E114" s="1774"/>
      <c r="F114" s="1773"/>
    </row>
    <row r="115" spans="1:6" ht="14.4" hidden="1" x14ac:dyDescent="0.3">
      <c r="A115" s="1835"/>
      <c r="B115" s="1835"/>
      <c r="C115" s="1774"/>
      <c r="D115" s="1774"/>
      <c r="E115" s="1774"/>
      <c r="F115" s="1773"/>
    </row>
    <row r="116" spans="1:6" ht="14.4" hidden="1" x14ac:dyDescent="0.3">
      <c r="A116" s="1835"/>
      <c r="B116" s="1835"/>
      <c r="C116" s="1774"/>
      <c r="D116" s="1774"/>
      <c r="E116" s="1774"/>
      <c r="F116" s="1773"/>
    </row>
    <row r="117" spans="1:6" ht="14.4" hidden="1" x14ac:dyDescent="0.3">
      <c r="A117" s="1835"/>
      <c r="B117" s="1835"/>
      <c r="C117" s="1774"/>
      <c r="D117" s="1774"/>
      <c r="E117" s="1774"/>
      <c r="F117" s="1773"/>
    </row>
    <row r="118" spans="1:6" ht="14.4" hidden="1" x14ac:dyDescent="0.3">
      <c r="A118" s="1835"/>
      <c r="B118" s="1835"/>
      <c r="C118" s="1774"/>
      <c r="D118" s="1774"/>
      <c r="E118" s="1774"/>
      <c r="F118" s="1773"/>
    </row>
    <row r="119" spans="1:6" ht="14.4" hidden="1" x14ac:dyDescent="0.3">
      <c r="A119" s="1835"/>
      <c r="B119" s="1835"/>
      <c r="C119" s="1774"/>
      <c r="D119" s="1774"/>
      <c r="E119" s="1774"/>
      <c r="F119" s="1773"/>
    </row>
    <row r="120" spans="1:6" ht="14.4" hidden="1" x14ac:dyDescent="0.3">
      <c r="A120" s="1836">
        <v>5.14</v>
      </c>
      <c r="B120" s="1836"/>
      <c r="C120" s="1774"/>
      <c r="D120" s="1774"/>
      <c r="E120" s="1774"/>
      <c r="F120" s="1773"/>
    </row>
    <row r="121" spans="1:6" ht="14.4" hidden="1" x14ac:dyDescent="0.3">
      <c r="A121" s="1773"/>
      <c r="B121" s="1773"/>
      <c r="C121" s="1774"/>
      <c r="D121" s="1774"/>
      <c r="E121" s="1774"/>
    </row>
    <row r="122" spans="1:6" ht="14.4" hidden="1" x14ac:dyDescent="0.3">
      <c r="A122" s="1773"/>
      <c r="B122" s="1773"/>
      <c r="C122" s="1837"/>
      <c r="D122" s="1837"/>
      <c r="E122" s="1773"/>
    </row>
    <row r="123" spans="1:6" hidden="1" x14ac:dyDescent="0.25">
      <c r="A123" s="1774"/>
      <c r="B123" s="1774"/>
      <c r="C123" s="1838"/>
      <c r="D123" s="1838"/>
      <c r="E123" s="1776" t="s">
        <v>2332</v>
      </c>
    </row>
    <row r="124" spans="1:6" ht="14.4" hidden="1" x14ac:dyDescent="0.3">
      <c r="A124" s="1774"/>
      <c r="B124" s="1774"/>
      <c r="C124" s="1773"/>
      <c r="D124" s="1773"/>
      <c r="E124" s="1774" t="s">
        <v>2333</v>
      </c>
    </row>
    <row r="125" spans="1:6" ht="14.4" hidden="1" x14ac:dyDescent="0.3">
      <c r="A125" s="1773"/>
      <c r="B125" s="1773"/>
      <c r="C125" s="1839"/>
      <c r="D125" s="1839"/>
      <c r="E125" s="1773" t="s">
        <v>2334</v>
      </c>
    </row>
    <row r="126" spans="1:6" ht="14.4" hidden="1" x14ac:dyDescent="0.3">
      <c r="A126" s="1773" t="s">
        <v>2335</v>
      </c>
      <c r="B126" s="1773"/>
      <c r="C126" s="1839"/>
      <c r="D126" s="1839"/>
      <c r="E126" s="1840" t="s">
        <v>2336</v>
      </c>
    </row>
    <row r="127" spans="1:6" ht="14.4" hidden="1" x14ac:dyDescent="0.3">
      <c r="A127" s="1773" t="s">
        <v>2335</v>
      </c>
      <c r="B127" s="1773"/>
      <c r="C127" s="1773"/>
      <c r="D127" s="1773"/>
      <c r="E127" s="1841" t="s">
        <v>2337</v>
      </c>
    </row>
    <row r="128" spans="1:6" ht="14.4" hidden="1" x14ac:dyDescent="0.3">
      <c r="A128" s="1773" t="s">
        <v>2335</v>
      </c>
      <c r="B128" s="1773"/>
      <c r="C128" s="1773"/>
      <c r="D128" s="1773"/>
      <c r="E128" s="1774" t="s">
        <v>2338</v>
      </c>
    </row>
    <row r="129" spans="1:5" ht="14.4" hidden="1" x14ac:dyDescent="0.3">
      <c r="A129" s="1773" t="s">
        <v>2335</v>
      </c>
      <c r="B129" s="1773"/>
      <c r="C129" s="1773"/>
      <c r="D129" s="1773"/>
      <c r="E129" s="1774"/>
    </row>
    <row r="130" spans="1:5" ht="14.4" hidden="1" x14ac:dyDescent="0.3">
      <c r="A130" s="1773" t="s">
        <v>2339</v>
      </c>
      <c r="B130" s="1773"/>
      <c r="C130" s="1774"/>
      <c r="D130" s="1774"/>
      <c r="E130" s="1774" t="s">
        <v>2340</v>
      </c>
    </row>
    <row r="131" spans="1:5" hidden="1" x14ac:dyDescent="0.25">
      <c r="A131" s="1821" t="s">
        <v>2341</v>
      </c>
      <c r="B131" s="1821"/>
      <c r="C131" s="1842"/>
      <c r="D131" s="1842"/>
      <c r="E131" s="1843" t="s">
        <v>2342</v>
      </c>
    </row>
    <row r="132" spans="1:5" hidden="1" x14ac:dyDescent="0.25">
      <c r="A132" s="1821" t="s">
        <v>2341</v>
      </c>
      <c r="B132" s="1821"/>
      <c r="C132" s="1774"/>
      <c r="D132" s="1774"/>
      <c r="E132" s="1842" t="s">
        <v>2343</v>
      </c>
    </row>
    <row r="133" spans="1:5" ht="14.4" hidden="1" x14ac:dyDescent="0.3">
      <c r="A133" s="1773"/>
      <c r="B133" s="1773"/>
      <c r="C133" s="1774"/>
      <c r="D133" s="1774"/>
      <c r="E133" s="1842" t="s">
        <v>2344</v>
      </c>
    </row>
    <row r="134" spans="1:5" hidden="1" x14ac:dyDescent="0.25">
      <c r="A134" s="1821" t="s">
        <v>2341</v>
      </c>
      <c r="B134" s="1821"/>
      <c r="C134" s="1774"/>
      <c r="D134" s="1774"/>
      <c r="E134" s="1774" t="s">
        <v>2345</v>
      </c>
    </row>
    <row r="135" spans="1:5" hidden="1" x14ac:dyDescent="0.25">
      <c r="A135" s="1821" t="s">
        <v>2341</v>
      </c>
      <c r="B135" s="1821"/>
      <c r="C135" s="1774"/>
      <c r="D135" s="1774"/>
      <c r="E135" s="1774" t="s">
        <v>2346</v>
      </c>
    </row>
    <row r="136" spans="1:5" hidden="1" x14ac:dyDescent="0.25">
      <c r="A136" s="1821" t="s">
        <v>2347</v>
      </c>
      <c r="B136" s="1821"/>
      <c r="C136" s="1842"/>
      <c r="D136" s="1774"/>
      <c r="E136" s="1842" t="s">
        <v>2348</v>
      </c>
    </row>
    <row r="137" spans="1:5" hidden="1" x14ac:dyDescent="0.25">
      <c r="A137" s="1821" t="s">
        <v>2349</v>
      </c>
      <c r="B137" s="1821"/>
      <c r="C137" s="1774"/>
      <c r="D137" s="1774"/>
      <c r="E137" s="1774" t="s">
        <v>2350</v>
      </c>
    </row>
    <row r="138" spans="1:5" hidden="1" x14ac:dyDescent="0.25">
      <c r="A138" s="1821" t="s">
        <v>2341</v>
      </c>
      <c r="B138" s="1821"/>
      <c r="C138" s="1774"/>
      <c r="D138" s="1774"/>
      <c r="E138" s="1774" t="s">
        <v>2351</v>
      </c>
    </row>
    <row r="139" spans="1:5" ht="13.8" hidden="1" x14ac:dyDescent="0.25">
      <c r="A139" s="1821" t="s">
        <v>2352</v>
      </c>
      <c r="B139" s="1821"/>
      <c r="C139" s="1774"/>
      <c r="D139" s="1774"/>
      <c r="E139" s="1844" t="s">
        <v>2353</v>
      </c>
    </row>
    <row r="140" spans="1:5" hidden="1" x14ac:dyDescent="0.25">
      <c r="A140" s="1821" t="s">
        <v>2341</v>
      </c>
      <c r="B140" s="1821"/>
      <c r="C140" s="1774"/>
      <c r="D140" s="1774"/>
      <c r="E140" s="1774" t="s">
        <v>2354</v>
      </c>
    </row>
    <row r="141" spans="1:5" hidden="1" x14ac:dyDescent="0.25">
      <c r="A141" s="1821" t="s">
        <v>2349</v>
      </c>
      <c r="B141" s="1821"/>
      <c r="C141" s="1774"/>
      <c r="D141" s="1774"/>
      <c r="E141" s="1774" t="s">
        <v>2355</v>
      </c>
    </row>
    <row r="142" spans="1:5" hidden="1" x14ac:dyDescent="0.25">
      <c r="A142" s="1821" t="s">
        <v>2356</v>
      </c>
      <c r="B142" s="1821"/>
      <c r="C142" s="1774"/>
      <c r="D142" s="1774"/>
      <c r="E142" s="1774" t="s">
        <v>2357</v>
      </c>
    </row>
    <row r="143" spans="1:5" ht="14.4" hidden="1" x14ac:dyDescent="0.3">
      <c r="A143" s="1773"/>
      <c r="B143" s="1773"/>
      <c r="C143" s="1774"/>
      <c r="D143" s="1774"/>
      <c r="E143" s="1774"/>
    </row>
    <row r="144" spans="1:5" ht="14.4" hidden="1" x14ac:dyDescent="0.3">
      <c r="A144" s="1773"/>
      <c r="B144" s="1773"/>
      <c r="C144" s="1774"/>
      <c r="D144" s="1774"/>
      <c r="E144" s="1774"/>
    </row>
    <row r="145" spans="1:5" ht="14.4" hidden="1" x14ac:dyDescent="0.3">
      <c r="A145" s="1773"/>
      <c r="B145" s="1773"/>
      <c r="C145" s="1774"/>
      <c r="D145" s="1774"/>
      <c r="E145" s="1774"/>
    </row>
    <row r="146" spans="1:5" ht="14.4" hidden="1" x14ac:dyDescent="0.3">
      <c r="A146" s="1773"/>
      <c r="B146" s="1773"/>
      <c r="C146" s="1774"/>
      <c r="D146" s="1774"/>
      <c r="E146" s="1774"/>
    </row>
    <row r="147" spans="1:5" ht="14.4" hidden="1" x14ac:dyDescent="0.3">
      <c r="A147" s="1773"/>
      <c r="B147" s="1773"/>
      <c r="C147" s="1774"/>
      <c r="D147" s="1774"/>
      <c r="E147" s="1774"/>
    </row>
    <row r="148" spans="1:5" ht="14.4" hidden="1" x14ac:dyDescent="0.3">
      <c r="A148" s="1773"/>
      <c r="B148" s="1773"/>
      <c r="C148" s="1774"/>
      <c r="D148" s="1774"/>
      <c r="E148" s="1774"/>
    </row>
    <row r="149" spans="1:5" ht="14.4" hidden="1" x14ac:dyDescent="0.3">
      <c r="A149" s="1773"/>
      <c r="B149" s="1773"/>
      <c r="C149" s="1774"/>
      <c r="D149" s="1774"/>
      <c r="E149" s="1774"/>
    </row>
    <row r="150" spans="1:5" ht="14.4" hidden="1" x14ac:dyDescent="0.3">
      <c r="A150" s="1773"/>
      <c r="B150" s="1773"/>
      <c r="C150" s="1774"/>
      <c r="D150" s="1774"/>
      <c r="E150" s="1774"/>
    </row>
    <row r="151" spans="1:5" ht="14.4" hidden="1" x14ac:dyDescent="0.3">
      <c r="A151" s="1773"/>
      <c r="B151" s="1773"/>
      <c r="C151" s="1774"/>
      <c r="D151" s="1774"/>
      <c r="E151" s="1774"/>
    </row>
    <row r="152" spans="1:5" ht="14.4" hidden="1" x14ac:dyDescent="0.3">
      <c r="A152" s="1773"/>
      <c r="B152" s="1773"/>
      <c r="C152" s="1774"/>
      <c r="D152" s="1774"/>
      <c r="E152" s="1774"/>
    </row>
  </sheetData>
  <mergeCells count="12">
    <mergeCell ref="A107:C107"/>
    <mergeCell ref="A108:C108"/>
    <mergeCell ref="A104:C104"/>
    <mergeCell ref="A12:J12"/>
    <mergeCell ref="A13:J13"/>
    <mergeCell ref="A105:C105"/>
    <mergeCell ref="A106:C106"/>
    <mergeCell ref="A9:J9"/>
    <mergeCell ref="A11:J11"/>
    <mergeCell ref="F36:I36"/>
    <mergeCell ref="A101:J102"/>
    <mergeCell ref="A103:C103"/>
  </mergeCells>
  <pageMargins left="0.19" right="0.17" top="0.17" bottom="0.17" header="0.17" footer="0.17"/>
  <pageSetup scale="40" orientation="portrait" r:id="rId1"/>
  <legacy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340"/>
  <sheetViews>
    <sheetView topLeftCell="B149" zoomScale="70" zoomScaleNormal="70" zoomScalePageLayoutView="70" workbookViewId="0">
      <selection activeCell="C156" sqref="C156"/>
    </sheetView>
  </sheetViews>
  <sheetFormatPr defaultColWidth="9.109375" defaultRowHeight="13.2" x14ac:dyDescent="0.25"/>
  <cols>
    <col min="1" max="1" width="63.109375" style="165" hidden="1" customWidth="1"/>
    <col min="2" max="2" width="3.5546875" style="1912" customWidth="1"/>
    <col min="3" max="3" width="12.109375" style="165" customWidth="1"/>
    <col min="4" max="4" width="11.33203125" style="165" customWidth="1"/>
    <col min="5" max="5" width="36.5546875" style="165" customWidth="1"/>
    <col min="6" max="6" width="21.5546875" style="1913" customWidth="1"/>
    <col min="7" max="7" width="1.6640625" style="1913" customWidth="1"/>
    <col min="8" max="8" width="1.5546875" style="1913" customWidth="1"/>
    <col min="9" max="10" width="16.44140625" style="1913" customWidth="1"/>
    <col min="11" max="11" width="16" style="1913" customWidth="1"/>
    <col min="12" max="12" width="1" style="1913" customWidth="1"/>
    <col min="13" max="13" width="21.44140625" style="1913" customWidth="1"/>
    <col min="14" max="14" width="1.44140625" style="165" customWidth="1"/>
    <col min="15" max="15" width="34" style="1914" customWidth="1"/>
    <col min="16" max="16" width="2.88671875" style="1915" customWidth="1"/>
    <col min="17" max="17" width="38.33203125" style="1914" customWidth="1"/>
    <col min="18" max="18" width="2.88671875" style="165" customWidth="1"/>
    <col min="19" max="19" width="47" style="1916" customWidth="1"/>
    <col min="20" max="20" width="23.109375" style="165" customWidth="1"/>
    <col min="21" max="21" width="37.6640625" style="165" customWidth="1"/>
    <col min="22" max="22" width="38.33203125" style="165" customWidth="1"/>
    <col min="23" max="16384" width="9.109375" style="165"/>
  </cols>
  <sheetData>
    <row r="1" spans="1:20" ht="12" hidden="1" customHeight="1" x14ac:dyDescent="0.25">
      <c r="C1" s="513"/>
      <c r="D1" s="513"/>
      <c r="E1" s="513"/>
      <c r="F1" s="1920"/>
      <c r="G1" s="1920"/>
      <c r="H1" s="1920"/>
      <c r="I1" s="1920" t="s">
        <v>2524</v>
      </c>
      <c r="J1" s="1920" t="s">
        <v>2262</v>
      </c>
      <c r="K1" s="1920"/>
      <c r="L1" s="1920"/>
      <c r="M1" s="1920"/>
      <c r="N1" s="513"/>
      <c r="O1" s="1861"/>
    </row>
    <row r="2" spans="1:20" x14ac:dyDescent="0.25">
      <c r="C2" s="1917" t="s">
        <v>2263</v>
      </c>
      <c r="D2" s="2025"/>
      <c r="E2" s="513"/>
      <c r="F2" s="513"/>
      <c r="G2" s="513"/>
      <c r="H2" s="513"/>
      <c r="I2" s="513"/>
      <c r="J2" s="513"/>
      <c r="K2" s="513"/>
      <c r="L2" s="1920"/>
      <c r="M2" s="1920"/>
      <c r="N2" s="513"/>
      <c r="O2" s="1861"/>
    </row>
    <row r="3" spans="1:20" ht="12.75" customHeight="1" x14ac:dyDescent="0.25">
      <c r="C3" s="1917" t="s">
        <v>2525</v>
      </c>
      <c r="D3" s="2025"/>
      <c r="E3" s="513"/>
      <c r="F3" s="1920"/>
      <c r="G3" s="1920"/>
      <c r="H3" s="1920"/>
      <c r="I3" s="1920"/>
      <c r="J3" s="1920"/>
      <c r="K3" s="1920"/>
      <c r="L3" s="1920"/>
      <c r="M3" s="1920"/>
      <c r="N3" s="513"/>
      <c r="O3" s="1861"/>
      <c r="T3" s="165" t="s">
        <v>2526</v>
      </c>
    </row>
    <row r="4" spans="1:20" ht="12.75" customHeight="1" x14ac:dyDescent="0.25">
      <c r="C4" s="1918" t="str">
        <f>"For the Fiscal Year Ended: "&amp;TEXT(ASD,"mmmm dd, yyyy")</f>
        <v>For the Fiscal Year Ended: June 30, 2016</v>
      </c>
      <c r="D4" s="2025"/>
      <c r="E4" s="2026"/>
      <c r="F4" s="1920"/>
      <c r="G4" s="1920"/>
      <c r="H4" s="1920"/>
      <c r="I4" s="1920"/>
      <c r="J4" s="1920"/>
      <c r="K4" s="1920"/>
      <c r="L4" s="1920"/>
      <c r="M4" s="1920"/>
      <c r="N4" s="513"/>
      <c r="O4" s="1861"/>
      <c r="T4" s="165" t="s">
        <v>2527</v>
      </c>
    </row>
    <row r="5" spans="1:20" ht="12.75" customHeight="1" x14ac:dyDescent="0.25">
      <c r="C5" s="2025"/>
      <c r="D5" s="2025"/>
      <c r="E5" s="1919"/>
      <c r="F5" s="1920"/>
      <c r="G5" s="1920"/>
      <c r="H5" s="1920"/>
      <c r="I5" s="1920" t="s">
        <v>2528</v>
      </c>
      <c r="J5" s="1920"/>
      <c r="K5" s="1920"/>
      <c r="L5" s="1920"/>
      <c r="M5" s="1920"/>
      <c r="N5" s="513"/>
      <c r="O5" s="1918" t="s">
        <v>2529</v>
      </c>
      <c r="P5" s="1921"/>
    </row>
    <row r="6" spans="1:20" x14ac:dyDescent="0.25">
      <c r="C6" s="513"/>
      <c r="D6" s="513"/>
      <c r="E6" s="513"/>
      <c r="F6" s="2027"/>
      <c r="G6" s="2027"/>
      <c r="H6" s="2027"/>
      <c r="I6" s="1922" t="s">
        <v>2266</v>
      </c>
      <c r="J6" s="1920"/>
      <c r="K6" s="1920"/>
      <c r="L6" s="1920"/>
      <c r="M6" s="1920"/>
      <c r="N6" s="513"/>
      <c r="O6" s="1861"/>
      <c r="T6" s="165" t="s">
        <v>2530</v>
      </c>
    </row>
    <row r="7" spans="1:20" x14ac:dyDescent="0.25">
      <c r="C7" s="1923" t="s">
        <v>2531</v>
      </c>
      <c r="D7" s="513"/>
      <c r="E7" s="513"/>
      <c r="F7" s="2027"/>
      <c r="G7" s="2027"/>
      <c r="H7" s="2027"/>
      <c r="I7" s="1922"/>
      <c r="J7" s="1920"/>
      <c r="K7" s="1920"/>
      <c r="L7" s="1920"/>
      <c r="M7" s="1920"/>
      <c r="N7" s="513"/>
      <c r="O7" s="1861"/>
    </row>
    <row r="8" spans="1:20" x14ac:dyDescent="0.25">
      <c r="C8" s="513"/>
      <c r="D8" s="513"/>
      <c r="E8" s="513"/>
      <c r="F8" s="1924" t="str">
        <f>TEXT(ASD,"mmmm dd, yyyy")</f>
        <v>June 30, 2016</v>
      </c>
      <c r="G8" s="1924"/>
      <c r="H8" s="1924"/>
      <c r="I8" s="1925" t="s">
        <v>2532</v>
      </c>
      <c r="J8" s="1925" t="s">
        <v>2270</v>
      </c>
      <c r="K8" s="1925" t="str">
        <f xml:space="preserve"> "FY" &amp; TEXT(ASD, "YY") &amp; " Net"</f>
        <v>FY16 Net</v>
      </c>
      <c r="L8" s="1925"/>
      <c r="M8" s="1925" t="s">
        <v>2533</v>
      </c>
      <c r="N8" s="513"/>
      <c r="O8" s="1861"/>
    </row>
    <row r="9" spans="1:20" x14ac:dyDescent="0.25">
      <c r="C9" s="513"/>
      <c r="D9" s="513"/>
      <c r="E9" s="513"/>
      <c r="F9" s="1925"/>
      <c r="G9" s="1925"/>
      <c r="H9" s="1925"/>
      <c r="I9" s="1925"/>
      <c r="J9" s="1925"/>
      <c r="K9" s="1925"/>
      <c r="L9" s="1925"/>
      <c r="M9" s="1925"/>
      <c r="N9" s="513"/>
      <c r="O9" s="1926"/>
      <c r="P9" s="1926"/>
    </row>
    <row r="10" spans="1:20" x14ac:dyDescent="0.25">
      <c r="C10" s="515" t="s">
        <v>2534</v>
      </c>
      <c r="D10" s="513"/>
      <c r="E10" s="513"/>
      <c r="F10" s="1925"/>
      <c r="G10" s="1925"/>
      <c r="H10" s="1925"/>
      <c r="I10" s="1925"/>
      <c r="J10" s="1925"/>
      <c r="K10" s="1925"/>
      <c r="L10" s="1925"/>
      <c r="M10" s="1925"/>
      <c r="N10" s="513"/>
      <c r="O10" s="1861"/>
    </row>
    <row r="11" spans="1:20" ht="13.8" thickBot="1" x14ac:dyDescent="0.3">
      <c r="C11" s="513"/>
      <c r="D11" s="513"/>
      <c r="E11" s="513"/>
      <c r="F11" s="1920"/>
      <c r="G11" s="1920"/>
      <c r="H11" s="1920"/>
      <c r="I11" s="2003"/>
      <c r="J11" s="2003"/>
      <c r="K11" s="2003"/>
      <c r="L11" s="2003"/>
      <c r="M11" s="2003"/>
      <c r="N11" s="513"/>
      <c r="O11" s="1861"/>
    </row>
    <row r="12" spans="1:20" x14ac:dyDescent="0.25">
      <c r="A12" s="513" t="s">
        <v>2535</v>
      </c>
      <c r="B12" s="1927">
        <v>1</v>
      </c>
      <c r="C12" s="513" t="s">
        <v>2272</v>
      </c>
      <c r="D12" s="513"/>
      <c r="E12" s="513"/>
      <c r="F12" s="1964">
        <f>M29</f>
        <v>275127542.62000006</v>
      </c>
      <c r="G12" s="1964"/>
      <c r="H12" s="1964"/>
      <c r="I12" s="1904">
        <v>0</v>
      </c>
      <c r="J12" s="1928">
        <v>-196776869.77000001</v>
      </c>
      <c r="K12" s="1961">
        <f>+J12</f>
        <v>-196776869.77000001</v>
      </c>
      <c r="L12" s="1961"/>
      <c r="M12" s="2006">
        <f>-K12</f>
        <v>196776869.77000001</v>
      </c>
      <c r="N12" s="513"/>
      <c r="O12" s="1861" t="s">
        <v>2536</v>
      </c>
      <c r="P12" s="1929"/>
      <c r="Q12" s="1861" t="s">
        <v>2537</v>
      </c>
      <c r="S12" s="1930" t="s">
        <v>2538</v>
      </c>
    </row>
    <row r="13" spans="1:20" x14ac:dyDescent="0.25">
      <c r="A13" s="513" t="s">
        <v>2539</v>
      </c>
      <c r="B13" s="1927"/>
      <c r="C13" s="513"/>
      <c r="D13" s="513"/>
      <c r="E13" s="513"/>
      <c r="F13" s="1964"/>
      <c r="G13" s="1964"/>
      <c r="H13" s="1964"/>
      <c r="I13" s="1905">
        <v>0</v>
      </c>
      <c r="J13" s="1907">
        <v>-8183735.3300000001</v>
      </c>
      <c r="K13" s="1964">
        <f t="shared" ref="K13:K19" si="0">+J13</f>
        <v>-8183735.3300000001</v>
      </c>
      <c r="L13" s="1964"/>
      <c r="M13" s="2011">
        <f>-K13</f>
        <v>8183735.3300000001</v>
      </c>
      <c r="N13" s="513"/>
      <c r="O13" s="1861" t="s">
        <v>2540</v>
      </c>
      <c r="P13" s="1929"/>
      <c r="Q13" s="1861" t="s">
        <v>2537</v>
      </c>
      <c r="S13" s="1930" t="s">
        <v>2541</v>
      </c>
    </row>
    <row r="14" spans="1:20" ht="26.4" x14ac:dyDescent="0.25">
      <c r="A14" s="513" t="s">
        <v>2542</v>
      </c>
      <c r="B14" s="1927"/>
      <c r="C14" s="513"/>
      <c r="D14" s="513"/>
      <c r="E14" s="513"/>
      <c r="F14" s="1964"/>
      <c r="G14" s="1964"/>
      <c r="H14" s="1964"/>
      <c r="I14" s="1905">
        <v>0</v>
      </c>
      <c r="J14" s="1907">
        <v>-72247690.319999993</v>
      </c>
      <c r="K14" s="1964">
        <f t="shared" si="0"/>
        <v>-72247690.319999993</v>
      </c>
      <c r="L14" s="1964"/>
      <c r="M14" s="2011">
        <f t="shared" ref="M14:M28" si="1">-K14</f>
        <v>72247690.319999993</v>
      </c>
      <c r="N14" s="513"/>
      <c r="O14" s="1861" t="s">
        <v>2543</v>
      </c>
      <c r="P14" s="1929"/>
      <c r="Q14" s="1861" t="s">
        <v>2544</v>
      </c>
      <c r="S14" s="1916" t="s">
        <v>2545</v>
      </c>
    </row>
    <row r="15" spans="1:20" ht="26.4" x14ac:dyDescent="0.25">
      <c r="A15" s="513" t="s">
        <v>2546</v>
      </c>
      <c r="B15" s="1927"/>
      <c r="C15" s="513"/>
      <c r="D15" s="513"/>
      <c r="E15" s="513"/>
      <c r="F15" s="1964"/>
      <c r="G15" s="1964"/>
      <c r="H15" s="1964"/>
      <c r="I15" s="1905">
        <v>0</v>
      </c>
      <c r="J15" s="1907">
        <v>0</v>
      </c>
      <c r="K15" s="1964"/>
      <c r="L15" s="1964"/>
      <c r="M15" s="2011"/>
      <c r="N15" s="513"/>
      <c r="O15" s="1861" t="s">
        <v>2547</v>
      </c>
      <c r="P15" s="1929"/>
      <c r="Q15" s="1861"/>
    </row>
    <row r="16" spans="1:20" ht="26.4" x14ac:dyDescent="0.25">
      <c r="A16" s="513" t="s">
        <v>2548</v>
      </c>
      <c r="B16" s="1927"/>
      <c r="C16" s="513"/>
      <c r="D16" s="513"/>
      <c r="E16" s="513"/>
      <c r="F16" s="1964"/>
      <c r="G16" s="1964"/>
      <c r="H16" s="1964"/>
      <c r="I16" s="1905">
        <v>0</v>
      </c>
      <c r="J16" s="1907">
        <v>-925079.69</v>
      </c>
      <c r="K16" s="1964"/>
      <c r="L16" s="1964"/>
      <c r="M16" s="2011"/>
      <c r="N16" s="513"/>
      <c r="O16" s="1861" t="s">
        <v>2549</v>
      </c>
      <c r="P16" s="1929"/>
      <c r="Q16" s="1861"/>
    </row>
    <row r="17" spans="1:19" ht="25.5" customHeight="1" x14ac:dyDescent="0.25">
      <c r="A17" s="513"/>
      <c r="B17" s="1927"/>
      <c r="C17" s="513"/>
      <c r="D17" s="513"/>
      <c r="E17" s="513"/>
      <c r="F17" s="1964"/>
      <c r="G17" s="1964"/>
      <c r="H17" s="1964"/>
      <c r="I17" s="1905">
        <v>0</v>
      </c>
      <c r="J17" s="1907">
        <v>-925079.69</v>
      </c>
      <c r="K17" s="1964">
        <f t="shared" si="0"/>
        <v>-925079.69</v>
      </c>
      <c r="L17" s="1964"/>
      <c r="M17" s="2011">
        <f t="shared" si="1"/>
        <v>925079.69</v>
      </c>
      <c r="N17" s="513"/>
      <c r="O17" s="1861" t="s">
        <v>2550</v>
      </c>
      <c r="P17" s="1929"/>
      <c r="Q17" s="1861" t="s">
        <v>2551</v>
      </c>
      <c r="S17" s="1916" t="s">
        <v>2552</v>
      </c>
    </row>
    <row r="18" spans="1:19" x14ac:dyDescent="0.25">
      <c r="A18" s="513" t="s">
        <v>2553</v>
      </c>
      <c r="B18" s="1927"/>
      <c r="C18" s="513"/>
      <c r="D18" s="513"/>
      <c r="E18" s="513"/>
      <c r="F18" s="1964"/>
      <c r="G18" s="1964"/>
      <c r="H18" s="1964"/>
      <c r="I18" s="1905">
        <v>0</v>
      </c>
      <c r="J18" s="1907">
        <v>-576270.55000000005</v>
      </c>
      <c r="K18" s="1964">
        <f t="shared" si="0"/>
        <v>-576270.55000000005</v>
      </c>
      <c r="L18" s="1964"/>
      <c r="M18" s="2011">
        <f t="shared" si="1"/>
        <v>576270.55000000005</v>
      </c>
      <c r="N18" s="513"/>
      <c r="O18" s="1861" t="s">
        <v>2554</v>
      </c>
      <c r="P18" s="1929"/>
      <c r="Q18" s="1914" t="s">
        <v>2551</v>
      </c>
      <c r="S18" s="1916" t="s">
        <v>2555</v>
      </c>
    </row>
    <row r="19" spans="1:19" x14ac:dyDescent="0.25">
      <c r="A19" s="165" t="s">
        <v>2556</v>
      </c>
      <c r="C19" s="513"/>
      <c r="D19" s="513"/>
      <c r="E19" s="513"/>
      <c r="F19" s="1964"/>
      <c r="G19" s="1964"/>
      <c r="H19" s="1964"/>
      <c r="I19" s="1905">
        <v>0</v>
      </c>
      <c r="J19" s="1907">
        <v>-91016.68</v>
      </c>
      <c r="K19" s="1964">
        <f t="shared" si="0"/>
        <v>-91016.68</v>
      </c>
      <c r="L19" s="1964"/>
      <c r="M19" s="2011">
        <f t="shared" si="1"/>
        <v>91016.68</v>
      </c>
      <c r="N19" s="513"/>
      <c r="O19" s="1861" t="s">
        <v>2557</v>
      </c>
      <c r="S19" s="1916" t="s">
        <v>2552</v>
      </c>
    </row>
    <row r="20" spans="1:19" x14ac:dyDescent="0.25">
      <c r="A20" s="165" t="s">
        <v>2558</v>
      </c>
      <c r="C20" s="513"/>
      <c r="D20" s="513"/>
      <c r="E20" s="513"/>
      <c r="F20" s="1964"/>
      <c r="G20" s="1964"/>
      <c r="H20" s="1964"/>
      <c r="I20" s="1905">
        <v>278055.88200000004</v>
      </c>
      <c r="J20" s="1907">
        <v>1985850.662</v>
      </c>
      <c r="K20" s="1964">
        <f>+I20-J20</f>
        <v>-1707794.78</v>
      </c>
      <c r="L20" s="1964"/>
      <c r="M20" s="2011">
        <f>K20</f>
        <v>-1707794.78</v>
      </c>
      <c r="N20" s="513"/>
      <c r="O20" s="1861" t="s">
        <v>2559</v>
      </c>
      <c r="Q20" s="1914" t="s">
        <v>2560</v>
      </c>
    </row>
    <row r="21" spans="1:19" ht="26.4" x14ac:dyDescent="0.25">
      <c r="A21" s="165" t="s">
        <v>2561</v>
      </c>
      <c r="C21" s="513"/>
      <c r="D21" s="513"/>
      <c r="E21" s="513"/>
      <c r="F21" s="1964"/>
      <c r="G21" s="1964"/>
      <c r="H21" s="1964"/>
      <c r="I21" s="1905">
        <v>5627176.9800000004</v>
      </c>
      <c r="J21" s="1907">
        <v>169188.8</v>
      </c>
      <c r="K21" s="1964">
        <f>+I21-J21</f>
        <v>5457988.1800000006</v>
      </c>
      <c r="L21" s="1964"/>
      <c r="M21" s="2011">
        <f>K21</f>
        <v>5457988.1800000006</v>
      </c>
      <c r="N21" s="513"/>
      <c r="O21" s="1861" t="s">
        <v>2562</v>
      </c>
      <c r="Q21" s="1914" t="s">
        <v>2560</v>
      </c>
    </row>
    <row r="22" spans="1:19" x14ac:dyDescent="0.25">
      <c r="A22" s="1931" t="s">
        <v>2563</v>
      </c>
      <c r="C22" s="513"/>
      <c r="D22" s="513"/>
      <c r="E22" s="513"/>
      <c r="F22" s="1964"/>
      <c r="G22" s="1964"/>
      <c r="H22" s="1964"/>
      <c r="I22" s="1905">
        <v>2650055.8000000003</v>
      </c>
      <c r="J22" s="1907">
        <v>4517765.41</v>
      </c>
      <c r="K22" s="1964">
        <f>+I22-J22</f>
        <v>-1867709.6099999999</v>
      </c>
      <c r="L22" s="1964"/>
      <c r="M22" s="2011">
        <f>K22</f>
        <v>-1867709.6099999999</v>
      </c>
      <c r="N22" s="513"/>
      <c r="O22" s="1861" t="s">
        <v>2280</v>
      </c>
      <c r="Q22" s="1914" t="s">
        <v>2560</v>
      </c>
      <c r="S22" s="1932"/>
    </row>
    <row r="23" spans="1:19" x14ac:dyDescent="0.25">
      <c r="A23" s="1931" t="s">
        <v>2564</v>
      </c>
      <c r="C23" s="513"/>
      <c r="D23" s="513"/>
      <c r="E23" s="513"/>
      <c r="F23" s="1964"/>
      <c r="G23" s="1964"/>
      <c r="H23" s="1964"/>
      <c r="I23" s="1905">
        <v>2291419.27</v>
      </c>
      <c r="J23" s="1907">
        <v>1344319.8399999999</v>
      </c>
      <c r="K23" s="1964">
        <f>+I23-J23</f>
        <v>947099.43000000017</v>
      </c>
      <c r="L23" s="1964"/>
      <c r="M23" s="2011">
        <f>K23</f>
        <v>947099.43000000017</v>
      </c>
      <c r="N23" s="513"/>
      <c r="O23" s="1861" t="s">
        <v>2565</v>
      </c>
      <c r="Q23" s="1914" t="s">
        <v>2560</v>
      </c>
    </row>
    <row r="24" spans="1:19" x14ac:dyDescent="0.25">
      <c r="A24" s="165" t="s">
        <v>2566</v>
      </c>
      <c r="C24" s="513"/>
      <c r="D24" s="513"/>
      <c r="E24" s="513"/>
      <c r="F24" s="1964"/>
      <c r="G24" s="1964"/>
      <c r="H24" s="1964"/>
      <c r="I24" s="1905">
        <v>-56681.81</v>
      </c>
      <c r="J24" s="1907">
        <v>-41411.25</v>
      </c>
      <c r="K24" s="1964">
        <f>-I24+J24</f>
        <v>15270.559999999998</v>
      </c>
      <c r="L24" s="1964"/>
      <c r="M24" s="2011">
        <f t="shared" si="1"/>
        <v>-15270.559999999998</v>
      </c>
      <c r="N24" s="513"/>
      <c r="O24" s="1861" t="s">
        <v>2303</v>
      </c>
      <c r="Q24" s="1914" t="s">
        <v>2560</v>
      </c>
    </row>
    <row r="25" spans="1:19" x14ac:dyDescent="0.25">
      <c r="A25" s="165" t="s">
        <v>2567</v>
      </c>
      <c r="C25" s="513"/>
      <c r="D25" s="513"/>
      <c r="E25" s="513"/>
      <c r="F25" s="1964"/>
      <c r="G25" s="1964"/>
      <c r="H25" s="1964"/>
      <c r="I25" s="1905">
        <v>-12632012.586999999</v>
      </c>
      <c r="J25" s="1907">
        <v>-464094.87699999998</v>
      </c>
      <c r="K25" s="1964">
        <f>-I25+J25</f>
        <v>12167917.709999999</v>
      </c>
      <c r="L25" s="1964"/>
      <c r="M25" s="2011">
        <f t="shared" si="1"/>
        <v>-12167917.709999999</v>
      </c>
      <c r="N25" s="513"/>
      <c r="O25" s="1861" t="s">
        <v>380</v>
      </c>
      <c r="Q25" s="1914" t="s">
        <v>2560</v>
      </c>
    </row>
    <row r="26" spans="1:19" x14ac:dyDescent="0.25">
      <c r="A26" s="165" t="s">
        <v>2568</v>
      </c>
      <c r="C26" s="513"/>
      <c r="D26" s="513"/>
      <c r="E26" s="513"/>
      <c r="F26" s="1964"/>
      <c r="G26" s="1964"/>
      <c r="H26" s="1964"/>
      <c r="I26" s="1905">
        <v>-2670913.3810000001</v>
      </c>
      <c r="J26" s="1907">
        <v>-8297626.8810000001</v>
      </c>
      <c r="K26" s="1964">
        <f>-I26+J26</f>
        <v>-5626713.5</v>
      </c>
      <c r="L26" s="1964"/>
      <c r="M26" s="2011">
        <f t="shared" si="1"/>
        <v>5626713.5</v>
      </c>
      <c r="N26" s="513"/>
      <c r="O26" s="1861" t="s">
        <v>2569</v>
      </c>
      <c r="Q26" s="1914" t="s">
        <v>2560</v>
      </c>
    </row>
    <row r="27" spans="1:19" x14ac:dyDescent="0.25">
      <c r="A27" s="165" t="s">
        <v>2570</v>
      </c>
      <c r="C27" s="513"/>
      <c r="D27" s="513"/>
      <c r="E27" s="513"/>
      <c r="F27" s="1964"/>
      <c r="G27" s="1964"/>
      <c r="H27" s="1964"/>
      <c r="I27" s="1905">
        <v>0</v>
      </c>
      <c r="J27" s="1907">
        <v>0</v>
      </c>
      <c r="K27" s="1964">
        <f>-I27+J27</f>
        <v>0</v>
      </c>
      <c r="L27" s="1964"/>
      <c r="M27" s="2011">
        <f t="shared" si="1"/>
        <v>0</v>
      </c>
      <c r="N27" s="513"/>
      <c r="O27" s="1861" t="s">
        <v>2307</v>
      </c>
      <c r="Q27" s="1914" t="s">
        <v>2560</v>
      </c>
    </row>
    <row r="28" spans="1:19" x14ac:dyDescent="0.25">
      <c r="A28" s="165" t="s">
        <v>2571</v>
      </c>
      <c r="C28" s="513"/>
      <c r="D28" s="513"/>
      <c r="E28" s="513"/>
      <c r="F28" s="1964"/>
      <c r="G28" s="1964"/>
      <c r="H28" s="1964"/>
      <c r="I28" s="1905">
        <v>1190191.73</v>
      </c>
      <c r="J28" s="1907">
        <v>1136419.8999999999</v>
      </c>
      <c r="K28" s="1964">
        <f>-I28+J28</f>
        <v>-53771.830000000075</v>
      </c>
      <c r="L28" s="1964"/>
      <c r="M28" s="2011">
        <f t="shared" si="1"/>
        <v>53771.830000000075</v>
      </c>
      <c r="N28" s="513"/>
      <c r="O28" s="1861" t="s">
        <v>2293</v>
      </c>
      <c r="Q28" s="1914" t="s">
        <v>2560</v>
      </c>
    </row>
    <row r="29" spans="1:19" ht="13.8" thickBot="1" x14ac:dyDescent="0.3">
      <c r="C29" s="513"/>
      <c r="D29" s="513"/>
      <c r="E29" s="513"/>
      <c r="F29" s="1964"/>
      <c r="G29" s="1964"/>
      <c r="H29" s="1964"/>
      <c r="I29" s="2012"/>
      <c r="J29" s="1969"/>
      <c r="K29" s="1969"/>
      <c r="L29" s="1969"/>
      <c r="M29" s="2013">
        <f>SUM(M12:M28)</f>
        <v>275127542.62000006</v>
      </c>
      <c r="N29" s="513"/>
      <c r="O29" s="1861"/>
    </row>
    <row r="30" spans="1:19" x14ac:dyDescent="0.25">
      <c r="C30" s="513"/>
      <c r="D30" s="513"/>
      <c r="E30" s="513"/>
      <c r="F30" s="2009"/>
      <c r="G30" s="2009"/>
      <c r="H30" s="2009"/>
      <c r="I30" s="1964"/>
      <c r="J30" s="2009"/>
      <c r="K30" s="2009"/>
      <c r="L30" s="2009"/>
      <c r="M30" s="2009"/>
      <c r="N30" s="513"/>
      <c r="O30" s="1861"/>
    </row>
    <row r="31" spans="1:19" ht="13.8" thickBot="1" x14ac:dyDescent="0.3">
      <c r="C31" s="513"/>
      <c r="D31" s="513"/>
      <c r="E31" s="513"/>
      <c r="F31" s="2009"/>
      <c r="G31" s="2009"/>
      <c r="H31" s="2009"/>
      <c r="I31" s="1964"/>
      <c r="J31" s="2009"/>
      <c r="K31" s="2009"/>
      <c r="L31" s="2009"/>
      <c r="M31" s="2009"/>
      <c r="N31" s="513"/>
      <c r="O31" s="1861"/>
    </row>
    <row r="32" spans="1:19" ht="14.25" customHeight="1" thickBot="1" x14ac:dyDescent="0.3">
      <c r="A32" s="165" t="s">
        <v>2572</v>
      </c>
      <c r="B32" s="1912">
        <v>2</v>
      </c>
      <c r="C32" s="513" t="s">
        <v>2573</v>
      </c>
      <c r="D32" s="513"/>
      <c r="E32" s="513"/>
      <c r="F32" s="1964">
        <f>M32</f>
        <v>0</v>
      </c>
      <c r="G32" s="1964"/>
      <c r="H32" s="1964"/>
      <c r="I32" s="2007">
        <v>0</v>
      </c>
      <c r="J32" s="1989">
        <v>0</v>
      </c>
      <c r="K32" s="1989">
        <f>+J32</f>
        <v>0</v>
      </c>
      <c r="L32" s="1989"/>
      <c r="M32" s="2008">
        <f>-K32</f>
        <v>0</v>
      </c>
      <c r="N32" s="513"/>
      <c r="O32" s="1861" t="s">
        <v>2574</v>
      </c>
      <c r="Q32" s="1861" t="s">
        <v>2537</v>
      </c>
      <c r="S32" s="1930" t="s">
        <v>2575</v>
      </c>
    </row>
    <row r="33" spans="1:19" ht="14.25" customHeight="1" thickBot="1" x14ac:dyDescent="0.3">
      <c r="C33" s="513"/>
      <c r="D33" s="513"/>
      <c r="E33" s="513"/>
      <c r="F33" s="1964"/>
      <c r="G33" s="1964"/>
      <c r="H33" s="1964"/>
      <c r="I33" s="1964"/>
      <c r="J33" s="1964"/>
      <c r="K33" s="1964"/>
      <c r="L33" s="1964"/>
      <c r="M33" s="1964"/>
      <c r="N33" s="513"/>
      <c r="O33" s="1861"/>
    </row>
    <row r="34" spans="1:19" x14ac:dyDescent="0.25">
      <c r="A34" s="513" t="s">
        <v>2576</v>
      </c>
      <c r="B34" s="1927">
        <v>3</v>
      </c>
      <c r="C34" s="513" t="s">
        <v>2275</v>
      </c>
      <c r="D34" s="513"/>
      <c r="E34" s="513"/>
      <c r="F34" s="1964">
        <f>M44</f>
        <v>-917106.21999999974</v>
      </c>
      <c r="G34" s="1964"/>
      <c r="H34" s="1964"/>
      <c r="I34" s="1904">
        <v>0</v>
      </c>
      <c r="J34" s="1928">
        <v>-1055539.53</v>
      </c>
      <c r="K34" s="1961">
        <f>+J34</f>
        <v>-1055539.53</v>
      </c>
      <c r="L34" s="1961"/>
      <c r="M34" s="2006">
        <f>-K34</f>
        <v>1055539.53</v>
      </c>
      <c r="N34" s="513"/>
      <c r="O34" s="1861" t="s">
        <v>2577</v>
      </c>
      <c r="P34" s="1929"/>
      <c r="Q34" s="1861" t="s">
        <v>2537</v>
      </c>
      <c r="S34" s="1930" t="s">
        <v>2578</v>
      </c>
    </row>
    <row r="35" spans="1:19" ht="18" customHeight="1" x14ac:dyDescent="0.25">
      <c r="A35" s="513" t="s">
        <v>2579</v>
      </c>
      <c r="B35" s="1927"/>
      <c r="C35" s="513"/>
      <c r="D35" s="513"/>
      <c r="E35" s="513"/>
      <c r="F35" s="1964"/>
      <c r="G35" s="1964"/>
      <c r="H35" s="1964"/>
      <c r="I35" s="1905">
        <v>0</v>
      </c>
      <c r="J35" s="1907">
        <v>-600437.61</v>
      </c>
      <c r="K35" s="1964">
        <f>+J35</f>
        <v>-600437.61</v>
      </c>
      <c r="L35" s="1964"/>
      <c r="M35" s="2011">
        <f>-K35</f>
        <v>600437.61</v>
      </c>
      <c r="N35" s="513"/>
      <c r="O35" s="1861" t="s">
        <v>2580</v>
      </c>
      <c r="P35" s="1929"/>
      <c r="Q35" s="1861" t="s">
        <v>2537</v>
      </c>
      <c r="S35" s="1930" t="s">
        <v>2581</v>
      </c>
    </row>
    <row r="36" spans="1:19" ht="17.25" customHeight="1" x14ac:dyDescent="0.25">
      <c r="A36" s="513" t="s">
        <v>2582</v>
      </c>
      <c r="B36" s="1927"/>
      <c r="C36" s="513"/>
      <c r="D36" s="513"/>
      <c r="E36" s="513"/>
      <c r="F36" s="1964"/>
      <c r="G36" s="1964"/>
      <c r="H36" s="1964"/>
      <c r="I36" s="1905">
        <v>0</v>
      </c>
      <c r="J36" s="1907">
        <v>-48512.13</v>
      </c>
      <c r="K36" s="1964">
        <f>+J36</f>
        <v>-48512.13</v>
      </c>
      <c r="L36" s="1964"/>
      <c r="M36" s="2011">
        <f>-K36</f>
        <v>48512.13</v>
      </c>
      <c r="N36" s="513"/>
      <c r="O36" s="1861" t="s">
        <v>2583</v>
      </c>
      <c r="P36" s="1929"/>
      <c r="Q36" s="1861" t="s">
        <v>2537</v>
      </c>
      <c r="S36" s="1930" t="s">
        <v>2584</v>
      </c>
    </row>
    <row r="37" spans="1:19" x14ac:dyDescent="0.25">
      <c r="A37" s="513" t="s">
        <v>2585</v>
      </c>
      <c r="B37" s="1927"/>
      <c r="C37" s="513"/>
      <c r="D37" s="513"/>
      <c r="E37" s="513"/>
      <c r="F37" s="2009"/>
      <c r="G37" s="2009"/>
      <c r="H37" s="2009"/>
      <c r="I37" s="1905">
        <v>5104391.57</v>
      </c>
      <c r="J37" s="1907">
        <v>7103949.9699999997</v>
      </c>
      <c r="K37" s="1964">
        <f>+I37-J37</f>
        <v>-1999558.3999999994</v>
      </c>
      <c r="L37" s="1964"/>
      <c r="M37" s="2011">
        <f>+K37</f>
        <v>-1999558.3999999994</v>
      </c>
      <c r="N37" s="513"/>
      <c r="O37" s="1861" t="s">
        <v>2377</v>
      </c>
      <c r="P37" s="1861"/>
      <c r="Q37" s="1861" t="s">
        <v>2586</v>
      </c>
    </row>
    <row r="38" spans="1:19" x14ac:dyDescent="0.25">
      <c r="A38" s="513" t="s">
        <v>2587</v>
      </c>
      <c r="B38" s="1927"/>
      <c r="C38" s="513"/>
      <c r="D38" s="513"/>
      <c r="E38" s="513"/>
      <c r="F38" s="2009"/>
      <c r="G38" s="2009"/>
      <c r="H38" s="2009"/>
      <c r="I38" s="1905">
        <v>55781.32</v>
      </c>
      <c r="J38" s="1907">
        <v>-461598.02</v>
      </c>
      <c r="K38" s="1964">
        <f>+I38-J38</f>
        <v>517379.34</v>
      </c>
      <c r="L38" s="1964"/>
      <c r="M38" s="2011">
        <f>+K38</f>
        <v>517379.34</v>
      </c>
      <c r="N38" s="513"/>
      <c r="O38" s="1861" t="s">
        <v>2588</v>
      </c>
      <c r="P38" s="1861"/>
      <c r="Q38" s="1861" t="s">
        <v>2586</v>
      </c>
    </row>
    <row r="39" spans="1:19" x14ac:dyDescent="0.25">
      <c r="A39" s="513" t="s">
        <v>2589</v>
      </c>
      <c r="B39" s="1927"/>
      <c r="C39" s="513"/>
      <c r="D39" s="513"/>
      <c r="E39" s="513"/>
      <c r="F39" s="2009"/>
      <c r="G39" s="2009"/>
      <c r="H39" s="2009"/>
      <c r="I39" s="1905">
        <v>0</v>
      </c>
      <c r="J39" s="1907">
        <v>17703.55</v>
      </c>
      <c r="K39" s="1964">
        <f>+I39-J39</f>
        <v>-17703.55</v>
      </c>
      <c r="L39" s="1964"/>
      <c r="M39" s="2011">
        <f>+K39</f>
        <v>-17703.55</v>
      </c>
      <c r="N39" s="513"/>
      <c r="O39" s="1861" t="s">
        <v>2277</v>
      </c>
      <c r="P39" s="1861"/>
      <c r="Q39" s="1861" t="s">
        <v>2586</v>
      </c>
    </row>
    <row r="40" spans="1:19" x14ac:dyDescent="0.25">
      <c r="A40" s="513" t="s">
        <v>2590</v>
      </c>
      <c r="B40" s="1927"/>
      <c r="C40" s="513"/>
      <c r="D40" s="513"/>
      <c r="E40" s="513"/>
      <c r="F40" s="2009"/>
      <c r="G40" s="2009"/>
      <c r="H40" s="2009"/>
      <c r="I40" s="1905">
        <v>128482.62</v>
      </c>
      <c r="J40" s="1907">
        <v>1250195.5000000005</v>
      </c>
      <c r="K40" s="1964">
        <f>+I40-J40</f>
        <v>-1121712.8800000004</v>
      </c>
      <c r="L40" s="1964"/>
      <c r="M40" s="2011">
        <f>+K40</f>
        <v>-1121712.8800000004</v>
      </c>
      <c r="N40" s="513"/>
      <c r="O40" s="1861" t="s">
        <v>2278</v>
      </c>
      <c r="P40" s="1861"/>
      <c r="Q40" s="1861" t="s">
        <v>2586</v>
      </c>
    </row>
    <row r="41" spans="1:19" x14ac:dyDescent="0.25">
      <c r="A41" s="513" t="s">
        <v>2591</v>
      </c>
      <c r="B41" s="1927"/>
      <c r="C41" s="513"/>
      <c r="D41" s="513"/>
      <c r="E41" s="513"/>
      <c r="F41" s="2009"/>
      <c r="G41" s="2009"/>
      <c r="H41" s="2009"/>
      <c r="I41" s="1905">
        <v>0</v>
      </c>
      <c r="J41" s="1907">
        <v>0</v>
      </c>
      <c r="K41" s="1964">
        <f>-I41+J41</f>
        <v>0</v>
      </c>
      <c r="L41" s="1964"/>
      <c r="M41" s="2011">
        <f>-K41</f>
        <v>0</v>
      </c>
      <c r="N41" s="513"/>
      <c r="O41" s="1861" t="s">
        <v>2304</v>
      </c>
      <c r="P41" s="1861"/>
      <c r="Q41" s="1861" t="s">
        <v>2586</v>
      </c>
    </row>
    <row r="42" spans="1:19" x14ac:dyDescent="0.25">
      <c r="A42" s="513" t="s">
        <v>2592</v>
      </c>
      <c r="B42" s="1927"/>
      <c r="C42" s="513"/>
      <c r="D42" s="513"/>
      <c r="E42" s="513"/>
      <c r="F42" s="2009"/>
      <c r="G42" s="2009"/>
      <c r="H42" s="2009"/>
      <c r="I42" s="1905">
        <v>0</v>
      </c>
      <c r="J42" s="1907">
        <v>0</v>
      </c>
      <c r="K42" s="1964">
        <f>-I42+J42</f>
        <v>0</v>
      </c>
      <c r="L42" s="1964"/>
      <c r="M42" s="2011">
        <f>-K42</f>
        <v>0</v>
      </c>
      <c r="N42" s="513"/>
      <c r="O42" s="1861" t="s">
        <v>2305</v>
      </c>
      <c r="P42" s="1861"/>
      <c r="Q42" s="1861" t="s">
        <v>2586</v>
      </c>
    </row>
    <row r="43" spans="1:19" x14ac:dyDescent="0.25">
      <c r="A43" s="513" t="s">
        <v>2593</v>
      </c>
      <c r="B43" s="1927"/>
      <c r="C43" s="513"/>
      <c r="D43" s="513"/>
      <c r="E43" s="513"/>
      <c r="F43" s="2009"/>
      <c r="G43" s="2009"/>
      <c r="H43" s="2009"/>
      <c r="I43" s="1905">
        <v>0</v>
      </c>
      <c r="J43" s="1907">
        <v>0</v>
      </c>
      <c r="K43" s="1964">
        <f>-I43+J43</f>
        <v>0</v>
      </c>
      <c r="L43" s="1964"/>
      <c r="M43" s="2011">
        <f>-K43</f>
        <v>0</v>
      </c>
      <c r="N43" s="513"/>
      <c r="O43" s="1861" t="s">
        <v>2325</v>
      </c>
      <c r="P43" s="1929"/>
      <c r="Q43" s="1861" t="s">
        <v>2586</v>
      </c>
    </row>
    <row r="44" spans="1:19" ht="13.8" thickBot="1" x14ac:dyDescent="0.3">
      <c r="A44" s="513"/>
      <c r="B44" s="1927"/>
      <c r="C44" s="513"/>
      <c r="D44" s="513"/>
      <c r="E44" s="513"/>
      <c r="F44" s="1964"/>
      <c r="G44" s="1964"/>
      <c r="H44" s="1964"/>
      <c r="I44" s="1906"/>
      <c r="J44" s="1933"/>
      <c r="K44" s="1969"/>
      <c r="L44" s="1969"/>
      <c r="M44" s="2013">
        <f>SUM(M34:M43)</f>
        <v>-917106.21999999974</v>
      </c>
      <c r="N44" s="513"/>
      <c r="O44" s="1861"/>
    </row>
    <row r="45" spans="1:19" x14ac:dyDescent="0.25">
      <c r="C45" s="513"/>
      <c r="D45" s="513"/>
      <c r="E45" s="513"/>
      <c r="F45" s="1964"/>
      <c r="G45" s="1964"/>
      <c r="H45" s="1964"/>
      <c r="I45" s="1907"/>
      <c r="J45" s="1934"/>
      <c r="K45" s="2009"/>
      <c r="L45" s="2009"/>
      <c r="M45" s="2009"/>
      <c r="N45" s="1929"/>
      <c r="O45" s="1861"/>
      <c r="P45" s="1929"/>
      <c r="Q45" s="1861"/>
      <c r="R45" s="513"/>
    </row>
    <row r="46" spans="1:19" ht="13.8" thickBot="1" x14ac:dyDescent="0.3">
      <c r="C46" s="513"/>
      <c r="D46" s="513"/>
      <c r="E46" s="513"/>
      <c r="F46" s="513"/>
      <c r="G46" s="513"/>
      <c r="H46" s="1964"/>
      <c r="I46" s="1907"/>
      <c r="J46" s="1934"/>
      <c r="K46" s="2009"/>
      <c r="L46" s="2009"/>
      <c r="M46" s="2009"/>
      <c r="N46" s="1929"/>
      <c r="O46" s="1861"/>
      <c r="P46" s="1929"/>
      <c r="Q46" s="1861"/>
      <c r="R46" s="513"/>
    </row>
    <row r="47" spans="1:19" x14ac:dyDescent="0.25">
      <c r="A47" s="513" t="s">
        <v>2594</v>
      </c>
      <c r="B47" s="1927">
        <v>4</v>
      </c>
      <c r="C47" s="513" t="s">
        <v>2282</v>
      </c>
      <c r="D47" s="513"/>
      <c r="E47" s="513"/>
      <c r="F47" s="1964">
        <f>M61</f>
        <v>-129024243.39999999</v>
      </c>
      <c r="G47" s="1964"/>
      <c r="H47" s="1964"/>
      <c r="I47" s="1904">
        <v>0</v>
      </c>
      <c r="J47" s="1928">
        <v>39158803.989999995</v>
      </c>
      <c r="K47" s="1961">
        <f>+J47</f>
        <v>39158803.989999995</v>
      </c>
      <c r="L47" s="1961"/>
      <c r="M47" s="2006">
        <f>-K47</f>
        <v>-39158803.989999995</v>
      </c>
      <c r="N47" s="513"/>
      <c r="O47" s="1861" t="s">
        <v>2595</v>
      </c>
      <c r="P47" s="1929"/>
      <c r="Q47" s="1861" t="s">
        <v>2586</v>
      </c>
      <c r="S47" s="1930" t="s">
        <v>2596</v>
      </c>
    </row>
    <row r="48" spans="1:19" x14ac:dyDescent="0.25">
      <c r="A48" s="513" t="s">
        <v>2597</v>
      </c>
      <c r="B48" s="1927"/>
      <c r="C48" s="513"/>
      <c r="D48" s="513"/>
      <c r="E48" s="513"/>
      <c r="F48" s="1964"/>
      <c r="G48" s="1964"/>
      <c r="H48" s="1964"/>
      <c r="I48" s="1905">
        <v>0</v>
      </c>
      <c r="J48" s="1907">
        <v>716815.05</v>
      </c>
      <c r="K48" s="1964">
        <f>+J48</f>
        <v>716815.05</v>
      </c>
      <c r="L48" s="1964"/>
      <c r="M48" s="2011">
        <f>-K48</f>
        <v>-716815.05</v>
      </c>
      <c r="N48" s="513"/>
      <c r="O48" s="1861" t="s">
        <v>2598</v>
      </c>
      <c r="P48" s="1929"/>
      <c r="Q48" s="1861" t="s">
        <v>2586</v>
      </c>
      <c r="S48" s="1930" t="s">
        <v>2599</v>
      </c>
    </row>
    <row r="49" spans="1:19" x14ac:dyDescent="0.25">
      <c r="A49" s="513" t="s">
        <v>2600</v>
      </c>
      <c r="B49" s="1927"/>
      <c r="C49" s="513"/>
      <c r="D49" s="513"/>
      <c r="E49" s="513"/>
      <c r="F49" s="2009"/>
      <c r="G49" s="2009"/>
      <c r="H49" s="2009"/>
      <c r="I49" s="1905">
        <v>0</v>
      </c>
      <c r="J49" s="1907">
        <v>5628040.9500000002</v>
      </c>
      <c r="K49" s="1964">
        <f>+J49</f>
        <v>5628040.9500000002</v>
      </c>
      <c r="L49" s="1964"/>
      <c r="M49" s="2011">
        <f>-K49</f>
        <v>-5628040.9500000002</v>
      </c>
      <c r="N49" s="513"/>
      <c r="O49" s="1861" t="s">
        <v>2601</v>
      </c>
      <c r="Q49" s="1861" t="s">
        <v>2586</v>
      </c>
      <c r="S49" s="1930" t="s">
        <v>2602</v>
      </c>
    </row>
    <row r="50" spans="1:19" ht="105.6" x14ac:dyDescent="0.25">
      <c r="A50" s="513" t="s">
        <v>2603</v>
      </c>
      <c r="B50" s="1927"/>
      <c r="C50" s="513"/>
      <c r="D50" s="513"/>
      <c r="E50" s="513"/>
      <c r="F50" s="2009"/>
      <c r="G50" s="2009"/>
      <c r="H50" s="2009"/>
      <c r="I50" s="1905">
        <v>0</v>
      </c>
      <c r="J50" s="1964">
        <f>80200102.51-5677439.78</f>
        <v>74522662.730000004</v>
      </c>
      <c r="K50" s="1964">
        <f>+J50</f>
        <v>74522662.730000004</v>
      </c>
      <c r="L50" s="1964"/>
      <c r="M50" s="2011">
        <f>-K50</f>
        <v>-74522662.730000004</v>
      </c>
      <c r="N50" s="513"/>
      <c r="O50" s="1861" t="s">
        <v>2604</v>
      </c>
      <c r="P50" s="1929"/>
      <c r="Q50" s="1861" t="s">
        <v>2586</v>
      </c>
      <c r="S50" s="1930" t="s">
        <v>2605</v>
      </c>
    </row>
    <row r="51" spans="1:19" x14ac:dyDescent="0.25">
      <c r="A51" s="513" t="s">
        <v>2606</v>
      </c>
      <c r="B51" s="1927"/>
      <c r="C51" s="513"/>
      <c r="D51" s="513"/>
      <c r="E51" s="513"/>
      <c r="F51" s="2009"/>
      <c r="G51" s="2009"/>
      <c r="H51" s="2009"/>
      <c r="I51" s="1905">
        <v>703126.98</v>
      </c>
      <c r="J51" s="1907">
        <v>703126.98</v>
      </c>
      <c r="K51" s="1964">
        <f>+I51-J51</f>
        <v>0</v>
      </c>
      <c r="L51" s="1964"/>
      <c r="M51" s="2011">
        <f>+K51</f>
        <v>0</v>
      </c>
      <c r="N51" s="513"/>
      <c r="O51" s="1861" t="s">
        <v>2284</v>
      </c>
      <c r="P51" s="1937"/>
      <c r="Q51" s="1861" t="s">
        <v>2586</v>
      </c>
    </row>
    <row r="52" spans="1:19" x14ac:dyDescent="0.25">
      <c r="A52" s="513" t="s">
        <v>2607</v>
      </c>
      <c r="B52" s="1927"/>
      <c r="C52" s="513"/>
      <c r="D52" s="513"/>
      <c r="E52" s="513"/>
      <c r="F52" s="2009"/>
      <c r="G52" s="2009"/>
      <c r="H52" s="2009"/>
      <c r="I52" s="1905">
        <v>663265.66999999993</v>
      </c>
      <c r="J52" s="1907">
        <v>606048.51</v>
      </c>
      <c r="K52" s="1964">
        <f>+I52-J52</f>
        <v>57217.159999999916</v>
      </c>
      <c r="L52" s="1964"/>
      <c r="M52" s="2011">
        <f>+K52</f>
        <v>57217.159999999916</v>
      </c>
      <c r="N52" s="513"/>
      <c r="O52" s="1861" t="s">
        <v>2285</v>
      </c>
      <c r="P52" s="1937"/>
      <c r="Q52" s="1861" t="s">
        <v>2586</v>
      </c>
    </row>
    <row r="53" spans="1:19" ht="12.75" customHeight="1" x14ac:dyDescent="0.25">
      <c r="A53" s="513" t="s">
        <v>2608</v>
      </c>
      <c r="B53" s="1927"/>
      <c r="C53" s="513"/>
      <c r="D53" s="513"/>
      <c r="E53" s="513"/>
      <c r="F53" s="2009"/>
      <c r="G53" s="2009"/>
      <c r="H53" s="2009"/>
      <c r="I53" s="1905">
        <v>12528876.600000001</v>
      </c>
      <c r="J53" s="1907">
        <v>14316495.420000002</v>
      </c>
      <c r="K53" s="1964">
        <f>+I53-J53</f>
        <v>-1787618.8200000003</v>
      </c>
      <c r="L53" s="1964"/>
      <c r="M53" s="2011">
        <f>+K53</f>
        <v>-1787618.8200000003</v>
      </c>
      <c r="N53" s="513"/>
      <c r="O53" s="1861" t="s">
        <v>2609</v>
      </c>
      <c r="P53" s="1937"/>
      <c r="Q53" s="1861" t="s">
        <v>2586</v>
      </c>
    </row>
    <row r="54" spans="1:19" ht="79.2" x14ac:dyDescent="0.25">
      <c r="A54" s="513" t="s">
        <v>2610</v>
      </c>
      <c r="B54" s="1927"/>
      <c r="C54" s="513"/>
      <c r="D54" s="513"/>
      <c r="E54" s="513"/>
      <c r="F54" s="2009"/>
      <c r="G54" s="2009"/>
      <c r="H54" s="2009"/>
      <c r="I54" s="1905">
        <f>-7703463.904-270052.31</f>
        <v>-7973516.2139999997</v>
      </c>
      <c r="J54" s="1907">
        <v>-1272474.844</v>
      </c>
      <c r="K54" s="1964">
        <f t="shared" ref="K54:K59" si="2">-I54+J54</f>
        <v>6701041.3699999992</v>
      </c>
      <c r="L54" s="1964"/>
      <c r="M54" s="2011">
        <f t="shared" ref="M54:M59" si="3">-K54</f>
        <v>-6701041.3699999992</v>
      </c>
      <c r="N54" s="513"/>
      <c r="O54" s="1861" t="s">
        <v>2871</v>
      </c>
      <c r="P54" s="1937"/>
      <c r="Q54" s="1861" t="s">
        <v>2586</v>
      </c>
    </row>
    <row r="55" spans="1:19" x14ac:dyDescent="0.25">
      <c r="A55" s="513" t="s">
        <v>2611</v>
      </c>
      <c r="B55" s="1927"/>
      <c r="C55" s="513"/>
      <c r="D55" s="513"/>
      <c r="E55" s="513"/>
      <c r="F55" s="2009"/>
      <c r="G55" s="2009"/>
      <c r="H55" s="2009"/>
      <c r="I55" s="1905">
        <v>0</v>
      </c>
      <c r="J55" s="1907">
        <v>0</v>
      </c>
      <c r="K55" s="1964">
        <f t="shared" si="2"/>
        <v>0</v>
      </c>
      <c r="L55" s="1964"/>
      <c r="M55" s="2011">
        <f t="shared" si="3"/>
        <v>0</v>
      </c>
      <c r="N55" s="513"/>
      <c r="O55" s="1861" t="s">
        <v>2612</v>
      </c>
      <c r="P55" s="1937"/>
      <c r="Q55" s="1861" t="s">
        <v>2586</v>
      </c>
    </row>
    <row r="56" spans="1:19" x14ac:dyDescent="0.25">
      <c r="A56" s="513" t="s">
        <v>2613</v>
      </c>
      <c r="B56" s="1927"/>
      <c r="C56" s="513"/>
      <c r="D56" s="513"/>
      <c r="E56" s="513"/>
      <c r="F56" s="2009"/>
      <c r="G56" s="2009"/>
      <c r="H56" s="2009"/>
      <c r="I56" s="1905">
        <v>0</v>
      </c>
      <c r="J56" s="1907">
        <v>0</v>
      </c>
      <c r="K56" s="1964">
        <f t="shared" si="2"/>
        <v>0</v>
      </c>
      <c r="L56" s="1964"/>
      <c r="M56" s="2011">
        <f t="shared" si="3"/>
        <v>0</v>
      </c>
      <c r="N56" s="513"/>
      <c r="O56" s="1861" t="s">
        <v>2297</v>
      </c>
      <c r="Q56" s="1861" t="s">
        <v>2586</v>
      </c>
    </row>
    <row r="57" spans="1:19" ht="26.4" x14ac:dyDescent="0.25">
      <c r="A57" s="513" t="s">
        <v>2614</v>
      </c>
      <c r="B57" s="1927"/>
      <c r="C57" s="513"/>
      <c r="D57" s="513"/>
      <c r="E57" s="513"/>
      <c r="F57" s="2009"/>
      <c r="G57" s="2009"/>
      <c r="H57" s="2009"/>
      <c r="I57" s="1905">
        <v>-167352.4</v>
      </c>
      <c r="J57" s="1907">
        <v>-1180342.4899999998</v>
      </c>
      <c r="K57" s="1964">
        <f t="shared" si="2"/>
        <v>-1012990.0899999997</v>
      </c>
      <c r="L57" s="1964"/>
      <c r="M57" s="2011">
        <f t="shared" si="3"/>
        <v>1012990.0899999997</v>
      </c>
      <c r="N57" s="513"/>
      <c r="O57" s="1861" t="s">
        <v>2615</v>
      </c>
      <c r="P57" s="1914"/>
      <c r="Q57" s="1861" t="s">
        <v>2586</v>
      </c>
    </row>
    <row r="58" spans="1:19" x14ac:dyDescent="0.25">
      <c r="A58" s="513" t="s">
        <v>2616</v>
      </c>
      <c r="B58" s="1927"/>
      <c r="C58" s="513"/>
      <c r="D58" s="513"/>
      <c r="E58" s="513"/>
      <c r="F58" s="2009"/>
      <c r="G58" s="2009"/>
      <c r="H58" s="2009"/>
      <c r="I58" s="1905">
        <v>-139332411.62</v>
      </c>
      <c r="J58" s="1907">
        <v>-139332411.62</v>
      </c>
      <c r="K58" s="1964">
        <f t="shared" si="2"/>
        <v>0</v>
      </c>
      <c r="L58" s="1964"/>
      <c r="M58" s="2011">
        <f t="shared" si="3"/>
        <v>0</v>
      </c>
      <c r="N58" s="513"/>
      <c r="O58" s="1861" t="s">
        <v>2617</v>
      </c>
      <c r="Q58" s="1861" t="s">
        <v>2586</v>
      </c>
    </row>
    <row r="59" spans="1:19" x14ac:dyDescent="0.25">
      <c r="A59" s="513" t="s">
        <v>2618</v>
      </c>
      <c r="B59" s="1927"/>
      <c r="C59" s="513"/>
      <c r="D59" s="513"/>
      <c r="E59" s="513"/>
      <c r="F59" s="2009"/>
      <c r="G59" s="2009"/>
      <c r="H59" s="2009"/>
      <c r="I59" s="1905">
        <v>-1579467.74</v>
      </c>
      <c r="J59" s="1907">
        <v>0</v>
      </c>
      <c r="K59" s="1964">
        <f t="shared" si="2"/>
        <v>1579467.74</v>
      </c>
      <c r="L59" s="1964"/>
      <c r="M59" s="2011">
        <f t="shared" si="3"/>
        <v>-1579467.74</v>
      </c>
      <c r="N59" s="513"/>
      <c r="O59" s="1861" t="s">
        <v>2314</v>
      </c>
      <c r="P59" s="1929"/>
      <c r="Q59" s="1861" t="s">
        <v>2586</v>
      </c>
    </row>
    <row r="60" spans="1:19" x14ac:dyDescent="0.25">
      <c r="A60" s="513" t="s">
        <v>2619</v>
      </c>
      <c r="B60" s="1927"/>
      <c r="C60" s="513"/>
      <c r="D60" s="513"/>
      <c r="E60" s="513"/>
      <c r="F60" s="2009"/>
      <c r="G60" s="2009"/>
      <c r="H60" s="2009"/>
      <c r="I60" s="1905">
        <v>0</v>
      </c>
      <c r="J60" s="1907">
        <v>0</v>
      </c>
      <c r="K60" s="1964">
        <f>+I60-J60</f>
        <v>0</v>
      </c>
      <c r="L60" s="1964"/>
      <c r="M60" s="2014">
        <f>+K60</f>
        <v>0</v>
      </c>
      <c r="N60" s="513"/>
      <c r="O60" s="1861">
        <v>170900</v>
      </c>
      <c r="P60" s="1929"/>
      <c r="Q60" s="1861" t="s">
        <v>2586</v>
      </c>
    </row>
    <row r="61" spans="1:19" ht="13.8" thickBot="1" x14ac:dyDescent="0.3">
      <c r="C61" s="513"/>
      <c r="D61" s="513"/>
      <c r="E61" s="513"/>
      <c r="F61" s="2009"/>
      <c r="G61" s="2009"/>
      <c r="H61" s="2009"/>
      <c r="I61" s="1906"/>
      <c r="J61" s="1933"/>
      <c r="K61" s="1969"/>
      <c r="L61" s="1969"/>
      <c r="M61" s="2015">
        <f>SUM(M47:M60)</f>
        <v>-129024243.39999999</v>
      </c>
      <c r="N61" s="513"/>
      <c r="O61" s="1861"/>
    </row>
    <row r="62" spans="1:19" x14ac:dyDescent="0.25">
      <c r="C62" s="513"/>
      <c r="D62" s="513"/>
      <c r="E62" s="513"/>
      <c r="F62" s="1964"/>
      <c r="G62" s="1964"/>
      <c r="H62" s="1964"/>
      <c r="I62" s="1907"/>
      <c r="J62" s="1907"/>
      <c r="K62" s="2009"/>
      <c r="L62" s="2009"/>
      <c r="M62" s="2009"/>
      <c r="N62" s="513"/>
      <c r="O62" s="1942"/>
      <c r="P62" s="1938"/>
    </row>
    <row r="63" spans="1:19" ht="14.1" customHeight="1" thickBot="1" x14ac:dyDescent="0.3">
      <c r="C63" s="513"/>
      <c r="D63" s="513"/>
      <c r="E63" s="513"/>
      <c r="F63" s="1964"/>
      <c r="G63" s="1964"/>
      <c r="H63" s="1964"/>
      <c r="I63" s="1925" t="s">
        <v>2532</v>
      </c>
      <c r="J63" s="1925" t="s">
        <v>2270</v>
      </c>
      <c r="K63" s="1925" t="str">
        <f xml:space="preserve"> "FY" &amp; TEXT(ASD, "YY") &amp; " Net"</f>
        <v>FY16 Net</v>
      </c>
      <c r="L63" s="1925"/>
      <c r="M63" s="1925" t="s">
        <v>2533</v>
      </c>
      <c r="N63" s="513"/>
      <c r="O63" s="1861"/>
    </row>
    <row r="64" spans="1:19" ht="14.1" customHeight="1" x14ac:dyDescent="0.25">
      <c r="A64" s="513" t="s">
        <v>2620</v>
      </c>
      <c r="B64" s="1927">
        <v>5</v>
      </c>
      <c r="C64" s="513" t="s">
        <v>2286</v>
      </c>
      <c r="D64" s="513"/>
      <c r="E64" s="513"/>
      <c r="F64" s="1964">
        <f>M75</f>
        <v>-138522356.66999999</v>
      </c>
      <c r="G64" s="1964"/>
      <c r="H64" s="1964"/>
      <c r="I64" s="1904">
        <v>0</v>
      </c>
      <c r="J64" s="1928">
        <v>1688721</v>
      </c>
      <c r="K64" s="1961">
        <f>+J64</f>
        <v>1688721</v>
      </c>
      <c r="L64" s="1961"/>
      <c r="M64" s="2006">
        <f>-K64</f>
        <v>-1688721</v>
      </c>
      <c r="N64" s="513"/>
      <c r="O64" s="1861" t="s">
        <v>2621</v>
      </c>
      <c r="Q64" s="1861" t="s">
        <v>2586</v>
      </c>
      <c r="S64" s="1930" t="s">
        <v>2622</v>
      </c>
    </row>
    <row r="65" spans="1:19" ht="14.1" customHeight="1" x14ac:dyDescent="0.25">
      <c r="A65" s="513" t="s">
        <v>2623</v>
      </c>
      <c r="B65" s="1927"/>
      <c r="C65" s="513"/>
      <c r="D65" s="513"/>
      <c r="E65" s="513"/>
      <c r="F65" s="1964"/>
      <c r="G65" s="1964"/>
      <c r="H65" s="1964"/>
      <c r="I65" s="1905">
        <v>0</v>
      </c>
      <c r="J65" s="1907">
        <v>59281909.990000002</v>
      </c>
      <c r="K65" s="1964">
        <f>+J65</f>
        <v>59281909.990000002</v>
      </c>
      <c r="L65" s="1964"/>
      <c r="M65" s="2011">
        <f>-K65</f>
        <v>-59281909.990000002</v>
      </c>
      <c r="N65" s="513"/>
      <c r="O65" s="1861" t="s">
        <v>2624</v>
      </c>
      <c r="P65" s="1929"/>
      <c r="Q65" s="1861" t="s">
        <v>2586</v>
      </c>
      <c r="S65" s="1930" t="s">
        <v>2625</v>
      </c>
    </row>
    <row r="66" spans="1:19" ht="14.1" customHeight="1" x14ac:dyDescent="0.25">
      <c r="A66" s="513" t="s">
        <v>2626</v>
      </c>
      <c r="B66" s="1927"/>
      <c r="C66" s="513"/>
      <c r="D66" s="513"/>
      <c r="E66" s="513"/>
      <c r="F66" s="1964"/>
      <c r="G66" s="1964"/>
      <c r="H66" s="1964"/>
      <c r="I66" s="1905">
        <v>0</v>
      </c>
      <c r="J66" s="1907">
        <v>77079600.929999992</v>
      </c>
      <c r="K66" s="1964">
        <f>+J66</f>
        <v>77079600.929999992</v>
      </c>
      <c r="L66" s="1964"/>
      <c r="M66" s="2011">
        <f>-K66</f>
        <v>-77079600.929999992</v>
      </c>
      <c r="N66" s="513"/>
      <c r="O66" s="1861" t="s">
        <v>2627</v>
      </c>
      <c r="P66" s="1929"/>
      <c r="Q66" s="1861" t="s">
        <v>2586</v>
      </c>
      <c r="S66" s="1930" t="s">
        <v>2628</v>
      </c>
    </row>
    <row r="67" spans="1:19" ht="14.1" customHeight="1" x14ac:dyDescent="0.25">
      <c r="A67" s="513" t="s">
        <v>2629</v>
      </c>
      <c r="B67" s="1927"/>
      <c r="C67" s="513"/>
      <c r="D67" s="513"/>
      <c r="E67" s="513"/>
      <c r="F67" s="1964"/>
      <c r="G67" s="1964"/>
      <c r="H67" s="1964"/>
      <c r="I67" s="1905">
        <v>39079.949999999997</v>
      </c>
      <c r="J67" s="1907">
        <v>68710.42</v>
      </c>
      <c r="K67" s="1964">
        <f>+I67-J67</f>
        <v>-29630.47</v>
      </c>
      <c r="L67" s="1964"/>
      <c r="M67" s="2011">
        <f>+K67</f>
        <v>-29630.47</v>
      </c>
      <c r="N67" s="513"/>
      <c r="O67" s="1861" t="s">
        <v>2287</v>
      </c>
      <c r="Q67" s="1861" t="s">
        <v>2586</v>
      </c>
    </row>
    <row r="68" spans="1:19" ht="14.1" customHeight="1" x14ac:dyDescent="0.25">
      <c r="A68" s="513" t="s">
        <v>2630</v>
      </c>
      <c r="B68" s="1927"/>
      <c r="C68" s="513"/>
      <c r="D68" s="513"/>
      <c r="E68" s="513"/>
      <c r="F68" s="1964"/>
      <c r="G68" s="1964"/>
      <c r="H68" s="1964"/>
      <c r="I68" s="1905">
        <v>-442494.28</v>
      </c>
      <c r="J68" s="1907">
        <v>0</v>
      </c>
      <c r="K68" s="1964">
        <f>-I68+J68</f>
        <v>442494.28</v>
      </c>
      <c r="L68" s="1964"/>
      <c r="M68" s="2011">
        <f>-K68</f>
        <v>-442494.28</v>
      </c>
      <c r="N68" s="513"/>
      <c r="O68" s="1861" t="s">
        <v>172</v>
      </c>
      <c r="P68" s="1929"/>
      <c r="Q68" s="1861" t="s">
        <v>2586</v>
      </c>
    </row>
    <row r="69" spans="1:19" ht="14.1" customHeight="1" x14ac:dyDescent="0.25">
      <c r="A69" s="513" t="s">
        <v>2631</v>
      </c>
      <c r="B69" s="1927"/>
      <c r="C69" s="513"/>
      <c r="D69" s="513"/>
      <c r="E69" s="513"/>
      <c r="F69" s="1964"/>
      <c r="G69" s="1964"/>
      <c r="H69" s="1964"/>
      <c r="I69" s="1905">
        <v>-6920926.4900000002</v>
      </c>
      <c r="J69" s="1907">
        <v>-6920926.4900000002</v>
      </c>
      <c r="K69" s="1964">
        <f>-I69+J69</f>
        <v>0</v>
      </c>
      <c r="L69" s="1964"/>
      <c r="M69" s="2011">
        <f>-K69</f>
        <v>0</v>
      </c>
      <c r="N69" s="513"/>
      <c r="O69" s="1861" t="s">
        <v>33</v>
      </c>
      <c r="Q69" s="1861" t="s">
        <v>2586</v>
      </c>
    </row>
    <row r="70" spans="1:19" ht="14.1" customHeight="1" x14ac:dyDescent="0.25">
      <c r="A70" s="513" t="s">
        <v>2632</v>
      </c>
      <c r="B70" s="1927"/>
      <c r="C70" s="513"/>
      <c r="D70" s="513"/>
      <c r="E70" s="513"/>
      <c r="F70" s="1964"/>
      <c r="G70" s="1964"/>
      <c r="H70" s="1964"/>
      <c r="I70" s="1905">
        <v>-3637683.84</v>
      </c>
      <c r="J70" s="1907">
        <v>-3637683.84</v>
      </c>
      <c r="K70" s="1964">
        <f>-I70+J70</f>
        <v>0</v>
      </c>
      <c r="L70" s="1964"/>
      <c r="M70" s="2011">
        <f>-K70</f>
        <v>0</v>
      </c>
      <c r="N70" s="513"/>
      <c r="O70" s="1861" t="s">
        <v>34</v>
      </c>
      <c r="Q70" s="1861" t="s">
        <v>2586</v>
      </c>
    </row>
    <row r="71" spans="1:19" ht="14.1" customHeight="1" x14ac:dyDescent="0.25">
      <c r="A71" s="513" t="s">
        <v>2633</v>
      </c>
      <c r="B71" s="1927"/>
      <c r="C71" s="513"/>
      <c r="D71" s="513"/>
      <c r="E71" s="513"/>
      <c r="F71" s="2009"/>
      <c r="G71" s="2009"/>
      <c r="H71" s="2009"/>
      <c r="I71" s="1905">
        <v>0</v>
      </c>
      <c r="J71" s="1907">
        <v>0</v>
      </c>
      <c r="K71" s="1964">
        <f>-I71+J71</f>
        <v>0</v>
      </c>
      <c r="L71" s="1964"/>
      <c r="M71" s="2011">
        <f>-K71</f>
        <v>0</v>
      </c>
      <c r="N71" s="513"/>
      <c r="O71" s="1861" t="s">
        <v>2294</v>
      </c>
      <c r="Q71" s="1861" t="s">
        <v>2586</v>
      </c>
    </row>
    <row r="72" spans="1:19" ht="14.1" customHeight="1" x14ac:dyDescent="0.25">
      <c r="A72" s="513"/>
      <c r="B72" s="1927"/>
      <c r="C72" s="513"/>
      <c r="D72" s="513"/>
      <c r="E72" s="513"/>
      <c r="F72" s="2009"/>
      <c r="G72" s="2009"/>
      <c r="H72" s="2009"/>
      <c r="I72" s="1905"/>
      <c r="J72" s="1907"/>
      <c r="K72" s="1964"/>
      <c r="L72" s="1964"/>
      <c r="M72" s="2011"/>
      <c r="N72" s="513"/>
      <c r="O72" s="1861"/>
      <c r="Q72" s="1861"/>
    </row>
    <row r="73" spans="1:19" ht="14.1" customHeight="1" x14ac:dyDescent="0.25">
      <c r="A73" s="513"/>
      <c r="B73" s="1927"/>
      <c r="C73" s="513"/>
      <c r="D73" s="513"/>
      <c r="E73" s="513"/>
      <c r="F73" s="2009"/>
      <c r="G73" s="2009"/>
      <c r="H73" s="2009"/>
      <c r="I73" s="1905"/>
      <c r="J73" s="1907"/>
      <c r="K73" s="1964"/>
      <c r="L73" s="1964"/>
      <c r="M73" s="2011"/>
      <c r="N73" s="513"/>
      <c r="O73" s="1861"/>
      <c r="Q73" s="1861"/>
    </row>
    <row r="74" spans="1:19" ht="14.1" customHeight="1" x14ac:dyDescent="0.25">
      <c r="A74" s="513"/>
      <c r="B74" s="1927"/>
      <c r="C74" s="513"/>
      <c r="D74" s="513"/>
      <c r="E74" s="513"/>
      <c r="F74" s="2009"/>
      <c r="G74" s="2009"/>
      <c r="H74" s="2009"/>
      <c r="I74" s="1905"/>
      <c r="J74" s="1907"/>
      <c r="K74" s="1964"/>
      <c r="L74" s="1964"/>
      <c r="M74" s="2011"/>
      <c r="N74" s="513"/>
      <c r="O74" s="1861"/>
      <c r="Q74" s="1861"/>
    </row>
    <row r="75" spans="1:19" ht="14.1" customHeight="1" thickBot="1" x14ac:dyDescent="0.3">
      <c r="C75" s="513"/>
      <c r="D75" s="513"/>
      <c r="E75" s="513"/>
      <c r="F75" s="1964"/>
      <c r="G75" s="1964"/>
      <c r="H75" s="1964"/>
      <c r="I75" s="1906"/>
      <c r="J75" s="1933"/>
      <c r="K75" s="1969"/>
      <c r="L75" s="1969"/>
      <c r="M75" s="2013">
        <f>SUM(M64:M74)</f>
        <v>-138522356.66999999</v>
      </c>
      <c r="N75" s="513"/>
      <c r="O75" s="1861"/>
    </row>
    <row r="76" spans="1:19" ht="14.1" customHeight="1" thickBot="1" x14ac:dyDescent="0.3">
      <c r="C76" s="513"/>
      <c r="D76" s="513"/>
      <c r="E76" s="513"/>
      <c r="F76" s="1964"/>
      <c r="G76" s="1964"/>
      <c r="H76" s="1964"/>
      <c r="I76" s="1907"/>
      <c r="J76" s="1934"/>
      <c r="K76" s="2009"/>
      <c r="L76" s="2009"/>
      <c r="M76" s="2009"/>
      <c r="N76" s="513"/>
      <c r="O76" s="1861"/>
    </row>
    <row r="77" spans="1:19" ht="14.1" customHeight="1" thickBot="1" x14ac:dyDescent="0.3">
      <c r="A77" s="165" t="s">
        <v>2634</v>
      </c>
      <c r="B77" s="1912">
        <v>6</v>
      </c>
      <c r="C77" s="513" t="s">
        <v>2635</v>
      </c>
      <c r="D77" s="513"/>
      <c r="E77" s="513"/>
      <c r="F77" s="2009">
        <f>M77</f>
        <v>-55805938.369999997</v>
      </c>
      <c r="G77" s="2009"/>
      <c r="H77" s="2009"/>
      <c r="I77" s="1908">
        <v>0</v>
      </c>
      <c r="J77" s="1935">
        <v>55805938.369999997</v>
      </c>
      <c r="K77" s="1989">
        <f>+J77</f>
        <v>55805938.369999997</v>
      </c>
      <c r="L77" s="1989"/>
      <c r="M77" s="2008">
        <f>-K77</f>
        <v>-55805938.369999997</v>
      </c>
      <c r="N77" s="513"/>
      <c r="O77" s="1861" t="s">
        <v>2636</v>
      </c>
      <c r="P77" s="165"/>
      <c r="Q77" s="1929" t="s">
        <v>2560</v>
      </c>
      <c r="R77" s="1861"/>
      <c r="S77" s="1930" t="s">
        <v>2637</v>
      </c>
    </row>
    <row r="78" spans="1:19" ht="12.9" customHeight="1" thickBot="1" x14ac:dyDescent="0.3">
      <c r="C78" s="513"/>
      <c r="D78" s="513"/>
      <c r="E78" s="513"/>
      <c r="F78" s="2009"/>
      <c r="G78" s="2009"/>
      <c r="H78" s="2009"/>
      <c r="I78" s="1934"/>
      <c r="J78" s="1934"/>
      <c r="K78" s="2009"/>
      <c r="L78" s="2009"/>
      <c r="M78" s="1964"/>
      <c r="N78" s="513"/>
      <c r="O78" s="1861"/>
      <c r="Q78" s="1939"/>
    </row>
    <row r="79" spans="1:19" ht="12.9" customHeight="1" x14ac:dyDescent="0.25">
      <c r="A79" s="165" t="s">
        <v>2638</v>
      </c>
      <c r="B79" s="1912">
        <v>7</v>
      </c>
      <c r="C79" s="513" t="s">
        <v>2639</v>
      </c>
      <c r="D79" s="513"/>
      <c r="E79" s="513"/>
      <c r="F79" s="2009">
        <f>M81</f>
        <v>-5086.710000000021</v>
      </c>
      <c r="G79" s="2009"/>
      <c r="H79" s="2009"/>
      <c r="I79" s="1909">
        <v>0</v>
      </c>
      <c r="J79" s="1940">
        <v>0</v>
      </c>
      <c r="K79" s="2028">
        <f>I79-J79</f>
        <v>0</v>
      </c>
      <c r="L79" s="2028"/>
      <c r="M79" s="2029">
        <f>K79</f>
        <v>0</v>
      </c>
      <c r="N79" s="513"/>
      <c r="O79" s="1861">
        <v>122998</v>
      </c>
      <c r="Q79" s="1861" t="s">
        <v>2586</v>
      </c>
    </row>
    <row r="80" spans="1:19" ht="12.9" customHeight="1" x14ac:dyDescent="0.25">
      <c r="A80" s="165" t="s">
        <v>2640</v>
      </c>
      <c r="B80" s="1912">
        <v>8</v>
      </c>
      <c r="C80" s="513" t="s">
        <v>2641</v>
      </c>
      <c r="D80" s="513"/>
      <c r="E80" s="513"/>
      <c r="F80" s="2009"/>
      <c r="G80" s="2009"/>
      <c r="H80" s="2009"/>
      <c r="I80" s="1910">
        <v>516363.13</v>
      </c>
      <c r="J80" s="1911">
        <v>521449.84</v>
      </c>
      <c r="K80" s="2003">
        <f>I80-J80</f>
        <v>-5086.710000000021</v>
      </c>
      <c r="L80" s="2003"/>
      <c r="M80" s="2030">
        <f>K80</f>
        <v>-5086.710000000021</v>
      </c>
      <c r="N80" s="513"/>
      <c r="O80" s="1861" t="s">
        <v>2642</v>
      </c>
      <c r="Q80" s="1861" t="s">
        <v>2586</v>
      </c>
    </row>
    <row r="81" spans="1:19" ht="12.9" customHeight="1" thickBot="1" x14ac:dyDescent="0.3">
      <c r="C81" s="513"/>
      <c r="D81" s="513"/>
      <c r="E81" s="513"/>
      <c r="F81" s="2009"/>
      <c r="G81" s="2009"/>
      <c r="H81" s="2009"/>
      <c r="I81" s="1906"/>
      <c r="J81" s="1933"/>
      <c r="K81" s="1969"/>
      <c r="L81" s="1969"/>
      <c r="M81" s="2013">
        <f>SUM(M79:M80)</f>
        <v>-5086.710000000021</v>
      </c>
      <c r="N81" s="513"/>
      <c r="O81" s="1861"/>
      <c r="Q81" s="1939"/>
    </row>
    <row r="82" spans="1:19" ht="12.9" customHeight="1" thickBot="1" x14ac:dyDescent="0.3">
      <c r="C82" s="513"/>
      <c r="D82" s="513"/>
      <c r="E82" s="513"/>
      <c r="F82" s="2009"/>
      <c r="G82" s="2009"/>
      <c r="H82" s="2009"/>
      <c r="I82" s="1934"/>
      <c r="J82" s="1934"/>
      <c r="K82" s="2009"/>
      <c r="L82" s="2009"/>
      <c r="M82" s="1964"/>
      <c r="N82" s="513"/>
      <c r="O82" s="1861"/>
      <c r="Q82" s="1939"/>
    </row>
    <row r="83" spans="1:19" ht="12.9" customHeight="1" x14ac:dyDescent="0.25">
      <c r="B83" s="1912">
        <v>9</v>
      </c>
      <c r="C83" s="1941" t="s">
        <v>2643</v>
      </c>
      <c r="D83" s="513"/>
      <c r="E83" s="513"/>
      <c r="F83" s="2009">
        <f>M87</f>
        <v>0</v>
      </c>
      <c r="G83" s="2009"/>
      <c r="H83" s="2009"/>
      <c r="I83" s="1904"/>
      <c r="J83" s="1928"/>
      <c r="K83" s="1961"/>
      <c r="L83" s="1961"/>
      <c r="M83" s="2006">
        <f>-K83</f>
        <v>0</v>
      </c>
      <c r="N83" s="513"/>
      <c r="O83" s="1861"/>
      <c r="Q83" s="1939"/>
    </row>
    <row r="84" spans="1:19" ht="12.9" customHeight="1" x14ac:dyDescent="0.25">
      <c r="C84" s="513"/>
      <c r="D84" s="513"/>
      <c r="E84" s="513"/>
      <c r="F84" s="2009"/>
      <c r="G84" s="2009"/>
      <c r="H84" s="2009"/>
      <c r="I84" s="1905"/>
      <c r="J84" s="1907"/>
      <c r="K84" s="1964"/>
      <c r="L84" s="1964"/>
      <c r="M84" s="2011">
        <f>-K84</f>
        <v>0</v>
      </c>
      <c r="N84" s="513"/>
      <c r="O84" s="1861"/>
      <c r="Q84" s="1939"/>
    </row>
    <row r="85" spans="1:19" ht="12.9" customHeight="1" x14ac:dyDescent="0.25">
      <c r="C85" s="513"/>
      <c r="D85" s="513"/>
      <c r="E85" s="513"/>
      <c r="F85" s="2009"/>
      <c r="G85" s="2009"/>
      <c r="H85" s="2009"/>
      <c r="I85" s="1905"/>
      <c r="J85" s="1907"/>
      <c r="K85" s="1964"/>
      <c r="L85" s="1964"/>
      <c r="M85" s="2011">
        <f>-K85</f>
        <v>0</v>
      </c>
      <c r="N85" s="513"/>
      <c r="O85" s="1861"/>
      <c r="Q85" s="1939"/>
    </row>
    <row r="86" spans="1:19" ht="12.6" customHeight="1" x14ac:dyDescent="0.25">
      <c r="C86" s="513"/>
      <c r="D86" s="513"/>
      <c r="E86" s="513"/>
      <c r="F86" s="2009"/>
      <c r="G86" s="2009"/>
      <c r="H86" s="2009"/>
      <c r="I86" s="1905"/>
      <c r="J86" s="1907"/>
      <c r="K86" s="1964"/>
      <c r="L86" s="1964"/>
      <c r="M86" s="2011">
        <f>-K86</f>
        <v>0</v>
      </c>
      <c r="N86" s="513"/>
      <c r="O86" s="1861"/>
      <c r="Q86" s="1939"/>
    </row>
    <row r="87" spans="1:19" ht="12.9" customHeight="1" thickBot="1" x14ac:dyDescent="0.3">
      <c r="C87" s="513"/>
      <c r="D87" s="513"/>
      <c r="E87" s="513"/>
      <c r="F87" s="2009"/>
      <c r="G87" s="2009"/>
      <c r="H87" s="2009"/>
      <c r="I87" s="1906"/>
      <c r="J87" s="1933"/>
      <c r="K87" s="1969"/>
      <c r="L87" s="1969"/>
      <c r="M87" s="2013">
        <f>SUM(M83:M86)</f>
        <v>0</v>
      </c>
      <c r="N87" s="513"/>
      <c r="O87" s="1861"/>
      <c r="Q87" s="1939"/>
    </row>
    <row r="88" spans="1:19" ht="12.9" customHeight="1" thickBot="1" x14ac:dyDescent="0.3">
      <c r="C88" s="513"/>
      <c r="D88" s="513"/>
      <c r="E88" s="513"/>
      <c r="F88" s="2009"/>
      <c r="G88" s="2009"/>
      <c r="H88" s="2009"/>
      <c r="I88" s="1934"/>
      <c r="J88" s="1934"/>
      <c r="K88" s="2009"/>
      <c r="L88" s="2009"/>
      <c r="M88" s="1964"/>
      <c r="N88" s="513"/>
      <c r="O88" s="1861"/>
      <c r="Q88" s="1939"/>
    </row>
    <row r="89" spans="1:19" ht="12.9" customHeight="1" x14ac:dyDescent="0.25">
      <c r="A89" s="513" t="s">
        <v>2644</v>
      </c>
      <c r="B89" s="1927">
        <v>10</v>
      </c>
      <c r="C89" s="513" t="s">
        <v>2310</v>
      </c>
      <c r="D89" s="513"/>
      <c r="E89" s="513"/>
      <c r="F89" s="1964">
        <f>M93</f>
        <v>4130</v>
      </c>
      <c r="G89" s="1964"/>
      <c r="H89" s="1964"/>
      <c r="I89" s="1909">
        <v>0</v>
      </c>
      <c r="J89" s="1928">
        <v>-4130</v>
      </c>
      <c r="K89" s="1961">
        <f>-I89+J89</f>
        <v>-4130</v>
      </c>
      <c r="L89" s="1961"/>
      <c r="M89" s="2006">
        <f>-K89</f>
        <v>4130</v>
      </c>
      <c r="N89" s="513"/>
      <c r="O89" s="1861" t="s">
        <v>2311</v>
      </c>
      <c r="P89" s="1929"/>
      <c r="Q89" s="1861" t="s">
        <v>2586</v>
      </c>
      <c r="S89" s="1930"/>
    </row>
    <row r="90" spans="1:19" ht="12.9" customHeight="1" x14ac:dyDescent="0.25">
      <c r="A90" s="513"/>
      <c r="B90" s="1927"/>
      <c r="C90" s="513"/>
      <c r="D90" s="513"/>
      <c r="E90" s="513"/>
      <c r="F90" s="2009"/>
      <c r="G90" s="2009"/>
      <c r="H90" s="2009"/>
      <c r="I90" s="1905"/>
      <c r="J90" s="1907"/>
      <c r="K90" s="1964"/>
      <c r="L90" s="1964"/>
      <c r="M90" s="2011">
        <f>-K90</f>
        <v>0</v>
      </c>
      <c r="N90" s="513"/>
      <c r="O90" s="1942"/>
      <c r="P90" s="1943"/>
    </row>
    <row r="91" spans="1:19" ht="12.9" customHeight="1" x14ac:dyDescent="0.25">
      <c r="A91" s="513"/>
      <c r="B91" s="1927"/>
      <c r="C91" s="513"/>
      <c r="D91" s="513"/>
      <c r="E91" s="513"/>
      <c r="F91" s="2009"/>
      <c r="G91" s="2009"/>
      <c r="H91" s="2009"/>
      <c r="I91" s="1905"/>
      <c r="J91" s="1907"/>
      <c r="K91" s="1964"/>
      <c r="L91" s="1964"/>
      <c r="M91" s="2011">
        <f>-K91</f>
        <v>0</v>
      </c>
      <c r="N91" s="513"/>
      <c r="O91" s="1942"/>
      <c r="P91" s="1943"/>
    </row>
    <row r="92" spans="1:19" ht="12.9" customHeight="1" x14ac:dyDescent="0.25">
      <c r="A92" s="513"/>
      <c r="B92" s="1927"/>
      <c r="C92" s="513"/>
      <c r="D92" s="513"/>
      <c r="E92" s="513"/>
      <c r="F92" s="2009"/>
      <c r="G92" s="2009"/>
      <c r="H92" s="2009"/>
      <c r="I92" s="1905"/>
      <c r="J92" s="1907"/>
      <c r="K92" s="1964"/>
      <c r="L92" s="1964"/>
      <c r="M92" s="2011">
        <f>-K92</f>
        <v>0</v>
      </c>
      <c r="N92" s="513"/>
      <c r="O92" s="1861"/>
      <c r="P92" s="1929"/>
    </row>
    <row r="93" spans="1:19" ht="12.9" customHeight="1" thickBot="1" x14ac:dyDescent="0.3">
      <c r="A93" s="513"/>
      <c r="B93" s="1927"/>
      <c r="C93" s="513"/>
      <c r="D93" s="513"/>
      <c r="E93" s="513"/>
      <c r="F93" s="2009"/>
      <c r="G93" s="2009"/>
      <c r="H93" s="2009"/>
      <c r="I93" s="1906"/>
      <c r="J93" s="1933"/>
      <c r="K93" s="1969"/>
      <c r="L93" s="1969"/>
      <c r="M93" s="2013">
        <f>SUM(M89:M92)</f>
        <v>4130</v>
      </c>
      <c r="N93" s="513"/>
      <c r="O93" s="1861"/>
      <c r="P93" s="1929"/>
      <c r="Q93" s="1861"/>
    </row>
    <row r="94" spans="1:19" ht="12.9" customHeight="1" thickBot="1" x14ac:dyDescent="0.3">
      <c r="A94" s="513"/>
      <c r="B94" s="1927"/>
      <c r="C94" s="513"/>
      <c r="D94" s="513"/>
      <c r="E94" s="513"/>
      <c r="F94" s="2009"/>
      <c r="G94" s="2009"/>
      <c r="H94" s="2009"/>
      <c r="I94" s="1907"/>
      <c r="J94" s="1907"/>
      <c r="K94" s="1964"/>
      <c r="L94" s="1964"/>
      <c r="M94" s="1964"/>
      <c r="N94" s="513"/>
      <c r="O94" s="1861"/>
      <c r="P94" s="1929"/>
      <c r="Q94" s="1861"/>
    </row>
    <row r="95" spans="1:19" ht="12.9" customHeight="1" x14ac:dyDescent="0.25">
      <c r="A95" s="513" t="s">
        <v>2645</v>
      </c>
      <c r="B95" s="1927">
        <v>11</v>
      </c>
      <c r="C95" s="513" t="s">
        <v>2646</v>
      </c>
      <c r="D95" s="513"/>
      <c r="E95" s="513"/>
      <c r="F95" s="2009">
        <f>M97</f>
        <v>-8651.5200000107288</v>
      </c>
      <c r="G95" s="2009"/>
      <c r="H95" s="2009"/>
      <c r="I95" s="1904">
        <v>-184796787.984</v>
      </c>
      <c r="J95" s="1928">
        <v>-184788136.46399999</v>
      </c>
      <c r="K95" s="1961">
        <f>-I95+J95</f>
        <v>8651.5200000107288</v>
      </c>
      <c r="L95" s="1961"/>
      <c r="M95" s="2006">
        <f>-K95</f>
        <v>-8651.5200000107288</v>
      </c>
      <c r="N95" s="513"/>
      <c r="O95" s="1861" t="s">
        <v>2647</v>
      </c>
      <c r="P95" s="165"/>
      <c r="Q95" s="1929" t="s">
        <v>2648</v>
      </c>
    </row>
    <row r="96" spans="1:19" ht="12.9" customHeight="1" x14ac:dyDescent="0.25">
      <c r="A96" s="513"/>
      <c r="B96" s="1927"/>
      <c r="C96" s="513"/>
      <c r="D96" s="513"/>
      <c r="E96" s="513"/>
      <c r="F96" s="2009"/>
      <c r="G96" s="2009"/>
      <c r="H96" s="2009"/>
      <c r="I96" s="2010"/>
      <c r="J96" s="1964"/>
      <c r="K96" s="1964"/>
      <c r="L96" s="1964"/>
      <c r="M96" s="2011"/>
      <c r="N96" s="513"/>
      <c r="O96" s="1861"/>
      <c r="P96" s="1929"/>
      <c r="Q96" s="1861"/>
    </row>
    <row r="97" spans="1:19" ht="12.9" customHeight="1" thickBot="1" x14ac:dyDescent="0.3">
      <c r="C97" s="513"/>
      <c r="D97" s="513"/>
      <c r="E97" s="513"/>
      <c r="F97" s="2009"/>
      <c r="G97" s="2009"/>
      <c r="H97" s="2009"/>
      <c r="I97" s="2012"/>
      <c r="J97" s="1969"/>
      <c r="K97" s="1969"/>
      <c r="L97" s="1969"/>
      <c r="M97" s="2013">
        <f>SUM(M95:M96)</f>
        <v>-8651.5200000107288</v>
      </c>
      <c r="N97" s="513"/>
      <c r="O97" s="1942"/>
      <c r="P97" s="1938"/>
    </row>
    <row r="98" spans="1:19" ht="27" customHeight="1" x14ac:dyDescent="0.25">
      <c r="C98" s="2462" t="s">
        <v>2649</v>
      </c>
      <c r="D98" s="2462"/>
      <c r="E98" s="2462"/>
      <c r="F98" s="2031">
        <f>SUM(F12:F95)</f>
        <v>-49151710.269999936</v>
      </c>
      <c r="G98" s="1964"/>
      <c r="H98" s="2009"/>
      <c r="I98" s="1964" t="s">
        <v>2650</v>
      </c>
      <c r="J98" s="2009"/>
      <c r="K98" s="2009"/>
      <c r="L98" s="2009"/>
      <c r="M98" s="2009"/>
      <c r="N98" s="513"/>
      <c r="O98" s="1861"/>
    </row>
    <row r="99" spans="1:19" ht="12.9" customHeight="1" x14ac:dyDescent="0.25">
      <c r="C99" s="2463"/>
      <c r="D99" s="2463"/>
      <c r="E99" s="2463"/>
      <c r="F99" s="2009"/>
      <c r="G99" s="2009"/>
      <c r="H99" s="2009"/>
      <c r="I99" s="1964"/>
      <c r="J99" s="2009"/>
      <c r="K99" s="2009"/>
      <c r="L99" s="2009"/>
      <c r="M99" s="2009"/>
      <c r="N99" s="513"/>
      <c r="O99" s="1861"/>
    </row>
    <row r="100" spans="1:19" ht="12.9" customHeight="1" x14ac:dyDescent="0.25">
      <c r="C100" s="1929"/>
      <c r="D100" s="1929"/>
      <c r="E100" s="1929"/>
      <c r="F100" s="2009"/>
      <c r="G100" s="2009"/>
      <c r="H100" s="2009"/>
      <c r="I100" s="1964"/>
      <c r="J100" s="2009"/>
      <c r="K100" s="2009"/>
      <c r="L100" s="2009"/>
      <c r="M100" s="2009"/>
      <c r="N100" s="513"/>
      <c r="O100" s="1861"/>
    </row>
    <row r="101" spans="1:19" ht="12.9" customHeight="1" x14ac:dyDescent="0.25">
      <c r="C101" s="513"/>
      <c r="D101" s="513"/>
      <c r="E101" s="513"/>
      <c r="F101" s="2009"/>
      <c r="G101" s="2009"/>
      <c r="H101" s="2009"/>
      <c r="I101" s="1964"/>
      <c r="J101" s="2009"/>
      <c r="K101" s="2009"/>
      <c r="L101" s="2009"/>
      <c r="M101" s="2009"/>
      <c r="N101" s="513"/>
      <c r="O101" s="1861"/>
    </row>
    <row r="102" spans="1:19" x14ac:dyDescent="0.25">
      <c r="C102" s="515" t="s">
        <v>2651</v>
      </c>
      <c r="D102" s="513"/>
      <c r="E102" s="513"/>
      <c r="F102" s="2009"/>
      <c r="G102" s="2009"/>
      <c r="H102" s="2009"/>
      <c r="I102" s="1964"/>
      <c r="J102" s="2009"/>
      <c r="K102" s="2009"/>
      <c r="L102" s="2009"/>
      <c r="M102" s="2009"/>
      <c r="N102" s="513"/>
      <c r="O102" s="1861"/>
    </row>
    <row r="103" spans="1:19" ht="13.8" thickBot="1" x14ac:dyDescent="0.3">
      <c r="C103" s="513"/>
      <c r="D103" s="513"/>
      <c r="E103" s="513"/>
      <c r="F103" s="2009"/>
      <c r="G103" s="2009"/>
      <c r="H103" s="2009"/>
      <c r="I103" s="1964"/>
      <c r="J103" s="2009"/>
      <c r="K103" s="2009"/>
      <c r="L103" s="2009"/>
      <c r="M103" s="2009"/>
      <c r="N103" s="513"/>
      <c r="O103" s="1861"/>
    </row>
    <row r="104" spans="1:19" x14ac:dyDescent="0.25">
      <c r="A104" s="513" t="s">
        <v>2652</v>
      </c>
      <c r="B104" s="1927">
        <v>12</v>
      </c>
      <c r="C104" s="513" t="s">
        <v>2653</v>
      </c>
      <c r="D104" s="513"/>
      <c r="E104" s="513"/>
      <c r="F104" s="1964">
        <f>M106</f>
        <v>77066796</v>
      </c>
      <c r="G104" s="1964"/>
      <c r="H104" s="1964"/>
      <c r="I104" s="1904">
        <v>0</v>
      </c>
      <c r="J104" s="1928">
        <v>-115692680</v>
      </c>
      <c r="K104" s="1961">
        <f>+J104</f>
        <v>-115692680</v>
      </c>
      <c r="L104" s="1961"/>
      <c r="M104" s="2006">
        <f>-K104</f>
        <v>115692680</v>
      </c>
      <c r="N104" s="513"/>
      <c r="O104" s="1861" t="s">
        <v>2654</v>
      </c>
      <c r="Q104" s="1861" t="s">
        <v>2551</v>
      </c>
      <c r="S104" s="1930" t="s">
        <v>2655</v>
      </c>
    </row>
    <row r="105" spans="1:19" x14ac:dyDescent="0.25">
      <c r="A105" s="513" t="s">
        <v>2656</v>
      </c>
      <c r="B105" s="1927"/>
      <c r="C105" s="513"/>
      <c r="D105" s="513"/>
      <c r="E105" s="513"/>
      <c r="F105" s="2009"/>
      <c r="G105" s="2009"/>
      <c r="H105" s="2009"/>
      <c r="I105" s="1905">
        <v>0</v>
      </c>
      <c r="J105" s="1907">
        <v>38625884</v>
      </c>
      <c r="K105" s="1964">
        <f>+I105-J105</f>
        <v>-38625884</v>
      </c>
      <c r="L105" s="1964"/>
      <c r="M105" s="2011">
        <f>+K105</f>
        <v>-38625884</v>
      </c>
      <c r="N105" s="513"/>
      <c r="O105" s="1861" t="s">
        <v>2657</v>
      </c>
      <c r="P105" s="1914"/>
      <c r="Q105" s="1861" t="s">
        <v>2551</v>
      </c>
    </row>
    <row r="106" spans="1:19" ht="13.8" thickBot="1" x14ac:dyDescent="0.3">
      <c r="C106" s="513"/>
      <c r="D106" s="513"/>
      <c r="E106" s="513"/>
      <c r="F106" s="2009"/>
      <c r="G106" s="2009"/>
      <c r="H106" s="2009"/>
      <c r="I106" s="1906"/>
      <c r="J106" s="1933"/>
      <c r="K106" s="1969"/>
      <c r="L106" s="1969"/>
      <c r="M106" s="2013">
        <f>SUM(M104:M105)</f>
        <v>77066796</v>
      </c>
      <c r="N106" s="513"/>
      <c r="O106" s="1861"/>
    </row>
    <row r="107" spans="1:19" ht="13.8" thickBot="1" x14ac:dyDescent="0.3">
      <c r="C107" s="513"/>
      <c r="D107" s="513"/>
      <c r="E107" s="513"/>
      <c r="F107" s="2009"/>
      <c r="G107" s="2009"/>
      <c r="H107" s="2009"/>
      <c r="I107" s="1934"/>
      <c r="J107" s="1934"/>
      <c r="K107" s="2009"/>
      <c r="L107" s="1964"/>
      <c r="M107" s="2009"/>
      <c r="N107" s="513"/>
      <c r="O107" s="1861"/>
    </row>
    <row r="108" spans="1:19" ht="34.5" customHeight="1" thickBot="1" x14ac:dyDescent="0.3">
      <c r="A108" s="165" t="s">
        <v>2658</v>
      </c>
      <c r="B108" s="1912">
        <v>13</v>
      </c>
      <c r="C108" s="513" t="s">
        <v>2659</v>
      </c>
      <c r="D108" s="513"/>
      <c r="E108" s="513"/>
      <c r="F108" s="1964">
        <f>M108</f>
        <v>62928.969999999972</v>
      </c>
      <c r="G108" s="1964"/>
      <c r="H108" s="1964"/>
      <c r="I108" s="1908">
        <v>-1954320.46</v>
      </c>
      <c r="J108" s="1935">
        <v>-2017249.43</v>
      </c>
      <c r="K108" s="1989">
        <f>-I108+J108</f>
        <v>-62928.969999999972</v>
      </c>
      <c r="L108" s="1989"/>
      <c r="M108" s="2008">
        <f>-K108</f>
        <v>62928.969999999972</v>
      </c>
      <c r="N108" s="513"/>
      <c r="O108" s="1861" t="s">
        <v>2872</v>
      </c>
      <c r="P108" s="1929"/>
      <c r="Q108" s="1861" t="s">
        <v>2660</v>
      </c>
    </row>
    <row r="109" spans="1:19" ht="13.8" thickBot="1" x14ac:dyDescent="0.3">
      <c r="C109" s="513"/>
      <c r="D109" s="513"/>
      <c r="E109" s="513"/>
      <c r="F109" s="1964"/>
      <c r="G109" s="1964"/>
      <c r="H109" s="1964"/>
      <c r="I109" s="1907"/>
      <c r="J109" s="1934"/>
      <c r="K109" s="2009"/>
      <c r="L109" s="2009"/>
      <c r="M109" s="2009"/>
      <c r="N109" s="513"/>
      <c r="O109" s="1861"/>
      <c r="Q109" s="1944"/>
    </row>
    <row r="110" spans="1:19" x14ac:dyDescent="0.25">
      <c r="A110" s="513" t="s">
        <v>2661</v>
      </c>
      <c r="B110" s="1927">
        <v>14</v>
      </c>
      <c r="C110" s="513" t="s">
        <v>2662</v>
      </c>
      <c r="D110" s="513"/>
      <c r="E110" s="513"/>
      <c r="F110" s="1964">
        <f>M119</f>
        <v>56252374.339999996</v>
      </c>
      <c r="G110" s="1964"/>
      <c r="H110" s="1964"/>
      <c r="I110" s="1904">
        <v>0</v>
      </c>
      <c r="J110" s="1928">
        <v>-51683103.859999999</v>
      </c>
      <c r="K110" s="1961">
        <f>+J110</f>
        <v>-51683103.859999999</v>
      </c>
      <c r="L110" s="1961"/>
      <c r="M110" s="2006">
        <f t="shared" ref="M110:M118" si="4">-K110</f>
        <v>51683103.859999999</v>
      </c>
      <c r="N110" s="513"/>
      <c r="O110" s="1861" t="s">
        <v>2663</v>
      </c>
      <c r="P110" s="1929"/>
      <c r="Q110" s="1914" t="s">
        <v>2586</v>
      </c>
      <c r="S110" s="1930" t="s">
        <v>2664</v>
      </c>
    </row>
    <row r="111" spans="1:19" x14ac:dyDescent="0.25">
      <c r="A111" s="513" t="s">
        <v>2665</v>
      </c>
      <c r="B111" s="1927"/>
      <c r="C111" s="513"/>
      <c r="D111" s="513"/>
      <c r="E111" s="513"/>
      <c r="F111" s="1964"/>
      <c r="G111" s="1964"/>
      <c r="H111" s="1964"/>
      <c r="I111" s="1905">
        <v>0</v>
      </c>
      <c r="J111" s="1907">
        <v>-46468.05</v>
      </c>
      <c r="K111" s="1964">
        <f>+J111</f>
        <v>-46468.05</v>
      </c>
      <c r="L111" s="1964"/>
      <c r="M111" s="2011">
        <f t="shared" si="4"/>
        <v>46468.05</v>
      </c>
      <c r="N111" s="513"/>
      <c r="O111" s="1861" t="s">
        <v>2666</v>
      </c>
      <c r="P111" s="1929"/>
      <c r="Q111" s="1914" t="s">
        <v>2586</v>
      </c>
      <c r="S111" s="1930" t="s">
        <v>2667</v>
      </c>
    </row>
    <row r="112" spans="1:19" x14ac:dyDescent="0.25">
      <c r="A112" s="513" t="s">
        <v>2668</v>
      </c>
      <c r="B112" s="1927"/>
      <c r="C112" s="513"/>
      <c r="D112" s="513"/>
      <c r="E112" s="513"/>
      <c r="F112" s="1964"/>
      <c r="G112" s="1964"/>
      <c r="H112" s="1964"/>
      <c r="I112" s="1905">
        <v>0</v>
      </c>
      <c r="J112" s="1907">
        <v>-3054519.95</v>
      </c>
      <c r="K112" s="1964">
        <f>+J112</f>
        <v>-3054519.95</v>
      </c>
      <c r="L112" s="1964"/>
      <c r="M112" s="2011">
        <f t="shared" si="4"/>
        <v>3054519.95</v>
      </c>
      <c r="N112" s="513"/>
      <c r="O112" s="1861" t="s">
        <v>2669</v>
      </c>
      <c r="P112" s="1929"/>
      <c r="Q112" s="1914" t="s">
        <v>2586</v>
      </c>
      <c r="S112" s="1930" t="s">
        <v>2670</v>
      </c>
    </row>
    <row r="113" spans="1:19" ht="26.4" x14ac:dyDescent="0.25">
      <c r="A113" s="513" t="s">
        <v>2671</v>
      </c>
      <c r="B113" s="1927"/>
      <c r="C113" s="513"/>
      <c r="D113" s="513"/>
      <c r="E113" s="513"/>
      <c r="F113" s="1964"/>
      <c r="G113" s="1964"/>
      <c r="H113" s="1964"/>
      <c r="I113" s="1905">
        <v>0</v>
      </c>
      <c r="J113" s="1907">
        <v>-1468282.48</v>
      </c>
      <c r="K113" s="1964">
        <f>+J113</f>
        <v>-1468282.48</v>
      </c>
      <c r="L113" s="1964"/>
      <c r="M113" s="2011">
        <f t="shared" si="4"/>
        <v>1468282.48</v>
      </c>
      <c r="N113" s="513"/>
      <c r="O113" s="1861" t="s">
        <v>2873</v>
      </c>
      <c r="P113" s="1929"/>
      <c r="Q113" s="1914" t="s">
        <v>2586</v>
      </c>
      <c r="S113" s="1930" t="s">
        <v>2672</v>
      </c>
    </row>
    <row r="114" spans="1:19" ht="26.4" x14ac:dyDescent="0.25">
      <c r="A114" s="513" t="s">
        <v>2673</v>
      </c>
      <c r="B114" s="1927"/>
      <c r="C114" s="513"/>
      <c r="D114" s="513"/>
      <c r="E114" s="513"/>
      <c r="F114" s="1964"/>
      <c r="G114" s="1964"/>
      <c r="H114" s="1964"/>
      <c r="I114" s="1905">
        <v>0</v>
      </c>
      <c r="J114" s="1907">
        <v>0</v>
      </c>
      <c r="K114" s="1964">
        <f>+J114</f>
        <v>0</v>
      </c>
      <c r="L114" s="1964"/>
      <c r="M114" s="2011">
        <f>-K114</f>
        <v>0</v>
      </c>
      <c r="N114" s="513"/>
      <c r="O114" s="1929" t="s">
        <v>2874</v>
      </c>
      <c r="P114" s="1929"/>
      <c r="Q114" s="1861" t="s">
        <v>2674</v>
      </c>
      <c r="S114" s="1930" t="s">
        <v>2675</v>
      </c>
    </row>
    <row r="115" spans="1:19" x14ac:dyDescent="0.25">
      <c r="A115" s="513" t="s">
        <v>2676</v>
      </c>
      <c r="B115" s="1927"/>
      <c r="C115" s="513"/>
      <c r="D115" s="513"/>
      <c r="E115" s="513"/>
      <c r="F115" s="1964"/>
      <c r="G115" s="1964"/>
      <c r="H115" s="1964"/>
      <c r="I115" s="1905">
        <v>0</v>
      </c>
      <c r="J115" s="1907">
        <v>0</v>
      </c>
      <c r="K115" s="1964">
        <f>+I115-J115</f>
        <v>0</v>
      </c>
      <c r="L115" s="1964"/>
      <c r="M115" s="2011">
        <f>K115</f>
        <v>0</v>
      </c>
      <c r="N115" s="513"/>
      <c r="O115" s="1861">
        <v>124998</v>
      </c>
      <c r="P115" s="1929"/>
      <c r="Q115" s="1861" t="s">
        <v>2537</v>
      </c>
    </row>
    <row r="116" spans="1:19" x14ac:dyDescent="0.25">
      <c r="A116" s="513" t="s">
        <v>2677</v>
      </c>
      <c r="B116" s="1927"/>
      <c r="C116" s="513"/>
      <c r="D116" s="513"/>
      <c r="E116" s="513"/>
      <c r="F116" s="1964"/>
      <c r="G116" s="1964"/>
      <c r="H116" s="1964"/>
      <c r="I116" s="1905">
        <v>0</v>
      </c>
      <c r="J116" s="1907">
        <v>0</v>
      </c>
      <c r="K116" s="1964">
        <f>-I116+J116</f>
        <v>0</v>
      </c>
      <c r="L116" s="1964"/>
      <c r="M116" s="2011">
        <f>-K116</f>
        <v>0</v>
      </c>
      <c r="N116" s="513"/>
      <c r="O116" s="1861">
        <v>217800</v>
      </c>
      <c r="P116" s="1945"/>
      <c r="Q116" s="1914" t="s">
        <v>2586</v>
      </c>
    </row>
    <row r="117" spans="1:19" x14ac:dyDescent="0.25">
      <c r="A117" s="513" t="s">
        <v>2678</v>
      </c>
      <c r="B117" s="1927"/>
      <c r="C117" s="513"/>
      <c r="D117" s="513"/>
      <c r="E117" s="513"/>
      <c r="F117" s="1964"/>
      <c r="G117" s="1964"/>
      <c r="H117" s="1964"/>
      <c r="I117" s="1905">
        <v>0</v>
      </c>
      <c r="J117" s="1907">
        <v>0</v>
      </c>
      <c r="K117" s="1964">
        <f>+J117</f>
        <v>0</v>
      </c>
      <c r="L117" s="1964"/>
      <c r="M117" s="2011">
        <f t="shared" si="4"/>
        <v>0</v>
      </c>
      <c r="N117" s="513"/>
      <c r="O117" s="1861">
        <v>727198</v>
      </c>
      <c r="P117" s="1929"/>
      <c r="Q117" s="1914" t="s">
        <v>2586</v>
      </c>
      <c r="S117" s="1930" t="s">
        <v>2679</v>
      </c>
    </row>
    <row r="118" spans="1:19" x14ac:dyDescent="0.25">
      <c r="A118" s="513" t="s">
        <v>2680</v>
      </c>
      <c r="B118" s="1927"/>
      <c r="C118" s="513"/>
      <c r="D118" s="513"/>
      <c r="E118" s="513"/>
      <c r="F118" s="1964"/>
      <c r="G118" s="1964"/>
      <c r="H118" s="1964"/>
      <c r="I118" s="1905">
        <v>-70720105.709999993</v>
      </c>
      <c r="J118" s="1907">
        <v>-70720105.709999993</v>
      </c>
      <c r="K118" s="1964">
        <f>-I118+J118</f>
        <v>0</v>
      </c>
      <c r="L118" s="1964"/>
      <c r="M118" s="2014">
        <f t="shared" si="4"/>
        <v>0</v>
      </c>
      <c r="N118" s="513"/>
      <c r="O118" s="1861" t="s">
        <v>2875</v>
      </c>
      <c r="P118" s="1929"/>
      <c r="Q118" s="1914" t="s">
        <v>2586</v>
      </c>
    </row>
    <row r="119" spans="1:19" ht="13.8" thickBot="1" x14ac:dyDescent="0.3">
      <c r="C119" s="513"/>
      <c r="D119" s="513"/>
      <c r="E119" s="513"/>
      <c r="F119" s="1964"/>
      <c r="G119" s="1964"/>
      <c r="H119" s="1964"/>
      <c r="I119" s="1906"/>
      <c r="J119" s="1933"/>
      <c r="K119" s="1969"/>
      <c r="L119" s="1969"/>
      <c r="M119" s="2015">
        <f>SUM(M110:M118)</f>
        <v>56252374.339999996</v>
      </c>
      <c r="N119" s="513"/>
      <c r="O119" s="1944"/>
      <c r="P119" s="1945"/>
      <c r="Q119" s="1944"/>
    </row>
    <row r="120" spans="1:19" ht="13.8" thickBot="1" x14ac:dyDescent="0.3">
      <c r="C120" s="513"/>
      <c r="D120" s="513"/>
      <c r="E120" s="513"/>
      <c r="F120" s="1964"/>
      <c r="G120" s="1964"/>
      <c r="H120" s="1964"/>
      <c r="I120" s="1907"/>
      <c r="J120" s="1907"/>
      <c r="K120" s="1964"/>
      <c r="L120" s="1964"/>
      <c r="M120" s="1964"/>
      <c r="N120" s="513"/>
      <c r="O120" s="1944"/>
      <c r="P120" s="1945"/>
      <c r="Q120" s="1944"/>
    </row>
    <row r="121" spans="1:19" x14ac:dyDescent="0.25">
      <c r="A121" s="513" t="s">
        <v>2681</v>
      </c>
      <c r="B121" s="1927">
        <v>15</v>
      </c>
      <c r="C121" s="513" t="s">
        <v>2682</v>
      </c>
      <c r="D121" s="513"/>
      <c r="E121" s="513"/>
      <c r="F121" s="1964">
        <f>M126</f>
        <v>14518.879999999888</v>
      </c>
      <c r="G121" s="1964"/>
      <c r="H121" s="1964"/>
      <c r="I121" s="1904">
        <v>0</v>
      </c>
      <c r="J121" s="1928">
        <v>0</v>
      </c>
      <c r="K121" s="1961">
        <f>+J121</f>
        <v>0</v>
      </c>
      <c r="L121" s="1961"/>
      <c r="M121" s="2006">
        <f>-K121</f>
        <v>0</v>
      </c>
      <c r="N121" s="513"/>
      <c r="O121" s="1861" t="s">
        <v>2683</v>
      </c>
      <c r="P121" s="1929"/>
      <c r="Q121" s="1914" t="s">
        <v>2560</v>
      </c>
      <c r="S121" s="1930" t="s">
        <v>2684</v>
      </c>
    </row>
    <row r="122" spans="1:19" ht="39.75" customHeight="1" x14ac:dyDescent="0.25">
      <c r="A122" s="513" t="s">
        <v>2685</v>
      </c>
      <c r="B122" s="1927"/>
      <c r="C122" s="513"/>
      <c r="D122" s="513"/>
      <c r="E122" s="513"/>
      <c r="F122" s="1964"/>
      <c r="G122" s="1964"/>
      <c r="H122" s="1964"/>
      <c r="I122" s="1905">
        <v>2113049.38</v>
      </c>
      <c r="J122" s="1907">
        <v>2098530.5</v>
      </c>
      <c r="K122" s="1964">
        <f>+I122-J122</f>
        <v>14518.879999999888</v>
      </c>
      <c r="L122" s="1964"/>
      <c r="M122" s="2011">
        <f>K122</f>
        <v>14518.879999999888</v>
      </c>
      <c r="N122" s="513"/>
      <c r="O122" s="1861" t="s">
        <v>2686</v>
      </c>
      <c r="P122" s="1929"/>
      <c r="Q122" s="1914" t="s">
        <v>2560</v>
      </c>
      <c r="S122" s="1861" t="s">
        <v>2885</v>
      </c>
    </row>
    <row r="123" spans="1:19" ht="26.4" x14ac:dyDescent="0.25">
      <c r="A123" s="513" t="s">
        <v>2687</v>
      </c>
      <c r="B123" s="1927"/>
      <c r="C123" s="513"/>
      <c r="D123" s="513"/>
      <c r="E123" s="513"/>
      <c r="F123" s="1964"/>
      <c r="G123" s="1964"/>
      <c r="H123" s="1964"/>
      <c r="I123" s="1905">
        <v>0</v>
      </c>
      <c r="J123" s="1907">
        <v>0</v>
      </c>
      <c r="K123" s="1964">
        <f>+J123</f>
        <v>0</v>
      </c>
      <c r="L123" s="1964"/>
      <c r="M123" s="2011">
        <f>-K123</f>
        <v>0</v>
      </c>
      <c r="N123" s="513"/>
      <c r="O123" s="1861" t="s">
        <v>2876</v>
      </c>
      <c r="P123" s="1929"/>
      <c r="S123" s="1930" t="s">
        <v>2684</v>
      </c>
    </row>
    <row r="124" spans="1:19" x14ac:dyDescent="0.25">
      <c r="A124" s="513"/>
      <c r="B124" s="1927"/>
      <c r="C124" s="513"/>
      <c r="D124" s="513"/>
      <c r="E124" s="513"/>
      <c r="F124" s="1964"/>
      <c r="G124" s="1964"/>
      <c r="H124" s="1964"/>
      <c r="I124" s="1905"/>
      <c r="J124" s="1907"/>
      <c r="K124" s="1964">
        <f>+J124</f>
        <v>0</v>
      </c>
      <c r="L124" s="1964"/>
      <c r="M124" s="2011">
        <f>-K124</f>
        <v>0</v>
      </c>
      <c r="N124" s="513"/>
      <c r="O124" s="513"/>
      <c r="P124" s="165"/>
      <c r="Q124" s="165"/>
      <c r="S124" s="165"/>
    </row>
    <row r="125" spans="1:19" x14ac:dyDescent="0.25">
      <c r="A125" s="513"/>
      <c r="B125" s="1927"/>
      <c r="C125" s="513"/>
      <c r="D125" s="513"/>
      <c r="E125" s="513"/>
      <c r="F125" s="1964"/>
      <c r="G125" s="1964"/>
      <c r="H125" s="1964"/>
      <c r="I125" s="1905"/>
      <c r="J125" s="1907"/>
      <c r="K125" s="1964"/>
      <c r="L125" s="1964"/>
      <c r="M125" s="2011"/>
      <c r="N125" s="513"/>
      <c r="O125" s="1861"/>
      <c r="P125" s="1929"/>
      <c r="S125" s="1930"/>
    </row>
    <row r="126" spans="1:19" ht="13.8" thickBot="1" x14ac:dyDescent="0.3">
      <c r="A126" s="513"/>
      <c r="B126" s="1927"/>
      <c r="C126" s="513"/>
      <c r="D126" s="513"/>
      <c r="E126" s="513"/>
      <c r="F126" s="1964"/>
      <c r="G126" s="1964"/>
      <c r="H126" s="1964"/>
      <c r="I126" s="1906"/>
      <c r="J126" s="1933"/>
      <c r="K126" s="1969"/>
      <c r="L126" s="1969"/>
      <c r="M126" s="2013">
        <f>SUM(M121:M123)</f>
        <v>14518.879999999888</v>
      </c>
      <c r="N126" s="513"/>
      <c r="O126" s="1861"/>
      <c r="P126" s="1929"/>
      <c r="Q126" s="1861"/>
      <c r="R126" s="513"/>
      <c r="S126" s="1930"/>
    </row>
    <row r="127" spans="1:19" ht="13.8" thickBot="1" x14ac:dyDescent="0.3">
      <c r="A127" s="513"/>
      <c r="B127" s="1927"/>
      <c r="C127" s="513"/>
      <c r="D127" s="513"/>
      <c r="E127" s="513"/>
      <c r="F127" s="1964"/>
      <c r="G127" s="1964"/>
      <c r="H127" s="1964"/>
      <c r="I127" s="1964"/>
      <c r="J127" s="1964"/>
      <c r="K127" s="1964"/>
      <c r="L127" s="1964"/>
      <c r="M127" s="1964"/>
      <c r="N127" s="513"/>
      <c r="O127" s="1861"/>
      <c r="P127" s="1929"/>
      <c r="Q127" s="1861"/>
      <c r="R127" s="513"/>
      <c r="S127" s="1930"/>
    </row>
    <row r="128" spans="1:19" x14ac:dyDescent="0.25">
      <c r="A128" s="513" t="s">
        <v>2688</v>
      </c>
      <c r="B128" s="1927">
        <v>16</v>
      </c>
      <c r="C128" s="513" t="s">
        <v>2689</v>
      </c>
      <c r="D128" s="513"/>
      <c r="E128" s="513"/>
      <c r="F128" s="1964">
        <f>M132</f>
        <v>-3883</v>
      </c>
      <c r="G128" s="1964"/>
      <c r="H128" s="1964"/>
      <c r="I128" s="1904">
        <v>67963.88</v>
      </c>
      <c r="J128" s="1928">
        <v>67963.88</v>
      </c>
      <c r="K128" s="1961">
        <f>-I128+J128</f>
        <v>0</v>
      </c>
      <c r="L128" s="1961"/>
      <c r="M128" s="2006">
        <f>-K128</f>
        <v>0</v>
      </c>
      <c r="N128" s="513"/>
      <c r="O128" s="1861" t="s">
        <v>2690</v>
      </c>
      <c r="Q128" s="1861" t="s">
        <v>2586</v>
      </c>
      <c r="R128" s="513"/>
      <c r="S128" s="1930"/>
    </row>
    <row r="129" spans="1:19" x14ac:dyDescent="0.25">
      <c r="A129" s="513" t="s">
        <v>2691</v>
      </c>
      <c r="B129" s="1927"/>
      <c r="C129" s="513"/>
      <c r="D129" s="513"/>
      <c r="E129" s="513"/>
      <c r="F129" s="1964"/>
      <c r="G129" s="1964"/>
      <c r="H129" s="1964"/>
      <c r="I129" s="2034"/>
      <c r="J129" s="2035"/>
      <c r="K129" s="1964">
        <f>J129</f>
        <v>0</v>
      </c>
      <c r="L129" s="1964"/>
      <c r="M129" s="2011">
        <f>-K129</f>
        <v>0</v>
      </c>
      <c r="N129" s="513"/>
      <c r="O129" s="1861">
        <v>818190</v>
      </c>
      <c r="Q129" s="1861" t="s">
        <v>2586</v>
      </c>
      <c r="R129" s="513"/>
      <c r="S129" s="1930" t="s">
        <v>2692</v>
      </c>
    </row>
    <row r="130" spans="1:19" x14ac:dyDescent="0.25">
      <c r="A130" s="513" t="s">
        <v>2693</v>
      </c>
      <c r="B130" s="1927"/>
      <c r="C130" s="513"/>
      <c r="D130" s="513"/>
      <c r="E130" s="513"/>
      <c r="F130" s="2009"/>
      <c r="G130" s="2009"/>
      <c r="H130" s="2009"/>
      <c r="I130" s="1905">
        <v>0</v>
      </c>
      <c r="J130" s="1907">
        <v>3883</v>
      </c>
      <c r="K130" s="1964">
        <f>J130</f>
        <v>3883</v>
      </c>
      <c r="L130" s="1964"/>
      <c r="M130" s="2011">
        <f>-K130</f>
        <v>-3883</v>
      </c>
      <c r="N130" s="513"/>
      <c r="O130" s="1861" t="s">
        <v>2694</v>
      </c>
      <c r="P130" s="1914"/>
      <c r="Q130" s="1861" t="s">
        <v>2586</v>
      </c>
      <c r="R130" s="513"/>
      <c r="S130" s="1930"/>
    </row>
    <row r="131" spans="1:19" x14ac:dyDescent="0.25">
      <c r="C131" s="513"/>
      <c r="D131" s="513"/>
      <c r="E131" s="513"/>
      <c r="F131" s="2009"/>
      <c r="G131" s="2009"/>
      <c r="H131" s="2009"/>
      <c r="I131" s="2019"/>
      <c r="J131" s="2003"/>
      <c r="K131" s="2003"/>
      <c r="L131" s="2003"/>
      <c r="M131" s="2030"/>
      <c r="N131" s="513"/>
      <c r="O131" s="1861" t="s">
        <v>2695</v>
      </c>
      <c r="Q131" s="1861" t="s">
        <v>2586</v>
      </c>
      <c r="R131" s="513"/>
      <c r="S131" s="1930"/>
    </row>
    <row r="132" spans="1:19" ht="13.8" thickBot="1" x14ac:dyDescent="0.3">
      <c r="C132" s="513"/>
      <c r="D132" s="513"/>
      <c r="E132" s="513"/>
      <c r="F132" s="1964"/>
      <c r="G132" s="1964"/>
      <c r="H132" s="1964"/>
      <c r="I132" s="2012"/>
      <c r="J132" s="1969"/>
      <c r="K132" s="1969"/>
      <c r="L132" s="1969"/>
      <c r="M132" s="2013">
        <f>SUM(M128:M131)</f>
        <v>-3883</v>
      </c>
      <c r="N132" s="513"/>
      <c r="O132" s="1861"/>
      <c r="Q132" s="1861"/>
      <c r="R132" s="513"/>
      <c r="S132" s="1930"/>
    </row>
    <row r="133" spans="1:19" ht="27" customHeight="1" x14ac:dyDescent="0.25">
      <c r="C133" s="2464" t="s">
        <v>2696</v>
      </c>
      <c r="D133" s="2464"/>
      <c r="E133" s="2464"/>
      <c r="F133" s="2031">
        <f>SUM(F104:F131)</f>
        <v>133392735.19</v>
      </c>
      <c r="G133" s="1964"/>
      <c r="H133" s="2009"/>
      <c r="I133" s="1964"/>
      <c r="J133" s="2009"/>
      <c r="K133" s="2009"/>
      <c r="L133" s="2009"/>
      <c r="M133" s="2009"/>
      <c r="N133" s="513"/>
      <c r="O133" s="1861"/>
      <c r="Q133" s="1861"/>
      <c r="R133" s="513"/>
      <c r="S133" s="1930"/>
    </row>
    <row r="134" spans="1:19" ht="13.5" customHeight="1" x14ac:dyDescent="0.25">
      <c r="C134" s="513"/>
      <c r="D134" s="513"/>
      <c r="E134" s="513"/>
      <c r="F134" s="2009"/>
      <c r="G134" s="2009"/>
      <c r="H134" s="2009"/>
      <c r="I134" s="1964"/>
      <c r="J134" s="2009"/>
      <c r="K134" s="2009"/>
      <c r="L134" s="2009"/>
      <c r="M134" s="2009"/>
      <c r="N134" s="513"/>
      <c r="O134" s="1861"/>
      <c r="Q134" s="1861"/>
      <c r="R134" s="513"/>
      <c r="S134" s="1930"/>
    </row>
    <row r="135" spans="1:19" x14ac:dyDescent="0.25">
      <c r="C135" s="513"/>
      <c r="D135" s="513"/>
      <c r="E135" s="513"/>
      <c r="F135" s="2009"/>
      <c r="G135" s="2009"/>
      <c r="H135" s="2009"/>
      <c r="I135" s="1964"/>
      <c r="J135" s="2009"/>
      <c r="K135" s="2009"/>
      <c r="L135" s="2009"/>
      <c r="M135" s="2009"/>
      <c r="N135" s="513"/>
      <c r="O135" s="1861"/>
      <c r="Q135" s="1861"/>
      <c r="R135" s="513"/>
      <c r="S135" s="1930"/>
    </row>
    <row r="136" spans="1:19" x14ac:dyDescent="0.25">
      <c r="C136" s="515" t="s">
        <v>2697</v>
      </c>
      <c r="D136" s="513"/>
      <c r="E136" s="513"/>
      <c r="F136" s="2009"/>
      <c r="G136" s="2009"/>
      <c r="H136" s="2009"/>
      <c r="I136" s="1964"/>
      <c r="J136" s="2009"/>
      <c r="K136" s="2009"/>
      <c r="L136" s="2009"/>
      <c r="M136" s="2009"/>
      <c r="N136" s="513"/>
      <c r="O136" s="1861"/>
      <c r="Q136" s="1861"/>
      <c r="R136" s="513"/>
      <c r="S136" s="1930"/>
    </row>
    <row r="137" spans="1:19" x14ac:dyDescent="0.25">
      <c r="C137" s="513"/>
      <c r="D137" s="513"/>
      <c r="E137" s="513"/>
      <c r="F137" s="2009"/>
      <c r="G137" s="2009"/>
      <c r="H137" s="2009"/>
      <c r="I137" s="1925" t="s">
        <v>2532</v>
      </c>
      <c r="J137" s="1925" t="s">
        <v>2270</v>
      </c>
      <c r="K137" s="1925" t="str">
        <f xml:space="preserve"> "FY" &amp; TEXT(ASD, "YY") &amp; " Net"</f>
        <v>FY16 Net</v>
      </c>
      <c r="L137" s="1925"/>
      <c r="M137" s="1925" t="s">
        <v>2533</v>
      </c>
      <c r="N137" s="513"/>
      <c r="O137" s="1861"/>
    </row>
    <row r="138" spans="1:19" ht="13.8" thickBot="1" x14ac:dyDescent="0.3">
      <c r="B138" s="1912">
        <v>17</v>
      </c>
      <c r="C138" s="513" t="s">
        <v>2698</v>
      </c>
      <c r="D138" s="513"/>
      <c r="E138" s="513"/>
      <c r="F138" s="2009"/>
      <c r="G138" s="2009"/>
      <c r="H138" s="2009"/>
      <c r="I138" s="1925"/>
      <c r="J138" s="1925"/>
      <c r="K138" s="1925"/>
      <c r="L138" s="1925"/>
      <c r="M138" s="1925"/>
      <c r="N138" s="513"/>
      <c r="O138" s="1861"/>
    </row>
    <row r="139" spans="1:19" ht="11.4" customHeight="1" x14ac:dyDescent="0.25">
      <c r="A139" s="165" t="s">
        <v>2699</v>
      </c>
      <c r="C139" s="513"/>
      <c r="D139" s="513"/>
      <c r="E139" s="513"/>
      <c r="F139" s="2009">
        <f>M143</f>
        <v>16699677.759999998</v>
      </c>
      <c r="G139" s="2009"/>
      <c r="H139" s="2009"/>
      <c r="I139" s="1946">
        <v>0</v>
      </c>
      <c r="J139" s="1947">
        <v>0</v>
      </c>
      <c r="K139" s="1947">
        <f>+J139</f>
        <v>0</v>
      </c>
      <c r="L139" s="1947"/>
      <c r="M139" s="1948">
        <f>-K139</f>
        <v>0</v>
      </c>
      <c r="N139" s="513"/>
      <c r="O139" s="1861" t="s">
        <v>2700</v>
      </c>
      <c r="P139" s="1929"/>
      <c r="Q139" s="1914" t="s">
        <v>2586</v>
      </c>
      <c r="S139" s="1930" t="s">
        <v>2701</v>
      </c>
    </row>
    <row r="140" spans="1:19" ht="13.35" customHeight="1" x14ac:dyDescent="0.25">
      <c r="A140" s="165" t="s">
        <v>2702</v>
      </c>
      <c r="C140" s="513"/>
      <c r="D140" s="513"/>
      <c r="E140" s="513"/>
      <c r="F140" s="1964"/>
      <c r="G140" s="1964"/>
      <c r="H140" s="1964"/>
      <c r="I140" s="1905">
        <v>0</v>
      </c>
      <c r="J140" s="1907">
        <v>-14159279.02</v>
      </c>
      <c r="K140" s="1964">
        <f>+J140</f>
        <v>-14159279.02</v>
      </c>
      <c r="L140" s="1964"/>
      <c r="M140" s="2011">
        <f>-K140</f>
        <v>14159279.02</v>
      </c>
      <c r="N140" s="513"/>
      <c r="O140" s="1861" t="s">
        <v>2703</v>
      </c>
      <c r="P140" s="1929"/>
      <c r="Q140" s="1914" t="s">
        <v>2586</v>
      </c>
      <c r="S140" s="1930" t="s">
        <v>2704</v>
      </c>
    </row>
    <row r="141" spans="1:19" x14ac:dyDescent="0.25">
      <c r="A141" s="165" t="s">
        <v>2705</v>
      </c>
      <c r="C141" s="513"/>
      <c r="D141" s="513"/>
      <c r="E141" s="513"/>
      <c r="F141" s="1964"/>
      <c r="G141" s="1964"/>
      <c r="H141" s="1964"/>
      <c r="I141" s="1905">
        <v>0</v>
      </c>
      <c r="J141" s="1907">
        <v>-22188.78</v>
      </c>
      <c r="K141" s="1964">
        <f>+J141</f>
        <v>-22188.78</v>
      </c>
      <c r="L141" s="1964"/>
      <c r="M141" s="2011">
        <f>-K141</f>
        <v>22188.78</v>
      </c>
      <c r="N141" s="513"/>
      <c r="O141" s="1861" t="s">
        <v>2877</v>
      </c>
      <c r="P141" s="1929"/>
      <c r="Q141" s="1914" t="s">
        <v>2586</v>
      </c>
      <c r="S141" s="1930" t="s">
        <v>2706</v>
      </c>
    </row>
    <row r="142" spans="1:19" x14ac:dyDescent="0.25">
      <c r="A142" s="165" t="s">
        <v>2707</v>
      </c>
      <c r="C142" s="513"/>
      <c r="D142" s="513"/>
      <c r="E142" s="513"/>
      <c r="F142" s="1964"/>
      <c r="G142" s="1964"/>
      <c r="H142" s="1964"/>
      <c r="I142" s="1905">
        <v>1764491.44</v>
      </c>
      <c r="J142" s="1907">
        <v>-753718.52</v>
      </c>
      <c r="K142" s="1964">
        <f>+I142-J142</f>
        <v>2518209.96</v>
      </c>
      <c r="L142" s="1964"/>
      <c r="M142" s="2011">
        <f>+K142</f>
        <v>2518209.96</v>
      </c>
      <c r="N142" s="513"/>
      <c r="O142" s="1861" t="s">
        <v>2878</v>
      </c>
      <c r="P142" s="1929"/>
      <c r="Q142" s="1914" t="s">
        <v>2586</v>
      </c>
    </row>
    <row r="143" spans="1:19" ht="13.8" thickBot="1" x14ac:dyDescent="0.3">
      <c r="C143" s="513"/>
      <c r="D143" s="513"/>
      <c r="E143" s="513"/>
      <c r="F143" s="1964"/>
      <c r="G143" s="1964"/>
      <c r="H143" s="1964"/>
      <c r="I143" s="1906"/>
      <c r="J143" s="1933"/>
      <c r="K143" s="1969"/>
      <c r="L143" s="1969"/>
      <c r="M143" s="2013">
        <f>SUM(M139:M142)</f>
        <v>16699677.759999998</v>
      </c>
      <c r="N143" s="513"/>
      <c r="O143" s="1861"/>
      <c r="P143" s="1929"/>
    </row>
    <row r="144" spans="1:19" ht="13.8" thickBot="1" x14ac:dyDescent="0.3">
      <c r="C144" s="513"/>
      <c r="D144" s="513"/>
      <c r="E144" s="513"/>
      <c r="F144" s="1964"/>
      <c r="G144" s="1964"/>
      <c r="H144" s="1964"/>
      <c r="I144" s="1907"/>
      <c r="J144" s="1907"/>
      <c r="K144" s="1964"/>
      <c r="L144" s="1964"/>
      <c r="M144" s="1964"/>
      <c r="N144" s="513"/>
      <c r="O144" s="1861"/>
      <c r="P144" s="1929"/>
    </row>
    <row r="145" spans="1:19" ht="13.8" thickBot="1" x14ac:dyDescent="0.3">
      <c r="A145" s="165" t="s">
        <v>2708</v>
      </c>
      <c r="B145" s="1912">
        <v>18</v>
      </c>
      <c r="C145" s="513" t="s">
        <v>2709</v>
      </c>
      <c r="D145" s="513"/>
      <c r="E145" s="513"/>
      <c r="F145" s="1964">
        <f>M145</f>
        <v>0</v>
      </c>
      <c r="G145" s="1964"/>
      <c r="H145" s="1964"/>
      <c r="I145" s="1908">
        <v>0</v>
      </c>
      <c r="J145" s="1935">
        <v>0</v>
      </c>
      <c r="K145" s="1989">
        <f>+J145</f>
        <v>0</v>
      </c>
      <c r="L145" s="1989"/>
      <c r="M145" s="2008">
        <f>-K145</f>
        <v>0</v>
      </c>
      <c r="N145" s="513"/>
      <c r="O145" s="1861" t="s">
        <v>2710</v>
      </c>
      <c r="P145" s="1929"/>
      <c r="Q145" s="1914" t="s">
        <v>2586</v>
      </c>
    </row>
    <row r="146" spans="1:19" ht="13.8" thickBot="1" x14ac:dyDescent="0.3">
      <c r="C146" s="513"/>
      <c r="D146" s="513"/>
      <c r="E146" s="513"/>
      <c r="F146" s="1964"/>
      <c r="G146" s="1964"/>
      <c r="H146" s="1964"/>
      <c r="I146" s="1907"/>
      <c r="J146" s="1934"/>
      <c r="K146" s="2009"/>
      <c r="L146" s="2009"/>
      <c r="M146" s="2009"/>
      <c r="N146" s="513"/>
      <c r="O146" s="1949"/>
      <c r="P146" s="1950"/>
      <c r="Q146" s="1949"/>
    </row>
    <row r="147" spans="1:19" x14ac:dyDescent="0.25">
      <c r="A147" s="165" t="s">
        <v>2711</v>
      </c>
      <c r="B147" s="1912">
        <v>19</v>
      </c>
      <c r="C147" s="513" t="s">
        <v>2712</v>
      </c>
      <c r="D147" s="513"/>
      <c r="E147" s="513"/>
      <c r="F147" s="1964">
        <f>M158</f>
        <v>-24095768.719999909</v>
      </c>
      <c r="G147" s="1964"/>
      <c r="H147" s="1964"/>
      <c r="I147" s="1904">
        <v>0</v>
      </c>
      <c r="J147" s="1928">
        <v>18864080.800000001</v>
      </c>
      <c r="K147" s="1961">
        <f>+J147</f>
        <v>18864080.800000001</v>
      </c>
      <c r="L147" s="1961"/>
      <c r="M147" s="2006">
        <f>-K147</f>
        <v>-18864080.800000001</v>
      </c>
      <c r="N147" s="513"/>
      <c r="O147" s="1951" t="s">
        <v>2713</v>
      </c>
      <c r="P147" s="1903"/>
      <c r="S147" s="1930" t="s">
        <v>2714</v>
      </c>
    </row>
    <row r="148" spans="1:19" x14ac:dyDescent="0.25">
      <c r="A148" s="165" t="s">
        <v>2715</v>
      </c>
      <c r="C148" s="513"/>
      <c r="D148" s="513"/>
      <c r="E148" s="513"/>
      <c r="F148" s="1964"/>
      <c r="G148" s="1964"/>
      <c r="H148" s="1964"/>
      <c r="I148" s="1905">
        <v>657540198.79200006</v>
      </c>
      <c r="J148" s="1907">
        <v>661171775.62199998</v>
      </c>
      <c r="K148" s="1964">
        <f>+I148-J148</f>
        <v>-3631576.8299999237</v>
      </c>
      <c r="L148" s="1964"/>
      <c r="M148" s="2011">
        <f>+K148</f>
        <v>-3631576.8299999237</v>
      </c>
      <c r="N148" s="513"/>
      <c r="O148" s="1861" t="s">
        <v>2238</v>
      </c>
      <c r="P148" s="1861"/>
    </row>
    <row r="149" spans="1:19" x14ac:dyDescent="0.25">
      <c r="A149" s="165" t="s">
        <v>2716</v>
      </c>
      <c r="C149" s="513"/>
      <c r="D149" s="513"/>
      <c r="E149" s="513"/>
      <c r="F149" s="1964"/>
      <c r="G149" s="1964"/>
      <c r="H149" s="1964"/>
      <c r="I149" s="1905">
        <v>0</v>
      </c>
      <c r="J149" s="1907">
        <v>0</v>
      </c>
      <c r="K149" s="1964">
        <f>+I149-J149</f>
        <v>0</v>
      </c>
      <c r="L149" s="1964"/>
      <c r="M149" s="2011">
        <f>+K149</f>
        <v>0</v>
      </c>
      <c r="N149" s="513"/>
      <c r="O149" s="1861" t="s">
        <v>2205</v>
      </c>
      <c r="P149" s="1861"/>
    </row>
    <row r="150" spans="1:19" x14ac:dyDescent="0.25">
      <c r="A150" s="165" t="s">
        <v>2717</v>
      </c>
      <c r="C150" s="513"/>
      <c r="D150" s="513"/>
      <c r="E150" s="513"/>
      <c r="F150" s="1964"/>
      <c r="G150" s="1964"/>
      <c r="H150" s="1964"/>
      <c r="I150" s="1905">
        <v>0</v>
      </c>
      <c r="J150" s="1907">
        <v>64707.83</v>
      </c>
      <c r="K150" s="1964">
        <f>+J150</f>
        <v>64707.83</v>
      </c>
      <c r="L150" s="1964"/>
      <c r="M150" s="2011">
        <f t="shared" ref="M150:M157" si="5">-K150</f>
        <v>-64707.83</v>
      </c>
      <c r="N150" s="513"/>
      <c r="O150" s="1861" t="s">
        <v>2718</v>
      </c>
      <c r="P150" s="1861"/>
      <c r="S150" s="165"/>
    </row>
    <row r="151" spans="1:19" x14ac:dyDescent="0.25">
      <c r="A151" s="165" t="s">
        <v>2719</v>
      </c>
      <c r="C151" s="513"/>
      <c r="D151" s="513"/>
      <c r="E151" s="513"/>
      <c r="F151" s="1964"/>
      <c r="G151" s="1964"/>
      <c r="H151" s="1964"/>
      <c r="I151" s="1905">
        <v>0</v>
      </c>
      <c r="J151" s="1907">
        <v>0</v>
      </c>
      <c r="K151" s="1964">
        <f>+J151</f>
        <v>0</v>
      </c>
      <c r="L151" s="1964"/>
      <c r="M151" s="2011">
        <f t="shared" si="5"/>
        <v>0</v>
      </c>
      <c r="N151" s="513"/>
      <c r="O151" s="1861" t="s">
        <v>2879</v>
      </c>
      <c r="P151" s="1861"/>
      <c r="S151" s="1916" t="s">
        <v>2704</v>
      </c>
    </row>
    <row r="152" spans="1:19" ht="26.4" x14ac:dyDescent="0.25">
      <c r="A152" s="165" t="s">
        <v>2720</v>
      </c>
      <c r="C152" s="513"/>
      <c r="D152" s="513"/>
      <c r="E152" s="513"/>
      <c r="F152" s="1964"/>
      <c r="G152" s="1964"/>
      <c r="H152" s="1964"/>
      <c r="I152" s="1905">
        <v>-1537208.06</v>
      </c>
      <c r="J152" s="1907">
        <v>0</v>
      </c>
      <c r="K152" s="1964">
        <f>-I152+J152</f>
        <v>1537208.06</v>
      </c>
      <c r="L152" s="1964"/>
      <c r="M152" s="2011">
        <f t="shared" si="5"/>
        <v>-1537208.06</v>
      </c>
      <c r="N152" s="513"/>
      <c r="O152" s="1861" t="s">
        <v>2721</v>
      </c>
      <c r="P152" s="1861"/>
    </row>
    <row r="153" spans="1:19" ht="26.4" x14ac:dyDescent="0.25">
      <c r="A153" s="165" t="s">
        <v>2722</v>
      </c>
      <c r="C153" s="513"/>
      <c r="D153" s="513"/>
      <c r="E153" s="513"/>
      <c r="F153" s="1964"/>
      <c r="G153" s="1964"/>
      <c r="H153" s="1964"/>
      <c r="I153" s="1905">
        <v>-324334183.63999999</v>
      </c>
      <c r="J153" s="1907">
        <v>-324335988.44</v>
      </c>
      <c r="K153" s="1964">
        <f>-I153+J153</f>
        <v>-1804.8000000119209</v>
      </c>
      <c r="L153" s="1964"/>
      <c r="M153" s="2011">
        <f t="shared" si="5"/>
        <v>1804.8000000119209</v>
      </c>
      <c r="N153" s="513"/>
      <c r="O153" s="1861" t="s">
        <v>2880</v>
      </c>
      <c r="P153" s="1861"/>
    </row>
    <row r="154" spans="1:19" x14ac:dyDescent="0.25">
      <c r="A154" s="165" t="s">
        <v>2723</v>
      </c>
      <c r="C154" s="513"/>
      <c r="D154" s="513"/>
      <c r="E154" s="513"/>
      <c r="F154" s="1964"/>
      <c r="G154" s="1964"/>
      <c r="H154" s="1964"/>
      <c r="I154" s="1905">
        <v>0</v>
      </c>
      <c r="J154" s="1907">
        <v>0</v>
      </c>
      <c r="K154" s="1964">
        <f>-I154+J154</f>
        <v>0</v>
      </c>
      <c r="L154" s="1964"/>
      <c r="M154" s="2011">
        <f t="shared" si="5"/>
        <v>0</v>
      </c>
      <c r="N154" s="513"/>
      <c r="O154" s="1861" t="s">
        <v>2881</v>
      </c>
      <c r="P154" s="1861"/>
    </row>
    <row r="155" spans="1:19" x14ac:dyDescent="0.25">
      <c r="A155" s="165" t="s">
        <v>2724</v>
      </c>
      <c r="C155" s="513"/>
      <c r="D155" s="513"/>
      <c r="E155" s="513"/>
      <c r="F155" s="1964"/>
      <c r="G155" s="1964"/>
      <c r="H155" s="1964"/>
      <c r="I155" s="1905">
        <v>0</v>
      </c>
      <c r="J155" s="1907">
        <v>0</v>
      </c>
      <c r="K155" s="1964">
        <f>-I155+J155</f>
        <v>0</v>
      </c>
      <c r="L155" s="1964"/>
      <c r="M155" s="2011">
        <f t="shared" si="5"/>
        <v>0</v>
      </c>
      <c r="N155" s="513"/>
      <c r="O155" s="1861" t="s">
        <v>2882</v>
      </c>
      <c r="P155" s="1929"/>
      <c r="Q155" s="1952"/>
    </row>
    <row r="156" spans="1:19" x14ac:dyDescent="0.25">
      <c r="A156" s="165" t="s">
        <v>2725</v>
      </c>
      <c r="C156" s="513"/>
      <c r="D156" s="513"/>
      <c r="E156" s="513"/>
      <c r="F156" s="1964"/>
      <c r="G156" s="1964"/>
      <c r="H156" s="1964"/>
      <c r="I156" s="1905">
        <v>0</v>
      </c>
      <c r="J156" s="1907">
        <v>0</v>
      </c>
      <c r="K156" s="1964">
        <f>+J156</f>
        <v>0</v>
      </c>
      <c r="L156" s="1964"/>
      <c r="M156" s="2011">
        <f t="shared" si="5"/>
        <v>0</v>
      </c>
      <c r="N156" s="513"/>
      <c r="O156" s="1861">
        <v>497001</v>
      </c>
      <c r="P156" s="1929"/>
      <c r="Q156" s="1949"/>
    </row>
    <row r="157" spans="1:19" ht="26.4" x14ac:dyDescent="0.25">
      <c r="A157" s="165" t="s">
        <v>2726</v>
      </c>
      <c r="C157" s="513"/>
      <c r="D157" s="513"/>
      <c r="E157" s="513"/>
      <c r="F157" s="1964"/>
      <c r="G157" s="1964"/>
      <c r="H157" s="1964"/>
      <c r="I157" s="1905">
        <v>0</v>
      </c>
      <c r="J157" s="1907">
        <v>0</v>
      </c>
      <c r="K157" s="1964">
        <f>+J157</f>
        <v>0</v>
      </c>
      <c r="L157" s="1964"/>
      <c r="M157" s="2011">
        <f t="shared" si="5"/>
        <v>0</v>
      </c>
      <c r="N157" s="513"/>
      <c r="O157" s="1861" t="s">
        <v>2727</v>
      </c>
      <c r="P157" s="1929"/>
      <c r="Q157" s="1949"/>
    </row>
    <row r="158" spans="1:19" ht="13.8" thickBot="1" x14ac:dyDescent="0.3">
      <c r="C158" s="513"/>
      <c r="D158" s="513"/>
      <c r="E158" s="513"/>
      <c r="F158" s="1964"/>
      <c r="G158" s="1964"/>
      <c r="H158" s="1964"/>
      <c r="I158" s="1906"/>
      <c r="J158" s="1933"/>
      <c r="K158" s="1969"/>
      <c r="L158" s="1969"/>
      <c r="M158" s="2013">
        <f>SUM(M147:M157)</f>
        <v>-24095768.719999909</v>
      </c>
      <c r="N158" s="513"/>
      <c r="O158" s="1951"/>
      <c r="P158" s="1903"/>
    </row>
    <row r="159" spans="1:19" ht="13.8" thickBot="1" x14ac:dyDescent="0.3">
      <c r="C159" s="513"/>
      <c r="D159" s="513"/>
      <c r="E159" s="513"/>
      <c r="F159" s="1964"/>
      <c r="G159" s="1964"/>
      <c r="H159" s="1964"/>
      <c r="I159" s="1934"/>
      <c r="J159" s="1934"/>
      <c r="K159" s="2009"/>
      <c r="L159" s="2009"/>
      <c r="M159" s="2009"/>
      <c r="N159" s="513"/>
      <c r="O159" s="1951"/>
      <c r="P159" s="1903"/>
    </row>
    <row r="160" spans="1:19" ht="13.5" customHeight="1" x14ac:dyDescent="0.25">
      <c r="A160" s="165" t="s">
        <v>2728</v>
      </c>
      <c r="B160" s="1912">
        <v>20</v>
      </c>
      <c r="C160" s="513" t="s">
        <v>2729</v>
      </c>
      <c r="D160" s="513"/>
      <c r="E160" s="513"/>
      <c r="F160" s="1964">
        <f>M164</f>
        <v>-5677439.7800000003</v>
      </c>
      <c r="G160" s="1964"/>
      <c r="H160" s="1964"/>
      <c r="I160" s="1904">
        <v>0</v>
      </c>
      <c r="J160" s="1928">
        <v>5677439.7800000003</v>
      </c>
      <c r="K160" s="1961">
        <f>+J160</f>
        <v>5677439.7800000003</v>
      </c>
      <c r="L160" s="1961"/>
      <c r="M160" s="2006">
        <f>-K160</f>
        <v>-5677439.7800000003</v>
      </c>
      <c r="N160" s="513"/>
      <c r="O160" s="1951" t="s">
        <v>2730</v>
      </c>
      <c r="P160" s="1953"/>
      <c r="Q160" s="1939"/>
    </row>
    <row r="161" spans="1:19" ht="13.5" customHeight="1" x14ac:dyDescent="0.25">
      <c r="A161" s="165" t="s">
        <v>2731</v>
      </c>
      <c r="C161" s="513"/>
      <c r="D161" s="513"/>
      <c r="E161" s="513"/>
      <c r="F161" s="1964"/>
      <c r="G161" s="1964"/>
      <c r="H161" s="1964"/>
      <c r="I161" s="1905">
        <v>0</v>
      </c>
      <c r="J161" s="1907">
        <v>0</v>
      </c>
      <c r="K161" s="1964">
        <f>+J161</f>
        <v>0</v>
      </c>
      <c r="L161" s="1964"/>
      <c r="M161" s="2011">
        <f>-K161</f>
        <v>0</v>
      </c>
      <c r="N161" s="513"/>
      <c r="O161" s="1951">
        <v>818299</v>
      </c>
      <c r="P161" s="1903"/>
      <c r="Q161" s="1930" t="s">
        <v>2732</v>
      </c>
      <c r="S161" s="165"/>
    </row>
    <row r="162" spans="1:19" ht="13.5" customHeight="1" x14ac:dyDescent="0.25">
      <c r="A162" s="165" t="s">
        <v>2733</v>
      </c>
      <c r="C162" s="513"/>
      <c r="D162" s="513"/>
      <c r="E162" s="513"/>
      <c r="F162" s="1964"/>
      <c r="G162" s="1964"/>
      <c r="H162" s="1964"/>
      <c r="I162" s="1905">
        <v>1381101.29</v>
      </c>
      <c r="J162" s="1907">
        <v>1381101.29</v>
      </c>
      <c r="K162" s="1964">
        <f>-I162+J162</f>
        <v>0</v>
      </c>
      <c r="L162" s="1964"/>
      <c r="M162" s="2011">
        <f>-K162</f>
        <v>0</v>
      </c>
      <c r="N162" s="513"/>
      <c r="O162" s="1951" t="s">
        <v>2734</v>
      </c>
      <c r="P162" s="1903"/>
      <c r="Q162" s="1930" t="s">
        <v>2735</v>
      </c>
      <c r="S162" s="165"/>
    </row>
    <row r="163" spans="1:19" x14ac:dyDescent="0.25">
      <c r="A163" s="165" t="s">
        <v>2736</v>
      </c>
      <c r="C163" s="513"/>
      <c r="D163" s="513"/>
      <c r="E163" s="513"/>
      <c r="F163" s="1964"/>
      <c r="G163" s="1964"/>
      <c r="H163" s="1964"/>
      <c r="I163" s="1905">
        <v>0</v>
      </c>
      <c r="J163" s="1907">
        <v>0</v>
      </c>
      <c r="K163" s="1964">
        <f>+J163</f>
        <v>0</v>
      </c>
      <c r="L163" s="1964"/>
      <c r="M163" s="2014">
        <f>-K163</f>
        <v>0</v>
      </c>
      <c r="N163" s="513"/>
      <c r="O163" s="1951">
        <v>497002</v>
      </c>
      <c r="P163" s="1903"/>
      <c r="Q163" s="1939"/>
    </row>
    <row r="164" spans="1:19" ht="13.5" customHeight="1" thickBot="1" x14ac:dyDescent="0.3">
      <c r="C164" s="513"/>
      <c r="D164" s="513"/>
      <c r="E164" s="513"/>
      <c r="F164" s="1964"/>
      <c r="G164" s="1964"/>
      <c r="H164" s="1964"/>
      <c r="I164" s="1906"/>
      <c r="J164" s="1933"/>
      <c r="K164" s="1969"/>
      <c r="L164" s="1969"/>
      <c r="M164" s="2015">
        <f>SUM(M160:M163)</f>
        <v>-5677439.7800000003</v>
      </c>
      <c r="N164" s="513"/>
      <c r="O164" s="1951"/>
      <c r="P164" s="1953"/>
      <c r="Q164" s="1939"/>
    </row>
    <row r="165" spans="1:19" ht="13.5" customHeight="1" thickBot="1" x14ac:dyDescent="0.3">
      <c r="C165" s="513"/>
      <c r="D165" s="513"/>
      <c r="E165" s="513"/>
      <c r="F165" s="1964"/>
      <c r="G165" s="1964"/>
      <c r="H165" s="1964"/>
      <c r="I165" s="1907"/>
      <c r="J165" s="1934"/>
      <c r="K165" s="2009"/>
      <c r="L165" s="2009"/>
      <c r="M165" s="2009"/>
      <c r="N165" s="513"/>
      <c r="O165" s="1951"/>
      <c r="P165" s="1953"/>
      <c r="Q165" s="1939"/>
    </row>
    <row r="166" spans="1:19" x14ac:dyDescent="0.25">
      <c r="A166" s="165" t="s">
        <v>2737</v>
      </c>
      <c r="B166" s="1912">
        <v>21</v>
      </c>
      <c r="C166" s="513" t="s">
        <v>2738</v>
      </c>
      <c r="D166" s="513"/>
      <c r="E166" s="513"/>
      <c r="F166" s="1964">
        <f>M168</f>
        <v>-8600185.8100000005</v>
      </c>
      <c r="G166" s="1964"/>
      <c r="H166" s="1964"/>
      <c r="I166" s="1904">
        <v>0</v>
      </c>
      <c r="J166" s="1928">
        <v>8600185.8100000005</v>
      </c>
      <c r="K166" s="1961">
        <f>+J166</f>
        <v>8600185.8100000005</v>
      </c>
      <c r="L166" s="1961"/>
      <c r="M166" s="2006">
        <f>-K166</f>
        <v>-8600185.8100000005</v>
      </c>
      <c r="N166" s="513"/>
      <c r="O166" s="1951" t="s">
        <v>2739</v>
      </c>
      <c r="P166" s="1953"/>
      <c r="Q166" s="1939"/>
      <c r="S166" s="1930" t="s">
        <v>2740</v>
      </c>
    </row>
    <row r="167" spans="1:19" x14ac:dyDescent="0.25">
      <c r="A167" s="165" t="s">
        <v>2741</v>
      </c>
      <c r="C167" s="513"/>
      <c r="D167" s="513"/>
      <c r="E167" s="513"/>
      <c r="F167" s="1964"/>
      <c r="G167" s="1964"/>
      <c r="H167" s="1964"/>
      <c r="I167" s="1905">
        <v>0</v>
      </c>
      <c r="J167" s="1907">
        <v>0</v>
      </c>
      <c r="K167" s="1964">
        <f>-I167+J167</f>
        <v>0</v>
      </c>
      <c r="L167" s="1964"/>
      <c r="M167" s="2014">
        <f>-K167</f>
        <v>0</v>
      </c>
      <c r="N167" s="513"/>
      <c r="O167" s="1951">
        <v>211499</v>
      </c>
      <c r="P167" s="1953"/>
      <c r="Q167" s="1939"/>
      <c r="S167" s="1930"/>
    </row>
    <row r="168" spans="1:19" ht="13.8" thickBot="1" x14ac:dyDescent="0.3">
      <c r="C168" s="513"/>
      <c r="D168" s="513"/>
      <c r="E168" s="513"/>
      <c r="F168" s="1964"/>
      <c r="G168" s="1964"/>
      <c r="H168" s="1964"/>
      <c r="I168" s="1906"/>
      <c r="J168" s="1933"/>
      <c r="K168" s="1969"/>
      <c r="L168" s="1969"/>
      <c r="M168" s="2015">
        <f>SUM(M166:M167)</f>
        <v>-8600185.8100000005</v>
      </c>
      <c r="N168" s="513"/>
      <c r="O168" s="1951"/>
      <c r="P168" s="1953"/>
      <c r="Q168" s="1939"/>
      <c r="S168" s="1930"/>
    </row>
    <row r="169" spans="1:19" x14ac:dyDescent="0.25">
      <c r="C169" s="513"/>
      <c r="D169" s="513"/>
      <c r="E169" s="513"/>
      <c r="F169" s="1964"/>
      <c r="G169" s="1964"/>
      <c r="H169" s="1964"/>
      <c r="I169" s="1907"/>
      <c r="J169" s="1907"/>
      <c r="K169" s="1964"/>
      <c r="L169" s="1964"/>
      <c r="M169" s="1964"/>
      <c r="N169" s="513"/>
      <c r="O169" s="1951"/>
      <c r="P169" s="1953"/>
      <c r="Q169" s="1939"/>
      <c r="S169" s="1930"/>
    </row>
    <row r="170" spans="1:19" x14ac:dyDescent="0.25">
      <c r="C170" s="513"/>
      <c r="D170" s="513"/>
      <c r="E170" s="513"/>
      <c r="F170" s="1964"/>
      <c r="G170" s="1964"/>
      <c r="H170" s="1964"/>
      <c r="I170" s="1907"/>
      <c r="J170" s="1907"/>
      <c r="K170" s="1964"/>
      <c r="L170" s="1964"/>
      <c r="M170" s="1964"/>
      <c r="N170" s="513"/>
      <c r="O170" s="1951"/>
      <c r="P170" s="1953"/>
      <c r="Q170" s="1939"/>
      <c r="S170" s="1930"/>
    </row>
    <row r="171" spans="1:19" x14ac:dyDescent="0.25">
      <c r="C171" s="513"/>
      <c r="D171" s="513"/>
      <c r="E171" s="513"/>
      <c r="F171" s="1964"/>
      <c r="G171" s="1964"/>
      <c r="H171" s="1964"/>
      <c r="I171" s="1907"/>
      <c r="J171" s="1907"/>
      <c r="K171" s="1964"/>
      <c r="L171" s="1964"/>
      <c r="M171" s="1964"/>
      <c r="N171" s="513"/>
      <c r="O171" s="1951"/>
      <c r="P171" s="1953"/>
      <c r="Q171" s="1939"/>
      <c r="S171" s="1930"/>
    </row>
    <row r="172" spans="1:19" x14ac:dyDescent="0.25">
      <c r="C172" s="513"/>
      <c r="D172" s="513"/>
      <c r="E172" s="513"/>
      <c r="F172" s="1964"/>
      <c r="G172" s="1964"/>
      <c r="H172" s="1964"/>
      <c r="I172" s="1907"/>
      <c r="J172" s="1934"/>
      <c r="K172" s="2009"/>
      <c r="L172" s="2009"/>
      <c r="M172" s="2009"/>
      <c r="N172" s="513"/>
      <c r="O172" s="1861"/>
    </row>
    <row r="173" spans="1:19" ht="26.25" customHeight="1" x14ac:dyDescent="0.25">
      <c r="C173" s="2464" t="s">
        <v>2742</v>
      </c>
      <c r="D173" s="2464"/>
      <c r="E173" s="2464"/>
      <c r="F173" s="2031">
        <f>SUM(F139:F172)</f>
        <v>-21673716.549999915</v>
      </c>
      <c r="G173" s="1964"/>
      <c r="H173" s="2009"/>
      <c r="I173" s="1934"/>
      <c r="J173" s="1934"/>
      <c r="K173" s="2009"/>
      <c r="L173" s="2009"/>
      <c r="M173" s="2009"/>
      <c r="N173" s="513"/>
      <c r="O173" s="1861"/>
    </row>
    <row r="174" spans="1:19" ht="13.5" customHeight="1" x14ac:dyDescent="0.25">
      <c r="C174" s="2032"/>
      <c r="D174" s="2032"/>
      <c r="E174" s="2032"/>
      <c r="F174" s="2009"/>
      <c r="G174" s="2009"/>
      <c r="H174" s="2009"/>
      <c r="I174" s="1934"/>
      <c r="J174" s="1934"/>
      <c r="K174" s="2009"/>
      <c r="L174" s="2009"/>
      <c r="M174" s="2009"/>
      <c r="N174" s="513"/>
      <c r="O174" s="1861"/>
    </row>
    <row r="175" spans="1:19" x14ac:dyDescent="0.25">
      <c r="C175" s="513"/>
      <c r="D175" s="513"/>
      <c r="E175" s="513"/>
      <c r="F175" s="2009"/>
      <c r="G175" s="2009"/>
      <c r="H175" s="2009"/>
      <c r="I175" s="1934"/>
      <c r="J175" s="1934"/>
      <c r="K175" s="2009"/>
      <c r="L175" s="2009"/>
      <c r="M175" s="2009"/>
      <c r="N175" s="513"/>
      <c r="O175" s="1861"/>
    </row>
    <row r="176" spans="1:19" x14ac:dyDescent="0.25">
      <c r="C176" s="515" t="s">
        <v>2743</v>
      </c>
      <c r="D176" s="513"/>
      <c r="E176" s="513"/>
      <c r="F176" s="2009"/>
      <c r="G176" s="2009"/>
      <c r="H176" s="2009"/>
      <c r="I176" s="1934"/>
      <c r="J176" s="1934"/>
      <c r="K176" s="2009"/>
      <c r="L176" s="2009"/>
      <c r="M176" s="2009"/>
      <c r="N176" s="513"/>
      <c r="O176" s="1861"/>
      <c r="Q176" s="1939"/>
    </row>
    <row r="177" spans="1:21" s="142" customFormat="1" ht="13.8" thickBot="1" x14ac:dyDescent="0.3">
      <c r="B177" s="606"/>
      <c r="C177" s="506"/>
      <c r="D177" s="506"/>
      <c r="E177" s="506"/>
      <c r="F177" s="1964"/>
      <c r="G177" s="1964"/>
      <c r="H177" s="1964"/>
      <c r="I177" s="1907"/>
      <c r="J177" s="1907"/>
      <c r="K177" s="1964"/>
      <c r="L177" s="1964"/>
      <c r="M177" s="1964"/>
      <c r="N177" s="506"/>
      <c r="O177" s="1951"/>
      <c r="P177" s="1903"/>
      <c r="Q177" s="1954"/>
      <c r="S177" s="1955"/>
    </row>
    <row r="178" spans="1:21" ht="26.4" x14ac:dyDescent="0.25">
      <c r="A178" s="1907" t="s">
        <v>2744</v>
      </c>
      <c r="B178" s="1912">
        <v>22</v>
      </c>
      <c r="C178" s="513" t="s">
        <v>2745</v>
      </c>
      <c r="D178" s="513"/>
      <c r="E178" s="513"/>
      <c r="F178" s="1964">
        <f>M180</f>
        <v>0</v>
      </c>
      <c r="G178" s="1964"/>
      <c r="H178" s="1964"/>
      <c r="I178" s="1904">
        <v>4225437.5999999996</v>
      </c>
      <c r="J178" s="1928">
        <v>4225437.5999999996</v>
      </c>
      <c r="K178" s="1961">
        <f>+I178-J178</f>
        <v>0</v>
      </c>
      <c r="L178" s="1961"/>
      <c r="M178" s="2006">
        <f>+K178</f>
        <v>0</v>
      </c>
      <c r="N178" s="506"/>
      <c r="O178" s="1951" t="s">
        <v>2746</v>
      </c>
      <c r="P178" s="1903"/>
      <c r="Q178" s="1951"/>
      <c r="R178" s="142"/>
      <c r="S178" s="1955" t="s">
        <v>2747</v>
      </c>
      <c r="T178" s="142"/>
      <c r="U178" s="142"/>
    </row>
    <row r="179" spans="1:21" ht="26.4" x14ac:dyDescent="0.25">
      <c r="A179" s="1907" t="s">
        <v>2748</v>
      </c>
      <c r="B179" s="1956"/>
      <c r="C179" s="513"/>
      <c r="D179" s="513"/>
      <c r="E179" s="513"/>
      <c r="F179" s="1964"/>
      <c r="G179" s="1964"/>
      <c r="H179" s="1964"/>
      <c r="I179" s="1905">
        <v>0</v>
      </c>
      <c r="J179" s="1907">
        <v>0</v>
      </c>
      <c r="K179" s="1964">
        <f>+J179</f>
        <v>0</v>
      </c>
      <c r="L179" s="1964"/>
      <c r="M179" s="2014">
        <f>-K179</f>
        <v>0</v>
      </c>
      <c r="N179" s="506"/>
      <c r="O179" s="1951" t="s">
        <v>2749</v>
      </c>
      <c r="P179" s="1903"/>
      <c r="Q179" s="1954"/>
      <c r="R179" s="142"/>
      <c r="S179" s="1955" t="s">
        <v>2750</v>
      </c>
      <c r="T179" s="142"/>
      <c r="U179" s="142"/>
    </row>
    <row r="180" spans="1:21" ht="14.1" customHeight="1" thickBot="1" x14ac:dyDescent="0.3">
      <c r="C180" s="513"/>
      <c r="D180" s="513"/>
      <c r="E180" s="513"/>
      <c r="F180" s="2009"/>
      <c r="G180" s="2009"/>
      <c r="H180" s="2009"/>
      <c r="I180" s="1906"/>
      <c r="J180" s="1933"/>
      <c r="K180" s="1969"/>
      <c r="L180" s="1969"/>
      <c r="M180" s="2015">
        <f>SUM(M178:M179)</f>
        <v>0</v>
      </c>
      <c r="N180" s="513"/>
      <c r="O180" s="1951"/>
      <c r="P180" s="1953"/>
      <c r="Q180" s="1954"/>
      <c r="R180" s="142"/>
      <c r="S180" s="1955"/>
      <c r="T180" s="142"/>
      <c r="U180" s="142"/>
    </row>
    <row r="181" spans="1:21" ht="14.1" customHeight="1" thickBot="1" x14ac:dyDescent="0.3">
      <c r="C181" s="513"/>
      <c r="D181" s="513"/>
      <c r="E181" s="513"/>
      <c r="F181" s="2009"/>
      <c r="G181" s="2009"/>
      <c r="H181" s="2009"/>
      <c r="I181" s="1934"/>
      <c r="J181" s="1934"/>
      <c r="K181" s="2009"/>
      <c r="L181" s="2009"/>
      <c r="M181" s="2009"/>
      <c r="N181" s="513"/>
      <c r="O181" s="1861"/>
      <c r="Q181" s="1954"/>
    </row>
    <row r="182" spans="1:21" ht="27" thickBot="1" x14ac:dyDescent="0.3">
      <c r="A182" s="165" t="s">
        <v>2751</v>
      </c>
      <c r="B182" s="1912">
        <v>23</v>
      </c>
      <c r="C182" s="513" t="s">
        <v>2752</v>
      </c>
      <c r="D182" s="513"/>
      <c r="E182" s="513"/>
      <c r="F182" s="1964">
        <f>M182</f>
        <v>97256.01</v>
      </c>
      <c r="G182" s="1964"/>
      <c r="H182" s="2009"/>
      <c r="I182" s="1908">
        <v>0</v>
      </c>
      <c r="J182" s="1935">
        <v>-97256.01</v>
      </c>
      <c r="K182" s="1989">
        <f>+J182</f>
        <v>-97256.01</v>
      </c>
      <c r="L182" s="1989"/>
      <c r="M182" s="2008">
        <f>-K182</f>
        <v>97256.01</v>
      </c>
      <c r="N182" s="513"/>
      <c r="O182" s="1951" t="s">
        <v>2753</v>
      </c>
      <c r="P182" s="1953"/>
      <c r="Q182" s="1951"/>
      <c r="S182" s="1930" t="s">
        <v>2750</v>
      </c>
    </row>
    <row r="183" spans="1:21" ht="14.1" customHeight="1" thickBot="1" x14ac:dyDescent="0.3">
      <c r="C183" s="513"/>
      <c r="D183" s="513"/>
      <c r="E183" s="513"/>
      <c r="F183" s="1964"/>
      <c r="G183" s="1964"/>
      <c r="H183" s="1964"/>
      <c r="I183" s="1907"/>
      <c r="J183" s="1907"/>
      <c r="K183" s="1964"/>
      <c r="L183" s="1964"/>
      <c r="M183" s="1964"/>
      <c r="N183" s="513"/>
      <c r="O183" s="1861"/>
    </row>
    <row r="184" spans="1:21" ht="14.1" customHeight="1" thickBot="1" x14ac:dyDescent="0.3">
      <c r="A184" s="165" t="s">
        <v>2754</v>
      </c>
      <c r="B184" s="1912">
        <v>24</v>
      </c>
      <c r="C184" s="513" t="s">
        <v>2755</v>
      </c>
      <c r="D184" s="513"/>
      <c r="E184" s="513"/>
      <c r="F184" s="1964">
        <f>M184</f>
        <v>0</v>
      </c>
      <c r="G184" s="1964"/>
      <c r="H184" s="1964"/>
      <c r="I184" s="1908">
        <v>0</v>
      </c>
      <c r="J184" s="1935">
        <v>0</v>
      </c>
      <c r="K184" s="1989">
        <f>+J184</f>
        <v>0</v>
      </c>
      <c r="L184" s="1989"/>
      <c r="M184" s="2008">
        <f>-K184</f>
        <v>0</v>
      </c>
      <c r="N184" s="513"/>
      <c r="O184" s="1861">
        <v>495109</v>
      </c>
      <c r="S184" s="1916" t="s">
        <v>2750</v>
      </c>
      <c r="T184" s="1957"/>
      <c r="U184" s="165" t="s">
        <v>2756</v>
      </c>
    </row>
    <row r="185" spans="1:21" x14ac:dyDescent="0.25">
      <c r="C185" s="513"/>
      <c r="D185" s="513"/>
      <c r="E185" s="513"/>
      <c r="F185" s="1964"/>
      <c r="G185" s="1964"/>
      <c r="H185" s="1964"/>
      <c r="I185" s="1907"/>
      <c r="J185" s="1934"/>
      <c r="K185" s="2009"/>
      <c r="L185" s="2009"/>
      <c r="M185" s="2009"/>
      <c r="N185" s="513"/>
      <c r="O185" s="1861"/>
      <c r="P185" s="1958"/>
      <c r="T185" s="1959"/>
      <c r="U185" s="165" t="s">
        <v>2757</v>
      </c>
    </row>
    <row r="186" spans="1:21" ht="24.75" customHeight="1" thickBot="1" x14ac:dyDescent="0.3">
      <c r="C186" s="2463" t="s">
        <v>2758</v>
      </c>
      <c r="D186" s="2463"/>
      <c r="E186" s="2463"/>
      <c r="F186" s="2031">
        <f>SUM(F177:F184)</f>
        <v>97256.01</v>
      </c>
      <c r="G186" s="1964"/>
      <c r="H186" s="1964"/>
      <c r="I186" s="1907"/>
      <c r="J186" s="1934"/>
      <c r="K186" s="2009"/>
      <c r="L186" s="2009"/>
      <c r="M186" s="2009"/>
      <c r="N186" s="513"/>
      <c r="O186" s="1861"/>
    </row>
    <row r="187" spans="1:21" ht="24.75" customHeight="1" thickBot="1" x14ac:dyDescent="0.3">
      <c r="C187" s="1929"/>
      <c r="D187" s="1929"/>
      <c r="E187" s="1929"/>
      <c r="F187" s="1964"/>
      <c r="G187" s="1964"/>
      <c r="H187" s="1964"/>
      <c r="I187" s="1907"/>
      <c r="J187" s="1934"/>
      <c r="K187" s="2009"/>
      <c r="L187" s="2009"/>
      <c r="M187" s="2009"/>
      <c r="N187" s="513"/>
      <c r="O187" s="1861"/>
      <c r="S187" s="2458" t="s">
        <v>2759</v>
      </c>
      <c r="T187" s="2459"/>
      <c r="U187" s="2460"/>
    </row>
    <row r="188" spans="1:21" ht="20.25" customHeight="1" x14ac:dyDescent="0.25">
      <c r="C188" s="513" t="s">
        <v>2760</v>
      </c>
      <c r="D188" s="513"/>
      <c r="E188" s="513"/>
      <c r="F188" s="1961">
        <f>SUM(F186+F173+F133+F98)</f>
        <v>62664564.380000144</v>
      </c>
      <c r="G188" s="1964"/>
      <c r="H188" s="2009"/>
      <c r="I188" s="1907"/>
      <c r="J188" s="1934"/>
      <c r="K188" s="2009"/>
      <c r="L188" s="2009"/>
      <c r="M188" s="2009"/>
      <c r="N188" s="513"/>
      <c r="O188" s="1861"/>
      <c r="S188" s="1960">
        <f>+I20+I21+I22+I23+I24+I25+I26+I27+I28+I37+I38+I39+I40+I41+I42+I43+I51+I52+I53+I54+I55+I56+I57+I58+I59+I60+I67+I68+I69+I70+I79+I80+I105+I108+I115+I116+I118+I122+I128+I142+I148+I149+I152+I153+I154+I155+I162+I167+I178+I71+I89+I190</f>
        <v>197997058.99800003</v>
      </c>
      <c r="T188" s="1961" t="s">
        <v>2761</v>
      </c>
      <c r="U188" s="1962"/>
    </row>
    <row r="189" spans="1:21" ht="13.8" thickBot="1" x14ac:dyDescent="0.3">
      <c r="C189" s="513"/>
      <c r="D189" s="513"/>
      <c r="E189" s="513"/>
      <c r="F189" s="2009"/>
      <c r="G189" s="2009"/>
      <c r="H189" s="2009"/>
      <c r="I189" s="1907"/>
      <c r="J189" s="1934"/>
      <c r="K189" s="2009"/>
      <c r="L189" s="2009"/>
      <c r="M189" s="2009"/>
      <c r="N189" s="513"/>
      <c r="O189" s="1861"/>
      <c r="S189" s="1963">
        <v>197997059</v>
      </c>
      <c r="T189" s="1964" t="s">
        <v>2762</v>
      </c>
      <c r="U189" s="1965"/>
    </row>
    <row r="190" spans="1:21" ht="27" thickBot="1" x14ac:dyDescent="0.3">
      <c r="A190" s="1966" t="s">
        <v>2763</v>
      </c>
      <c r="B190" s="1967"/>
      <c r="C190" s="513" t="s">
        <v>2764</v>
      </c>
      <c r="D190" s="513"/>
      <c r="E190" s="513"/>
      <c r="F190" s="1972">
        <f>I190</f>
        <v>73087827.346000001</v>
      </c>
      <c r="G190" s="1972"/>
      <c r="H190" s="1972"/>
      <c r="I190" s="1966">
        <v>73087827.346000001</v>
      </c>
      <c r="J190" s="1934">
        <v>135752392.47600001</v>
      </c>
      <c r="K190" s="1989">
        <f>+I190-J190</f>
        <v>-62664565.13000001</v>
      </c>
      <c r="L190" s="1989"/>
      <c r="M190" s="2008">
        <f>+K190</f>
        <v>-62664565.13000001</v>
      </c>
      <c r="N190" s="513"/>
      <c r="O190" s="1861" t="s">
        <v>2883</v>
      </c>
      <c r="P190" s="1929"/>
      <c r="Q190" s="1861"/>
      <c r="S190" s="1968">
        <f>+S188-S189</f>
        <v>-1.999974250793457E-3</v>
      </c>
      <c r="T190" s="1969" t="s">
        <v>276</v>
      </c>
      <c r="U190" s="1970"/>
    </row>
    <row r="191" spans="1:21" ht="27" customHeight="1" thickBot="1" x14ac:dyDescent="0.3">
      <c r="A191" s="1966"/>
      <c r="B191" s="1967"/>
      <c r="C191" s="513" t="s">
        <v>2765</v>
      </c>
      <c r="D191" s="513"/>
      <c r="E191" s="1971" t="s">
        <v>2766</v>
      </c>
      <c r="F191" s="2033">
        <f>F188+F190</f>
        <v>135752391.72600013</v>
      </c>
      <c r="G191" s="1964"/>
      <c r="H191" s="1964"/>
      <c r="I191" s="1913">
        <f>J190</f>
        <v>135752392.47600001</v>
      </c>
      <c r="J191" s="1972" t="s">
        <v>2767</v>
      </c>
      <c r="K191" s="2009"/>
      <c r="L191" s="2009"/>
      <c r="M191" s="2009"/>
      <c r="N191" s="513"/>
      <c r="O191" s="1861"/>
      <c r="P191" s="1929"/>
      <c r="Q191" s="1861"/>
      <c r="R191" s="513"/>
      <c r="S191" s="1960">
        <f>+J20+J21+J22+J23+J24+J25+J26+J27+J28+J37+J38+J39+J40+J41+J42+J43+J51+J52+J53+J54+J55+J56+J57+J58+J59+J60+J67+J68+J69+J70+J79+J80+J105+J108+J115+J116+J118+J122+J128+J142+J148+J149+J152+J153+J154+J155+J162+J167+J178+J71+J89+J190</f>
        <v>317624547.75800002</v>
      </c>
      <c r="T191" s="1961" t="s">
        <v>2768</v>
      </c>
      <c r="U191" s="1962"/>
    </row>
    <row r="192" spans="1:21" ht="13.8" thickTop="1" x14ac:dyDescent="0.25">
      <c r="C192" s="513"/>
      <c r="D192" s="513"/>
      <c r="E192" s="513"/>
      <c r="F192" s="1964"/>
      <c r="G192" s="1964"/>
      <c r="H192" s="1964"/>
      <c r="I192" s="1920"/>
      <c r="J192" s="1972"/>
      <c r="K192" s="2009"/>
      <c r="L192" s="2009"/>
      <c r="M192" s="2009"/>
      <c r="N192" s="513"/>
      <c r="O192" s="1861"/>
      <c r="R192" s="513"/>
      <c r="S192" s="1963">
        <v>317624547.75999999</v>
      </c>
      <c r="T192" s="1964" t="s">
        <v>2769</v>
      </c>
      <c r="U192" s="1965"/>
    </row>
    <row r="193" spans="1:21" ht="13.8" thickBot="1" x14ac:dyDescent="0.3">
      <c r="C193" s="1916" t="s">
        <v>2770</v>
      </c>
      <c r="G193" s="1907"/>
      <c r="H193" s="1907"/>
      <c r="J193" s="1966"/>
      <c r="K193" s="1934"/>
      <c r="L193" s="1934"/>
      <c r="M193" s="1934"/>
      <c r="R193" s="513"/>
      <c r="S193" s="1968">
        <f>+S191-S192</f>
        <v>-1.999974250793457E-3</v>
      </c>
      <c r="T193" s="1969" t="s">
        <v>276</v>
      </c>
      <c r="U193" s="1970"/>
    </row>
    <row r="194" spans="1:21" x14ac:dyDescent="0.25">
      <c r="C194" s="165" t="s">
        <v>2771</v>
      </c>
      <c r="E194" s="1973" t="s">
        <v>2772</v>
      </c>
      <c r="F194" s="1907">
        <f>F191-I191</f>
        <v>-0.74999988079071045</v>
      </c>
      <c r="G194" s="1907"/>
      <c r="H194" s="1907"/>
      <c r="J194" s="1966"/>
      <c r="K194" s="1934"/>
      <c r="L194" s="1934"/>
      <c r="M194" s="1934"/>
      <c r="R194" s="513"/>
      <c r="S194" s="1960">
        <f>(+J12+J13+J14+J17+J18+J19+J32+J34+J35+J36+J47+J48+J49+J50+J64+J65+J66+J77+J147+J117+J157+J160+J129)*-1</f>
        <v>-57918861.980000019</v>
      </c>
      <c r="T194" s="1961" t="s">
        <v>2773</v>
      </c>
      <c r="U194" s="1962"/>
    </row>
    <row r="195" spans="1:21" x14ac:dyDescent="0.25">
      <c r="F195" s="1907"/>
      <c r="G195" s="1907"/>
      <c r="H195" s="1907"/>
      <c r="J195" s="1966"/>
      <c r="K195" s="1934"/>
      <c r="L195" s="1934"/>
      <c r="M195" s="1934"/>
      <c r="R195" s="513"/>
      <c r="S195" s="1974">
        <f>+F204</f>
        <v>-57918861.979999959</v>
      </c>
      <c r="T195" s="1964" t="s">
        <v>2774</v>
      </c>
      <c r="U195" s="1965"/>
    </row>
    <row r="196" spans="1:21" ht="13.8" thickBot="1" x14ac:dyDescent="0.3">
      <c r="F196" s="1907"/>
      <c r="G196" s="1907"/>
      <c r="H196" s="1907"/>
      <c r="J196" s="1966"/>
      <c r="K196" s="1934"/>
      <c r="L196" s="1934"/>
      <c r="M196" s="1934"/>
      <c r="R196" s="513"/>
      <c r="S196" s="1968">
        <f>+S194-S195</f>
        <v>-5.9604644775390625E-8</v>
      </c>
      <c r="T196" s="1969" t="s">
        <v>276</v>
      </c>
      <c r="U196" s="1970"/>
    </row>
    <row r="197" spans="1:21" x14ac:dyDescent="0.25">
      <c r="C197" s="515" t="s">
        <v>2775</v>
      </c>
      <c r="F197" s="1907"/>
      <c r="G197" s="1907"/>
      <c r="H197" s="1907"/>
      <c r="J197" s="1966"/>
      <c r="K197" s="1934"/>
      <c r="L197" s="1934"/>
      <c r="M197" s="1934"/>
      <c r="R197" s="513"/>
      <c r="S197" s="1960">
        <f>(+J12+J13+J14+J17+J18+J19+J32+J34+J35+J36+J47+J48+J49+J50+J64+J65+J66+J77+J147+J104+J110+J111+J112+J113+J114+J117+J121+J123+J130+J139+J140+J141+J145+J150+J151+J156+J157+J160+J161+J163+J166+J179+J182+J184+J129)*-1</f>
        <v>119636139.52999999</v>
      </c>
      <c r="T197" s="1961" t="s">
        <v>2776</v>
      </c>
      <c r="U197" s="1962"/>
    </row>
    <row r="198" spans="1:21" x14ac:dyDescent="0.25">
      <c r="C198" s="515"/>
      <c r="F198" s="1907"/>
      <c r="G198" s="1907"/>
      <c r="H198" s="1907"/>
      <c r="J198" s="1966"/>
      <c r="K198" s="1934"/>
      <c r="L198" s="1934"/>
      <c r="M198" s="1934"/>
      <c r="R198" s="513"/>
      <c r="S198" s="1963">
        <v>119636139.53</v>
      </c>
      <c r="T198" s="1964" t="s">
        <v>2777</v>
      </c>
      <c r="U198" s="1965"/>
    </row>
    <row r="199" spans="1:21" ht="13.8" thickBot="1" x14ac:dyDescent="0.3">
      <c r="F199" s="1907"/>
      <c r="G199" s="1907"/>
      <c r="H199" s="1907"/>
      <c r="J199" s="1966"/>
      <c r="K199" s="1934"/>
      <c r="L199" s="1934"/>
      <c r="M199" s="1934"/>
      <c r="R199" s="513"/>
      <c r="S199" s="1968">
        <f>+S197-S198</f>
        <v>0</v>
      </c>
      <c r="T199" s="1969" t="s">
        <v>276</v>
      </c>
      <c r="U199" s="1970"/>
    </row>
    <row r="200" spans="1:21" x14ac:dyDescent="0.25">
      <c r="C200" s="515" t="s">
        <v>2778</v>
      </c>
      <c r="F200" s="1907"/>
      <c r="G200" s="1907"/>
      <c r="H200" s="1907"/>
      <c r="J200" s="1966"/>
      <c r="K200" s="1934"/>
      <c r="L200" s="1934"/>
      <c r="M200" s="1934"/>
      <c r="R200" s="513"/>
      <c r="S200" s="1960">
        <f>+F191</f>
        <v>135752391.72600013</v>
      </c>
      <c r="T200" s="1961" t="s">
        <v>2779</v>
      </c>
      <c r="U200" s="1962"/>
    </row>
    <row r="201" spans="1:21" x14ac:dyDescent="0.25">
      <c r="C201" s="515" t="s">
        <v>2780</v>
      </c>
      <c r="F201" s="1907"/>
      <c r="G201" s="1907"/>
      <c r="H201" s="1907"/>
      <c r="J201" s="1966"/>
      <c r="K201" s="1934"/>
      <c r="L201" s="1934"/>
      <c r="M201" s="1934"/>
      <c r="R201" s="513"/>
      <c r="S201" s="1974">
        <f>I191</f>
        <v>135752392.47600001</v>
      </c>
      <c r="T201" s="1964" t="s">
        <v>2781</v>
      </c>
      <c r="U201" s="1965"/>
    </row>
    <row r="202" spans="1:21" ht="13.8" thickBot="1" x14ac:dyDescent="0.3">
      <c r="F202" s="1934"/>
      <c r="G202" s="1934"/>
      <c r="H202" s="1934"/>
      <c r="I202" s="1907"/>
      <c r="J202" s="1966"/>
      <c r="K202" s="1934"/>
      <c r="L202" s="1934"/>
      <c r="M202" s="1934"/>
      <c r="S202" s="1968">
        <f>+S200-S201</f>
        <v>-0.74999988079071045</v>
      </c>
      <c r="T202" s="1969" t="s">
        <v>276</v>
      </c>
      <c r="U202" s="1970"/>
    </row>
    <row r="203" spans="1:21" x14ac:dyDescent="0.25">
      <c r="C203" s="2461"/>
      <c r="D203" s="2461"/>
      <c r="E203" s="2461"/>
      <c r="F203" s="1934"/>
      <c r="G203" s="1934"/>
      <c r="H203" s="1934"/>
      <c r="I203" s="1975" t="s">
        <v>2532</v>
      </c>
      <c r="J203" s="1975" t="s">
        <v>2270</v>
      </c>
      <c r="K203" s="1975" t="str">
        <f xml:space="preserve"> "FY" &amp; TEXT(ASD, "YY") &amp; " Net"</f>
        <v>FY16 Net</v>
      </c>
      <c r="L203" s="1975"/>
      <c r="M203" s="1975" t="s">
        <v>2533</v>
      </c>
      <c r="S203" s="1960">
        <f>+F98</f>
        <v>-49151710.269999936</v>
      </c>
      <c r="T203" s="1961" t="s">
        <v>2782</v>
      </c>
      <c r="U203" s="1962"/>
    </row>
    <row r="204" spans="1:21" x14ac:dyDescent="0.25">
      <c r="B204" s="1912">
        <v>25</v>
      </c>
      <c r="C204" s="165" t="s">
        <v>2783</v>
      </c>
      <c r="F204" s="1959">
        <v>-57918861.979999959</v>
      </c>
      <c r="G204" s="1907"/>
      <c r="H204" s="1934"/>
      <c r="I204" s="1907"/>
      <c r="J204" s="1934"/>
      <c r="K204" s="1934"/>
      <c r="L204" s="1934"/>
      <c r="M204" s="1934"/>
      <c r="O204" s="1861" t="s">
        <v>2784</v>
      </c>
      <c r="P204" s="1929"/>
      <c r="S204" s="1974">
        <f>+F278</f>
        <v>-49151710.269999981</v>
      </c>
      <c r="T204" s="1964" t="s">
        <v>2785</v>
      </c>
      <c r="U204" s="1965"/>
    </row>
    <row r="205" spans="1:21" ht="13.8" thickBot="1" x14ac:dyDescent="0.3">
      <c r="F205" s="1934"/>
      <c r="G205" s="1934"/>
      <c r="H205" s="1934"/>
      <c r="I205" s="1907"/>
      <c r="J205" s="1934"/>
      <c r="K205" s="1934"/>
      <c r="L205" s="1934"/>
      <c r="M205" s="1934"/>
      <c r="O205" s="1861"/>
      <c r="P205" s="1929"/>
      <c r="S205" s="1976">
        <f>+S203-S204</f>
        <v>0</v>
      </c>
      <c r="T205" s="1964" t="s">
        <v>276</v>
      </c>
      <c r="U205" s="1965"/>
    </row>
    <row r="206" spans="1:21" ht="13.8" thickBot="1" x14ac:dyDescent="0.3">
      <c r="D206" s="165" t="s">
        <v>2786</v>
      </c>
      <c r="F206" s="1934"/>
      <c r="G206" s="1934"/>
      <c r="H206" s="1934"/>
      <c r="I206" s="1934"/>
      <c r="J206" s="1934"/>
      <c r="K206" s="1934"/>
      <c r="L206" s="1934"/>
      <c r="M206" s="1934"/>
      <c r="S206" s="1977" t="s">
        <v>2787</v>
      </c>
      <c r="T206" s="1978" t="s">
        <v>276</v>
      </c>
      <c r="U206" s="1979"/>
    </row>
    <row r="207" spans="1:21" ht="13.8" thickBot="1" x14ac:dyDescent="0.3">
      <c r="A207" s="513" t="s">
        <v>2788</v>
      </c>
      <c r="B207" s="1927">
        <v>26</v>
      </c>
      <c r="D207" s="513" t="s">
        <v>2789</v>
      </c>
      <c r="F207" s="1907">
        <f>M207</f>
        <v>18864080.800000001</v>
      </c>
      <c r="G207" s="1907"/>
      <c r="H207" s="1907"/>
      <c r="I207" s="2007">
        <v>0</v>
      </c>
      <c r="J207" s="1989">
        <v>18864080.800000001</v>
      </c>
      <c r="K207" s="1935">
        <f>+J207</f>
        <v>18864080.800000001</v>
      </c>
      <c r="L207" s="1935"/>
      <c r="M207" s="1936">
        <f>K207</f>
        <v>18864080.800000001</v>
      </c>
      <c r="O207" s="1914" t="s">
        <v>2713</v>
      </c>
      <c r="Q207" s="1861" t="s">
        <v>2790</v>
      </c>
      <c r="S207" s="1980">
        <f>-M147</f>
        <v>18864080.800000001</v>
      </c>
      <c r="T207" s="1981">
        <f>+M207-S207</f>
        <v>0</v>
      </c>
      <c r="U207" s="1965"/>
    </row>
    <row r="208" spans="1:21" ht="13.8" thickBot="1" x14ac:dyDescent="0.3">
      <c r="A208" s="513" t="s">
        <v>2791</v>
      </c>
      <c r="B208" s="1927">
        <v>27</v>
      </c>
      <c r="D208" s="513" t="s">
        <v>2792</v>
      </c>
      <c r="F208" s="1907">
        <f>M208</f>
        <v>0</v>
      </c>
      <c r="G208" s="1907"/>
      <c r="H208" s="1907"/>
      <c r="I208" s="2007">
        <v>0</v>
      </c>
      <c r="J208" s="1989">
        <v>0</v>
      </c>
      <c r="K208" s="1935">
        <f>+J208</f>
        <v>0</v>
      </c>
      <c r="L208" s="1935"/>
      <c r="M208" s="1936">
        <f>K208</f>
        <v>0</v>
      </c>
      <c r="O208" s="1914">
        <v>727198</v>
      </c>
      <c r="Q208" s="1861" t="s">
        <v>2790</v>
      </c>
      <c r="S208" s="1980">
        <f>-M117</f>
        <v>0</v>
      </c>
      <c r="T208" s="1981">
        <f>+M208-S208</f>
        <v>0</v>
      </c>
      <c r="U208" s="1965"/>
    </row>
    <row r="209" spans="1:21" ht="13.8" thickBot="1" x14ac:dyDescent="0.3">
      <c r="A209" s="513" t="s">
        <v>2793</v>
      </c>
      <c r="B209" s="1927">
        <v>28</v>
      </c>
      <c r="D209" s="513" t="s">
        <v>2794</v>
      </c>
      <c r="E209" s="513"/>
      <c r="F209" s="1964">
        <f>M209</f>
        <v>5677439.7800000003</v>
      </c>
      <c r="G209" s="1964"/>
      <c r="H209" s="1964"/>
      <c r="I209" s="2007">
        <v>0</v>
      </c>
      <c r="J209" s="1989">
        <v>5677439.7800000003</v>
      </c>
      <c r="K209" s="1961">
        <f>J209</f>
        <v>5677439.7800000003</v>
      </c>
      <c r="L209" s="1961"/>
      <c r="M209" s="2006">
        <f>K209</f>
        <v>5677439.7800000003</v>
      </c>
      <c r="N209" s="513"/>
      <c r="O209" s="1949"/>
      <c r="P209" s="1929"/>
      <c r="Q209" s="1861" t="s">
        <v>2790</v>
      </c>
      <c r="S209" s="1980">
        <f>-M129-M157-M160</f>
        <v>5677439.7800000003</v>
      </c>
      <c r="T209" s="1981">
        <f>+M209-S209</f>
        <v>0</v>
      </c>
      <c r="U209" s="1965"/>
    </row>
    <row r="210" spans="1:21" ht="13.8" thickBot="1" x14ac:dyDescent="0.3">
      <c r="A210" s="513" t="s">
        <v>2795</v>
      </c>
      <c r="B210" s="1927">
        <v>29</v>
      </c>
      <c r="D210" s="513" t="s">
        <v>2796</v>
      </c>
      <c r="E210" s="513"/>
      <c r="F210" s="1964">
        <f>M210</f>
        <v>-8651.5200000107288</v>
      </c>
      <c r="G210" s="1964"/>
      <c r="H210" s="1964"/>
      <c r="I210" s="2007">
        <v>-184796787.984</v>
      </c>
      <c r="J210" s="1989">
        <v>-184788136.46399999</v>
      </c>
      <c r="K210" s="1989">
        <f>-I210+J210</f>
        <v>8651.5200000107288</v>
      </c>
      <c r="L210" s="1989"/>
      <c r="M210" s="2008">
        <f>-K210</f>
        <v>-8651.5200000107288</v>
      </c>
      <c r="N210" s="513"/>
      <c r="O210" s="1861" t="s">
        <v>2196</v>
      </c>
      <c r="P210" s="1929"/>
      <c r="Q210" s="1861" t="s">
        <v>2797</v>
      </c>
      <c r="S210" s="1980">
        <f>M97</f>
        <v>-8651.5200000107288</v>
      </c>
      <c r="T210" s="1981">
        <f>+M210-S210</f>
        <v>0</v>
      </c>
      <c r="U210" s="1965"/>
    </row>
    <row r="211" spans="1:21" x14ac:dyDescent="0.25">
      <c r="A211" s="513"/>
      <c r="B211" s="1927"/>
      <c r="D211" s="513"/>
      <c r="E211" s="513"/>
      <c r="F211" s="1964"/>
      <c r="G211" s="1964"/>
      <c r="H211" s="1964"/>
      <c r="I211" s="1964"/>
      <c r="J211" s="1964"/>
      <c r="K211" s="1964"/>
      <c r="L211" s="1964"/>
      <c r="M211" s="1964"/>
      <c r="N211" s="513"/>
      <c r="O211" s="1861"/>
      <c r="P211" s="1929"/>
      <c r="Q211" s="1861"/>
      <c r="S211" s="1982"/>
      <c r="T211" s="1983"/>
      <c r="U211" s="1965"/>
    </row>
    <row r="212" spans="1:21" ht="13.8" thickBot="1" x14ac:dyDescent="0.3">
      <c r="A212" s="513"/>
      <c r="B212" s="1912">
        <v>30</v>
      </c>
      <c r="D212" s="513" t="s">
        <v>2798</v>
      </c>
      <c r="E212" s="513"/>
      <c r="F212" s="2009"/>
      <c r="G212" s="2009"/>
      <c r="H212" s="2009"/>
      <c r="I212" s="1964"/>
      <c r="J212" s="2009"/>
      <c r="K212" s="2009"/>
      <c r="L212" s="2009"/>
      <c r="M212" s="2009"/>
      <c r="N212" s="513"/>
      <c r="O212" s="1861"/>
      <c r="P212" s="1929"/>
      <c r="Q212" s="1861"/>
      <c r="S212" s="1984"/>
      <c r="T212" s="142"/>
      <c r="U212" s="1965"/>
    </row>
    <row r="213" spans="1:21" x14ac:dyDescent="0.25">
      <c r="A213" s="513" t="s">
        <v>2799</v>
      </c>
      <c r="B213" s="1927"/>
      <c r="D213" s="513"/>
      <c r="E213" s="513" t="s">
        <v>2271</v>
      </c>
      <c r="F213" s="2009">
        <f>M221</f>
        <v>207987.73000000091</v>
      </c>
      <c r="G213" s="2009"/>
      <c r="H213" s="2009"/>
      <c r="I213" s="2005">
        <v>278055.88199999998</v>
      </c>
      <c r="J213" s="1961">
        <v>1985850.662</v>
      </c>
      <c r="K213" s="1961">
        <f>+I213-J213</f>
        <v>-1707794.78</v>
      </c>
      <c r="L213" s="1961"/>
      <c r="M213" s="2006">
        <f>+K213</f>
        <v>-1707794.78</v>
      </c>
      <c r="N213" s="513"/>
      <c r="O213" s="1861" t="s">
        <v>2273</v>
      </c>
      <c r="P213" s="1929"/>
      <c r="Q213" s="1861" t="s">
        <v>2560</v>
      </c>
      <c r="S213" s="1980">
        <f>+M20</f>
        <v>-1707794.78</v>
      </c>
      <c r="T213" s="1981">
        <f>M213-S213</f>
        <v>0</v>
      </c>
      <c r="U213" s="1985"/>
    </row>
    <row r="214" spans="1:21" x14ac:dyDescent="0.25">
      <c r="A214" s="513" t="s">
        <v>2800</v>
      </c>
      <c r="B214" s="1927"/>
      <c r="D214" s="513"/>
      <c r="E214" s="513"/>
      <c r="F214" s="2009"/>
      <c r="G214" s="2009"/>
      <c r="H214" s="2009"/>
      <c r="I214" s="2010">
        <v>5104391.57</v>
      </c>
      <c r="J214" s="1964">
        <v>7103949.9699999997</v>
      </c>
      <c r="K214" s="1964">
        <f t="shared" ref="K214:K220" si="6">+I214-J214</f>
        <v>-1999558.3999999994</v>
      </c>
      <c r="L214" s="1964"/>
      <c r="M214" s="2011">
        <f t="shared" ref="M214:M220" si="7">+K214</f>
        <v>-1999558.3999999994</v>
      </c>
      <c r="N214" s="513"/>
      <c r="O214" s="1861" t="s">
        <v>2377</v>
      </c>
      <c r="P214" s="1929"/>
      <c r="Q214" s="1861" t="s">
        <v>2560</v>
      </c>
      <c r="S214" s="1980">
        <f>+M37</f>
        <v>-1999558.3999999994</v>
      </c>
      <c r="T214" s="1981">
        <f t="shared" ref="T214:T220" si="8">M214-S214</f>
        <v>0</v>
      </c>
      <c r="U214" s="1985"/>
    </row>
    <row r="215" spans="1:21" x14ac:dyDescent="0.25">
      <c r="A215" s="513" t="s">
        <v>2801</v>
      </c>
      <c r="B215" s="1927"/>
      <c r="D215" s="513"/>
      <c r="E215" s="513"/>
      <c r="F215" s="2009"/>
      <c r="G215" s="2009"/>
      <c r="H215" s="2009"/>
      <c r="I215" s="2010">
        <v>55781.32</v>
      </c>
      <c r="J215" s="1964">
        <v>-461598.02</v>
      </c>
      <c r="K215" s="1964">
        <f t="shared" si="6"/>
        <v>517379.34</v>
      </c>
      <c r="L215" s="1964"/>
      <c r="M215" s="2011">
        <f t="shared" si="7"/>
        <v>517379.34</v>
      </c>
      <c r="N215" s="513"/>
      <c r="O215" s="1861" t="s">
        <v>2276</v>
      </c>
      <c r="P215" s="1929"/>
      <c r="Q215" s="1861" t="s">
        <v>2560</v>
      </c>
      <c r="S215" s="1980">
        <f>+M38</f>
        <v>517379.34</v>
      </c>
      <c r="T215" s="1981">
        <f t="shared" si="8"/>
        <v>0</v>
      </c>
      <c r="U215" s="1985"/>
    </row>
    <row r="216" spans="1:21" x14ac:dyDescent="0.25">
      <c r="A216" s="513" t="s">
        <v>2802</v>
      </c>
      <c r="B216" s="1927"/>
      <c r="D216" s="513"/>
      <c r="E216" s="513"/>
      <c r="F216" s="2009"/>
      <c r="G216" s="2009"/>
      <c r="H216" s="2009"/>
      <c r="I216" s="2010">
        <v>0</v>
      </c>
      <c r="J216" s="1964">
        <v>17703.55</v>
      </c>
      <c r="K216" s="1964">
        <f t="shared" si="6"/>
        <v>-17703.55</v>
      </c>
      <c r="L216" s="1964"/>
      <c r="M216" s="2011">
        <f t="shared" si="7"/>
        <v>-17703.55</v>
      </c>
      <c r="N216" s="513"/>
      <c r="O216" s="1861" t="s">
        <v>2277</v>
      </c>
      <c r="P216" s="1929"/>
      <c r="Q216" s="1861" t="s">
        <v>2560</v>
      </c>
      <c r="S216" s="1980">
        <f>+M39</f>
        <v>-17703.55</v>
      </c>
      <c r="T216" s="1981">
        <f t="shared" si="8"/>
        <v>0</v>
      </c>
      <c r="U216" s="1985"/>
    </row>
    <row r="217" spans="1:21" x14ac:dyDescent="0.25">
      <c r="A217" s="513" t="s">
        <v>2803</v>
      </c>
      <c r="B217" s="1927"/>
      <c r="D217" s="513"/>
      <c r="E217" s="513"/>
      <c r="F217" s="2009"/>
      <c r="G217" s="2009"/>
      <c r="H217" s="2009"/>
      <c r="I217" s="2010">
        <v>128482.62000000001</v>
      </c>
      <c r="J217" s="1964">
        <v>1250195.5</v>
      </c>
      <c r="K217" s="1964">
        <f t="shared" si="6"/>
        <v>-1121712.8799999999</v>
      </c>
      <c r="L217" s="1964"/>
      <c r="M217" s="2011">
        <f t="shared" si="7"/>
        <v>-1121712.8799999999</v>
      </c>
      <c r="N217" s="513"/>
      <c r="O217" s="1861" t="s">
        <v>2278</v>
      </c>
      <c r="P217" s="1929"/>
      <c r="Q217" s="1861" t="s">
        <v>2560</v>
      </c>
      <c r="S217" s="1980">
        <f>+M40</f>
        <v>-1121712.8800000004</v>
      </c>
      <c r="T217" s="1981">
        <f t="shared" si="8"/>
        <v>0</v>
      </c>
      <c r="U217" s="1985"/>
    </row>
    <row r="218" spans="1:21" ht="26.4" x14ac:dyDescent="0.25">
      <c r="A218" s="513" t="s">
        <v>2804</v>
      </c>
      <c r="B218" s="1927"/>
      <c r="D218" s="513"/>
      <c r="E218" s="513"/>
      <c r="F218" s="2009"/>
      <c r="G218" s="2009"/>
      <c r="H218" s="2009"/>
      <c r="I218" s="2010">
        <v>5627176.9800000004</v>
      </c>
      <c r="J218" s="1964">
        <v>169188.8</v>
      </c>
      <c r="K218" s="1964">
        <f t="shared" si="6"/>
        <v>5457988.1800000006</v>
      </c>
      <c r="L218" s="1964"/>
      <c r="M218" s="2011">
        <f t="shared" si="7"/>
        <v>5457988.1800000006</v>
      </c>
      <c r="N218" s="513"/>
      <c r="O218" s="1861" t="s">
        <v>2279</v>
      </c>
      <c r="P218" s="1929"/>
      <c r="Q218" s="1861" t="s">
        <v>2560</v>
      </c>
      <c r="S218" s="1980">
        <f>+M21</f>
        <v>5457988.1800000006</v>
      </c>
      <c r="T218" s="1981">
        <f t="shared" si="8"/>
        <v>0</v>
      </c>
      <c r="U218" s="1985"/>
    </row>
    <row r="219" spans="1:21" x14ac:dyDescent="0.25">
      <c r="A219" s="513" t="s">
        <v>2805</v>
      </c>
      <c r="B219" s="1927"/>
      <c r="D219" s="513"/>
      <c r="E219" s="513"/>
      <c r="F219" s="2009"/>
      <c r="G219" s="2009"/>
      <c r="H219" s="2009"/>
      <c r="I219" s="2010">
        <v>2650055.7999999998</v>
      </c>
      <c r="J219" s="1964">
        <v>4517765.41</v>
      </c>
      <c r="K219" s="1964">
        <f t="shared" si="6"/>
        <v>-1867709.6100000003</v>
      </c>
      <c r="L219" s="1964"/>
      <c r="M219" s="2011">
        <f t="shared" si="7"/>
        <v>-1867709.6100000003</v>
      </c>
      <c r="N219" s="513"/>
      <c r="O219" s="1861" t="s">
        <v>2280</v>
      </c>
      <c r="P219" s="1929"/>
      <c r="Q219" s="1861" t="s">
        <v>2560</v>
      </c>
      <c r="S219" s="1980">
        <f>+M22</f>
        <v>-1867709.6099999999</v>
      </c>
      <c r="T219" s="1981">
        <f t="shared" si="8"/>
        <v>0</v>
      </c>
      <c r="U219" s="1985"/>
    </row>
    <row r="220" spans="1:21" x14ac:dyDescent="0.25">
      <c r="A220" s="513" t="s">
        <v>2806</v>
      </c>
      <c r="B220" s="1927"/>
      <c r="D220" s="513"/>
      <c r="E220" s="513"/>
      <c r="F220" s="2009"/>
      <c r="G220" s="2009"/>
      <c r="H220" s="2009"/>
      <c r="I220" s="2010">
        <v>2291419.27</v>
      </c>
      <c r="J220" s="1964">
        <v>1344319.8399999999</v>
      </c>
      <c r="K220" s="1964">
        <f t="shared" si="6"/>
        <v>947099.43000000017</v>
      </c>
      <c r="L220" s="1964"/>
      <c r="M220" s="2011">
        <f t="shared" si="7"/>
        <v>947099.43000000017</v>
      </c>
      <c r="N220" s="513"/>
      <c r="O220" s="1861" t="s">
        <v>2281</v>
      </c>
      <c r="P220" s="1929"/>
      <c r="Q220" s="1861" t="s">
        <v>2560</v>
      </c>
      <c r="S220" s="1980">
        <f>+M23</f>
        <v>947099.43000000017</v>
      </c>
      <c r="T220" s="1981">
        <f t="shared" si="8"/>
        <v>0</v>
      </c>
      <c r="U220" s="1985"/>
    </row>
    <row r="221" spans="1:21" ht="13.8" thickBot="1" x14ac:dyDescent="0.3">
      <c r="B221" s="1927"/>
      <c r="D221" s="513"/>
      <c r="E221" s="513"/>
      <c r="F221" s="2009"/>
      <c r="G221" s="2009"/>
      <c r="H221" s="2009"/>
      <c r="I221" s="2012"/>
      <c r="J221" s="1969"/>
      <c r="K221" s="1969"/>
      <c r="L221" s="1969"/>
      <c r="M221" s="2013">
        <f>SUM(M213:M220)</f>
        <v>207987.73000000091</v>
      </c>
      <c r="N221" s="513"/>
      <c r="O221" s="1861"/>
      <c r="P221" s="1929"/>
      <c r="Q221" s="1861"/>
      <c r="S221" s="1984"/>
      <c r="T221" s="1983"/>
      <c r="U221" s="1965"/>
    </row>
    <row r="222" spans="1:21" ht="13.8" thickBot="1" x14ac:dyDescent="0.3">
      <c r="A222" s="513"/>
      <c r="B222" s="1927"/>
      <c r="D222" s="513"/>
      <c r="E222" s="513"/>
      <c r="F222" s="2009"/>
      <c r="G222" s="2009"/>
      <c r="H222" s="2009"/>
      <c r="I222" s="1964"/>
      <c r="J222" s="1964"/>
      <c r="K222" s="1964"/>
      <c r="L222" s="1964"/>
      <c r="M222" s="1964"/>
      <c r="N222" s="513"/>
      <c r="O222" s="1861"/>
      <c r="P222" s="1929"/>
      <c r="Q222" s="1861"/>
      <c r="S222" s="1984"/>
      <c r="T222" s="1983"/>
      <c r="U222" s="1965"/>
    </row>
    <row r="223" spans="1:21" ht="13.8" thickBot="1" x14ac:dyDescent="0.3">
      <c r="A223" s="513" t="s">
        <v>2807</v>
      </c>
      <c r="B223" s="1927">
        <v>31</v>
      </c>
      <c r="D223" s="513"/>
      <c r="E223" s="513" t="s">
        <v>1388</v>
      </c>
      <c r="F223" s="2009">
        <f>M223</f>
        <v>-1787618.8200000003</v>
      </c>
      <c r="G223" s="2009"/>
      <c r="H223" s="2009"/>
      <c r="I223" s="2007">
        <v>3023418.96</v>
      </c>
      <c r="J223" s="1989">
        <v>4811037.78</v>
      </c>
      <c r="K223" s="1989">
        <f>+I223-J223</f>
        <v>-1787618.8200000003</v>
      </c>
      <c r="L223" s="1989"/>
      <c r="M223" s="2008">
        <f>+K223</f>
        <v>-1787618.8200000003</v>
      </c>
      <c r="N223" s="513"/>
      <c r="O223" s="1861" t="s">
        <v>2283</v>
      </c>
      <c r="P223" s="1929"/>
      <c r="Q223" s="1861" t="s">
        <v>2586</v>
      </c>
      <c r="S223" s="1980">
        <f>+M53+M60</f>
        <v>-1787618.8200000003</v>
      </c>
      <c r="T223" s="1981">
        <f>+M223+M273-S223</f>
        <v>0</v>
      </c>
      <c r="U223" s="1986" t="s">
        <v>2808</v>
      </c>
    </row>
    <row r="224" spans="1:21" ht="13.8" thickBot="1" x14ac:dyDescent="0.3">
      <c r="A224" s="513"/>
      <c r="B224" s="1927"/>
      <c r="D224" s="513"/>
      <c r="E224" s="513"/>
      <c r="F224" s="2009"/>
      <c r="G224" s="2009"/>
      <c r="H224" s="2009"/>
      <c r="I224" s="1964"/>
      <c r="J224" s="1964"/>
      <c r="K224" s="1964"/>
      <c r="L224" s="1964"/>
      <c r="M224" s="1964"/>
      <c r="N224" s="513"/>
      <c r="O224" s="1861"/>
      <c r="P224" s="1929"/>
      <c r="Q224" s="1861"/>
      <c r="S224" s="1984"/>
      <c r="T224" s="1983"/>
      <c r="U224" s="1965"/>
    </row>
    <row r="225" spans="1:21" x14ac:dyDescent="0.25">
      <c r="A225" s="513" t="s">
        <v>2809</v>
      </c>
      <c r="B225" s="1927">
        <v>32</v>
      </c>
      <c r="D225" s="513"/>
      <c r="E225" s="513" t="s">
        <v>2221</v>
      </c>
      <c r="F225" s="2009">
        <f>M228</f>
        <v>27586.689999999915</v>
      </c>
      <c r="G225" s="2009"/>
      <c r="H225" s="2009"/>
      <c r="I225" s="2005">
        <v>703126.98</v>
      </c>
      <c r="J225" s="1961">
        <v>703126.98</v>
      </c>
      <c r="K225" s="1961">
        <f>+I225-J225</f>
        <v>0</v>
      </c>
      <c r="L225" s="1961"/>
      <c r="M225" s="2006">
        <f>+K225</f>
        <v>0</v>
      </c>
      <c r="N225" s="513"/>
      <c r="O225" s="1861" t="s">
        <v>2284</v>
      </c>
      <c r="P225" s="1929"/>
      <c r="Q225" s="1861" t="s">
        <v>2586</v>
      </c>
      <c r="S225" s="1980">
        <f>+M51</f>
        <v>0</v>
      </c>
      <c r="T225" s="1981">
        <f>M225-S225</f>
        <v>0</v>
      </c>
      <c r="U225" s="1965"/>
    </row>
    <row r="226" spans="1:21" x14ac:dyDescent="0.25">
      <c r="A226" s="513" t="s">
        <v>2810</v>
      </c>
      <c r="B226" s="1927"/>
      <c r="D226" s="513"/>
      <c r="E226" s="513"/>
      <c r="F226" s="2009"/>
      <c r="G226" s="2009"/>
      <c r="H226" s="2009"/>
      <c r="I226" s="2010">
        <v>663265.66999999993</v>
      </c>
      <c r="J226" s="1964">
        <v>606048.51</v>
      </c>
      <c r="K226" s="1964">
        <f>+I226-J226</f>
        <v>57217.159999999916</v>
      </c>
      <c r="L226" s="1964"/>
      <c r="M226" s="2011">
        <f>+K226</f>
        <v>57217.159999999916</v>
      </c>
      <c r="N226" s="513"/>
      <c r="O226" s="1861" t="s">
        <v>2285</v>
      </c>
      <c r="P226" s="1929"/>
      <c r="Q226" s="1861" t="s">
        <v>2586</v>
      </c>
      <c r="S226" s="1980">
        <f>+M52</f>
        <v>57217.159999999916</v>
      </c>
      <c r="T226" s="1981">
        <f>M226-S226</f>
        <v>0</v>
      </c>
      <c r="U226" s="1965"/>
    </row>
    <row r="227" spans="1:21" x14ac:dyDescent="0.25">
      <c r="A227" s="513" t="s">
        <v>2811</v>
      </c>
      <c r="B227" s="1927"/>
      <c r="D227" s="513"/>
      <c r="E227" s="513"/>
      <c r="F227" s="2009"/>
      <c r="G227" s="2009"/>
      <c r="H227" s="2009"/>
      <c r="I227" s="2010">
        <v>39079.949999999997</v>
      </c>
      <c r="J227" s="1964">
        <v>68710.42</v>
      </c>
      <c r="K227" s="1964">
        <f>+I227-J227</f>
        <v>-29630.47</v>
      </c>
      <c r="L227" s="1964"/>
      <c r="M227" s="2011">
        <f>+K227</f>
        <v>-29630.47</v>
      </c>
      <c r="N227" s="513"/>
      <c r="O227" s="1861" t="s">
        <v>2287</v>
      </c>
      <c r="P227" s="1929"/>
      <c r="Q227" s="1861" t="s">
        <v>2586</v>
      </c>
      <c r="S227" s="1980">
        <f>+M67</f>
        <v>-29630.47</v>
      </c>
      <c r="T227" s="1981">
        <f>M227-S227</f>
        <v>0</v>
      </c>
      <c r="U227" s="1965"/>
    </row>
    <row r="228" spans="1:21" ht="13.8" thickBot="1" x14ac:dyDescent="0.3">
      <c r="A228" s="513"/>
      <c r="B228" s="1927"/>
      <c r="D228" s="513"/>
      <c r="E228" s="513"/>
      <c r="F228" s="2009"/>
      <c r="G228" s="2009"/>
      <c r="H228" s="2009"/>
      <c r="I228" s="2012"/>
      <c r="J228" s="1969"/>
      <c r="K228" s="1969"/>
      <c r="L228" s="1969"/>
      <c r="M228" s="2013">
        <f>SUM(M225:M227)</f>
        <v>27586.689999999915</v>
      </c>
      <c r="N228" s="513"/>
      <c r="O228" s="1861"/>
      <c r="P228" s="1929"/>
      <c r="Q228" s="1861"/>
      <c r="S228" s="1984"/>
      <c r="T228" s="1983"/>
      <c r="U228" s="1965"/>
    </row>
    <row r="229" spans="1:21" ht="13.8" thickBot="1" x14ac:dyDescent="0.3">
      <c r="A229" s="513"/>
      <c r="B229" s="1927"/>
      <c r="D229" s="513"/>
      <c r="E229" s="513"/>
      <c r="F229" s="2009"/>
      <c r="G229" s="2009"/>
      <c r="H229" s="2009"/>
      <c r="I229" s="1964"/>
      <c r="J229" s="1964"/>
      <c r="K229" s="1964"/>
      <c r="L229" s="1964"/>
      <c r="M229" s="1964"/>
      <c r="N229" s="513"/>
      <c r="O229" s="1861"/>
      <c r="P229" s="1929"/>
      <c r="Q229" s="1861"/>
      <c r="S229" s="1984"/>
      <c r="T229" s="1983"/>
      <c r="U229" s="1965"/>
    </row>
    <row r="230" spans="1:21" ht="13.8" thickBot="1" x14ac:dyDescent="0.3">
      <c r="A230" s="513"/>
      <c r="B230" s="1927">
        <v>33</v>
      </c>
      <c r="D230" s="513"/>
      <c r="E230" s="513" t="s">
        <v>2288</v>
      </c>
      <c r="F230" s="2009">
        <f>M230</f>
        <v>0</v>
      </c>
      <c r="G230" s="2009"/>
      <c r="H230" s="2009"/>
      <c r="I230" s="2007"/>
      <c r="J230" s="1989"/>
      <c r="K230" s="1989">
        <f>+I230-J230</f>
        <v>0</v>
      </c>
      <c r="L230" s="1989"/>
      <c r="M230" s="2008">
        <f>+K230</f>
        <v>0</v>
      </c>
      <c r="N230" s="513"/>
      <c r="O230" s="1861"/>
      <c r="P230" s="1929"/>
      <c r="Q230" s="1861"/>
      <c r="S230" s="1984"/>
      <c r="T230" s="1983"/>
      <c r="U230" s="1965"/>
    </row>
    <row r="231" spans="1:21" ht="13.8" thickBot="1" x14ac:dyDescent="0.3">
      <c r="A231" s="513"/>
      <c r="B231" s="1927"/>
      <c r="D231" s="513"/>
      <c r="E231" s="513"/>
      <c r="F231" s="2009"/>
      <c r="G231" s="2009"/>
      <c r="H231" s="2009"/>
      <c r="I231" s="1964"/>
      <c r="J231" s="1964"/>
      <c r="K231" s="1964"/>
      <c r="L231" s="1964"/>
      <c r="M231" s="1964"/>
      <c r="N231" s="513"/>
      <c r="O231" s="1861"/>
      <c r="P231" s="1929"/>
      <c r="Q231" s="1861"/>
      <c r="S231" s="1984"/>
      <c r="T231" s="1983"/>
      <c r="U231" s="1965"/>
    </row>
    <row r="232" spans="1:21" x14ac:dyDescent="0.25">
      <c r="A232" s="513" t="s">
        <v>2812</v>
      </c>
      <c r="B232" s="1927">
        <v>34</v>
      </c>
      <c r="D232" s="513"/>
      <c r="E232" s="513" t="s">
        <v>2289</v>
      </c>
      <c r="F232" s="2009">
        <f>M234</f>
        <v>-5086.710000000021</v>
      </c>
      <c r="G232" s="2009"/>
      <c r="H232" s="2009"/>
      <c r="I232" s="2005">
        <v>0</v>
      </c>
      <c r="J232" s="1961">
        <v>0</v>
      </c>
      <c r="K232" s="1961">
        <f>+I232-J232</f>
        <v>0</v>
      </c>
      <c r="L232" s="1961"/>
      <c r="M232" s="2006">
        <f>+K232</f>
        <v>0</v>
      </c>
      <c r="N232" s="513"/>
      <c r="O232" s="1861">
        <v>122998</v>
      </c>
      <c r="P232" s="1929"/>
      <c r="Q232" s="1861" t="s">
        <v>2560</v>
      </c>
      <c r="S232" s="1980">
        <f>+M79</f>
        <v>0</v>
      </c>
      <c r="T232" s="1981">
        <f>M232-S232</f>
        <v>0</v>
      </c>
      <c r="U232" s="1965"/>
    </row>
    <row r="233" spans="1:21" x14ac:dyDescent="0.25">
      <c r="A233" s="513" t="s">
        <v>2813</v>
      </c>
      <c r="B233" s="1927"/>
      <c r="D233" s="513"/>
      <c r="E233" s="513"/>
      <c r="F233" s="2009"/>
      <c r="G233" s="2009"/>
      <c r="H233" s="2009"/>
      <c r="I233" s="2010">
        <v>516363.13</v>
      </c>
      <c r="J233" s="1964">
        <v>521449.84</v>
      </c>
      <c r="K233" s="1964">
        <f>+I233-J233</f>
        <v>-5086.710000000021</v>
      </c>
      <c r="L233" s="1964"/>
      <c r="M233" s="2014">
        <f>+K233</f>
        <v>-5086.710000000021</v>
      </c>
      <c r="N233" s="513"/>
      <c r="O233" s="1861" t="s">
        <v>2292</v>
      </c>
      <c r="P233" s="1929"/>
      <c r="Q233" s="1861" t="s">
        <v>2560</v>
      </c>
      <c r="S233" s="1980">
        <f>+M80</f>
        <v>-5086.710000000021</v>
      </c>
      <c r="T233" s="1981">
        <f>M233-S233</f>
        <v>0</v>
      </c>
      <c r="U233" s="1965"/>
    </row>
    <row r="234" spans="1:21" ht="13.8" thickBot="1" x14ac:dyDescent="0.3">
      <c r="A234" s="513"/>
      <c r="B234" s="1927"/>
      <c r="D234" s="513"/>
      <c r="E234" s="513"/>
      <c r="F234" s="2009"/>
      <c r="G234" s="2009"/>
      <c r="H234" s="2009"/>
      <c r="I234" s="2012"/>
      <c r="J234" s="1969"/>
      <c r="K234" s="1969"/>
      <c r="L234" s="1969"/>
      <c r="M234" s="2015">
        <f>SUM(M232:M233)</f>
        <v>-5086.710000000021</v>
      </c>
      <c r="N234" s="513"/>
      <c r="O234" s="1861"/>
      <c r="P234" s="1929"/>
      <c r="Q234" s="1861"/>
      <c r="S234" s="1984"/>
      <c r="T234" s="1983"/>
      <c r="U234" s="1965"/>
    </row>
    <row r="235" spans="1:21" ht="13.8" thickBot="1" x14ac:dyDescent="0.3">
      <c r="D235" s="513"/>
      <c r="E235" s="513"/>
      <c r="F235" s="2009"/>
      <c r="G235" s="2009"/>
      <c r="H235" s="2009"/>
      <c r="I235" s="1964"/>
      <c r="J235" s="2009"/>
      <c r="K235" s="2009"/>
      <c r="L235" s="2009"/>
      <c r="M235" s="2009"/>
      <c r="N235" s="513"/>
      <c r="O235" s="1861"/>
      <c r="P235" s="1929"/>
      <c r="Q235" s="1861"/>
      <c r="S235" s="1984"/>
      <c r="T235" s="1983"/>
      <c r="U235" s="1965"/>
    </row>
    <row r="236" spans="1:21" x14ac:dyDescent="0.25">
      <c r="A236" s="513" t="s">
        <v>2814</v>
      </c>
      <c r="B236" s="1927">
        <v>35</v>
      </c>
      <c r="D236" s="513"/>
      <c r="E236" s="513" t="s">
        <v>1390</v>
      </c>
      <c r="F236" s="2009">
        <f>M239</f>
        <v>-6647269.5399999991</v>
      </c>
      <c r="G236" s="2009"/>
      <c r="H236" s="2009"/>
      <c r="I236" s="2005">
        <v>1190191.73</v>
      </c>
      <c r="J236" s="1961">
        <v>1136419.8999999999</v>
      </c>
      <c r="K236" s="1961">
        <f>-I236+J236</f>
        <v>-53771.830000000075</v>
      </c>
      <c r="L236" s="1961"/>
      <c r="M236" s="2006">
        <f>-K236</f>
        <v>53771.830000000075</v>
      </c>
      <c r="N236" s="513"/>
      <c r="O236" s="1861" t="s">
        <v>2293</v>
      </c>
      <c r="P236" s="1929"/>
      <c r="Q236" s="1861" t="s">
        <v>2815</v>
      </c>
      <c r="S236" s="1980">
        <f>+M28</f>
        <v>53771.830000000075</v>
      </c>
      <c r="T236" s="1981">
        <f>M236-S236</f>
        <v>0</v>
      </c>
      <c r="U236" s="1965"/>
    </row>
    <row r="237" spans="1:21" ht="66" x14ac:dyDescent="0.25">
      <c r="A237" s="513" t="s">
        <v>2816</v>
      </c>
      <c r="B237" s="1927"/>
      <c r="D237" s="513"/>
      <c r="E237" s="513"/>
      <c r="F237" s="2009"/>
      <c r="G237" s="2009"/>
      <c r="H237" s="2009"/>
      <c r="I237" s="2010">
        <f>-7703463.904-270052.31</f>
        <v>-7973516.2139999997</v>
      </c>
      <c r="J237" s="1964">
        <v>-1272474.844</v>
      </c>
      <c r="K237" s="1964">
        <f>-I237+J237</f>
        <v>6701041.3699999992</v>
      </c>
      <c r="L237" s="1964"/>
      <c r="M237" s="2011">
        <f>-K237</f>
        <v>-6701041.3699999992</v>
      </c>
      <c r="N237" s="513"/>
      <c r="O237" s="1861" t="s">
        <v>2522</v>
      </c>
      <c r="P237" s="1929"/>
      <c r="Q237" s="1861" t="s">
        <v>2586</v>
      </c>
      <c r="S237" s="1980">
        <f>+M54</f>
        <v>-6701041.3699999992</v>
      </c>
      <c r="T237" s="1981">
        <f>M237-S237</f>
        <v>0</v>
      </c>
      <c r="U237" s="1965"/>
    </row>
    <row r="238" spans="1:21" x14ac:dyDescent="0.25">
      <c r="A238" s="513" t="s">
        <v>2817</v>
      </c>
      <c r="B238" s="1927"/>
      <c r="D238" s="513"/>
      <c r="E238" s="513"/>
      <c r="F238" s="2009"/>
      <c r="G238" s="2009"/>
      <c r="H238" s="2009"/>
      <c r="I238" s="2010">
        <v>0</v>
      </c>
      <c r="J238" s="1964">
        <v>0</v>
      </c>
      <c r="K238" s="1964">
        <f>-I238+J238</f>
        <v>0</v>
      </c>
      <c r="L238" s="1964"/>
      <c r="M238" s="2011">
        <f>-K238</f>
        <v>0</v>
      </c>
      <c r="N238" s="513"/>
      <c r="O238" s="1861" t="s">
        <v>2294</v>
      </c>
      <c r="P238" s="1929"/>
      <c r="Q238" s="1861" t="s">
        <v>2586</v>
      </c>
      <c r="S238" s="1980">
        <f>+M71</f>
        <v>0</v>
      </c>
      <c r="T238" s="1981">
        <f>M238-S238</f>
        <v>0</v>
      </c>
      <c r="U238" s="1965"/>
    </row>
    <row r="239" spans="1:21" ht="13.8" thickBot="1" x14ac:dyDescent="0.3">
      <c r="A239" s="513"/>
      <c r="B239" s="1927"/>
      <c r="D239" s="513"/>
      <c r="E239" s="513"/>
      <c r="F239" s="2009"/>
      <c r="G239" s="2009"/>
      <c r="H239" s="2009"/>
      <c r="I239" s="2012"/>
      <c r="J239" s="1969"/>
      <c r="K239" s="1969"/>
      <c r="L239" s="1969"/>
      <c r="M239" s="2013">
        <f>SUM(M236:M238)</f>
        <v>-6647269.5399999991</v>
      </c>
      <c r="N239" s="513"/>
      <c r="O239" s="1861"/>
      <c r="P239" s="1929"/>
      <c r="Q239" s="1861"/>
      <c r="S239" s="1984"/>
      <c r="T239" s="1983"/>
      <c r="U239" s="1965"/>
    </row>
    <row r="240" spans="1:21" ht="13.8" thickBot="1" x14ac:dyDescent="0.3">
      <c r="A240" s="513"/>
      <c r="B240" s="1927"/>
      <c r="D240" s="513"/>
      <c r="E240" s="513"/>
      <c r="F240" s="2009"/>
      <c r="G240" s="2009"/>
      <c r="H240" s="2009"/>
      <c r="I240" s="1964"/>
      <c r="J240" s="1964"/>
      <c r="K240" s="1964"/>
      <c r="L240" s="1964"/>
      <c r="M240" s="1964"/>
      <c r="N240" s="513"/>
      <c r="O240" s="1861"/>
      <c r="P240" s="1929"/>
      <c r="Q240" s="1861"/>
      <c r="S240" s="1984"/>
      <c r="T240" s="1983"/>
      <c r="U240" s="1965"/>
    </row>
    <row r="241" spans="1:21" ht="13.8" thickBot="1" x14ac:dyDescent="0.3">
      <c r="A241" s="513" t="s">
        <v>2818</v>
      </c>
      <c r="B241" s="1927">
        <v>36</v>
      </c>
      <c r="D241" s="513"/>
      <c r="E241" s="513" t="s">
        <v>2295</v>
      </c>
      <c r="F241" s="2009">
        <f>M241</f>
        <v>-442494.28</v>
      </c>
      <c r="G241" s="2009"/>
      <c r="H241" s="2009"/>
      <c r="I241" s="2007">
        <v>-442494.28</v>
      </c>
      <c r="J241" s="1989">
        <v>0</v>
      </c>
      <c r="K241" s="1989">
        <f>-I241+J241</f>
        <v>442494.28</v>
      </c>
      <c r="L241" s="1989"/>
      <c r="M241" s="2008">
        <f>-K241</f>
        <v>-442494.28</v>
      </c>
      <c r="N241" s="513"/>
      <c r="O241" s="1861" t="s">
        <v>172</v>
      </c>
      <c r="P241" s="1929"/>
      <c r="Q241" s="1861" t="s">
        <v>2586</v>
      </c>
      <c r="S241" s="1980">
        <f>+M68</f>
        <v>-442494.28</v>
      </c>
      <c r="T241" s="1981">
        <f>M241-S241</f>
        <v>0</v>
      </c>
      <c r="U241" s="1965"/>
    </row>
    <row r="242" spans="1:21" ht="13.8" thickBot="1" x14ac:dyDescent="0.3">
      <c r="A242" s="513" t="s">
        <v>2819</v>
      </c>
      <c r="B242" s="1927">
        <v>37</v>
      </c>
      <c r="D242" s="513"/>
      <c r="E242" s="513" t="s">
        <v>2296</v>
      </c>
      <c r="F242" s="2009">
        <f>M242</f>
        <v>0</v>
      </c>
      <c r="G242" s="2009"/>
      <c r="H242" s="2009"/>
      <c r="I242" s="2007">
        <v>0</v>
      </c>
      <c r="J242" s="1989">
        <v>0</v>
      </c>
      <c r="K242" s="1989">
        <f>-I242+J242</f>
        <v>0</v>
      </c>
      <c r="L242" s="1989"/>
      <c r="M242" s="2008">
        <f>-K242</f>
        <v>0</v>
      </c>
      <c r="N242" s="513"/>
      <c r="O242" s="1861" t="s">
        <v>2297</v>
      </c>
      <c r="P242" s="1929"/>
      <c r="Q242" s="1861" t="s">
        <v>2586</v>
      </c>
      <c r="S242" s="1980">
        <f>+M56</f>
        <v>0</v>
      </c>
      <c r="T242" s="1981">
        <f>M242-S242</f>
        <v>0</v>
      </c>
      <c r="U242" s="1965"/>
    </row>
    <row r="243" spans="1:21" ht="13.8" thickBot="1" x14ac:dyDescent="0.3">
      <c r="A243" s="513"/>
      <c r="B243" s="1927"/>
      <c r="D243" s="513"/>
      <c r="E243" s="513"/>
      <c r="F243" s="2009"/>
      <c r="G243" s="2009"/>
      <c r="H243" s="2009"/>
      <c r="I243" s="1964"/>
      <c r="J243" s="1964"/>
      <c r="K243" s="1964"/>
      <c r="L243" s="1964"/>
      <c r="M243" s="1964"/>
      <c r="N243" s="513"/>
      <c r="O243" s="1861"/>
      <c r="P243" s="1929"/>
      <c r="Q243" s="1861"/>
      <c r="S243" s="1984"/>
      <c r="T243" s="1983"/>
      <c r="U243" s="1965"/>
    </row>
    <row r="244" spans="1:21" ht="13.8" thickBot="1" x14ac:dyDescent="0.3">
      <c r="A244" s="513" t="s">
        <v>2820</v>
      </c>
      <c r="B244" s="1927">
        <v>38</v>
      </c>
      <c r="D244" s="513"/>
      <c r="E244" s="513" t="s">
        <v>2298</v>
      </c>
      <c r="F244" s="2009">
        <f>M244</f>
        <v>0</v>
      </c>
      <c r="G244" s="2009"/>
      <c r="H244" s="2009"/>
      <c r="I244" s="2007">
        <v>0</v>
      </c>
      <c r="J244" s="1989">
        <v>0</v>
      </c>
      <c r="K244" s="1989">
        <f>-I244+J244</f>
        <v>0</v>
      </c>
      <c r="L244" s="1989"/>
      <c r="M244" s="2008">
        <f>-K244</f>
        <v>0</v>
      </c>
      <c r="N244" s="513"/>
      <c r="O244" s="1861" t="s">
        <v>2299</v>
      </c>
      <c r="P244" s="1929"/>
      <c r="Q244" s="1861" t="s">
        <v>2586</v>
      </c>
      <c r="S244" s="1980">
        <f>+M55</f>
        <v>0</v>
      </c>
      <c r="T244" s="1981">
        <f>M244+M245-S244</f>
        <v>0</v>
      </c>
      <c r="U244" s="1986" t="s">
        <v>2821</v>
      </c>
    </row>
    <row r="245" spans="1:21" ht="13.8" thickBot="1" x14ac:dyDescent="0.3">
      <c r="A245" s="513" t="s">
        <v>2822</v>
      </c>
      <c r="B245" s="1927">
        <v>39</v>
      </c>
      <c r="D245" s="513"/>
      <c r="E245" s="513" t="s">
        <v>2300</v>
      </c>
      <c r="F245" s="2009">
        <f>M245</f>
        <v>0</v>
      </c>
      <c r="G245" s="2009"/>
      <c r="H245" s="2009"/>
      <c r="I245" s="2007">
        <v>0</v>
      </c>
      <c r="J245" s="1989">
        <v>0</v>
      </c>
      <c r="K245" s="1989">
        <f>-I245+J245</f>
        <v>0</v>
      </c>
      <c r="L245" s="1989"/>
      <c r="M245" s="2008">
        <f>-K245</f>
        <v>0</v>
      </c>
      <c r="N245" s="513"/>
      <c r="O245" s="1861" t="s">
        <v>2301</v>
      </c>
      <c r="P245" s="1929"/>
      <c r="Q245" s="1861" t="s">
        <v>2586</v>
      </c>
      <c r="S245" s="1984"/>
      <c r="T245" s="1983"/>
      <c r="U245" s="1986" t="s">
        <v>2823</v>
      </c>
    </row>
    <row r="246" spans="1:21" ht="13.8" thickBot="1" x14ac:dyDescent="0.3">
      <c r="A246" s="513" t="s">
        <v>2824</v>
      </c>
      <c r="B246" s="1927">
        <v>40</v>
      </c>
      <c r="D246" s="513"/>
      <c r="E246" s="513" t="s">
        <v>2302</v>
      </c>
      <c r="F246" s="2009">
        <f>M246</f>
        <v>-15270.559999999998</v>
      </c>
      <c r="G246" s="2009"/>
      <c r="H246" s="2009"/>
      <c r="I246" s="2007">
        <v>-56681.81</v>
      </c>
      <c r="J246" s="1989">
        <v>-41411.25</v>
      </c>
      <c r="K246" s="1989">
        <f>-I246+J246</f>
        <v>15270.559999999998</v>
      </c>
      <c r="L246" s="1989"/>
      <c r="M246" s="2008">
        <f>-K246</f>
        <v>-15270.559999999998</v>
      </c>
      <c r="N246" s="513"/>
      <c r="O246" s="1903" t="s">
        <v>2303</v>
      </c>
      <c r="P246" s="1929"/>
      <c r="Q246" s="1861" t="s">
        <v>2586</v>
      </c>
      <c r="S246" s="1980">
        <f>+M24</f>
        <v>-15270.559999999998</v>
      </c>
      <c r="T246" s="1981">
        <f>M246-S246</f>
        <v>0</v>
      </c>
      <c r="U246" s="1965"/>
    </row>
    <row r="247" spans="1:21" ht="13.8" thickBot="1" x14ac:dyDescent="0.3">
      <c r="D247" s="513"/>
      <c r="E247" s="513"/>
      <c r="F247" s="2009"/>
      <c r="G247" s="2009"/>
      <c r="H247" s="2009"/>
      <c r="I247" s="1964"/>
      <c r="J247" s="1964"/>
      <c r="K247" s="1964"/>
      <c r="L247" s="1964"/>
      <c r="M247" s="1964"/>
      <c r="N247" s="513"/>
      <c r="O247" s="1861"/>
      <c r="P247" s="1929"/>
      <c r="Q247" s="1861"/>
      <c r="S247" s="1984"/>
      <c r="T247" s="1983"/>
      <c r="U247" s="1965"/>
    </row>
    <row r="248" spans="1:21" x14ac:dyDescent="0.25">
      <c r="A248" s="513" t="s">
        <v>2825</v>
      </c>
      <c r="B248" s="1927">
        <v>41</v>
      </c>
      <c r="D248" s="513"/>
      <c r="E248" s="513" t="s">
        <v>1826</v>
      </c>
      <c r="F248" s="2009">
        <f>M253</f>
        <v>-6541204.209999999</v>
      </c>
      <c r="G248" s="2009"/>
      <c r="H248" s="2009"/>
      <c r="I248" s="2005">
        <v>-12632012.586999999</v>
      </c>
      <c r="J248" s="1961">
        <v>-464094.87699999998</v>
      </c>
      <c r="K248" s="1961">
        <f>-I248+J248</f>
        <v>12167917.709999999</v>
      </c>
      <c r="L248" s="1961"/>
      <c r="M248" s="2006">
        <f>-K248</f>
        <v>-12167917.709999999</v>
      </c>
      <c r="N248" s="513"/>
      <c r="O248" s="1861" t="s">
        <v>380</v>
      </c>
      <c r="P248" s="1929"/>
      <c r="Q248" s="1861" t="s">
        <v>2586</v>
      </c>
      <c r="S248" s="1980">
        <f>+M25</f>
        <v>-12167917.709999999</v>
      </c>
      <c r="T248" s="1981">
        <f>M248-S248</f>
        <v>0</v>
      </c>
      <c r="U248" s="1965"/>
    </row>
    <row r="249" spans="1:21" ht="14.1" customHeight="1" x14ac:dyDescent="0.25">
      <c r="A249" s="513" t="s">
        <v>2826</v>
      </c>
      <c r="B249" s="1927"/>
      <c r="D249" s="513"/>
      <c r="E249" s="513"/>
      <c r="F249" s="2009"/>
      <c r="G249" s="2009"/>
      <c r="H249" s="2009"/>
      <c r="I249" s="2010">
        <v>0</v>
      </c>
      <c r="J249" s="1964">
        <v>0</v>
      </c>
      <c r="K249" s="1964">
        <f>-I249+J249</f>
        <v>0</v>
      </c>
      <c r="L249" s="1964"/>
      <c r="M249" s="2011">
        <f>-K249</f>
        <v>0</v>
      </c>
      <c r="N249" s="513"/>
      <c r="O249" s="1861" t="s">
        <v>2304</v>
      </c>
      <c r="P249" s="1929"/>
      <c r="Q249" s="1861" t="s">
        <v>2586</v>
      </c>
      <c r="S249" s="1980">
        <f>+M41</f>
        <v>0</v>
      </c>
      <c r="T249" s="1981">
        <f>M249-S249</f>
        <v>0</v>
      </c>
      <c r="U249" s="1965"/>
    </row>
    <row r="250" spans="1:21" x14ac:dyDescent="0.25">
      <c r="A250" s="513" t="s">
        <v>2827</v>
      </c>
      <c r="B250" s="1927"/>
      <c r="D250" s="513"/>
      <c r="E250" s="513"/>
      <c r="F250" s="2009"/>
      <c r="G250" s="2009"/>
      <c r="H250" s="2009"/>
      <c r="I250" s="2010">
        <v>0</v>
      </c>
      <c r="J250" s="1964">
        <v>0</v>
      </c>
      <c r="K250" s="1964">
        <f>-I250+J250</f>
        <v>0</v>
      </c>
      <c r="L250" s="1964"/>
      <c r="M250" s="2011">
        <f>-K250</f>
        <v>0</v>
      </c>
      <c r="N250" s="513"/>
      <c r="O250" s="1861" t="s">
        <v>2305</v>
      </c>
      <c r="P250" s="1929"/>
      <c r="Q250" s="1861" t="s">
        <v>2586</v>
      </c>
      <c r="S250" s="1980">
        <f>+M42</f>
        <v>0</v>
      </c>
      <c r="T250" s="1981">
        <f>M250-S250</f>
        <v>0</v>
      </c>
      <c r="U250" s="1965"/>
    </row>
    <row r="251" spans="1:21" x14ac:dyDescent="0.25">
      <c r="A251" s="513" t="s">
        <v>2828</v>
      </c>
      <c r="B251" s="1927"/>
      <c r="D251" s="513"/>
      <c r="E251" s="513"/>
      <c r="F251" s="2009"/>
      <c r="G251" s="2009"/>
      <c r="H251" s="2009"/>
      <c r="I251" s="2010">
        <v>-2670913.3810000001</v>
      </c>
      <c r="J251" s="1964">
        <v>-8297626.8810000001</v>
      </c>
      <c r="K251" s="1964">
        <f>-I251+J251</f>
        <v>-5626713.5</v>
      </c>
      <c r="L251" s="1964"/>
      <c r="M251" s="2011">
        <f>-K251</f>
        <v>5626713.5</v>
      </c>
      <c r="N251" s="513"/>
      <c r="O251" s="1861" t="s">
        <v>2306</v>
      </c>
      <c r="P251" s="1929"/>
      <c r="Q251" s="1861" t="s">
        <v>2586</v>
      </c>
      <c r="S251" s="1980">
        <f>+M26</f>
        <v>5626713.5</v>
      </c>
      <c r="T251" s="1981">
        <f>M251-S251</f>
        <v>0</v>
      </c>
      <c r="U251" s="1965"/>
    </row>
    <row r="252" spans="1:21" x14ac:dyDescent="0.25">
      <c r="A252" s="513" t="s">
        <v>2829</v>
      </c>
      <c r="B252" s="1927"/>
      <c r="D252" s="513"/>
      <c r="E252" s="513"/>
      <c r="F252" s="2009"/>
      <c r="G252" s="2009"/>
      <c r="H252" s="2009"/>
      <c r="I252" s="2010">
        <v>0</v>
      </c>
      <c r="J252" s="1964">
        <v>0</v>
      </c>
      <c r="K252" s="1964">
        <f>-I252+J252</f>
        <v>0</v>
      </c>
      <c r="L252" s="1964"/>
      <c r="M252" s="2011">
        <f>-K252</f>
        <v>0</v>
      </c>
      <c r="N252" s="513"/>
      <c r="O252" s="1861" t="s">
        <v>2307</v>
      </c>
      <c r="P252" s="1929"/>
      <c r="Q252" s="1861" t="s">
        <v>2586</v>
      </c>
      <c r="S252" s="1980">
        <f>+M27</f>
        <v>0</v>
      </c>
      <c r="T252" s="1981">
        <f>M252-S252</f>
        <v>0</v>
      </c>
      <c r="U252" s="1965"/>
    </row>
    <row r="253" spans="1:21" ht="13.8" thickBot="1" x14ac:dyDescent="0.3">
      <c r="D253" s="513"/>
      <c r="E253" s="513"/>
      <c r="F253" s="2009"/>
      <c r="G253" s="2009"/>
      <c r="H253" s="2009"/>
      <c r="I253" s="2012"/>
      <c r="J253" s="1969"/>
      <c r="K253" s="1969"/>
      <c r="L253" s="1969"/>
      <c r="M253" s="2013">
        <f>SUM(M248:M252)</f>
        <v>-6541204.209999999</v>
      </c>
      <c r="N253" s="513"/>
      <c r="O253" s="1861"/>
      <c r="P253" s="1929"/>
      <c r="Q253" s="1861"/>
      <c r="S253" s="1984"/>
      <c r="T253" s="1983"/>
      <c r="U253" s="1965"/>
    </row>
    <row r="254" spans="1:21" ht="13.8" thickBot="1" x14ac:dyDescent="0.3">
      <c r="D254" s="513"/>
      <c r="E254" s="513"/>
      <c r="F254" s="2009"/>
      <c r="G254" s="2009"/>
      <c r="H254" s="2009"/>
      <c r="I254" s="1964"/>
      <c r="J254" s="2009"/>
      <c r="K254" s="2009"/>
      <c r="L254" s="2009"/>
      <c r="M254" s="2009"/>
      <c r="N254" s="513"/>
      <c r="O254" s="1861"/>
      <c r="P254" s="1929"/>
      <c r="Q254" s="1861"/>
      <c r="S254" s="1984"/>
      <c r="T254" s="1983"/>
      <c r="U254" s="1965"/>
    </row>
    <row r="255" spans="1:21" ht="27" thickBot="1" x14ac:dyDescent="0.3">
      <c r="A255" s="513" t="s">
        <v>2830</v>
      </c>
      <c r="B255" s="1927">
        <v>42</v>
      </c>
      <c r="D255" s="513"/>
      <c r="E255" s="513" t="s">
        <v>2308</v>
      </c>
      <c r="F255" s="2009">
        <f>M255</f>
        <v>62722.84</v>
      </c>
      <c r="G255" s="2009"/>
      <c r="H255" s="2009"/>
      <c r="I255" s="2007">
        <v>-20602.16</v>
      </c>
      <c r="J255" s="1989">
        <v>-83325</v>
      </c>
      <c r="K255" s="1989">
        <f>-I255+J255</f>
        <v>-62722.84</v>
      </c>
      <c r="L255" s="1989"/>
      <c r="M255" s="2008">
        <f>-K255</f>
        <v>62722.84</v>
      </c>
      <c r="N255" s="513"/>
      <c r="O255" s="1861" t="s">
        <v>2309</v>
      </c>
      <c r="P255" s="1929"/>
      <c r="Q255" s="1861" t="s">
        <v>2586</v>
      </c>
      <c r="S255" s="1980">
        <f>+M57</f>
        <v>1012990.0899999997</v>
      </c>
      <c r="T255" s="1981">
        <f>M255+M263+M264-S255</f>
        <v>0</v>
      </c>
      <c r="U255" s="1394"/>
    </row>
    <row r="256" spans="1:21" ht="13.8" thickBot="1" x14ac:dyDescent="0.3">
      <c r="A256" s="513" t="s">
        <v>2831</v>
      </c>
      <c r="B256" s="1927">
        <v>43</v>
      </c>
      <c r="D256" s="513"/>
      <c r="E256" s="513" t="s">
        <v>243</v>
      </c>
      <c r="F256" s="2009">
        <f>M256</f>
        <v>4130</v>
      </c>
      <c r="G256" s="2009"/>
      <c r="H256" s="2009"/>
      <c r="I256" s="2007">
        <v>0</v>
      </c>
      <c r="J256" s="1989">
        <v>-4130</v>
      </c>
      <c r="K256" s="1989">
        <f>-I256+J256</f>
        <v>-4130</v>
      </c>
      <c r="L256" s="1989"/>
      <c r="M256" s="2008">
        <f>-K256</f>
        <v>4130</v>
      </c>
      <c r="N256" s="513"/>
      <c r="O256" s="1861" t="s">
        <v>2311</v>
      </c>
      <c r="P256" s="1929"/>
      <c r="Q256" s="1861" t="s">
        <v>2586</v>
      </c>
      <c r="S256" s="1980">
        <f>+M89</f>
        <v>4130</v>
      </c>
      <c r="T256" s="1981">
        <f>M256-S256</f>
        <v>0</v>
      </c>
      <c r="U256" s="1965"/>
    </row>
    <row r="257" spans="1:22" ht="13.8" thickBot="1" x14ac:dyDescent="0.3">
      <c r="D257" s="513"/>
      <c r="E257" s="513"/>
      <c r="F257" s="2009"/>
      <c r="G257" s="2009"/>
      <c r="H257" s="2009"/>
      <c r="I257" s="2005"/>
      <c r="J257" s="1961"/>
      <c r="K257" s="1964"/>
      <c r="L257" s="1964"/>
      <c r="M257" s="1964"/>
      <c r="N257" s="513"/>
      <c r="O257" s="1861"/>
      <c r="P257" s="1929"/>
      <c r="Q257" s="1861"/>
      <c r="S257" s="1982"/>
      <c r="T257" s="1983"/>
      <c r="U257" s="1965"/>
    </row>
    <row r="258" spans="1:22" x14ac:dyDescent="0.25">
      <c r="A258" s="513" t="s">
        <v>2832</v>
      </c>
      <c r="B258" s="1927">
        <v>44</v>
      </c>
      <c r="D258" s="513"/>
      <c r="E258" s="513" t="s">
        <v>2312</v>
      </c>
      <c r="F258" s="2009">
        <f>M260</f>
        <v>0</v>
      </c>
      <c r="G258" s="2009"/>
      <c r="H258" s="2009"/>
      <c r="I258" s="2005">
        <v>-6920926.4900000002</v>
      </c>
      <c r="J258" s="1961">
        <v>-6920926.4900000002</v>
      </c>
      <c r="K258" s="1961">
        <f>-I258+J258</f>
        <v>0</v>
      </c>
      <c r="L258" s="1961"/>
      <c r="M258" s="2006">
        <f>-K258</f>
        <v>0</v>
      </c>
      <c r="N258" s="513"/>
      <c r="O258" s="1861" t="s">
        <v>33</v>
      </c>
      <c r="P258" s="1929"/>
      <c r="Q258" s="1861" t="s">
        <v>2586</v>
      </c>
      <c r="S258" s="1980">
        <f>+M69</f>
        <v>0</v>
      </c>
      <c r="T258" s="1981">
        <f>M258-S258</f>
        <v>0</v>
      </c>
      <c r="U258" s="1965"/>
    </row>
    <row r="259" spans="1:22" x14ac:dyDescent="0.25">
      <c r="A259" s="513" t="s">
        <v>2833</v>
      </c>
      <c r="B259" s="1927"/>
      <c r="D259" s="513"/>
      <c r="E259" s="513"/>
      <c r="F259" s="2009"/>
      <c r="G259" s="2009"/>
      <c r="H259" s="2009"/>
      <c r="I259" s="2010">
        <v>-3637683.84</v>
      </c>
      <c r="J259" s="1964">
        <v>-3637683.84</v>
      </c>
      <c r="K259" s="1964">
        <f>-I259+J259</f>
        <v>0</v>
      </c>
      <c r="L259" s="1964"/>
      <c r="M259" s="2014">
        <f>-K259</f>
        <v>0</v>
      </c>
      <c r="N259" s="513"/>
      <c r="O259" s="1861" t="s">
        <v>34</v>
      </c>
      <c r="P259" s="1929"/>
      <c r="Q259" s="1861" t="s">
        <v>2586</v>
      </c>
      <c r="S259" s="1980">
        <f>+M70</f>
        <v>0</v>
      </c>
      <c r="T259" s="1981">
        <f>M259-S259</f>
        <v>0</v>
      </c>
      <c r="U259" s="1965"/>
    </row>
    <row r="260" spans="1:22" ht="13.8" thickBot="1" x14ac:dyDescent="0.3">
      <c r="A260" s="513"/>
      <c r="B260" s="1927"/>
      <c r="D260" s="513"/>
      <c r="E260" s="513"/>
      <c r="F260" s="2009"/>
      <c r="G260" s="2009"/>
      <c r="H260" s="2009"/>
      <c r="I260" s="2012"/>
      <c r="J260" s="1969"/>
      <c r="K260" s="1969"/>
      <c r="L260" s="1969"/>
      <c r="M260" s="2015">
        <f>SUM(M258:M259)</f>
        <v>0</v>
      </c>
      <c r="N260" s="513"/>
      <c r="O260" s="1861"/>
      <c r="P260" s="1929"/>
      <c r="Q260" s="1861"/>
      <c r="S260" s="1984"/>
      <c r="T260" s="1983"/>
      <c r="U260" s="1965"/>
    </row>
    <row r="261" spans="1:22" ht="13.8" thickBot="1" x14ac:dyDescent="0.3">
      <c r="A261" s="513"/>
      <c r="B261" s="1927"/>
      <c r="D261" s="513"/>
      <c r="E261" s="513"/>
      <c r="F261" s="2009"/>
      <c r="G261" s="2009"/>
      <c r="H261" s="2009"/>
      <c r="I261" s="1964"/>
      <c r="J261" s="1964"/>
      <c r="K261" s="1964"/>
      <c r="L261" s="1964"/>
      <c r="M261" s="1964"/>
      <c r="N261" s="513"/>
      <c r="O261" s="1861"/>
      <c r="P261" s="1929"/>
      <c r="Q261" s="1861"/>
      <c r="S261" s="1984"/>
      <c r="T261" s="1983"/>
      <c r="U261" s="1965"/>
    </row>
    <row r="262" spans="1:22" ht="13.8" thickBot="1" x14ac:dyDescent="0.3">
      <c r="A262" s="513" t="s">
        <v>2834</v>
      </c>
      <c r="B262" s="1927">
        <v>45</v>
      </c>
      <c r="D262" s="513"/>
      <c r="E262" s="513" t="s">
        <v>2313</v>
      </c>
      <c r="F262" s="2009">
        <f>M262</f>
        <v>-1579467.74</v>
      </c>
      <c r="G262" s="2009"/>
      <c r="H262" s="2009"/>
      <c r="I262" s="2007">
        <v>-1579467.74</v>
      </c>
      <c r="J262" s="1989">
        <v>0</v>
      </c>
      <c r="K262" s="1989">
        <f>-I262+J262</f>
        <v>1579467.74</v>
      </c>
      <c r="L262" s="1989"/>
      <c r="M262" s="2008">
        <f>-K262</f>
        <v>-1579467.74</v>
      </c>
      <c r="N262" s="513"/>
      <c r="O262" s="1861" t="s">
        <v>2314</v>
      </c>
      <c r="P262" s="1929"/>
      <c r="Q262" s="1861" t="s">
        <v>2586</v>
      </c>
      <c r="S262" s="1980">
        <f>+M59</f>
        <v>-1579467.74</v>
      </c>
      <c r="T262" s="1981">
        <f>M262-S262</f>
        <v>0</v>
      </c>
      <c r="U262" s="1965"/>
    </row>
    <row r="263" spans="1:22" ht="13.8" thickBot="1" x14ac:dyDescent="0.3">
      <c r="A263" s="513" t="s">
        <v>2835</v>
      </c>
      <c r="B263" s="1927">
        <v>46</v>
      </c>
      <c r="D263" s="513"/>
      <c r="E263" s="513" t="s">
        <v>2315</v>
      </c>
      <c r="F263" s="2009">
        <f>M263</f>
        <v>950267.25</v>
      </c>
      <c r="G263" s="2009"/>
      <c r="H263" s="2009"/>
      <c r="I263" s="2007">
        <v>-146750.24</v>
      </c>
      <c r="J263" s="1989">
        <v>-1097017.49</v>
      </c>
      <c r="K263" s="1989">
        <f>-I263+J263</f>
        <v>-950267.25</v>
      </c>
      <c r="L263" s="1989"/>
      <c r="M263" s="2008">
        <f>-K263</f>
        <v>950267.25</v>
      </c>
      <c r="N263" s="513"/>
      <c r="O263" s="1861" t="s">
        <v>2316</v>
      </c>
      <c r="P263" s="1929"/>
      <c r="Q263" s="1861" t="s">
        <v>2586</v>
      </c>
      <c r="S263" s="1984"/>
      <c r="T263" s="1983"/>
      <c r="U263" s="1986" t="s">
        <v>2836</v>
      </c>
    </row>
    <row r="264" spans="1:22" ht="13.8" thickBot="1" x14ac:dyDescent="0.3">
      <c r="A264" s="513" t="s">
        <v>2837</v>
      </c>
      <c r="B264" s="1927">
        <v>47</v>
      </c>
      <c r="D264" s="513"/>
      <c r="E264" s="513" t="s">
        <v>2317</v>
      </c>
      <c r="F264" s="2009">
        <f>M264</f>
        <v>0</v>
      </c>
      <c r="G264" s="2009"/>
      <c r="H264" s="2009"/>
      <c r="I264" s="2007">
        <v>0</v>
      </c>
      <c r="J264" s="1989">
        <v>0</v>
      </c>
      <c r="K264" s="1989">
        <f>-I264+J264</f>
        <v>0</v>
      </c>
      <c r="L264" s="1989"/>
      <c r="M264" s="2008">
        <f>-K264</f>
        <v>0</v>
      </c>
      <c r="N264" s="513"/>
      <c r="O264" s="1861" t="s">
        <v>2318</v>
      </c>
      <c r="P264" s="1929"/>
      <c r="Q264" s="1861" t="s">
        <v>2586</v>
      </c>
      <c r="S264" s="1984"/>
      <c r="T264" s="1983"/>
      <c r="U264" s="1986" t="s">
        <v>2836</v>
      </c>
    </row>
    <row r="265" spans="1:22" ht="13.8" thickBot="1" x14ac:dyDescent="0.3">
      <c r="A265" s="513" t="s">
        <v>2838</v>
      </c>
      <c r="B265" s="1927">
        <v>48</v>
      </c>
      <c r="D265" s="513"/>
      <c r="E265" s="513" t="s">
        <v>2319</v>
      </c>
      <c r="F265" s="2009">
        <f>M265</f>
        <v>0</v>
      </c>
      <c r="G265" s="2009"/>
      <c r="H265" s="2009"/>
      <c r="I265" s="2007">
        <v>-104328946</v>
      </c>
      <c r="J265" s="1989">
        <v>-104328946</v>
      </c>
      <c r="K265" s="1989">
        <f>-I265+J265</f>
        <v>0</v>
      </c>
      <c r="L265" s="1989"/>
      <c r="M265" s="2008">
        <f>-K265</f>
        <v>0</v>
      </c>
      <c r="N265" s="513"/>
      <c r="O265" s="1861" t="s">
        <v>2320</v>
      </c>
      <c r="P265" s="1929"/>
      <c r="Q265" s="1861" t="s">
        <v>2586</v>
      </c>
      <c r="S265" s="1980">
        <f>+M58</f>
        <v>0</v>
      </c>
      <c r="T265" s="1981">
        <f>M265+M270-S265</f>
        <v>0</v>
      </c>
      <c r="U265" s="1965"/>
      <c r="V265" s="1987"/>
    </row>
    <row r="266" spans="1:22" ht="13.8" thickBot="1" x14ac:dyDescent="0.3">
      <c r="A266" s="513" t="s">
        <v>2839</v>
      </c>
      <c r="B266" s="1927">
        <v>49</v>
      </c>
      <c r="D266" s="513"/>
      <c r="E266" s="513" t="s">
        <v>2321</v>
      </c>
      <c r="F266" s="2009">
        <f>M266</f>
        <v>0</v>
      </c>
      <c r="G266" s="2009"/>
      <c r="H266" s="2009"/>
      <c r="I266" s="2007">
        <v>0</v>
      </c>
      <c r="J266" s="1989">
        <v>0</v>
      </c>
      <c r="K266" s="1989">
        <f>-I266+J266</f>
        <v>0</v>
      </c>
      <c r="L266" s="1989"/>
      <c r="M266" s="2008">
        <f>-K266</f>
        <v>0</v>
      </c>
      <c r="N266" s="513"/>
      <c r="O266" s="1861" t="s">
        <v>2322</v>
      </c>
      <c r="P266" s="1929"/>
      <c r="Q266" s="1861" t="s">
        <v>2586</v>
      </c>
      <c r="S266" s="1984"/>
      <c r="T266" s="1983"/>
      <c r="U266" s="1986" t="s">
        <v>2840</v>
      </c>
    </row>
    <row r="267" spans="1:22" x14ac:dyDescent="0.25">
      <c r="A267" s="513"/>
      <c r="B267" s="1927"/>
      <c r="D267" s="513"/>
      <c r="E267" s="513"/>
      <c r="F267" s="2009"/>
      <c r="G267" s="2009"/>
      <c r="H267" s="2009"/>
      <c r="I267" s="1964"/>
      <c r="J267" s="1964"/>
      <c r="K267" s="1964"/>
      <c r="L267" s="1964"/>
      <c r="M267" s="1964"/>
      <c r="N267" s="513"/>
      <c r="O267" s="1861"/>
      <c r="P267" s="1929"/>
      <c r="Q267" s="1861"/>
      <c r="S267" s="1984"/>
      <c r="T267" s="1983"/>
      <c r="U267" s="1965"/>
    </row>
    <row r="268" spans="1:22" ht="13.8" thickBot="1" x14ac:dyDescent="0.3">
      <c r="D268" s="513"/>
      <c r="E268" s="515" t="s">
        <v>2323</v>
      </c>
      <c r="F268" s="2009"/>
      <c r="G268" s="2009"/>
      <c r="H268" s="2009"/>
      <c r="I268" s="1964"/>
      <c r="J268" s="1964"/>
      <c r="K268" s="1964"/>
      <c r="L268" s="1964"/>
      <c r="M268" s="1964"/>
      <c r="N268" s="513"/>
      <c r="O268" s="2016"/>
      <c r="P268" s="2017"/>
      <c r="Q268" s="1861"/>
      <c r="S268" s="1984"/>
      <c r="T268" s="1983"/>
      <c r="U268" s="1965"/>
    </row>
    <row r="269" spans="1:22" x14ac:dyDescent="0.25">
      <c r="A269" s="513" t="s">
        <v>2841</v>
      </c>
      <c r="B269" s="1927">
        <v>50</v>
      </c>
      <c r="D269" s="513"/>
      <c r="E269" s="513" t="s">
        <v>2324</v>
      </c>
      <c r="F269" s="2009">
        <f>M271</f>
        <v>0</v>
      </c>
      <c r="G269" s="2009"/>
      <c r="H269" s="2009"/>
      <c r="I269" s="2018">
        <v>0</v>
      </c>
      <c r="J269" s="1961">
        <v>0</v>
      </c>
      <c r="K269" s="1961">
        <f>-I269+J269</f>
        <v>0</v>
      </c>
      <c r="L269" s="1961"/>
      <c r="M269" s="2006">
        <f>-K269</f>
        <v>0</v>
      </c>
      <c r="N269" s="513"/>
      <c r="O269" s="1861" t="s">
        <v>2325</v>
      </c>
      <c r="P269" s="1861"/>
      <c r="Q269" s="1861" t="s">
        <v>2586</v>
      </c>
      <c r="S269" s="1980">
        <f>+M43</f>
        <v>0</v>
      </c>
      <c r="T269" s="1981">
        <f>M269-S269</f>
        <v>0</v>
      </c>
      <c r="U269" s="1965"/>
    </row>
    <row r="270" spans="1:22" x14ac:dyDescent="0.25">
      <c r="A270" s="513" t="s">
        <v>2842</v>
      </c>
      <c r="B270" s="1927"/>
      <c r="D270" s="513"/>
      <c r="E270" s="513"/>
      <c r="F270" s="2009"/>
      <c r="G270" s="2009"/>
      <c r="H270" s="2009"/>
      <c r="I270" s="2019">
        <v>-35003465.619999997</v>
      </c>
      <c r="J270" s="1964">
        <v>-35003465.619999997</v>
      </c>
      <c r="K270" s="1964">
        <f>-I270+J270</f>
        <v>0</v>
      </c>
      <c r="L270" s="1964"/>
      <c r="M270" s="2014">
        <f>-K270</f>
        <v>0</v>
      </c>
      <c r="N270" s="513"/>
      <c r="O270" s="1861" t="s">
        <v>2326</v>
      </c>
      <c r="P270" s="1861"/>
      <c r="Q270" s="1861" t="s">
        <v>2586</v>
      </c>
      <c r="S270" s="1984"/>
      <c r="T270" s="1983"/>
      <c r="U270" s="1986" t="s">
        <v>2840</v>
      </c>
    </row>
    <row r="271" spans="1:22" ht="13.8" thickBot="1" x14ac:dyDescent="0.3">
      <c r="A271" s="513"/>
      <c r="B271" s="1927"/>
      <c r="D271" s="513"/>
      <c r="E271" s="513"/>
      <c r="F271" s="2009"/>
      <c r="G271" s="2009"/>
      <c r="H271" s="2009"/>
      <c r="I271" s="2020"/>
      <c r="J271" s="1969"/>
      <c r="K271" s="1969"/>
      <c r="L271" s="1969"/>
      <c r="M271" s="2015">
        <f>SUM(M269:M270)</f>
        <v>0</v>
      </c>
      <c r="N271" s="513"/>
      <c r="O271" s="1861"/>
      <c r="P271" s="1861"/>
      <c r="Q271" s="1988"/>
      <c r="S271" s="1984"/>
      <c r="T271" s="1983"/>
      <c r="U271" s="1965"/>
    </row>
    <row r="272" spans="1:22" ht="13.8" thickBot="1" x14ac:dyDescent="0.3">
      <c r="A272" s="513"/>
      <c r="B272" s="1927"/>
      <c r="D272" s="513"/>
      <c r="E272" s="513"/>
      <c r="F272" s="2009"/>
      <c r="G272" s="2009"/>
      <c r="H272" s="2009"/>
      <c r="I272" s="2003"/>
      <c r="J272" s="1964"/>
      <c r="K272" s="1964"/>
      <c r="L272" s="1964"/>
      <c r="M272" s="1964"/>
      <c r="N272" s="506"/>
      <c r="O272" s="1951"/>
      <c r="P272" s="1861"/>
      <c r="Q272" s="1988"/>
      <c r="S272" s="1984"/>
      <c r="T272" s="1983"/>
      <c r="U272" s="1965"/>
    </row>
    <row r="273" spans="1:21" ht="13.8" thickBot="1" x14ac:dyDescent="0.3">
      <c r="A273" s="513" t="s">
        <v>2843</v>
      </c>
      <c r="B273" s="1927">
        <v>51</v>
      </c>
      <c r="D273" s="513"/>
      <c r="E273" s="513" t="s">
        <v>2327</v>
      </c>
      <c r="F273" s="2009">
        <f>M273</f>
        <v>0</v>
      </c>
      <c r="G273" s="2009"/>
      <c r="H273" s="2009"/>
      <c r="I273" s="2021">
        <v>9505457.6400000006</v>
      </c>
      <c r="J273" s="1989">
        <v>9505457.6400000006</v>
      </c>
      <c r="K273" s="1989">
        <f>+I273-J273</f>
        <v>0</v>
      </c>
      <c r="L273" s="1989"/>
      <c r="M273" s="2008">
        <f>+K273</f>
        <v>0</v>
      </c>
      <c r="N273" s="513"/>
      <c r="O273" s="1861" t="s">
        <v>2328</v>
      </c>
      <c r="P273" s="1861"/>
      <c r="Q273" s="1861" t="s">
        <v>2586</v>
      </c>
      <c r="S273" s="1990"/>
      <c r="T273" s="1991"/>
      <c r="U273" s="1992" t="s">
        <v>2844</v>
      </c>
    </row>
    <row r="274" spans="1:21" x14ac:dyDescent="0.25">
      <c r="A274" s="513"/>
      <c r="B274" s="1927"/>
      <c r="D274" s="513"/>
      <c r="E274" s="513"/>
      <c r="F274" s="2009"/>
      <c r="G274" s="2009"/>
      <c r="H274" s="2009"/>
      <c r="I274" s="2003"/>
      <c r="J274" s="1964"/>
      <c r="K274" s="1964"/>
      <c r="L274" s="1964"/>
      <c r="M274" s="1964"/>
      <c r="N274" s="513"/>
      <c r="O274" s="1861"/>
      <c r="P274" s="1861"/>
      <c r="Q274" s="1988"/>
    </row>
    <row r="275" spans="1:21" x14ac:dyDescent="0.25">
      <c r="D275" s="513"/>
      <c r="E275" s="513"/>
      <c r="F275" s="2009"/>
      <c r="G275" s="2009"/>
      <c r="H275" s="2009"/>
      <c r="I275" s="1964"/>
      <c r="J275" s="1964"/>
      <c r="K275" s="1964"/>
      <c r="L275" s="1964"/>
      <c r="M275" s="1964"/>
      <c r="N275" s="513"/>
      <c r="O275" s="1861"/>
      <c r="P275" s="1929"/>
      <c r="Q275" s="1949"/>
    </row>
    <row r="276" spans="1:21" x14ac:dyDescent="0.25">
      <c r="D276" s="513"/>
      <c r="E276" s="513"/>
      <c r="F276" s="2009"/>
      <c r="G276" s="2009"/>
      <c r="H276" s="2009"/>
      <c r="I276" s="1964"/>
      <c r="J276" s="1964"/>
      <c r="K276" s="1964"/>
      <c r="L276" s="1964"/>
      <c r="M276" s="1964"/>
      <c r="N276" s="513"/>
      <c r="O276" s="1861"/>
      <c r="P276" s="1929"/>
      <c r="Q276" s="1949"/>
    </row>
    <row r="277" spans="1:21" x14ac:dyDescent="0.25">
      <c r="D277" s="513"/>
      <c r="E277" s="513"/>
      <c r="F277" s="2009"/>
      <c r="G277" s="2009"/>
      <c r="H277" s="2009"/>
      <c r="I277" s="1964"/>
      <c r="J277" s="1964"/>
      <c r="K277" s="1964"/>
      <c r="L277" s="1964"/>
      <c r="M277" s="1964"/>
      <c r="N277" s="513"/>
      <c r="O277" s="1861"/>
      <c r="P277" s="1929"/>
      <c r="Q277" s="1949"/>
    </row>
    <row r="278" spans="1:21" ht="13.8" thickBot="1" x14ac:dyDescent="0.3">
      <c r="D278" s="2462" t="s">
        <v>2649</v>
      </c>
      <c r="E278" s="2462"/>
      <c r="F278" s="2022">
        <f>SUM(F204:F275)</f>
        <v>-49151710.269999981</v>
      </c>
      <c r="G278" s="2023"/>
      <c r="H278" s="1972"/>
      <c r="I278" s="1972" t="s">
        <v>2845</v>
      </c>
      <c r="J278" s="1972"/>
      <c r="K278" s="2009"/>
      <c r="L278" s="2009"/>
      <c r="M278" s="2009"/>
      <c r="N278" s="513"/>
      <c r="O278" s="1861"/>
      <c r="P278" s="1929"/>
      <c r="Q278" s="1861"/>
    </row>
    <row r="279" spans="1:21" ht="13.8" thickTop="1" x14ac:dyDescent="0.25">
      <c r="D279" s="513"/>
      <c r="E279" s="513"/>
      <c r="F279" s="1964"/>
      <c r="G279" s="1964"/>
      <c r="H279" s="1964"/>
      <c r="I279" s="1964"/>
      <c r="J279" s="2009"/>
      <c r="K279" s="2009"/>
      <c r="L279" s="2009"/>
      <c r="M279" s="2009"/>
      <c r="N279" s="513"/>
      <c r="O279" s="1861"/>
      <c r="P279" s="1929"/>
      <c r="Q279" s="1861"/>
    </row>
    <row r="280" spans="1:21" ht="27" customHeight="1" x14ac:dyDescent="0.25">
      <c r="D280" s="513"/>
      <c r="E280" s="513"/>
      <c r="F280" s="1964"/>
      <c r="G280" s="1964"/>
      <c r="H280" s="1964"/>
      <c r="I280" s="1964"/>
      <c r="J280" s="2009"/>
      <c r="K280" s="2009"/>
      <c r="L280" s="2009"/>
      <c r="M280" s="2009"/>
      <c r="N280" s="513"/>
      <c r="O280" s="1861"/>
      <c r="P280" s="1929"/>
      <c r="Q280" s="1861"/>
    </row>
    <row r="281" spans="1:21" x14ac:dyDescent="0.25">
      <c r="D281" s="513"/>
      <c r="E281" s="513"/>
      <c r="F281" s="1964"/>
      <c r="G281" s="1964"/>
      <c r="H281" s="1964"/>
      <c r="I281" s="1964"/>
      <c r="J281" s="2009"/>
      <c r="K281" s="2009"/>
      <c r="L281" s="2009"/>
      <c r="M281" s="2009"/>
      <c r="N281" s="513"/>
      <c r="O281" s="1861"/>
      <c r="P281" s="1929"/>
      <c r="Q281" s="1861"/>
    </row>
    <row r="282" spans="1:21" x14ac:dyDescent="0.25">
      <c r="D282" s="513"/>
      <c r="E282" s="513"/>
      <c r="F282" s="1964"/>
      <c r="G282" s="1964"/>
      <c r="H282" s="1964"/>
      <c r="I282" s="1964"/>
      <c r="J282" s="2009"/>
      <c r="K282" s="2009"/>
      <c r="L282" s="2009"/>
      <c r="M282" s="2009"/>
      <c r="N282" s="513"/>
      <c r="O282" s="1861"/>
      <c r="P282" s="1929"/>
      <c r="Q282" s="1861"/>
    </row>
    <row r="283" spans="1:21" x14ac:dyDescent="0.25">
      <c r="D283" s="513"/>
      <c r="E283" s="513"/>
      <c r="F283" s="1920"/>
      <c r="G283" s="1920"/>
      <c r="H283" s="1920"/>
      <c r="I283" s="1920"/>
      <c r="J283" s="1920"/>
      <c r="K283" s="1920"/>
      <c r="L283" s="1920"/>
      <c r="M283" s="1920"/>
      <c r="N283" s="513"/>
      <c r="O283" s="1861"/>
      <c r="P283" s="1929"/>
      <c r="Q283" s="1861"/>
    </row>
    <row r="284" spans="1:21" x14ac:dyDescent="0.25">
      <c r="C284" s="1916" t="str">
        <f>"Report ID: "&amp;RID</f>
        <v>Report ID: CASHFLOW</v>
      </c>
      <c r="D284" s="513"/>
      <c r="E284" s="1930"/>
      <c r="F284" s="1920"/>
      <c r="G284" s="1920"/>
      <c r="H284" s="1920"/>
      <c r="I284" s="1920"/>
      <c r="J284" s="1920"/>
      <c r="K284" s="1920"/>
      <c r="L284" s="1920"/>
      <c r="M284" s="1920"/>
      <c r="N284" s="513"/>
      <c r="O284" s="1861"/>
      <c r="P284" s="1929"/>
      <c r="Q284" s="1861"/>
    </row>
    <row r="285" spans="1:21" x14ac:dyDescent="0.25">
      <c r="C285" s="1916" t="str">
        <f>"Layout Name: "&amp;LYN</f>
        <v>Layout Name: GASB_CASHFLOW</v>
      </c>
      <c r="D285" s="513"/>
      <c r="E285" s="1930"/>
      <c r="F285" s="1920"/>
      <c r="G285" s="1920"/>
      <c r="H285" s="1920"/>
      <c r="I285" s="1920"/>
      <c r="J285" s="1920"/>
      <c r="K285" s="1920"/>
      <c r="L285" s="1920"/>
      <c r="M285" s="1920"/>
      <c r="N285" s="513"/>
      <c r="O285" s="1861"/>
      <c r="P285" s="1929"/>
      <c r="Q285" s="1861"/>
    </row>
    <row r="286" spans="1:21" x14ac:dyDescent="0.25">
      <c r="C286" s="1916" t="str">
        <f>"Operator: "&amp;OPR</f>
        <v xml:space="preserve">Operator: </v>
      </c>
      <c r="D286" s="513"/>
      <c r="E286" s="1930"/>
      <c r="F286" s="1920"/>
      <c r="G286" s="1920"/>
      <c r="H286" s="1920"/>
      <c r="I286" s="1920"/>
      <c r="J286" s="1920"/>
      <c r="K286" s="1920"/>
      <c r="L286" s="1920"/>
      <c r="M286" s="1920"/>
      <c r="N286" s="513"/>
      <c r="O286" s="1861"/>
      <c r="P286" s="1929"/>
      <c r="Q286" s="1861"/>
    </row>
    <row r="287" spans="1:21" x14ac:dyDescent="0.25">
      <c r="C287" s="285" t="str">
        <f>"Run Date: "&amp;TEXT(NvsEndTime,"mmmm dd, yyyy at HH:MM")</f>
        <v>Run Date: June 06, 2016 at 17:10</v>
      </c>
      <c r="D287" s="513"/>
      <c r="E287" s="2024"/>
      <c r="F287" s="1920"/>
      <c r="G287" s="1920"/>
      <c r="H287" s="1920"/>
      <c r="I287" s="1920"/>
      <c r="J287" s="1920"/>
      <c r="K287" s="1920"/>
      <c r="L287" s="1920"/>
      <c r="M287" s="1920"/>
      <c r="N287" s="513"/>
      <c r="O287" s="1861"/>
      <c r="P287" s="1929"/>
      <c r="Q287" s="1861"/>
    </row>
    <row r="288" spans="1:21" x14ac:dyDescent="0.25">
      <c r="C288" s="285"/>
      <c r="D288" s="513"/>
      <c r="E288" s="2024"/>
      <c r="F288" s="1920"/>
      <c r="G288" s="1920"/>
      <c r="H288" s="1920"/>
      <c r="I288" s="1920"/>
      <c r="J288" s="1920"/>
      <c r="K288" s="1920"/>
      <c r="L288" s="1920"/>
      <c r="M288" s="1920"/>
      <c r="N288" s="513"/>
      <c r="O288" s="1861"/>
      <c r="P288" s="1929"/>
      <c r="Q288" s="1861"/>
    </row>
    <row r="289" spans="2:19" s="1913" customFormat="1" x14ac:dyDescent="0.25">
      <c r="B289" s="1912"/>
      <c r="C289" s="285"/>
      <c r="D289" s="513"/>
      <c r="E289" s="2024"/>
      <c r="F289" s="1920"/>
      <c r="G289" s="1920"/>
      <c r="H289" s="1920"/>
      <c r="I289" s="1920"/>
      <c r="J289" s="1920"/>
      <c r="K289" s="1920"/>
      <c r="L289" s="1920"/>
      <c r="M289" s="1920"/>
      <c r="N289" s="513"/>
      <c r="O289" s="1861"/>
      <c r="P289" s="1929"/>
      <c r="Q289" s="1861"/>
      <c r="R289" s="165"/>
      <c r="S289" s="1916"/>
    </row>
    <row r="290" spans="2:19" s="1913" customFormat="1" x14ac:dyDescent="0.25">
      <c r="B290" s="1912"/>
      <c r="C290" s="285"/>
      <c r="D290" s="165"/>
      <c r="E290" s="285"/>
      <c r="N290" s="165"/>
      <c r="O290" s="1914"/>
      <c r="P290" s="1915"/>
      <c r="Q290" s="1914"/>
      <c r="R290" s="165"/>
      <c r="S290" s="1916"/>
    </row>
    <row r="291" spans="2:19" s="1913" customFormat="1" x14ac:dyDescent="0.25">
      <c r="B291" s="1912"/>
      <c r="C291" s="285"/>
      <c r="D291" s="165"/>
      <c r="E291" s="285"/>
      <c r="N291" s="165"/>
      <c r="O291" s="1914"/>
      <c r="P291" s="1915"/>
      <c r="Q291" s="1914"/>
      <c r="R291" s="165"/>
      <c r="S291" s="1916"/>
    </row>
    <row r="292" spans="2:19" s="1913" customFormat="1" x14ac:dyDescent="0.25">
      <c r="B292" s="1912"/>
      <c r="C292" s="285"/>
      <c r="D292" s="165"/>
      <c r="E292" s="285"/>
      <c r="N292" s="165"/>
      <c r="O292" s="1914"/>
      <c r="P292" s="1915"/>
      <c r="Q292" s="1914"/>
      <c r="R292" s="165"/>
      <c r="S292" s="1916"/>
    </row>
    <row r="293" spans="2:19" s="1913" customFormat="1" x14ac:dyDescent="0.25">
      <c r="B293" s="1912"/>
      <c r="C293" s="285"/>
      <c r="D293" s="165"/>
      <c r="E293" s="285"/>
      <c r="N293" s="165"/>
      <c r="O293" s="1914"/>
      <c r="P293" s="1915"/>
      <c r="Q293" s="1914"/>
      <c r="R293" s="165"/>
      <c r="S293" s="1916"/>
    </row>
    <row r="294" spans="2:19" s="1913" customFormat="1" x14ac:dyDescent="0.25">
      <c r="B294" s="1912"/>
      <c r="C294" s="285"/>
      <c r="D294" s="165"/>
      <c r="E294" s="285"/>
      <c r="N294" s="165"/>
      <c r="O294" s="1914"/>
      <c r="P294" s="1915"/>
      <c r="Q294" s="1914"/>
      <c r="R294" s="165"/>
      <c r="S294" s="1916"/>
    </row>
    <row r="295" spans="2:19" s="1913" customFormat="1" x14ac:dyDescent="0.25">
      <c r="B295" s="1912"/>
      <c r="C295" s="285"/>
      <c r="D295" s="165"/>
      <c r="E295" s="285"/>
      <c r="N295" s="165"/>
      <c r="O295" s="1914"/>
      <c r="P295" s="1915"/>
      <c r="Q295" s="1914"/>
      <c r="R295" s="165"/>
      <c r="S295" s="1916"/>
    </row>
    <row r="296" spans="2:19" s="1913" customFormat="1" x14ac:dyDescent="0.25">
      <c r="B296" s="1912"/>
      <c r="C296" s="285"/>
      <c r="D296" s="165"/>
      <c r="E296" s="285"/>
      <c r="N296" s="165"/>
      <c r="O296" s="1914"/>
      <c r="P296" s="1915"/>
      <c r="Q296" s="1914"/>
      <c r="R296" s="165"/>
      <c r="S296" s="1916"/>
    </row>
    <row r="297" spans="2:19" s="1913" customFormat="1" x14ac:dyDescent="0.25">
      <c r="B297" s="1912"/>
      <c r="C297" s="285"/>
      <c r="D297" s="165"/>
      <c r="E297" s="285"/>
      <c r="N297" s="165"/>
      <c r="O297" s="1914"/>
      <c r="P297" s="1915"/>
      <c r="Q297" s="1914"/>
      <c r="R297" s="165"/>
      <c r="S297" s="1916"/>
    </row>
    <row r="298" spans="2:19" s="1913" customFormat="1" x14ac:dyDescent="0.25">
      <c r="B298" s="1912"/>
      <c r="C298" s="285"/>
      <c r="D298" s="165"/>
      <c r="E298" s="285"/>
      <c r="N298" s="165"/>
      <c r="O298" s="1914"/>
      <c r="P298" s="1915"/>
      <c r="Q298" s="1914"/>
      <c r="R298" s="165"/>
      <c r="S298" s="1916"/>
    </row>
    <row r="299" spans="2:19" s="1913" customFormat="1" x14ac:dyDescent="0.25">
      <c r="B299" s="1912"/>
      <c r="C299" s="285"/>
      <c r="D299" s="165"/>
      <c r="E299" s="285"/>
      <c r="N299" s="165"/>
      <c r="O299" s="1914"/>
      <c r="P299" s="1915"/>
      <c r="Q299" s="1914"/>
      <c r="R299" s="165"/>
      <c r="S299" s="1916"/>
    </row>
    <row r="300" spans="2:19" s="1913" customFormat="1" hidden="1" x14ac:dyDescent="0.25">
      <c r="B300" s="1912"/>
      <c r="C300" s="285"/>
      <c r="D300" s="165"/>
      <c r="E300" s="285"/>
      <c r="N300" s="165"/>
      <c r="O300" s="1914"/>
      <c r="P300" s="1915"/>
      <c r="Q300" s="1914"/>
      <c r="R300" s="165"/>
      <c r="S300" s="1916"/>
    </row>
    <row r="301" spans="2:19" s="1913" customFormat="1" hidden="1" x14ac:dyDescent="0.25">
      <c r="B301" s="1912"/>
      <c r="C301" s="285"/>
      <c r="D301" s="165"/>
      <c r="E301" s="285"/>
      <c r="N301" s="165"/>
      <c r="O301" s="1914"/>
      <c r="P301" s="1915"/>
      <c r="Q301" s="1914"/>
      <c r="R301" s="165"/>
      <c r="S301" s="1916"/>
    </row>
    <row r="302" spans="2:19" s="1913" customFormat="1" hidden="1" x14ac:dyDescent="0.25">
      <c r="B302" s="1912"/>
      <c r="C302" s="285"/>
      <c r="D302" s="165"/>
      <c r="E302" s="285"/>
      <c r="N302" s="165"/>
      <c r="O302" s="1914"/>
      <c r="P302" s="1915"/>
      <c r="Q302" s="1914"/>
      <c r="R302" s="165"/>
      <c r="S302" s="1916"/>
    </row>
    <row r="303" spans="2:19" s="1913" customFormat="1" hidden="1" x14ac:dyDescent="0.25">
      <c r="B303" s="1912"/>
      <c r="C303" s="285"/>
      <c r="D303" s="165"/>
      <c r="E303" s="285"/>
      <c r="N303" s="165"/>
      <c r="O303" s="1914"/>
      <c r="P303" s="1915"/>
      <c r="Q303" s="1914"/>
      <c r="R303" s="165"/>
      <c r="S303" s="1916"/>
    </row>
    <row r="304" spans="2:19" s="1913" customFormat="1" hidden="1" x14ac:dyDescent="0.25">
      <c r="B304" s="1912"/>
      <c r="C304" s="285"/>
      <c r="D304" s="165"/>
      <c r="E304" s="285"/>
      <c r="N304" s="165"/>
      <c r="O304" s="1914"/>
      <c r="P304" s="1915"/>
      <c r="Q304" s="1914"/>
      <c r="R304" s="165"/>
      <c r="S304" s="1916"/>
    </row>
    <row r="305" spans="2:19" s="1913" customFormat="1" hidden="1" x14ac:dyDescent="0.25">
      <c r="B305" s="1912"/>
      <c r="C305" s="285"/>
      <c r="D305" s="165"/>
      <c r="E305" s="285"/>
      <c r="N305" s="165"/>
      <c r="O305" s="1914"/>
      <c r="P305" s="1915"/>
      <c r="Q305" s="1914"/>
      <c r="R305" s="165"/>
      <c r="S305" s="1916"/>
    </row>
    <row r="306" spans="2:19" s="1913" customFormat="1" hidden="1" x14ac:dyDescent="0.25">
      <c r="B306" s="1912"/>
      <c r="C306" s="285"/>
      <c r="D306" s="165"/>
      <c r="E306" s="285"/>
      <c r="N306" s="165"/>
      <c r="O306" s="1914"/>
      <c r="P306" s="1915"/>
      <c r="Q306" s="1914"/>
      <c r="R306" s="165"/>
      <c r="S306" s="1916"/>
    </row>
    <row r="307" spans="2:19" s="1913" customFormat="1" hidden="1" x14ac:dyDescent="0.25">
      <c r="B307" s="1912"/>
      <c r="C307" s="285"/>
      <c r="D307" s="165"/>
      <c r="E307" s="285"/>
      <c r="N307" s="165"/>
      <c r="O307" s="1914"/>
      <c r="P307" s="1915"/>
      <c r="Q307" s="1914"/>
      <c r="R307" s="165"/>
      <c r="S307" s="1916"/>
    </row>
    <row r="308" spans="2:19" s="1913" customFormat="1" hidden="1" x14ac:dyDescent="0.25">
      <c r="B308" s="1912"/>
      <c r="C308" s="285" t="s">
        <v>2846</v>
      </c>
      <c r="D308" s="165"/>
      <c r="E308" s="1993">
        <v>5.14</v>
      </c>
      <c r="N308" s="165"/>
      <c r="O308" s="1914"/>
      <c r="P308" s="1915"/>
      <c r="Q308" s="1914"/>
      <c r="R308" s="165"/>
      <c r="S308" s="1916"/>
    </row>
    <row r="309" spans="2:19" s="1913" customFormat="1" hidden="1" x14ac:dyDescent="0.25">
      <c r="B309" s="1912"/>
      <c r="C309" s="165"/>
      <c r="D309" s="165"/>
      <c r="E309" s="165"/>
      <c r="N309" s="165"/>
      <c r="O309" s="1914"/>
      <c r="P309" s="1915"/>
      <c r="Q309" s="1914"/>
      <c r="R309" s="165"/>
      <c r="S309" s="1916"/>
    </row>
    <row r="310" spans="2:19" s="1913" customFormat="1" hidden="1" x14ac:dyDescent="0.25">
      <c r="B310" s="1912"/>
      <c r="C310" s="515" t="s">
        <v>2847</v>
      </c>
      <c r="D310" s="1994"/>
      <c r="E310" s="165"/>
      <c r="F310" s="1995"/>
      <c r="G310" s="1995"/>
      <c r="H310" s="1995"/>
      <c r="I310" s="1995"/>
      <c r="J310" s="165"/>
      <c r="K310" s="1995"/>
      <c r="L310" s="1995"/>
      <c r="N310" s="165"/>
      <c r="O310" s="1914"/>
      <c r="P310" s="1915"/>
      <c r="Q310" s="1914"/>
      <c r="R310" s="165"/>
      <c r="S310" s="1916"/>
    </row>
    <row r="311" spans="2:19" s="1913" customFormat="1" hidden="1" x14ac:dyDescent="0.25">
      <c r="B311" s="1912"/>
      <c r="C311" s="515" t="s">
        <v>2848</v>
      </c>
      <c r="D311" s="1996" t="s">
        <v>2849</v>
      </c>
      <c r="F311" s="1996" t="s">
        <v>2850</v>
      </c>
      <c r="G311" s="1996"/>
      <c r="H311" s="1996"/>
      <c r="I311" s="1996" t="s">
        <v>2846</v>
      </c>
      <c r="J311" s="515" t="s">
        <v>2332</v>
      </c>
      <c r="K311" s="1995"/>
      <c r="L311" s="1995"/>
      <c r="N311" s="165"/>
      <c r="O311" s="1914"/>
      <c r="P311" s="1915"/>
      <c r="Q311" s="1914"/>
      <c r="R311" s="165"/>
      <c r="S311" s="1916"/>
    </row>
    <row r="312" spans="2:19" s="1913" customFormat="1" hidden="1" x14ac:dyDescent="0.25">
      <c r="B312" s="1912"/>
      <c r="C312" s="1997">
        <v>38505</v>
      </c>
      <c r="D312" s="1913" t="s">
        <v>2851</v>
      </c>
      <c r="F312" s="165" t="s">
        <v>2852</v>
      </c>
      <c r="G312" s="165"/>
      <c r="H312" s="165"/>
      <c r="I312" s="1913">
        <v>2.36</v>
      </c>
      <c r="J312" s="1913" t="s">
        <v>2333</v>
      </c>
      <c r="K312" s="1995"/>
      <c r="L312" s="1995"/>
      <c r="N312" s="165"/>
      <c r="O312" s="1914"/>
      <c r="P312" s="1915"/>
      <c r="Q312" s="1914"/>
      <c r="R312" s="165"/>
      <c r="S312" s="1916"/>
    </row>
    <row r="313" spans="2:19" s="1913" customFormat="1" ht="13.8" hidden="1" x14ac:dyDescent="0.25">
      <c r="B313" s="1912"/>
      <c r="C313" s="1998">
        <v>38694</v>
      </c>
      <c r="D313" s="1997" t="s">
        <v>2335</v>
      </c>
      <c r="E313" s="165"/>
      <c r="F313" s="1999" t="s">
        <v>2853</v>
      </c>
      <c r="G313" s="1999"/>
      <c r="H313" s="1999"/>
      <c r="I313" s="2000">
        <v>2.41</v>
      </c>
      <c r="J313" s="165" t="s">
        <v>2334</v>
      </c>
      <c r="K313" s="1995"/>
      <c r="L313" s="1995"/>
      <c r="N313" s="165"/>
      <c r="O313" s="1914"/>
      <c r="P313" s="1915"/>
      <c r="Q313" s="1914"/>
      <c r="R313" s="165"/>
      <c r="S313" s="1916"/>
    </row>
    <row r="314" spans="2:19" s="1913" customFormat="1" ht="13.8" hidden="1" x14ac:dyDescent="0.25">
      <c r="B314" s="1912"/>
      <c r="C314" s="1998">
        <v>39588</v>
      </c>
      <c r="D314" s="1997"/>
      <c r="E314" s="165" t="s">
        <v>2335</v>
      </c>
      <c r="F314" s="1999" t="s">
        <v>2854</v>
      </c>
      <c r="G314" s="1999"/>
      <c r="H314" s="1999"/>
      <c r="I314" s="2001">
        <v>1</v>
      </c>
      <c r="J314" s="1916" t="s">
        <v>2336</v>
      </c>
      <c r="K314" s="1995"/>
      <c r="L314" s="1995"/>
      <c r="N314" s="165"/>
      <c r="O314" s="1914"/>
      <c r="P314" s="1915"/>
      <c r="Q314" s="1914"/>
      <c r="R314" s="165"/>
      <c r="S314" s="1916"/>
    </row>
    <row r="315" spans="2:19" s="1913" customFormat="1" hidden="1" x14ac:dyDescent="0.25">
      <c r="B315" s="1912"/>
      <c r="C315" s="1998">
        <v>39496</v>
      </c>
      <c r="D315" s="1997"/>
      <c r="E315" s="165" t="s">
        <v>2335</v>
      </c>
      <c r="F315" s="165" t="s">
        <v>2855</v>
      </c>
      <c r="G315" s="165"/>
      <c r="H315" s="165"/>
      <c r="I315" s="2002">
        <v>1.0900000000000001</v>
      </c>
      <c r="J315" s="2002" t="s">
        <v>2337</v>
      </c>
      <c r="K315" s="2002"/>
      <c r="L315" s="2002"/>
      <c r="N315" s="165"/>
      <c r="O315" s="1914"/>
      <c r="P315" s="1915"/>
      <c r="Q315" s="1914"/>
      <c r="R315" s="165"/>
      <c r="S315" s="1916"/>
    </row>
    <row r="316" spans="2:19" s="1913" customFormat="1" hidden="1" x14ac:dyDescent="0.25">
      <c r="B316" s="1912"/>
      <c r="C316" s="1998">
        <v>39898</v>
      </c>
      <c r="D316" s="165"/>
      <c r="E316" s="165" t="s">
        <v>2335</v>
      </c>
      <c r="F316" s="165" t="s">
        <v>2856</v>
      </c>
      <c r="G316" s="165"/>
      <c r="H316" s="165"/>
      <c r="I316" s="1913">
        <v>1.1000000000000001</v>
      </c>
      <c r="J316" s="1913" t="s">
        <v>2338</v>
      </c>
      <c r="N316" s="165"/>
      <c r="O316" s="1914"/>
      <c r="P316" s="1915"/>
      <c r="Q316" s="1914"/>
      <c r="R316" s="165"/>
      <c r="S316" s="1916"/>
    </row>
    <row r="317" spans="2:19" s="1913" customFormat="1" hidden="1" x14ac:dyDescent="0.25">
      <c r="B317" s="1912"/>
      <c r="C317" s="1998">
        <v>40242</v>
      </c>
      <c r="D317" s="165"/>
      <c r="E317" s="165" t="s">
        <v>2335</v>
      </c>
      <c r="F317" s="165" t="s">
        <v>2857</v>
      </c>
      <c r="G317" s="165"/>
      <c r="H317" s="165"/>
      <c r="I317" s="1913">
        <v>2.12</v>
      </c>
      <c r="N317" s="165"/>
      <c r="O317" s="1914"/>
      <c r="P317" s="1915"/>
      <c r="Q317" s="1914"/>
      <c r="R317" s="165"/>
      <c r="S317" s="1916"/>
    </row>
    <row r="318" spans="2:19" s="1913" customFormat="1" hidden="1" x14ac:dyDescent="0.25">
      <c r="B318" s="1912"/>
      <c r="C318" s="1998">
        <v>40613</v>
      </c>
      <c r="D318" s="165"/>
      <c r="E318" s="165" t="s">
        <v>2339</v>
      </c>
      <c r="F318" s="1913" t="s">
        <v>2858</v>
      </c>
      <c r="I318" s="1913">
        <v>2.1800000000000002</v>
      </c>
      <c r="J318" s="1913" t="s">
        <v>2340</v>
      </c>
      <c r="K318" s="1913" t="s">
        <v>2859</v>
      </c>
      <c r="N318" s="165"/>
      <c r="O318" s="1914"/>
      <c r="P318" s="1915"/>
      <c r="Q318" s="1914"/>
      <c r="R318" s="165"/>
      <c r="S318" s="1916"/>
    </row>
    <row r="319" spans="2:19" s="1913" customFormat="1" hidden="1" x14ac:dyDescent="0.25">
      <c r="B319" s="1912"/>
      <c r="C319" s="1998">
        <v>41376</v>
      </c>
      <c r="D319" s="165"/>
      <c r="E319" s="513" t="s">
        <v>2341</v>
      </c>
      <c r="F319" s="1920" t="s">
        <v>2860</v>
      </c>
      <c r="G319" s="1920"/>
      <c r="H319" s="1920"/>
      <c r="I319" s="1913">
        <v>2.7</v>
      </c>
      <c r="J319" s="2003" t="s">
        <v>2342</v>
      </c>
      <c r="N319" s="165"/>
      <c r="O319" s="1914"/>
      <c r="P319" s="1915"/>
      <c r="Q319" s="1914"/>
      <c r="R319" s="165"/>
      <c r="S319" s="1916"/>
    </row>
    <row r="320" spans="2:19" s="1913" customFormat="1" hidden="1" x14ac:dyDescent="0.25">
      <c r="B320" s="1912"/>
      <c r="C320" s="1998">
        <v>41754</v>
      </c>
      <c r="D320" s="165"/>
      <c r="E320" s="513" t="s">
        <v>2341</v>
      </c>
      <c r="F320" s="1913" t="s">
        <v>2861</v>
      </c>
      <c r="I320" s="1913">
        <v>3.2</v>
      </c>
      <c r="J320" s="1920" t="s">
        <v>2343</v>
      </c>
      <c r="N320" s="165"/>
      <c r="O320" s="1914"/>
      <c r="P320" s="1915"/>
      <c r="Q320" s="1914"/>
      <c r="R320" s="165"/>
      <c r="S320" s="1916"/>
    </row>
    <row r="321" spans="2:19" s="1913" customFormat="1" hidden="1" x14ac:dyDescent="0.25">
      <c r="B321" s="1912"/>
      <c r="C321" s="165"/>
      <c r="D321" s="165"/>
      <c r="E321" s="165"/>
      <c r="J321" s="1920" t="s">
        <v>2344</v>
      </c>
      <c r="N321" s="165"/>
      <c r="O321" s="1914"/>
      <c r="P321" s="1915"/>
      <c r="Q321" s="1914"/>
      <c r="R321" s="165"/>
      <c r="S321" s="1916"/>
    </row>
    <row r="322" spans="2:19" s="1913" customFormat="1" hidden="1" x14ac:dyDescent="0.25">
      <c r="B322" s="1912"/>
      <c r="C322" s="1998">
        <v>41781</v>
      </c>
      <c r="D322" s="165"/>
      <c r="E322" s="513" t="s">
        <v>2341</v>
      </c>
      <c r="F322" s="1913" t="s">
        <v>2862</v>
      </c>
      <c r="I322" s="1913">
        <v>3.21</v>
      </c>
      <c r="J322" s="1913" t="s">
        <v>2345</v>
      </c>
      <c r="N322" s="165"/>
      <c r="O322" s="1914"/>
      <c r="P322" s="1915"/>
      <c r="Q322" s="1914"/>
      <c r="R322" s="165"/>
      <c r="S322" s="1916"/>
    </row>
    <row r="323" spans="2:19" s="1913" customFormat="1" hidden="1" x14ac:dyDescent="0.25">
      <c r="B323" s="1912"/>
      <c r="C323" s="1998">
        <v>41803</v>
      </c>
      <c r="D323" s="165"/>
      <c r="E323" s="513" t="s">
        <v>2341</v>
      </c>
      <c r="F323" s="1913" t="s">
        <v>2863</v>
      </c>
      <c r="I323" s="1913">
        <v>3.22</v>
      </c>
      <c r="J323" s="1913" t="s">
        <v>2346</v>
      </c>
      <c r="N323" s="165"/>
      <c r="O323" s="1914"/>
      <c r="P323" s="1915"/>
      <c r="Q323" s="1914"/>
      <c r="R323" s="165"/>
      <c r="S323" s="1916"/>
    </row>
    <row r="324" spans="2:19" s="1913" customFormat="1" hidden="1" x14ac:dyDescent="0.25">
      <c r="B324" s="1912"/>
      <c r="C324" s="1998">
        <v>41814</v>
      </c>
      <c r="D324" s="165"/>
      <c r="E324" s="513" t="s">
        <v>2347</v>
      </c>
      <c r="F324" s="1920" t="s">
        <v>2864</v>
      </c>
      <c r="G324" s="1920"/>
      <c r="I324" s="1913">
        <v>3.22</v>
      </c>
      <c r="J324" s="1920" t="s">
        <v>2348</v>
      </c>
      <c r="N324" s="165"/>
      <c r="O324" s="1914"/>
      <c r="P324" s="1915"/>
      <c r="Q324" s="1914"/>
      <c r="R324" s="165"/>
      <c r="S324" s="1916"/>
    </row>
    <row r="325" spans="2:19" s="1913" customFormat="1" hidden="1" x14ac:dyDescent="0.25">
      <c r="B325" s="1912"/>
      <c r="C325" s="1998">
        <v>42017</v>
      </c>
      <c r="D325" s="165"/>
      <c r="E325" s="513" t="s">
        <v>2349</v>
      </c>
      <c r="F325" s="1913" t="s">
        <v>2865</v>
      </c>
      <c r="I325" s="1913">
        <v>4</v>
      </c>
      <c r="J325" s="1913" t="s">
        <v>2350</v>
      </c>
      <c r="N325" s="165"/>
      <c r="O325" s="1914"/>
      <c r="P325" s="1915"/>
      <c r="Q325" s="1914"/>
      <c r="R325" s="165"/>
      <c r="S325" s="1916"/>
    </row>
    <row r="326" spans="2:19" s="1913" customFormat="1" hidden="1" x14ac:dyDescent="0.25">
      <c r="B326" s="1912"/>
      <c r="C326" s="1998">
        <v>42116</v>
      </c>
      <c r="D326" s="165"/>
      <c r="E326" s="513" t="s">
        <v>2341</v>
      </c>
      <c r="F326" s="1913" t="s">
        <v>2866</v>
      </c>
      <c r="I326" s="1913">
        <v>4.2</v>
      </c>
      <c r="J326" s="1913" t="s">
        <v>2351</v>
      </c>
      <c r="N326" s="165"/>
      <c r="O326" s="1914"/>
      <c r="P326" s="1915"/>
      <c r="Q326" s="1914"/>
      <c r="R326" s="165"/>
      <c r="S326" s="1916"/>
    </row>
    <row r="327" spans="2:19" s="1913" customFormat="1" ht="13.8" hidden="1" x14ac:dyDescent="0.25">
      <c r="B327" s="1912"/>
      <c r="C327" s="1998">
        <v>42211</v>
      </c>
      <c r="D327" s="165"/>
      <c r="E327" s="513" t="s">
        <v>2352</v>
      </c>
      <c r="F327" s="1913" t="s">
        <v>2867</v>
      </c>
      <c r="I327" s="1913">
        <v>4.4000000000000004</v>
      </c>
      <c r="J327" s="2004" t="s">
        <v>2353</v>
      </c>
      <c r="N327" s="165"/>
      <c r="O327" s="1914"/>
      <c r="P327" s="1915"/>
      <c r="Q327" s="1914"/>
      <c r="R327" s="165"/>
      <c r="S327" s="1916"/>
    </row>
    <row r="328" spans="2:19" s="1913" customFormat="1" hidden="1" x14ac:dyDescent="0.25">
      <c r="B328" s="1912"/>
      <c r="C328" s="1998">
        <v>42277</v>
      </c>
      <c r="D328" s="165"/>
      <c r="E328" s="513" t="s">
        <v>2341</v>
      </c>
      <c r="F328" s="1913" t="s">
        <v>2868</v>
      </c>
      <c r="I328" s="1913">
        <v>5</v>
      </c>
      <c r="J328" s="1913" t="s">
        <v>2354</v>
      </c>
      <c r="N328" s="165"/>
      <c r="O328" s="1914"/>
      <c r="P328" s="1915"/>
      <c r="Q328" s="1914"/>
      <c r="R328" s="165"/>
      <c r="S328" s="1916"/>
    </row>
    <row r="329" spans="2:19" s="1913" customFormat="1" hidden="1" x14ac:dyDescent="0.25">
      <c r="B329" s="1912"/>
      <c r="C329" s="1998">
        <v>42475</v>
      </c>
      <c r="D329" s="165"/>
      <c r="E329" s="513" t="s">
        <v>2349</v>
      </c>
      <c r="F329" s="1913" t="s">
        <v>2869</v>
      </c>
      <c r="I329" s="1913">
        <v>5.13</v>
      </c>
      <c r="J329" s="1913" t="s">
        <v>2355</v>
      </c>
      <c r="N329" s="165"/>
      <c r="O329" s="1914"/>
      <c r="P329" s="1915"/>
      <c r="Q329" s="1914"/>
      <c r="R329" s="165"/>
      <c r="S329" s="1916"/>
    </row>
    <row r="330" spans="2:19" s="1913" customFormat="1" hidden="1" x14ac:dyDescent="0.25">
      <c r="B330" s="1912"/>
      <c r="C330" s="1998">
        <v>42516</v>
      </c>
      <c r="D330" s="165"/>
      <c r="E330" s="513" t="s">
        <v>2356</v>
      </c>
      <c r="F330" s="1913" t="s">
        <v>2870</v>
      </c>
      <c r="I330" s="1913">
        <v>5.14</v>
      </c>
      <c r="J330" s="1913" t="s">
        <v>2357</v>
      </c>
      <c r="N330" s="165"/>
      <c r="O330" s="1914"/>
      <c r="P330" s="1915"/>
      <c r="Q330" s="1914"/>
      <c r="R330" s="165"/>
      <c r="S330" s="1916"/>
    </row>
    <row r="331" spans="2:19" s="1913" customFormat="1" hidden="1" x14ac:dyDescent="0.25">
      <c r="B331" s="1912"/>
      <c r="C331" s="165"/>
      <c r="D331" s="165"/>
      <c r="E331" s="165"/>
      <c r="N331" s="165"/>
      <c r="O331" s="1914"/>
      <c r="P331" s="1915"/>
      <c r="Q331" s="1914"/>
      <c r="R331" s="165"/>
      <c r="S331" s="1916"/>
    </row>
    <row r="332" spans="2:19" s="1913" customFormat="1" hidden="1" x14ac:dyDescent="0.25">
      <c r="B332" s="1912"/>
      <c r="C332" s="165"/>
      <c r="D332" s="165"/>
      <c r="E332" s="165"/>
      <c r="N332" s="165"/>
      <c r="O332" s="1914"/>
      <c r="P332" s="1915"/>
      <c r="Q332" s="1914"/>
      <c r="R332" s="165"/>
      <c r="S332" s="1916"/>
    </row>
    <row r="333" spans="2:19" s="1913" customFormat="1" hidden="1" x14ac:dyDescent="0.25">
      <c r="B333" s="1912"/>
      <c r="C333" s="165"/>
      <c r="D333" s="165"/>
      <c r="E333" s="165"/>
      <c r="N333" s="165"/>
      <c r="O333" s="1914"/>
      <c r="P333" s="1915"/>
      <c r="Q333" s="1914"/>
      <c r="R333" s="165"/>
      <c r="S333" s="1916"/>
    </row>
    <row r="334" spans="2:19" s="1913" customFormat="1" hidden="1" x14ac:dyDescent="0.25">
      <c r="B334" s="1912"/>
      <c r="C334" s="165"/>
      <c r="D334" s="165"/>
      <c r="E334" s="165"/>
      <c r="N334" s="165"/>
      <c r="O334" s="1914"/>
      <c r="P334" s="1915"/>
      <c r="Q334" s="1914"/>
      <c r="R334" s="165"/>
      <c r="S334" s="1916"/>
    </row>
    <row r="335" spans="2:19" s="1913" customFormat="1" hidden="1" x14ac:dyDescent="0.25">
      <c r="B335" s="1912"/>
      <c r="C335" s="165"/>
      <c r="D335" s="165"/>
      <c r="E335" s="165"/>
      <c r="N335" s="165"/>
      <c r="O335" s="1914"/>
      <c r="P335" s="1915"/>
      <c r="Q335" s="1914"/>
      <c r="R335" s="165"/>
      <c r="S335" s="1916"/>
    </row>
    <row r="336" spans="2:19" s="1913" customFormat="1" hidden="1" x14ac:dyDescent="0.25">
      <c r="B336" s="1912"/>
      <c r="C336" s="165"/>
      <c r="D336" s="165"/>
      <c r="E336" s="165"/>
      <c r="N336" s="165"/>
      <c r="O336" s="1914"/>
      <c r="P336" s="1915"/>
      <c r="Q336" s="1914"/>
      <c r="R336" s="165"/>
      <c r="S336" s="1916"/>
    </row>
    <row r="337" hidden="1" x14ac:dyDescent="0.25"/>
    <row r="338" hidden="1" x14ac:dyDescent="0.25"/>
    <row r="339" hidden="1" x14ac:dyDescent="0.25"/>
    <row r="340" hidden="1" x14ac:dyDescent="0.25"/>
  </sheetData>
  <mergeCells count="8">
    <mergeCell ref="S187:U187"/>
    <mergeCell ref="C203:E203"/>
    <mergeCell ref="D278:E278"/>
    <mergeCell ref="C98:E98"/>
    <mergeCell ref="C99:E99"/>
    <mergeCell ref="C133:E133"/>
    <mergeCell ref="C173:E173"/>
    <mergeCell ref="C186:E186"/>
  </mergeCells>
  <printOptions horizontalCentered="1"/>
  <pageMargins left="0.5" right="0.5" top="0.75" bottom="0.75" header="0.5" footer="0.5"/>
  <pageSetup scale="33" fitToHeight="2" orientation="portrait" horizontalDpi="300" verticalDpi="300" r:id="rId1"/>
  <headerFooter alignWithMargins="0">
    <oddFooter>&amp;R&amp;D &amp;T&amp;LVersion: 5.14</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O16"/>
  <sheetViews>
    <sheetView workbookViewId="0">
      <pane xSplit="2" ySplit="5" topLeftCell="C6" activePane="bottomRight" state="frozen"/>
      <selection activeCell="H21" sqref="H21"/>
      <selection pane="topRight" activeCell="H21" sqref="H21"/>
      <selection pane="bottomLeft" activeCell="H21" sqref="H21"/>
      <selection pane="bottomRight" activeCell="J37" sqref="J37"/>
    </sheetView>
  </sheetViews>
  <sheetFormatPr defaultRowHeight="13.2" x14ac:dyDescent="0.25"/>
  <cols>
    <col min="1" max="1" width="34.109375" bestFit="1" customWidth="1"/>
    <col min="2" max="2" width="29.6640625" bestFit="1" customWidth="1"/>
    <col min="3" max="39" width="14" bestFit="1" customWidth="1"/>
    <col min="40" max="40" width="12.88671875" style="934" bestFit="1" customWidth="1"/>
    <col min="41" max="41" width="23" customWidth="1"/>
  </cols>
  <sheetData>
    <row r="1" spans="1:41" ht="48.75" customHeight="1" x14ac:dyDescent="0.25">
      <c r="A1" s="1864" t="s">
        <v>1380</v>
      </c>
      <c r="B1" t="s">
        <v>2389</v>
      </c>
      <c r="C1" s="2465" t="s">
        <v>2409</v>
      </c>
      <c r="D1" s="2466"/>
      <c r="E1" s="2466"/>
      <c r="F1" s="2466"/>
      <c r="G1" s="2466"/>
      <c r="H1" s="2466"/>
      <c r="I1" s="2466"/>
      <c r="J1" s="2466"/>
      <c r="K1" s="2466"/>
      <c r="L1" s="2466"/>
    </row>
    <row r="2" spans="1:41" ht="62.25" customHeight="1" x14ac:dyDescent="0.25">
      <c r="A2" s="1864" t="s">
        <v>1368</v>
      </c>
      <c r="B2" s="1865">
        <v>20000</v>
      </c>
      <c r="C2" s="2466" t="s">
        <v>2410</v>
      </c>
      <c r="D2" s="2466"/>
      <c r="E2" s="2466"/>
      <c r="F2" s="2466"/>
      <c r="G2" s="2466"/>
      <c r="H2" s="2466"/>
      <c r="I2" s="2466"/>
      <c r="J2" s="2466"/>
      <c r="K2" s="2466"/>
      <c r="L2" s="2466"/>
    </row>
    <row r="4" spans="1:41" x14ac:dyDescent="0.25">
      <c r="A4" s="1864" t="s">
        <v>2379</v>
      </c>
      <c r="C4" s="1864" t="s">
        <v>2380</v>
      </c>
    </row>
    <row r="5" spans="1:41" x14ac:dyDescent="0.25">
      <c r="A5" s="1864" t="s">
        <v>1367</v>
      </c>
      <c r="B5" s="1864" t="s">
        <v>2381</v>
      </c>
      <c r="C5">
        <v>4009</v>
      </c>
      <c r="D5">
        <v>43639</v>
      </c>
      <c r="E5">
        <v>43641</v>
      </c>
      <c r="F5">
        <v>43645</v>
      </c>
      <c r="G5">
        <v>43650</v>
      </c>
      <c r="H5">
        <v>43651</v>
      </c>
      <c r="I5">
        <v>43652</v>
      </c>
      <c r="J5">
        <v>43653</v>
      </c>
      <c r="K5">
        <v>43654</v>
      </c>
      <c r="L5">
        <v>43700</v>
      </c>
      <c r="M5">
        <v>43701</v>
      </c>
      <c r="N5">
        <v>431172</v>
      </c>
      <c r="O5">
        <v>431248</v>
      </c>
      <c r="P5">
        <v>431251</v>
      </c>
      <c r="Q5">
        <v>431334</v>
      </c>
      <c r="R5">
        <v>431335</v>
      </c>
      <c r="S5">
        <v>431336</v>
      </c>
      <c r="T5">
        <v>431339</v>
      </c>
      <c r="U5">
        <v>431340</v>
      </c>
      <c r="V5">
        <v>431341</v>
      </c>
      <c r="W5">
        <v>431342</v>
      </c>
      <c r="X5">
        <v>431343</v>
      </c>
      <c r="Y5">
        <v>431344</v>
      </c>
      <c r="Z5">
        <v>431348</v>
      </c>
      <c r="AA5">
        <v>431350</v>
      </c>
      <c r="AB5">
        <v>431353</v>
      </c>
      <c r="AC5">
        <v>431354</v>
      </c>
      <c r="AD5">
        <v>431355</v>
      </c>
      <c r="AE5">
        <v>431356</v>
      </c>
      <c r="AF5">
        <v>431357</v>
      </c>
      <c r="AG5">
        <v>431358</v>
      </c>
      <c r="AH5">
        <v>431359</v>
      </c>
      <c r="AI5">
        <v>431360</v>
      </c>
      <c r="AJ5">
        <v>431361</v>
      </c>
      <c r="AK5">
        <v>431362</v>
      </c>
      <c r="AL5">
        <v>431363</v>
      </c>
      <c r="AM5" t="s">
        <v>2382</v>
      </c>
    </row>
    <row r="6" spans="1:41" x14ac:dyDescent="0.25">
      <c r="A6">
        <v>124000</v>
      </c>
      <c r="B6" t="s">
        <v>1404</v>
      </c>
      <c r="C6" s="144"/>
      <c r="D6" s="144"/>
      <c r="E6" s="144"/>
      <c r="F6" s="144"/>
      <c r="G6" s="144"/>
      <c r="H6" s="144"/>
      <c r="I6" s="144"/>
      <c r="J6" s="144"/>
      <c r="K6" s="144"/>
      <c r="L6" s="144"/>
      <c r="M6" s="144"/>
      <c r="N6" s="144">
        <v>236889.02000000002</v>
      </c>
      <c r="O6" s="144">
        <v>7.2759576141834259E-12</v>
      </c>
      <c r="P6" s="144">
        <v>65920.5</v>
      </c>
      <c r="Q6" s="144">
        <v>0</v>
      </c>
      <c r="R6" s="144">
        <v>0</v>
      </c>
      <c r="S6" s="144">
        <v>0</v>
      </c>
      <c r="T6" s="144">
        <v>2090224.620000001</v>
      </c>
      <c r="U6" s="144">
        <v>243299.12</v>
      </c>
      <c r="V6" s="144">
        <v>52670.000000000007</v>
      </c>
      <c r="W6" s="144">
        <v>0</v>
      </c>
      <c r="X6" s="144">
        <v>0</v>
      </c>
      <c r="Y6" s="144">
        <v>73291.31</v>
      </c>
      <c r="Z6" s="144">
        <v>0</v>
      </c>
      <c r="AA6" s="144">
        <v>0</v>
      </c>
      <c r="AB6" s="144">
        <v>0</v>
      </c>
      <c r="AC6" s="144">
        <v>0</v>
      </c>
      <c r="AD6" s="144">
        <v>1.8189894035458565E-12</v>
      </c>
      <c r="AE6" s="144">
        <v>0</v>
      </c>
      <c r="AF6" s="144">
        <v>0</v>
      </c>
      <c r="AG6" s="144">
        <v>119232.35999999999</v>
      </c>
      <c r="AH6" s="144">
        <v>0</v>
      </c>
      <c r="AI6" s="144">
        <v>0</v>
      </c>
      <c r="AJ6" s="144">
        <v>0</v>
      </c>
      <c r="AK6" s="144">
        <v>0</v>
      </c>
      <c r="AL6" s="144">
        <v>0</v>
      </c>
      <c r="AM6" s="1866">
        <v>2881526.9300000011</v>
      </c>
    </row>
    <row r="7" spans="1:41" x14ac:dyDescent="0.25">
      <c r="A7">
        <v>126800</v>
      </c>
      <c r="B7" t="s">
        <v>2390</v>
      </c>
      <c r="C7" s="144"/>
      <c r="D7" s="144"/>
      <c r="E7" s="144">
        <v>248394.86000000034</v>
      </c>
      <c r="F7" s="144">
        <v>94973.2</v>
      </c>
      <c r="G7" s="144">
        <v>4834.7799999999988</v>
      </c>
      <c r="H7" s="144">
        <v>7730.3899999999994</v>
      </c>
      <c r="I7" s="144">
        <v>15423.4</v>
      </c>
      <c r="J7" s="144">
        <v>1713.09</v>
      </c>
      <c r="K7" s="144">
        <v>13340.5</v>
      </c>
      <c r="L7" s="144"/>
      <c r="M7" s="144"/>
      <c r="N7" s="144"/>
      <c r="O7" s="144">
        <v>39761.61</v>
      </c>
      <c r="P7" s="144"/>
      <c r="Q7" s="144">
        <v>24686.639999999999</v>
      </c>
      <c r="R7" s="144">
        <v>19921.11</v>
      </c>
      <c r="S7" s="144">
        <v>16858.32</v>
      </c>
      <c r="T7" s="144"/>
      <c r="U7" s="144"/>
      <c r="V7" s="144"/>
      <c r="W7" s="144"/>
      <c r="X7" s="144">
        <v>74194</v>
      </c>
      <c r="Y7" s="144"/>
      <c r="Z7" s="144">
        <v>81899.66</v>
      </c>
      <c r="AA7" s="144"/>
      <c r="AB7" s="144">
        <v>221042.51</v>
      </c>
      <c r="AC7" s="144">
        <v>5057.66</v>
      </c>
      <c r="AD7" s="144">
        <v>11445.88</v>
      </c>
      <c r="AE7" s="144">
        <v>1861.46</v>
      </c>
      <c r="AF7" s="144">
        <v>38312.18</v>
      </c>
      <c r="AG7" s="144"/>
      <c r="AH7" s="144">
        <v>6811.63</v>
      </c>
      <c r="AI7" s="144">
        <v>14935.79</v>
      </c>
      <c r="AJ7" s="144">
        <v>314.58</v>
      </c>
      <c r="AK7" s="144">
        <v>28386.560000000001</v>
      </c>
      <c r="AL7" s="144">
        <v>6655.08</v>
      </c>
      <c r="AM7" s="1866">
        <v>978554.89000000048</v>
      </c>
      <c r="AN7" s="1867">
        <f>+GETPIVOTDATA("Expenditures",$A$4,"Account",124000,"Descr","Receivables - Federal Funds")+GETPIVOTDATA("Expenditures",$A$4,"Account",126800,"Descr","Due from Component Units (Cur)")</f>
        <v>3860081.8200000017</v>
      </c>
      <c r="AO7" t="s">
        <v>2393</v>
      </c>
    </row>
    <row r="8" spans="1:41" x14ac:dyDescent="0.25">
      <c r="A8">
        <v>126810</v>
      </c>
      <c r="B8" t="s">
        <v>2391</v>
      </c>
      <c r="C8" s="144"/>
      <c r="D8" s="144"/>
      <c r="E8" s="144">
        <v>0</v>
      </c>
      <c r="F8" s="144">
        <v>0</v>
      </c>
      <c r="G8" s="144">
        <v>0</v>
      </c>
      <c r="H8" s="144">
        <v>0</v>
      </c>
      <c r="I8" s="144">
        <v>0</v>
      </c>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v>0</v>
      </c>
    </row>
    <row r="9" spans="1:41" x14ac:dyDescent="0.25">
      <c r="A9">
        <v>127103</v>
      </c>
      <c r="B9" t="s">
        <v>2392</v>
      </c>
      <c r="C9" s="144">
        <v>0</v>
      </c>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v>0</v>
      </c>
    </row>
    <row r="10" spans="1:41" x14ac:dyDescent="0.25">
      <c r="A10">
        <v>217000</v>
      </c>
      <c r="B10" t="s">
        <v>2383</v>
      </c>
      <c r="C10" s="144">
        <v>-17665.799999999996</v>
      </c>
      <c r="D10" s="144">
        <v>-136368.47999999998</v>
      </c>
      <c r="E10" s="144"/>
      <c r="F10" s="144"/>
      <c r="G10" s="144"/>
      <c r="H10" s="144"/>
      <c r="I10" s="144"/>
      <c r="J10" s="144"/>
      <c r="K10" s="144"/>
      <c r="L10" s="144">
        <v>-241178.17000000004</v>
      </c>
      <c r="M10" s="144">
        <v>-61563.109999999986</v>
      </c>
      <c r="N10" s="144"/>
      <c r="O10" s="144"/>
      <c r="P10" s="144"/>
      <c r="Q10" s="144"/>
      <c r="R10" s="144"/>
      <c r="S10" s="144"/>
      <c r="T10" s="144"/>
      <c r="U10" s="144"/>
      <c r="V10" s="144"/>
      <c r="W10" s="144">
        <v>-1070</v>
      </c>
      <c r="X10" s="144"/>
      <c r="Y10" s="144"/>
      <c r="Z10" s="144"/>
      <c r="AA10" s="144">
        <v>-26723.040000000001</v>
      </c>
      <c r="AB10" s="144"/>
      <c r="AC10" s="144"/>
      <c r="AD10" s="144"/>
      <c r="AE10" s="144"/>
      <c r="AF10" s="144"/>
      <c r="AG10" s="144"/>
      <c r="AH10" s="144"/>
      <c r="AI10" s="144"/>
      <c r="AJ10" s="144"/>
      <c r="AK10" s="144"/>
      <c r="AL10" s="144"/>
      <c r="AM10" s="1868">
        <v>-484568.6</v>
      </c>
      <c r="AN10" s="1869">
        <f>+GETPIVOTDATA("Expenditures",$A$4,"Account",217000,"Descr","Advances - Other")</f>
        <v>-484568.6</v>
      </c>
      <c r="AO10" t="s">
        <v>2394</v>
      </c>
    </row>
    <row r="11" spans="1:41" x14ac:dyDescent="0.25">
      <c r="A11">
        <v>491100</v>
      </c>
      <c r="B11" t="s">
        <v>2384</v>
      </c>
      <c r="C11" s="144"/>
      <c r="D11" s="144"/>
      <c r="E11" s="144"/>
      <c r="F11" s="144"/>
      <c r="G11" s="144"/>
      <c r="H11" s="144"/>
      <c r="I11" s="144"/>
      <c r="J11" s="144"/>
      <c r="K11" s="144"/>
      <c r="L11" s="144"/>
      <c r="M11" s="144"/>
      <c r="N11" s="144">
        <v>-518113.11</v>
      </c>
      <c r="O11" s="144">
        <v>-46530.049999999996</v>
      </c>
      <c r="P11" s="144">
        <v>-65920.5</v>
      </c>
      <c r="Q11" s="144">
        <v>-23555.94</v>
      </c>
      <c r="R11" s="144">
        <v>-19008.7</v>
      </c>
      <c r="S11" s="144">
        <v>-15935.99</v>
      </c>
      <c r="T11" s="144"/>
      <c r="U11" s="144"/>
      <c r="V11" s="144"/>
      <c r="W11" s="144">
        <v>-6930</v>
      </c>
      <c r="X11" s="144">
        <v>-74194</v>
      </c>
      <c r="Y11" s="144">
        <v>-132319.13999999998</v>
      </c>
      <c r="Z11" s="144">
        <v>-77915.159999999989</v>
      </c>
      <c r="AA11" s="144">
        <v>-3276.96</v>
      </c>
      <c r="AB11" s="144">
        <v>-211662.79</v>
      </c>
      <c r="AC11" s="144">
        <v>-4775.08</v>
      </c>
      <c r="AD11" s="144">
        <v>-10921.640000000001</v>
      </c>
      <c r="AE11" s="144">
        <v>-1731.59</v>
      </c>
      <c r="AF11" s="144">
        <v>-45141.069999999992</v>
      </c>
      <c r="AG11" s="144">
        <v>-119232.35999999999</v>
      </c>
      <c r="AH11" s="144">
        <v>-6096.54</v>
      </c>
      <c r="AI11" s="144">
        <v>-14090.37</v>
      </c>
      <c r="AJ11" s="144">
        <v>-314.58</v>
      </c>
      <c r="AK11" s="144">
        <v>-27086.41</v>
      </c>
      <c r="AL11" s="144">
        <v>-5511</v>
      </c>
      <c r="AM11" s="144">
        <v>-1430262.9800000002</v>
      </c>
    </row>
    <row r="12" spans="1:41" x14ac:dyDescent="0.25">
      <c r="A12">
        <v>491101</v>
      </c>
      <c r="B12" t="s">
        <v>2385</v>
      </c>
      <c r="C12" s="144"/>
      <c r="D12" s="144"/>
      <c r="E12" s="144"/>
      <c r="F12" s="144"/>
      <c r="G12" s="144"/>
      <c r="H12" s="144"/>
      <c r="I12" s="144"/>
      <c r="J12" s="144"/>
      <c r="K12" s="144"/>
      <c r="L12" s="144"/>
      <c r="M12" s="144"/>
      <c r="N12" s="144"/>
      <c r="O12" s="144"/>
      <c r="P12" s="144"/>
      <c r="Q12" s="144"/>
      <c r="R12" s="144"/>
      <c r="S12" s="144"/>
      <c r="T12" s="144">
        <v>-41090224.620000005</v>
      </c>
      <c r="U12" s="144"/>
      <c r="V12" s="144"/>
      <c r="W12" s="144"/>
      <c r="X12" s="144"/>
      <c r="Y12" s="144"/>
      <c r="Z12" s="144"/>
      <c r="AA12" s="144"/>
      <c r="AB12" s="144"/>
      <c r="AC12" s="144"/>
      <c r="AD12" s="144"/>
      <c r="AE12" s="144"/>
      <c r="AF12" s="144"/>
      <c r="AG12" s="144"/>
      <c r="AH12" s="144"/>
      <c r="AI12" s="144"/>
      <c r="AJ12" s="144"/>
      <c r="AK12" s="144"/>
      <c r="AL12" s="144"/>
      <c r="AM12" s="144">
        <v>-41090224.620000005</v>
      </c>
    </row>
    <row r="13" spans="1:41" x14ac:dyDescent="0.25">
      <c r="A13">
        <v>491102</v>
      </c>
      <c r="B13" t="s">
        <v>2386</v>
      </c>
      <c r="C13" s="144"/>
      <c r="D13" s="144"/>
      <c r="E13" s="144"/>
      <c r="F13" s="144"/>
      <c r="G13" s="144"/>
      <c r="H13" s="144"/>
      <c r="I13" s="144"/>
      <c r="J13" s="144"/>
      <c r="K13" s="144"/>
      <c r="L13" s="144"/>
      <c r="M13" s="144"/>
      <c r="N13" s="144"/>
      <c r="O13" s="144"/>
      <c r="P13" s="144"/>
      <c r="Q13" s="144"/>
      <c r="R13" s="144"/>
      <c r="S13" s="144"/>
      <c r="T13" s="144"/>
      <c r="U13" s="144">
        <v>-543299.12</v>
      </c>
      <c r="V13" s="144"/>
      <c r="W13" s="144"/>
      <c r="X13" s="144"/>
      <c r="Y13" s="144"/>
      <c r="Z13" s="144"/>
      <c r="AA13" s="144"/>
      <c r="AB13" s="144"/>
      <c r="AC13" s="144"/>
      <c r="AD13" s="144"/>
      <c r="AE13" s="144"/>
      <c r="AF13" s="144"/>
      <c r="AG13" s="144"/>
      <c r="AH13" s="144"/>
      <c r="AI13" s="144"/>
      <c r="AJ13" s="144"/>
      <c r="AK13" s="144"/>
      <c r="AL13" s="144"/>
      <c r="AM13" s="144">
        <v>-543299.12</v>
      </c>
    </row>
    <row r="14" spans="1:41" x14ac:dyDescent="0.25">
      <c r="A14">
        <v>491103</v>
      </c>
      <c r="B14" t="s">
        <v>2387</v>
      </c>
      <c r="C14" s="144"/>
      <c r="D14" s="144"/>
      <c r="E14" s="144"/>
      <c r="F14" s="144"/>
      <c r="G14" s="144"/>
      <c r="H14" s="144"/>
      <c r="I14" s="144"/>
      <c r="J14" s="144"/>
      <c r="K14" s="144"/>
      <c r="L14" s="144"/>
      <c r="M14" s="144"/>
      <c r="N14" s="144"/>
      <c r="O14" s="144"/>
      <c r="P14" s="144"/>
      <c r="Q14" s="144"/>
      <c r="R14" s="144"/>
      <c r="S14" s="144"/>
      <c r="T14" s="144"/>
      <c r="U14" s="144"/>
      <c r="V14" s="144">
        <v>-354626.89</v>
      </c>
      <c r="W14" s="144"/>
      <c r="X14" s="144"/>
      <c r="Y14" s="144"/>
      <c r="Z14" s="144"/>
      <c r="AA14" s="144"/>
      <c r="AB14" s="144"/>
      <c r="AC14" s="144"/>
      <c r="AD14" s="144"/>
      <c r="AE14" s="144"/>
      <c r="AF14" s="144"/>
      <c r="AG14" s="144"/>
      <c r="AH14" s="144"/>
      <c r="AI14" s="144"/>
      <c r="AJ14" s="144"/>
      <c r="AK14" s="144"/>
      <c r="AL14" s="144"/>
      <c r="AM14" s="144">
        <v>-354626.89</v>
      </c>
    </row>
    <row r="15" spans="1:41" x14ac:dyDescent="0.25">
      <c r="A15">
        <v>491400</v>
      </c>
      <c r="B15" t="s">
        <v>2388</v>
      </c>
      <c r="C15" s="144">
        <v>-26173.999999999996</v>
      </c>
      <c r="D15" s="144">
        <v>-118634.38</v>
      </c>
      <c r="E15" s="144">
        <v>-1445936.7400000002</v>
      </c>
      <c r="F15" s="144">
        <v>-132708.57</v>
      </c>
      <c r="G15" s="144">
        <v>-19759.78</v>
      </c>
      <c r="H15" s="144">
        <v>-29868.829999999998</v>
      </c>
      <c r="I15" s="144">
        <v>-29837.93</v>
      </c>
      <c r="J15" s="144">
        <v>-5626.9000000000005</v>
      </c>
      <c r="K15" s="144">
        <v>-15358</v>
      </c>
      <c r="L15" s="144">
        <v>-1162.92</v>
      </c>
      <c r="M15" s="144">
        <v>-18437.010000000002</v>
      </c>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v>-1843505.06</v>
      </c>
    </row>
    <row r="16" spans="1:41" x14ac:dyDescent="0.25">
      <c r="A16" t="s">
        <v>2382</v>
      </c>
      <c r="C16" s="144">
        <v>-43839.799999999988</v>
      </c>
      <c r="D16" s="144">
        <v>-255002.86</v>
      </c>
      <c r="E16" s="144">
        <v>-1197541.8799999999</v>
      </c>
      <c r="F16" s="144">
        <v>-37735.37000000001</v>
      </c>
      <c r="G16" s="144">
        <v>-14925</v>
      </c>
      <c r="H16" s="144">
        <v>-22138.44</v>
      </c>
      <c r="I16" s="144">
        <v>-14414.53</v>
      </c>
      <c r="J16" s="144">
        <v>-3913.8100000000004</v>
      </c>
      <c r="K16" s="144">
        <v>-2017.5</v>
      </c>
      <c r="L16" s="144">
        <v>-242341.09000000005</v>
      </c>
      <c r="M16" s="144">
        <v>-80000.12</v>
      </c>
      <c r="N16" s="144">
        <v>-281224.08999999997</v>
      </c>
      <c r="O16" s="144">
        <v>-6768.4399999999878</v>
      </c>
      <c r="P16" s="144">
        <v>0</v>
      </c>
      <c r="Q16" s="144">
        <v>1130.7000000000007</v>
      </c>
      <c r="R16" s="144">
        <v>912.40999999999985</v>
      </c>
      <c r="S16" s="144">
        <v>922.32999999999993</v>
      </c>
      <c r="T16" s="144">
        <v>-39000000</v>
      </c>
      <c r="U16" s="144">
        <v>-300000</v>
      </c>
      <c r="V16" s="144">
        <v>-301956.89</v>
      </c>
      <c r="W16" s="144">
        <v>-8000</v>
      </c>
      <c r="X16" s="144">
        <v>0</v>
      </c>
      <c r="Y16" s="144">
        <v>-59027.829999999987</v>
      </c>
      <c r="Z16" s="144">
        <v>3984.5000000000146</v>
      </c>
      <c r="AA16" s="144">
        <v>-30000</v>
      </c>
      <c r="AB16" s="144">
        <v>9379.7200000000012</v>
      </c>
      <c r="AC16" s="144">
        <v>282.57999999999993</v>
      </c>
      <c r="AD16" s="144">
        <v>524.23999999999978</v>
      </c>
      <c r="AE16" s="144">
        <v>129.87000000000012</v>
      </c>
      <c r="AF16" s="144">
        <v>-6828.8899999999921</v>
      </c>
      <c r="AG16" s="144">
        <v>0</v>
      </c>
      <c r="AH16" s="144">
        <v>715.09000000000015</v>
      </c>
      <c r="AI16" s="144">
        <v>845.42000000000007</v>
      </c>
      <c r="AJ16" s="144">
        <v>0</v>
      </c>
      <c r="AK16" s="144">
        <v>1300.1500000000015</v>
      </c>
      <c r="AL16" s="144">
        <v>1144.08</v>
      </c>
      <c r="AM16" s="144">
        <v>-41886405.450000003</v>
      </c>
    </row>
  </sheetData>
  <mergeCells count="2">
    <mergeCell ref="C1:L1"/>
    <mergeCell ref="C2:L2"/>
  </mergeCells>
  <pageMargins left="0.17" right="0.17" top="0.75" bottom="0.75" header="0.3" footer="0.3"/>
  <pageSetup scale="61" fitToWidth="3" orientation="landscape" r:id="rId2"/>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7"/>
  <sheetViews>
    <sheetView showGridLines="0" zoomScaleNormal="100" workbookViewId="0">
      <selection activeCell="I21" sqref="I21"/>
    </sheetView>
  </sheetViews>
  <sheetFormatPr defaultColWidth="7.88671875" defaultRowHeight="13.2" x14ac:dyDescent="0.25"/>
  <cols>
    <col min="1" max="1" width="1.5546875" style="1" customWidth="1"/>
    <col min="2" max="2" width="12.109375" style="1" customWidth="1"/>
    <col min="3" max="3" width="41.6640625" style="1" customWidth="1"/>
    <col min="4" max="5" width="7.109375" style="1" customWidth="1"/>
    <col min="6" max="6" width="1.44140625" style="607" customWidth="1"/>
    <col min="7" max="7" width="9.109375" style="1" customWidth="1"/>
    <col min="8" max="9" width="7.109375" style="1" customWidth="1"/>
    <col min="10" max="10" width="1.44140625" style="607" customWidth="1"/>
    <col min="11" max="11" width="7.109375" style="1" customWidth="1"/>
    <col min="12" max="12" width="1.44140625" style="1" customWidth="1"/>
    <col min="13" max="13" width="10.88671875" style="1" customWidth="1"/>
    <col min="14" max="14" width="19.33203125" style="1" customWidth="1"/>
    <col min="15" max="16384" width="7.88671875" style="1"/>
  </cols>
  <sheetData>
    <row r="1" spans="2:14" ht="13.8" thickBot="1" x14ac:dyDescent="0.3">
      <c r="K1" s="406" t="s">
        <v>82</v>
      </c>
      <c r="M1" s="615"/>
      <c r="N1" s="615"/>
    </row>
    <row r="2" spans="2:14" ht="25.5" customHeight="1" thickBot="1" x14ac:dyDescent="0.3">
      <c r="K2" s="406" t="s">
        <v>85</v>
      </c>
      <c r="M2" s="615"/>
      <c r="N2" s="615"/>
    </row>
    <row r="3" spans="2:14" ht="13.8" thickBot="1" x14ac:dyDescent="0.3">
      <c r="B3" s="304"/>
      <c r="C3" s="304"/>
    </row>
    <row r="4" spans="2:14" ht="15.6" x14ac:dyDescent="0.3">
      <c r="B4" s="2271" t="s">
        <v>1374</v>
      </c>
      <c r="C4" s="2287"/>
      <c r="D4" s="2287"/>
      <c r="E4" s="2287"/>
      <c r="F4" s="2287"/>
      <c r="G4" s="2287"/>
      <c r="H4" s="2287"/>
      <c r="I4" s="2287"/>
      <c r="J4" s="2287"/>
      <c r="K4" s="2287"/>
      <c r="L4" s="2287"/>
      <c r="M4" s="2287"/>
      <c r="N4" s="2288"/>
    </row>
    <row r="5" spans="2:14" ht="15.6" x14ac:dyDescent="0.3">
      <c r="B5" s="2274" t="s">
        <v>1378</v>
      </c>
      <c r="C5" s="2275"/>
      <c r="D5" s="2275"/>
      <c r="E5" s="2275"/>
      <c r="F5" s="2275"/>
      <c r="G5" s="2275"/>
      <c r="H5" s="2275"/>
      <c r="I5" s="2275"/>
      <c r="J5" s="2275"/>
      <c r="K5" s="2275"/>
      <c r="L5" s="2275"/>
      <c r="M5" s="2275"/>
      <c r="N5" s="2295"/>
    </row>
    <row r="6" spans="2:14" ht="15.6" x14ac:dyDescent="0.3">
      <c r="B6" s="2283" t="s">
        <v>1407</v>
      </c>
      <c r="C6" s="2284"/>
      <c r="D6" s="2284"/>
      <c r="E6" s="1347"/>
      <c r="F6" s="1470"/>
      <c r="G6" s="1347"/>
      <c r="H6" s="1347"/>
      <c r="I6" s="1347"/>
      <c r="J6" s="1470"/>
      <c r="K6" s="1347"/>
      <c r="L6" s="1347"/>
      <c r="M6" s="1347"/>
      <c r="N6" s="1358"/>
    </row>
    <row r="7" spans="2:14" x14ac:dyDescent="0.25">
      <c r="B7" s="10" t="s">
        <v>19</v>
      </c>
      <c r="C7" s="609"/>
      <c r="D7" s="609"/>
      <c r="E7" s="609"/>
      <c r="F7" s="612"/>
      <c r="G7" s="612"/>
      <c r="H7" s="612"/>
      <c r="I7" s="83" t="s">
        <v>967</v>
      </c>
      <c r="J7" s="612"/>
      <c r="K7" s="612"/>
      <c r="L7" s="612"/>
      <c r="M7" s="612"/>
      <c r="N7" s="40"/>
    </row>
    <row r="8" spans="2:14" x14ac:dyDescent="0.25">
      <c r="B8" s="47" t="s">
        <v>1212</v>
      </c>
      <c r="C8" s="609"/>
      <c r="D8" s="612"/>
      <c r="E8" s="612"/>
      <c r="F8" s="612"/>
      <c r="G8" s="612"/>
      <c r="H8" s="612"/>
      <c r="I8" s="612"/>
      <c r="J8" s="612"/>
      <c r="K8" s="612"/>
      <c r="L8" s="612"/>
      <c r="M8" s="612"/>
      <c r="N8" s="40"/>
    </row>
    <row r="9" spans="2:14" x14ac:dyDescent="0.25">
      <c r="B9" s="10"/>
      <c r="C9" s="612"/>
      <c r="D9" s="612"/>
      <c r="E9" s="612"/>
      <c r="F9" s="612"/>
      <c r="G9" s="612"/>
      <c r="H9" s="612"/>
      <c r="I9" s="612"/>
      <c r="J9" s="612"/>
      <c r="K9" s="612"/>
      <c r="L9" s="612"/>
      <c r="M9" s="612"/>
      <c r="N9" s="40"/>
    </row>
    <row r="10" spans="2:14" ht="13.8" thickBot="1" x14ac:dyDescent="0.3">
      <c r="B10" s="10"/>
      <c r="C10" s="6" t="s">
        <v>1366</v>
      </c>
      <c r="D10" s="6"/>
      <c r="E10" s="6"/>
      <c r="F10" s="6"/>
      <c r="G10" s="6" t="s">
        <v>1408</v>
      </c>
      <c r="H10" s="6"/>
      <c r="I10" s="6"/>
      <c r="J10" s="6"/>
      <c r="K10" s="6"/>
      <c r="L10" s="6"/>
      <c r="M10" s="6"/>
      <c r="N10" s="50"/>
    </row>
    <row r="11" spans="2:14" x14ac:dyDescent="0.25">
      <c r="B11" s="10"/>
      <c r="C11" s="612"/>
      <c r="D11" s="612"/>
      <c r="E11" s="612"/>
      <c r="F11" s="612"/>
      <c r="G11" s="612"/>
      <c r="H11" s="612"/>
      <c r="I11" s="612"/>
      <c r="J11" s="612"/>
      <c r="K11" s="612"/>
      <c r="L11" s="612"/>
      <c r="M11" s="612"/>
      <c r="N11" s="40"/>
    </row>
    <row r="12" spans="2:14" x14ac:dyDescent="0.25">
      <c r="B12" s="10"/>
      <c r="C12" s="612"/>
      <c r="D12" s="612"/>
      <c r="E12" s="612"/>
      <c r="F12" s="612"/>
      <c r="G12" s="612"/>
      <c r="H12" s="612"/>
      <c r="I12" s="612"/>
      <c r="J12" s="612"/>
      <c r="K12" s="612"/>
      <c r="L12" s="612"/>
      <c r="M12" s="612"/>
      <c r="N12" s="40"/>
    </row>
    <row r="13" spans="2:14" x14ac:dyDescent="0.25">
      <c r="B13" s="10"/>
      <c r="C13" s="612"/>
      <c r="D13" s="612"/>
      <c r="E13" s="612"/>
      <c r="F13" s="612"/>
      <c r="G13" s="612"/>
      <c r="H13" s="612"/>
      <c r="I13" s="612"/>
      <c r="J13" s="612"/>
      <c r="K13" s="612"/>
      <c r="L13" s="612"/>
      <c r="M13" s="612"/>
      <c r="N13" s="40"/>
    </row>
    <row r="14" spans="2:14" ht="13.8" thickBot="1" x14ac:dyDescent="0.3">
      <c r="B14" s="10"/>
      <c r="C14" s="612"/>
      <c r="D14" s="612"/>
      <c r="E14" s="612"/>
      <c r="F14" s="612"/>
      <c r="G14" s="612"/>
      <c r="H14" s="612"/>
      <c r="I14" s="612"/>
      <c r="J14" s="612"/>
      <c r="K14" s="612"/>
      <c r="L14" s="612"/>
      <c r="M14" s="612"/>
      <c r="N14" s="40"/>
    </row>
    <row r="15" spans="2:14" x14ac:dyDescent="0.25">
      <c r="B15" s="1018" t="s">
        <v>1380</v>
      </c>
      <c r="C15" s="770" t="s">
        <v>1367</v>
      </c>
      <c r="D15" s="771" t="s">
        <v>1368</v>
      </c>
      <c r="E15" s="771" t="s">
        <v>1377</v>
      </c>
      <c r="F15" s="771"/>
      <c r="G15" s="771" t="s">
        <v>1369</v>
      </c>
      <c r="H15" s="771" t="s">
        <v>1370</v>
      </c>
      <c r="I15" s="771" t="s">
        <v>1122</v>
      </c>
      <c r="J15" s="771"/>
      <c r="K15" s="771" t="s">
        <v>1120</v>
      </c>
      <c r="L15" s="771"/>
      <c r="M15" s="771" t="s">
        <v>1371</v>
      </c>
      <c r="N15" s="772" t="s">
        <v>1371</v>
      </c>
    </row>
    <row r="16" spans="2:14" x14ac:dyDescent="0.25">
      <c r="B16" s="1399"/>
      <c r="C16" s="10"/>
      <c r="D16" s="612"/>
      <c r="E16" s="612"/>
      <c r="F16" s="612"/>
      <c r="G16" s="612"/>
      <c r="H16" s="612"/>
      <c r="I16" s="1352" t="s">
        <v>1993</v>
      </c>
      <c r="J16" s="612"/>
      <c r="K16" s="1352" t="s">
        <v>1119</v>
      </c>
      <c r="L16" s="612"/>
      <c r="M16" s="1352" t="s">
        <v>1372</v>
      </c>
      <c r="N16" s="12" t="s">
        <v>1373</v>
      </c>
    </row>
    <row r="17" spans="2:14" ht="6.75" customHeight="1" thickBot="1" x14ac:dyDescent="0.3">
      <c r="B17" s="1399"/>
      <c r="C17" s="13"/>
      <c r="D17" s="14"/>
      <c r="E17" s="14"/>
      <c r="F17" s="14"/>
      <c r="G17" s="14"/>
      <c r="H17" s="14"/>
      <c r="I17" s="14"/>
      <c r="J17" s="14"/>
      <c r="K17" s="14"/>
      <c r="L17" s="14"/>
      <c r="M17" s="15"/>
      <c r="N17" s="16"/>
    </row>
    <row r="18" spans="2:14" ht="13.8" thickTop="1" x14ac:dyDescent="0.25">
      <c r="B18" s="1400" t="s">
        <v>1386</v>
      </c>
      <c r="C18" s="1349" t="s">
        <v>178</v>
      </c>
      <c r="D18" s="610"/>
      <c r="E18" s="610"/>
      <c r="F18" s="610"/>
      <c r="G18" s="610"/>
      <c r="H18" s="610"/>
      <c r="I18" s="610"/>
      <c r="J18" s="610"/>
      <c r="K18" s="610"/>
      <c r="L18" s="610"/>
      <c r="M18" s="765"/>
      <c r="N18" s="766"/>
    </row>
    <row r="19" spans="2:14" x14ac:dyDescent="0.25">
      <c r="B19" s="1353"/>
      <c r="C19" s="1107" t="s">
        <v>747</v>
      </c>
      <c r="D19" s="90" t="s">
        <v>262</v>
      </c>
      <c r="E19" s="90"/>
      <c r="F19" s="610"/>
      <c r="G19" s="90"/>
      <c r="H19" s="90"/>
      <c r="I19" s="90">
        <v>2017</v>
      </c>
      <c r="J19" s="610"/>
      <c r="K19" s="90"/>
      <c r="L19" s="610"/>
      <c r="M19" s="824">
        <v>50000</v>
      </c>
      <c r="N19" s="827"/>
    </row>
    <row r="20" spans="2:14" x14ac:dyDescent="0.25">
      <c r="B20" s="1400" t="s">
        <v>1386</v>
      </c>
      <c r="C20" s="1349" t="s">
        <v>1390</v>
      </c>
      <c r="D20" s="90"/>
      <c r="E20" s="90"/>
      <c r="F20" s="610"/>
      <c r="G20" s="90"/>
      <c r="H20" s="90"/>
      <c r="I20" s="90"/>
      <c r="J20" s="610"/>
      <c r="K20" s="90"/>
      <c r="L20" s="610"/>
      <c r="M20" s="828"/>
      <c r="N20" s="829"/>
    </row>
    <row r="21" spans="2:14" x14ac:dyDescent="0.25">
      <c r="B21" s="773"/>
      <c r="C21" s="1006" t="s">
        <v>177</v>
      </c>
      <c r="D21" s="90" t="s">
        <v>262</v>
      </c>
      <c r="E21" s="90"/>
      <c r="F21" s="610"/>
      <c r="G21" s="90"/>
      <c r="H21" s="90"/>
      <c r="I21" s="90">
        <v>2017</v>
      </c>
      <c r="J21" s="610"/>
      <c r="K21" s="90"/>
      <c r="L21" s="610"/>
      <c r="M21" s="824"/>
      <c r="N21" s="827">
        <v>50000</v>
      </c>
    </row>
    <row r="22" spans="2:14" x14ac:dyDescent="0.25">
      <c r="B22" s="10"/>
      <c r="C22" s="628"/>
      <c r="D22" s="1364"/>
      <c r="E22" s="1364"/>
      <c r="F22" s="612"/>
      <c r="G22" s="1364"/>
      <c r="H22" s="1364"/>
      <c r="I22" s="1364"/>
      <c r="J22" s="612"/>
      <c r="K22" s="1364"/>
      <c r="L22" s="612"/>
      <c r="M22" s="824"/>
      <c r="N22" s="827"/>
    </row>
    <row r="23" spans="2:14" x14ac:dyDescent="0.25">
      <c r="B23" s="10"/>
      <c r="C23" s="1363"/>
      <c r="D23" s="1364"/>
      <c r="E23" s="1364"/>
      <c r="F23" s="612"/>
      <c r="G23" s="1364"/>
      <c r="H23" s="1364"/>
      <c r="I23" s="1364"/>
      <c r="J23" s="612"/>
      <c r="K23" s="1364"/>
      <c r="L23" s="612"/>
      <c r="M23" s="824"/>
      <c r="N23" s="827"/>
    </row>
    <row r="24" spans="2:14" x14ac:dyDescent="0.25">
      <c r="B24" s="10"/>
      <c r="C24" s="628"/>
      <c r="D24" s="1364"/>
      <c r="E24" s="1364"/>
      <c r="F24" s="612"/>
      <c r="G24" s="1364"/>
      <c r="H24" s="1364"/>
      <c r="I24" s="1364"/>
      <c r="J24" s="612"/>
      <c r="K24" s="1364"/>
      <c r="L24" s="612"/>
      <c r="M24" s="824"/>
      <c r="N24" s="827"/>
    </row>
    <row r="25" spans="2:14" x14ac:dyDescent="0.25">
      <c r="B25" s="10"/>
      <c r="C25" s="1363"/>
      <c r="D25" s="1364"/>
      <c r="E25" s="1364"/>
      <c r="F25" s="612"/>
      <c r="G25" s="1364"/>
      <c r="H25" s="1364"/>
      <c r="I25" s="1364"/>
      <c r="J25" s="612"/>
      <c r="K25" s="1364"/>
      <c r="L25" s="612"/>
      <c r="M25" s="824"/>
      <c r="N25" s="827"/>
    </row>
    <row r="26" spans="2:14" ht="13.8" thickBot="1" x14ac:dyDescent="0.3">
      <c r="B26" s="10"/>
      <c r="C26" s="1363"/>
      <c r="D26" s="1364"/>
      <c r="E26" s="1364"/>
      <c r="F26" s="612"/>
      <c r="G26" s="1364"/>
      <c r="H26" s="1364"/>
      <c r="I26" s="1364"/>
      <c r="J26" s="612"/>
      <c r="K26" s="1364"/>
      <c r="L26" s="612"/>
      <c r="M26" s="824"/>
      <c r="N26" s="827"/>
    </row>
    <row r="27" spans="2:14" x14ac:dyDescent="0.25">
      <c r="B27" s="10"/>
      <c r="C27" s="1361"/>
      <c r="D27" s="1362"/>
      <c r="E27" s="1362"/>
      <c r="F27" s="29"/>
      <c r="G27" s="1362"/>
      <c r="H27" s="1362"/>
      <c r="I27" s="1362"/>
      <c r="J27" s="29"/>
      <c r="K27" s="1362"/>
      <c r="L27" s="29"/>
      <c r="M27" s="30"/>
      <c r="N27" s="31"/>
    </row>
    <row r="28" spans="2:14" ht="13.8" thickBot="1" x14ac:dyDescent="0.3">
      <c r="B28" s="10"/>
      <c r="C28" s="10"/>
      <c r="D28" s="612"/>
      <c r="E28" s="612"/>
      <c r="F28" s="612"/>
      <c r="G28" s="612"/>
      <c r="H28" s="612"/>
      <c r="I28" s="612"/>
      <c r="J28" s="612"/>
      <c r="K28" s="612"/>
      <c r="L28" s="612"/>
      <c r="M28" s="32">
        <f>SUM(M19:M27)</f>
        <v>50000</v>
      </c>
      <c r="N28" s="33">
        <f>SUM(N19:N27)</f>
        <v>50000</v>
      </c>
    </row>
    <row r="29" spans="2:14" ht="14.4" thickTop="1" thickBot="1" x14ac:dyDescent="0.3">
      <c r="B29" s="10"/>
      <c r="C29" s="34"/>
      <c r="D29" s="6"/>
      <c r="E29" s="6"/>
      <c r="F29" s="6"/>
      <c r="G29" s="6"/>
      <c r="H29" s="6"/>
      <c r="I29" s="6"/>
      <c r="J29" s="6"/>
      <c r="K29" s="6"/>
      <c r="L29" s="6"/>
      <c r="M29" s="35"/>
      <c r="N29" s="36">
        <f>+N28-M28</f>
        <v>0</v>
      </c>
    </row>
    <row r="30" spans="2:14" x14ac:dyDescent="0.25">
      <c r="B30" s="10"/>
      <c r="C30" s="612"/>
      <c r="D30" s="612"/>
      <c r="E30" s="612"/>
      <c r="F30" s="612"/>
      <c r="G30" s="612"/>
      <c r="H30" s="612"/>
      <c r="I30" s="612"/>
      <c r="J30" s="612"/>
      <c r="K30" s="612"/>
      <c r="L30" s="612"/>
      <c r="M30" s="612"/>
      <c r="N30" s="40"/>
    </row>
    <row r="31" spans="2:14" x14ac:dyDescent="0.25">
      <c r="B31" s="10"/>
      <c r="C31" s="2279" t="s">
        <v>1409</v>
      </c>
      <c r="D31" s="2279"/>
      <c r="E31" s="612"/>
      <c r="F31" s="612"/>
      <c r="G31" s="612"/>
      <c r="H31" s="612"/>
      <c r="I31" s="612"/>
      <c r="J31" s="612"/>
      <c r="K31" s="612"/>
      <c r="L31" s="612"/>
      <c r="M31" s="612"/>
      <c r="N31" s="619"/>
    </row>
    <row r="32" spans="2:14" x14ac:dyDescent="0.25">
      <c r="B32" s="10"/>
      <c r="C32" s="612"/>
      <c r="D32" s="612"/>
      <c r="E32" s="612"/>
      <c r="F32" s="612"/>
      <c r="G32" s="612"/>
      <c r="H32" s="612"/>
      <c r="I32" s="612"/>
      <c r="J32" s="612"/>
      <c r="K32" s="612"/>
      <c r="L32" s="612"/>
      <c r="M32" s="612"/>
      <c r="N32" s="619"/>
    </row>
    <row r="33" spans="2:14" x14ac:dyDescent="0.25">
      <c r="B33" s="10"/>
      <c r="C33" s="612" t="s">
        <v>1130</v>
      </c>
      <c r="D33" s="612"/>
      <c r="E33" s="612"/>
      <c r="F33" s="612"/>
      <c r="G33" s="612"/>
      <c r="H33" s="612"/>
      <c r="I33" s="612"/>
      <c r="J33" s="612"/>
      <c r="K33" s="612"/>
      <c r="L33" s="612"/>
      <c r="M33" s="612"/>
      <c r="N33" s="619"/>
    </row>
    <row r="34" spans="2:14" x14ac:dyDescent="0.25">
      <c r="B34" s="10"/>
      <c r="C34" s="612"/>
      <c r="D34" s="612"/>
      <c r="E34" s="612"/>
      <c r="F34" s="612"/>
      <c r="G34" s="612"/>
      <c r="H34" s="612"/>
      <c r="I34" s="612"/>
      <c r="J34" s="612"/>
      <c r="K34" s="612"/>
      <c r="L34" s="612"/>
      <c r="M34" s="612"/>
      <c r="N34" s="619"/>
    </row>
    <row r="35" spans="2:14" x14ac:dyDescent="0.25">
      <c r="B35" s="10"/>
      <c r="C35" s="612"/>
      <c r="D35" s="612"/>
      <c r="E35" s="612"/>
      <c r="F35" s="612"/>
      <c r="G35" s="612"/>
      <c r="H35" s="612"/>
      <c r="I35" s="612"/>
      <c r="J35" s="612"/>
      <c r="K35" s="612"/>
      <c r="L35" s="612"/>
      <c r="M35" s="612"/>
      <c r="N35" s="619"/>
    </row>
    <row r="36" spans="2:14" x14ac:dyDescent="0.25">
      <c r="B36" s="10"/>
      <c r="C36" s="612"/>
      <c r="D36" s="612"/>
      <c r="E36" s="612"/>
      <c r="F36" s="612"/>
      <c r="G36" s="612"/>
      <c r="H36" s="612"/>
      <c r="I36" s="612"/>
      <c r="J36" s="612"/>
      <c r="K36" s="612"/>
      <c r="L36" s="612"/>
      <c r="M36" s="612"/>
      <c r="N36" s="619"/>
    </row>
    <row r="37" spans="2:14" x14ac:dyDescent="0.25">
      <c r="B37" s="47"/>
      <c r="C37" s="609" t="s">
        <v>962</v>
      </c>
      <c r="D37" s="609"/>
      <c r="E37" s="609"/>
      <c r="F37" s="609"/>
      <c r="G37" s="610" t="s">
        <v>248</v>
      </c>
      <c r="H37" s="609"/>
      <c r="I37" s="609"/>
      <c r="J37" s="609"/>
      <c r="K37" s="609"/>
      <c r="L37" s="609"/>
      <c r="M37" s="609"/>
      <c r="N37" s="619"/>
    </row>
    <row r="38" spans="2:14" x14ac:dyDescent="0.25">
      <c r="B38" s="47"/>
      <c r="C38" s="609"/>
      <c r="D38" s="609"/>
      <c r="E38" s="609"/>
      <c r="F38" s="609"/>
      <c r="G38" s="609"/>
      <c r="H38" s="609"/>
      <c r="I38" s="609"/>
      <c r="J38" s="609"/>
      <c r="K38" s="609"/>
      <c r="L38" s="609"/>
      <c r="M38" s="609"/>
      <c r="N38" s="619"/>
    </row>
    <row r="39" spans="2:14" x14ac:dyDescent="0.25">
      <c r="B39" s="47"/>
      <c r="C39" s="609" t="s">
        <v>1410</v>
      </c>
      <c r="D39" s="609"/>
      <c r="E39" s="610" t="s">
        <v>1071</v>
      </c>
      <c r="F39" s="609"/>
      <c r="G39" s="609"/>
      <c r="H39" s="609"/>
      <c r="I39" s="609"/>
      <c r="J39" s="609"/>
      <c r="K39" s="609"/>
      <c r="L39" s="609"/>
      <c r="M39" s="609"/>
      <c r="N39" s="619"/>
    </row>
    <row r="40" spans="2:14" x14ac:dyDescent="0.25">
      <c r="B40" s="47"/>
      <c r="C40" s="609" t="s">
        <v>254</v>
      </c>
      <c r="D40" s="609"/>
      <c r="E40" s="610" t="s">
        <v>864</v>
      </c>
      <c r="F40" s="609"/>
      <c r="G40" s="609"/>
      <c r="H40" s="609"/>
      <c r="I40" s="609"/>
      <c r="J40" s="609"/>
      <c r="K40" s="609"/>
      <c r="L40" s="609"/>
      <c r="M40" s="609"/>
      <c r="N40" s="619"/>
    </row>
    <row r="41" spans="2:14" x14ac:dyDescent="0.25">
      <c r="B41" s="47"/>
      <c r="C41" s="609" t="s">
        <v>255</v>
      </c>
      <c r="D41" s="609"/>
      <c r="E41" s="609"/>
      <c r="F41" s="609"/>
      <c r="G41" s="609"/>
      <c r="H41" s="609"/>
      <c r="I41" s="609"/>
      <c r="J41" s="609"/>
      <c r="K41" s="609"/>
      <c r="L41" s="609"/>
      <c r="M41" s="609"/>
      <c r="N41" s="619"/>
    </row>
    <row r="42" spans="2:14" x14ac:dyDescent="0.25">
      <c r="B42" s="47"/>
      <c r="C42" s="609"/>
      <c r="D42" s="609"/>
      <c r="E42" s="609"/>
      <c r="F42" s="609"/>
      <c r="G42" s="609"/>
      <c r="H42" s="609"/>
      <c r="I42" s="609"/>
      <c r="J42" s="609"/>
      <c r="K42" s="609"/>
      <c r="L42" s="609"/>
      <c r="M42" s="609"/>
      <c r="N42" s="1396"/>
    </row>
    <row r="43" spans="2:14" x14ac:dyDescent="0.25">
      <c r="B43" s="47"/>
      <c r="C43" s="1351" t="s">
        <v>1043</v>
      </c>
      <c r="D43" s="610" t="s">
        <v>785</v>
      </c>
      <c r="E43" s="609"/>
      <c r="F43" s="131"/>
      <c r="G43" s="609"/>
      <c r="H43" s="609"/>
      <c r="I43" s="609"/>
      <c r="J43" s="131"/>
      <c r="K43" s="609" t="s">
        <v>960</v>
      </c>
      <c r="L43" s="131"/>
      <c r="M43" s="609"/>
      <c r="N43" s="1392">
        <v>39552</v>
      </c>
    </row>
    <row r="44" spans="2:14" x14ac:dyDescent="0.25">
      <c r="B44" s="47"/>
      <c r="C44" s="609"/>
      <c r="D44" s="609"/>
      <c r="E44" s="609"/>
      <c r="F44" s="131"/>
      <c r="G44" s="609"/>
      <c r="H44" s="609"/>
      <c r="I44" s="609"/>
      <c r="J44" s="131"/>
      <c r="K44" s="609" t="s">
        <v>961</v>
      </c>
      <c r="L44" s="131"/>
      <c r="M44" s="609"/>
      <c r="N44" s="1397" t="s">
        <v>1360</v>
      </c>
    </row>
    <row r="45" spans="2:14" ht="13.8" thickBot="1" x14ac:dyDescent="0.3">
      <c r="B45" s="34"/>
      <c r="C45" s="6"/>
      <c r="D45" s="6"/>
      <c r="E45" s="6"/>
      <c r="F45" s="6"/>
      <c r="G45" s="6"/>
      <c r="H45" s="6"/>
      <c r="I45" s="6"/>
      <c r="J45" s="6"/>
      <c r="K45" s="6"/>
      <c r="L45" s="6"/>
      <c r="M45" s="6"/>
      <c r="N45" s="1398" t="s">
        <v>1213</v>
      </c>
    </row>
    <row r="47" spans="2:14" x14ac:dyDescent="0.25">
      <c r="I47" s="4"/>
    </row>
  </sheetData>
  <mergeCells count="4">
    <mergeCell ref="B4:N4"/>
    <mergeCell ref="B5:N5"/>
    <mergeCell ref="B6:D6"/>
    <mergeCell ref="C31:D31"/>
  </mergeCells>
  <phoneticPr fontId="57" type="noConversion"/>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58"/>
  <sheetViews>
    <sheetView topLeftCell="A7" zoomScaleNormal="100" workbookViewId="0">
      <selection activeCell="P25" sqref="P25"/>
    </sheetView>
  </sheetViews>
  <sheetFormatPr defaultColWidth="7.88671875" defaultRowHeight="13.2" x14ac:dyDescent="0.25"/>
  <cols>
    <col min="1" max="1" width="8" style="607" customWidth="1"/>
    <col min="2" max="2" width="7.5546875" style="607" customWidth="1"/>
    <col min="3" max="3" width="24.44140625" style="607" customWidth="1"/>
    <col min="4" max="4" width="9.88671875" style="607" bestFit="1" customWidth="1"/>
    <col min="5" max="5" width="11.44140625" style="607" customWidth="1"/>
    <col min="6" max="6" width="9.5546875" style="607" customWidth="1"/>
    <col min="7" max="9" width="7.109375" style="607" customWidth="1"/>
    <col min="10" max="10" width="1.44140625" style="607" customWidth="1"/>
    <col min="11" max="11" width="14.44140625" style="607" customWidth="1"/>
    <col min="12" max="12" width="18" style="607" customWidth="1"/>
    <col min="13" max="13" width="4.44140625" style="607" customWidth="1"/>
    <col min="14" max="14" width="12.44140625" style="607" bestFit="1" customWidth="1"/>
    <col min="15" max="16384" width="7.88671875" style="607"/>
  </cols>
  <sheetData>
    <row r="1" spans="2:14" x14ac:dyDescent="0.25">
      <c r="B1" s="2171"/>
      <c r="C1" s="2171"/>
      <c r="D1" s="2171"/>
      <c r="E1" s="2171"/>
      <c r="F1" s="2171"/>
      <c r="G1" s="2171"/>
      <c r="H1" s="2171"/>
      <c r="I1" s="2205" t="s">
        <v>82</v>
      </c>
      <c r="J1" s="2171"/>
      <c r="K1" s="2206"/>
      <c r="L1" s="2206"/>
      <c r="M1" s="2171"/>
    </row>
    <row r="2" spans="2:14" ht="25.5" customHeight="1" x14ac:dyDescent="0.4">
      <c r="B2" s="2171"/>
      <c r="C2" s="2207" t="s">
        <v>2413</v>
      </c>
      <c r="D2" s="2171"/>
      <c r="E2" s="2171"/>
      <c r="F2" s="2171"/>
      <c r="G2" s="2171"/>
      <c r="H2" s="2171"/>
      <c r="I2" s="2205" t="s">
        <v>85</v>
      </c>
      <c r="J2" s="2171"/>
      <c r="K2" s="2208"/>
      <c r="L2" s="2208"/>
      <c r="M2" s="2171"/>
    </row>
    <row r="3" spans="2:14" ht="13.8" thickBot="1" x14ac:dyDescent="0.3">
      <c r="B3" s="2209"/>
      <c r="C3" s="2209"/>
      <c r="D3" s="2171"/>
      <c r="E3" s="2171"/>
      <c r="F3" s="2171"/>
      <c r="G3" s="2171"/>
      <c r="H3" s="2171"/>
      <c r="I3" s="2171"/>
      <c r="J3" s="2171"/>
      <c r="K3" s="2171"/>
      <c r="L3" s="2171"/>
      <c r="M3" s="2171"/>
    </row>
    <row r="4" spans="2:14" ht="15.6" x14ac:dyDescent="0.3">
      <c r="B4" s="2468"/>
      <c r="C4" s="2469"/>
      <c r="D4" s="2469"/>
      <c r="E4" s="2469"/>
      <c r="F4" s="2469"/>
      <c r="G4" s="2469"/>
      <c r="H4" s="2469"/>
      <c r="I4" s="2469"/>
      <c r="J4" s="2469"/>
      <c r="K4" s="2469"/>
      <c r="L4" s="2469"/>
      <c r="M4" s="2210"/>
    </row>
    <row r="5" spans="2:14" ht="15.6" x14ac:dyDescent="0.3">
      <c r="B5" s="2470" t="s">
        <v>1374</v>
      </c>
      <c r="C5" s="2471"/>
      <c r="D5" s="2471"/>
      <c r="E5" s="2471"/>
      <c r="F5" s="2471"/>
      <c r="G5" s="2471"/>
      <c r="H5" s="2471"/>
      <c r="I5" s="2471"/>
      <c r="J5" s="2471"/>
      <c r="K5" s="2471"/>
      <c r="L5" s="2471"/>
      <c r="M5" s="2472"/>
    </row>
    <row r="6" spans="2:14" ht="15.6" x14ac:dyDescent="0.3">
      <c r="B6" s="2470" t="s">
        <v>1378</v>
      </c>
      <c r="C6" s="2471"/>
      <c r="D6" s="2471"/>
      <c r="E6" s="2471"/>
      <c r="F6" s="2471"/>
      <c r="G6" s="2471"/>
      <c r="H6" s="2471"/>
      <c r="I6" s="2471"/>
      <c r="J6" s="2471"/>
      <c r="K6" s="2471"/>
      <c r="L6" s="2471"/>
      <c r="M6" s="2211"/>
    </row>
    <row r="7" spans="2:14" ht="15.6" x14ac:dyDescent="0.3">
      <c r="B7" s="2473" t="s">
        <v>1268</v>
      </c>
      <c r="C7" s="2467"/>
      <c r="D7" s="2467"/>
      <c r="E7" s="2212"/>
      <c r="F7" s="2212"/>
      <c r="G7" s="2212"/>
      <c r="H7" s="2212"/>
      <c r="I7" s="2212"/>
      <c r="J7" s="2212"/>
      <c r="K7" s="2212"/>
      <c r="L7" s="2212"/>
      <c r="M7" s="2211"/>
    </row>
    <row r="8" spans="2:14" x14ac:dyDescent="0.25">
      <c r="B8" s="2158" t="s">
        <v>1307</v>
      </c>
      <c r="C8" s="2213"/>
      <c r="D8" s="2213"/>
      <c r="E8" s="2213"/>
      <c r="F8" s="2214"/>
      <c r="G8" s="2214"/>
      <c r="H8" s="2215" t="s">
        <v>967</v>
      </c>
      <c r="I8" s="2214"/>
      <c r="J8" s="2214"/>
      <c r="K8" s="2214"/>
      <c r="L8" s="2214"/>
      <c r="M8" s="2170"/>
      <c r="N8" s="5"/>
    </row>
    <row r="9" spans="2:14" x14ac:dyDescent="0.25">
      <c r="B9" s="2216" t="s">
        <v>2454</v>
      </c>
      <c r="C9" s="2213"/>
      <c r="D9" s="2214"/>
      <c r="E9" s="2214"/>
      <c r="F9" s="2214"/>
      <c r="G9" s="2214"/>
      <c r="H9" s="2214"/>
      <c r="I9" s="2214"/>
      <c r="J9" s="2214"/>
      <c r="K9" s="2214"/>
      <c r="L9" s="2214"/>
      <c r="M9" s="2170"/>
      <c r="N9" s="5"/>
    </row>
    <row r="10" spans="2:14" x14ac:dyDescent="0.25">
      <c r="B10" s="2158"/>
      <c r="C10" s="2214"/>
      <c r="D10" s="2214"/>
      <c r="E10" s="2214"/>
      <c r="F10" s="2214"/>
      <c r="G10" s="2214"/>
      <c r="H10" s="2214"/>
      <c r="I10" s="2214"/>
      <c r="J10" s="2214"/>
      <c r="K10" s="2214"/>
      <c r="L10" s="2214"/>
      <c r="M10" s="2170"/>
      <c r="N10" s="5"/>
    </row>
    <row r="11" spans="2:14" ht="13.8" thickBot="1" x14ac:dyDescent="0.3">
      <c r="B11" s="2158"/>
      <c r="C11" s="2217" t="s">
        <v>1366</v>
      </c>
      <c r="D11" s="2218"/>
      <c r="E11" s="2217"/>
      <c r="F11" s="2217" t="s">
        <v>1408</v>
      </c>
      <c r="G11" s="2217"/>
      <c r="H11" s="2217"/>
      <c r="I11" s="2217"/>
      <c r="J11" s="2217"/>
      <c r="K11" s="2217"/>
      <c r="L11" s="2217"/>
      <c r="M11" s="2170"/>
      <c r="N11" s="5"/>
    </row>
    <row r="12" spans="2:14" x14ac:dyDescent="0.25">
      <c r="B12" s="2158"/>
      <c r="C12" s="2214"/>
      <c r="D12" s="2214"/>
      <c r="E12" s="2214"/>
      <c r="F12" s="2214"/>
      <c r="G12" s="2214"/>
      <c r="H12" s="2214"/>
      <c r="I12" s="2214"/>
      <c r="J12" s="2214"/>
      <c r="K12" s="2214"/>
      <c r="L12" s="2214"/>
      <c r="M12" s="2170"/>
      <c r="N12" s="5"/>
    </row>
    <row r="13" spans="2:14" x14ac:dyDescent="0.25">
      <c r="B13" s="2158"/>
      <c r="C13" s="2214"/>
      <c r="D13" s="2214"/>
      <c r="E13" s="2214"/>
      <c r="F13" s="2214"/>
      <c r="G13" s="2214"/>
      <c r="H13" s="2214"/>
      <c r="I13" s="2214"/>
      <c r="J13" s="2214"/>
      <c r="K13" s="2214"/>
      <c r="L13" s="2214"/>
      <c r="M13" s="2170"/>
      <c r="N13" s="5"/>
    </row>
    <row r="14" spans="2:14" ht="13.8" thickBot="1" x14ac:dyDescent="0.3">
      <c r="B14" s="2158"/>
      <c r="C14" s="2214"/>
      <c r="D14" s="2214"/>
      <c r="E14" s="2214"/>
      <c r="F14" s="2214"/>
      <c r="G14" s="2214"/>
      <c r="H14" s="2214"/>
      <c r="I14" s="2214"/>
      <c r="J14" s="2214"/>
      <c r="K14" s="2214"/>
      <c r="L14" s="2214"/>
      <c r="M14" s="2170"/>
      <c r="N14" s="5"/>
    </row>
    <row r="15" spans="2:14" x14ac:dyDescent="0.25">
      <c r="B15" s="2219" t="s">
        <v>1380</v>
      </c>
      <c r="C15" s="2220" t="s">
        <v>1367</v>
      </c>
      <c r="D15" s="2221" t="s">
        <v>1368</v>
      </c>
      <c r="E15" s="2221" t="s">
        <v>1377</v>
      </c>
      <c r="F15" s="2221" t="s">
        <v>1369</v>
      </c>
      <c r="G15" s="2221" t="s">
        <v>1370</v>
      </c>
      <c r="H15" s="2221" t="s">
        <v>1122</v>
      </c>
      <c r="I15" s="2221" t="s">
        <v>1120</v>
      </c>
      <c r="J15" s="2221"/>
      <c r="K15" s="2221" t="s">
        <v>1371</v>
      </c>
      <c r="L15" s="2222" t="s">
        <v>1371</v>
      </c>
      <c r="M15" s="2170"/>
      <c r="N15" s="5"/>
    </row>
    <row r="16" spans="2:14" x14ac:dyDescent="0.25">
      <c r="B16" s="2158"/>
      <c r="C16" s="2158"/>
      <c r="D16" s="2214"/>
      <c r="E16" s="2214"/>
      <c r="F16" s="2214"/>
      <c r="G16" s="2214"/>
      <c r="H16" s="2223" t="s">
        <v>1993</v>
      </c>
      <c r="I16" s="2223" t="s">
        <v>1119</v>
      </c>
      <c r="J16" s="2214"/>
      <c r="K16" s="2223" t="s">
        <v>1372</v>
      </c>
      <c r="L16" s="2224" t="s">
        <v>1373</v>
      </c>
      <c r="M16" s="2170"/>
      <c r="N16" s="5"/>
    </row>
    <row r="17" spans="2:14" ht="6.75" customHeight="1" thickBot="1" x14ac:dyDescent="0.3">
      <c r="B17" s="2158"/>
      <c r="C17" s="2225"/>
      <c r="D17" s="2226"/>
      <c r="E17" s="2226"/>
      <c r="F17" s="2226"/>
      <c r="G17" s="2226"/>
      <c r="H17" s="2226"/>
      <c r="I17" s="2226"/>
      <c r="J17" s="2226"/>
      <c r="K17" s="2227"/>
      <c r="L17" s="2228"/>
      <c r="M17" s="2170"/>
      <c r="N17" s="5"/>
    </row>
    <row r="18" spans="2:14" ht="13.8" thickTop="1" x14ac:dyDescent="0.25">
      <c r="B18" s="2158"/>
      <c r="C18" s="2229"/>
      <c r="D18" s="2159"/>
      <c r="E18" s="2230"/>
      <c r="F18" s="2230"/>
      <c r="G18" s="2214"/>
      <c r="H18" s="2214"/>
      <c r="I18" s="2214"/>
      <c r="J18" s="2214"/>
      <c r="K18" s="2231"/>
      <c r="L18" s="2232"/>
      <c r="M18" s="2170"/>
      <c r="N18" s="5"/>
    </row>
    <row r="19" spans="2:14" x14ac:dyDescent="0.25">
      <c r="B19" s="2233" t="s">
        <v>1386</v>
      </c>
      <c r="C19" s="2234" t="s">
        <v>2414</v>
      </c>
      <c r="D19" s="2159"/>
      <c r="E19" s="2230"/>
      <c r="F19" s="2230"/>
      <c r="G19" s="2159"/>
      <c r="H19" s="2235"/>
      <c r="I19" s="2159"/>
      <c r="J19" s="2214"/>
      <c r="K19" s="2236"/>
      <c r="L19" s="2237"/>
      <c r="M19" s="2170"/>
      <c r="N19" s="5"/>
    </row>
    <row r="20" spans="2:14" x14ac:dyDescent="0.25">
      <c r="B20" s="2158"/>
      <c r="C20" s="2229">
        <v>211800</v>
      </c>
      <c r="D20" s="2159" t="s">
        <v>262</v>
      </c>
      <c r="E20" s="2230"/>
      <c r="F20" s="2230"/>
      <c r="G20" s="2159"/>
      <c r="H20" s="2235">
        <v>2016</v>
      </c>
      <c r="I20" s="2159"/>
      <c r="J20" s="2214"/>
      <c r="K20" s="2236">
        <v>149946.54</v>
      </c>
      <c r="L20" s="2237"/>
      <c r="M20" s="2170"/>
      <c r="N20" s="5"/>
    </row>
    <row r="21" spans="2:14" x14ac:dyDescent="0.25">
      <c r="B21" s="2233" t="s">
        <v>1386</v>
      </c>
      <c r="C21" s="2234" t="s">
        <v>2418</v>
      </c>
      <c r="D21" s="2159"/>
      <c r="E21" s="2230"/>
      <c r="F21" s="2230"/>
      <c r="G21" s="2159"/>
      <c r="H21" s="2235"/>
      <c r="I21" s="2159"/>
      <c r="J21" s="2214"/>
      <c r="K21" s="2236"/>
      <c r="L21" s="2237"/>
      <c r="M21" s="2170"/>
      <c r="N21" s="5"/>
    </row>
    <row r="22" spans="2:14" x14ac:dyDescent="0.25">
      <c r="B22" s="2158"/>
      <c r="C22" s="2229" t="s">
        <v>2085</v>
      </c>
      <c r="D22" s="2159" t="s">
        <v>262</v>
      </c>
      <c r="E22" s="2230"/>
      <c r="F22" s="2230"/>
      <c r="G22" s="2159"/>
      <c r="H22" s="2235">
        <v>2016</v>
      </c>
      <c r="I22" s="2159"/>
      <c r="J22" s="2214"/>
      <c r="K22" s="2236"/>
      <c r="L22" s="2237">
        <f>K20</f>
        <v>149946.54</v>
      </c>
      <c r="M22" s="2170"/>
      <c r="N22" s="5"/>
    </row>
    <row r="23" spans="2:14" x14ac:dyDescent="0.25">
      <c r="B23" s="2158"/>
      <c r="C23" s="2229"/>
      <c r="D23" s="2159"/>
      <c r="E23" s="2159"/>
      <c r="F23" s="2159"/>
      <c r="G23" s="2159"/>
      <c r="H23" s="2159"/>
      <c r="I23" s="2159"/>
      <c r="J23" s="2214"/>
      <c r="K23" s="2236"/>
      <c r="L23" s="2237"/>
      <c r="M23" s="2170"/>
      <c r="N23" s="26"/>
    </row>
    <row r="24" spans="2:14" x14ac:dyDescent="0.25">
      <c r="B24" s="2233" t="s">
        <v>1386</v>
      </c>
      <c r="C24" s="2234" t="s">
        <v>2416</v>
      </c>
      <c r="D24" s="2159"/>
      <c r="E24" s="2230"/>
      <c r="F24" s="2230"/>
      <c r="G24" s="2159"/>
      <c r="H24" s="2235"/>
      <c r="I24" s="2159"/>
      <c r="J24" s="2214"/>
      <c r="K24" s="2236"/>
      <c r="L24" s="2237"/>
      <c r="M24" s="2170"/>
      <c r="N24" s="5"/>
    </row>
    <row r="25" spans="2:14" x14ac:dyDescent="0.25">
      <c r="B25" s="2158"/>
      <c r="C25" s="2229">
        <v>401140</v>
      </c>
      <c r="D25" s="2159" t="s">
        <v>262</v>
      </c>
      <c r="E25" s="2230"/>
      <c r="F25" s="2230"/>
      <c r="G25" s="2159"/>
      <c r="H25" s="2235">
        <v>2016</v>
      </c>
      <c r="I25" s="2159"/>
      <c r="J25" s="2214"/>
      <c r="K25" s="2236">
        <v>503502.86</v>
      </c>
      <c r="L25" s="2237"/>
      <c r="M25" s="2170"/>
      <c r="N25" s="5"/>
    </row>
    <row r="26" spans="2:14" x14ac:dyDescent="0.25">
      <c r="B26" s="2233" t="s">
        <v>1386</v>
      </c>
      <c r="C26" s="2234" t="s">
        <v>2421</v>
      </c>
      <c r="D26" s="2159"/>
      <c r="E26" s="2230"/>
      <c r="F26" s="2230"/>
      <c r="G26" s="2159"/>
      <c r="H26" s="2235"/>
      <c r="I26" s="2159"/>
      <c r="J26" s="2214"/>
      <c r="K26" s="2236"/>
      <c r="L26" s="2237"/>
      <c r="M26" s="2170"/>
      <c r="N26" s="5"/>
    </row>
    <row r="27" spans="2:14" x14ac:dyDescent="0.25">
      <c r="B27" s="2158"/>
      <c r="C27" s="2229">
        <v>401440</v>
      </c>
      <c r="D27" s="2159" t="s">
        <v>262</v>
      </c>
      <c r="E27" s="2230"/>
      <c r="F27" s="2230"/>
      <c r="G27" s="2159"/>
      <c r="H27" s="2235">
        <v>2016</v>
      </c>
      <c r="I27" s="2159"/>
      <c r="J27" s="2214"/>
      <c r="K27" s="2236"/>
      <c r="L27" s="2237">
        <f>+K25</f>
        <v>503502.86</v>
      </c>
      <c r="M27" s="2170"/>
      <c r="N27" s="5"/>
    </row>
    <row r="28" spans="2:14" x14ac:dyDescent="0.25">
      <c r="B28" s="2158"/>
      <c r="C28" s="2229"/>
      <c r="D28" s="2159"/>
      <c r="E28" s="2230"/>
      <c r="F28" s="2230"/>
      <c r="G28" s="2159"/>
      <c r="H28" s="2235"/>
      <c r="I28" s="2159"/>
      <c r="J28" s="2214"/>
      <c r="K28" s="2236"/>
      <c r="L28" s="2237"/>
      <c r="M28" s="2170"/>
      <c r="N28" s="5"/>
    </row>
    <row r="29" spans="2:14" x14ac:dyDescent="0.25">
      <c r="B29" s="2158" t="s">
        <v>1375</v>
      </c>
      <c r="C29" s="2234" t="s">
        <v>2415</v>
      </c>
      <c r="D29" s="2159"/>
      <c r="E29" s="2230"/>
      <c r="F29" s="2230"/>
      <c r="G29" s="2159"/>
      <c r="H29" s="2235"/>
      <c r="I29" s="2159"/>
      <c r="J29" s="2214"/>
      <c r="K29" s="2236"/>
      <c r="L29" s="2237"/>
      <c r="M29" s="2170"/>
      <c r="N29" s="5"/>
    </row>
    <row r="30" spans="2:14" x14ac:dyDescent="0.25">
      <c r="B30" s="2158"/>
      <c r="C30" s="2229">
        <v>760100</v>
      </c>
      <c r="D30" s="2159" t="s">
        <v>262</v>
      </c>
      <c r="E30" s="2230"/>
      <c r="F30" s="2230"/>
      <c r="G30" s="2159"/>
      <c r="H30" s="2235">
        <v>2016</v>
      </c>
      <c r="I30" s="2159"/>
      <c r="J30" s="2214"/>
      <c r="K30" s="2236">
        <v>66192.92</v>
      </c>
      <c r="L30" s="2237"/>
      <c r="M30" s="2170"/>
      <c r="N30" s="5"/>
    </row>
    <row r="31" spans="2:14" x14ac:dyDescent="0.25">
      <c r="B31" s="2158" t="s">
        <v>1375</v>
      </c>
      <c r="C31" s="2234" t="s">
        <v>2419</v>
      </c>
      <c r="D31" s="2159"/>
      <c r="E31" s="2230"/>
      <c r="F31" s="2230"/>
      <c r="G31" s="2159"/>
      <c r="H31" s="2235"/>
      <c r="I31" s="2159"/>
      <c r="J31" s="2214"/>
      <c r="K31" s="2236"/>
      <c r="L31" s="2237"/>
      <c r="M31" s="2170"/>
      <c r="N31" s="5"/>
    </row>
    <row r="32" spans="2:14" x14ac:dyDescent="0.25">
      <c r="B32" s="2158"/>
      <c r="C32" s="2229" t="s">
        <v>2420</v>
      </c>
      <c r="D32" s="2159" t="s">
        <v>262</v>
      </c>
      <c r="E32" s="2230"/>
      <c r="F32" s="2230"/>
      <c r="G32" s="2159"/>
      <c r="H32" s="2235">
        <v>2016</v>
      </c>
      <c r="I32" s="2159"/>
      <c r="J32" s="2214"/>
      <c r="K32" s="2236"/>
      <c r="L32" s="2237">
        <v>66192.92</v>
      </c>
      <c r="M32" s="2170"/>
      <c r="N32" s="5"/>
    </row>
    <row r="33" spans="2:14" x14ac:dyDescent="0.25">
      <c r="B33" s="2233" t="s">
        <v>1386</v>
      </c>
      <c r="C33" s="2234" t="s">
        <v>2419</v>
      </c>
      <c r="D33" s="2159"/>
      <c r="E33" s="2230"/>
      <c r="F33" s="2230"/>
      <c r="G33" s="2159"/>
      <c r="H33" s="2235"/>
      <c r="I33" s="2159"/>
      <c r="J33" s="2214"/>
      <c r="K33" s="2236"/>
      <c r="L33" s="2237"/>
      <c r="M33" s="2170"/>
      <c r="N33" s="5"/>
    </row>
    <row r="34" spans="2:14" x14ac:dyDescent="0.25">
      <c r="B34" s="2158"/>
      <c r="C34" s="2229" t="s">
        <v>2420</v>
      </c>
      <c r="D34" s="2159" t="s">
        <v>262</v>
      </c>
      <c r="E34" s="2230"/>
      <c r="F34" s="2230"/>
      <c r="G34" s="2159"/>
      <c r="H34" s="2235">
        <v>2016</v>
      </c>
      <c r="I34" s="2159"/>
      <c r="J34" s="2214"/>
      <c r="K34" s="2236">
        <v>2061354.98</v>
      </c>
      <c r="L34" s="2237"/>
      <c r="M34" s="2170"/>
      <c r="N34" s="5"/>
    </row>
    <row r="35" spans="2:14" x14ac:dyDescent="0.25">
      <c r="B35" s="2233" t="s">
        <v>1386</v>
      </c>
      <c r="C35" s="2234" t="s">
        <v>2415</v>
      </c>
      <c r="D35" s="2159"/>
      <c r="E35" s="2230"/>
      <c r="F35" s="2230"/>
      <c r="G35" s="2159"/>
      <c r="H35" s="2235"/>
      <c r="I35" s="2159"/>
      <c r="J35" s="2214"/>
      <c r="K35" s="2236"/>
      <c r="L35" s="2237"/>
      <c r="M35" s="2170"/>
      <c r="N35" s="5"/>
    </row>
    <row r="36" spans="2:14" x14ac:dyDescent="0.25">
      <c r="B36" s="2158"/>
      <c r="C36" s="2229">
        <v>760100</v>
      </c>
      <c r="D36" s="2159" t="s">
        <v>262</v>
      </c>
      <c r="E36" s="2230"/>
      <c r="F36" s="2230"/>
      <c r="G36" s="2159"/>
      <c r="H36" s="2235">
        <v>2016</v>
      </c>
      <c r="I36" s="2159"/>
      <c r="J36" s="2214"/>
      <c r="K36" s="2236"/>
      <c r="L36" s="2237">
        <v>2061354.98</v>
      </c>
      <c r="M36" s="2170"/>
      <c r="N36" s="5"/>
    </row>
    <row r="37" spans="2:14" ht="13.8" thickBot="1" x14ac:dyDescent="0.3">
      <c r="B37" s="2158"/>
      <c r="C37" s="2229"/>
      <c r="D37" s="2159"/>
      <c r="E37" s="2159"/>
      <c r="F37" s="2159"/>
      <c r="G37" s="2159"/>
      <c r="H37" s="2159"/>
      <c r="I37" s="2159"/>
      <c r="J37" s="2214"/>
      <c r="K37" s="2236"/>
      <c r="L37" s="2237"/>
      <c r="M37" s="2170"/>
      <c r="N37" s="5"/>
    </row>
    <row r="38" spans="2:14" x14ac:dyDescent="0.25">
      <c r="B38" s="2158"/>
      <c r="C38" s="2238"/>
      <c r="D38" s="2239"/>
      <c r="E38" s="2239"/>
      <c r="F38" s="2239"/>
      <c r="G38" s="2239"/>
      <c r="H38" s="2239"/>
      <c r="I38" s="2239"/>
      <c r="J38" s="2240"/>
      <c r="K38" s="2241"/>
      <c r="L38" s="2242"/>
      <c r="M38" s="2170"/>
      <c r="N38" s="5"/>
    </row>
    <row r="39" spans="2:14" ht="13.8" thickBot="1" x14ac:dyDescent="0.3">
      <c r="B39" s="2158"/>
      <c r="C39" s="2158"/>
      <c r="D39" s="2214"/>
      <c r="E39" s="2214"/>
      <c r="F39" s="2214"/>
      <c r="G39" s="2214"/>
      <c r="H39" s="2214"/>
      <c r="I39" s="2214"/>
      <c r="J39" s="2214"/>
      <c r="K39" s="2243">
        <f>SUM(K19:K38)</f>
        <v>2780997.3</v>
      </c>
      <c r="L39" s="2244">
        <f>SUM(L19:L38)</f>
        <v>2780997.3</v>
      </c>
      <c r="M39" s="2170"/>
      <c r="N39" s="84"/>
    </row>
    <row r="40" spans="2:14" ht="14.4" thickTop="1" thickBot="1" x14ac:dyDescent="0.3">
      <c r="B40" s="2158"/>
      <c r="C40" s="2245"/>
      <c r="D40" s="2217"/>
      <c r="E40" s="2217"/>
      <c r="F40" s="2217"/>
      <c r="G40" s="2217"/>
      <c r="H40" s="2217"/>
      <c r="I40" s="2217"/>
      <c r="J40" s="2217"/>
      <c r="K40" s="2246"/>
      <c r="L40" s="2247">
        <f>+L39-K39</f>
        <v>0</v>
      </c>
      <c r="M40" s="2170"/>
    </row>
    <row r="41" spans="2:14" x14ac:dyDescent="0.25">
      <c r="B41" s="2158"/>
      <c r="C41" s="2214"/>
      <c r="D41" s="2214"/>
      <c r="E41" s="2214"/>
      <c r="F41" s="2214"/>
      <c r="G41" s="2214"/>
      <c r="H41" s="2214"/>
      <c r="I41" s="2214"/>
      <c r="J41" s="2214"/>
      <c r="K41" s="2214"/>
      <c r="L41" s="2214"/>
      <c r="M41" s="2170"/>
    </row>
    <row r="42" spans="2:14" x14ac:dyDescent="0.25">
      <c r="B42" s="2158"/>
      <c r="C42" s="2474" t="s">
        <v>1409</v>
      </c>
      <c r="D42" s="2474"/>
      <c r="E42" s="2475" t="s">
        <v>2417</v>
      </c>
      <c r="F42" s="2475"/>
      <c r="G42" s="2475"/>
      <c r="H42" s="2475"/>
      <c r="I42" s="2475"/>
      <c r="J42" s="2475"/>
      <c r="K42" s="2475"/>
      <c r="L42" s="2475"/>
      <c r="M42" s="2170"/>
    </row>
    <row r="43" spans="2:14" x14ac:dyDescent="0.25">
      <c r="B43" s="2158"/>
      <c r="C43" s="2248"/>
      <c r="D43" s="2248"/>
      <c r="E43" s="2475"/>
      <c r="F43" s="2475"/>
      <c r="G43" s="2475"/>
      <c r="H43" s="2475"/>
      <c r="I43" s="2475"/>
      <c r="J43" s="2475"/>
      <c r="K43" s="2475"/>
      <c r="L43" s="2475"/>
      <c r="M43" s="2170"/>
    </row>
    <row r="44" spans="2:14" x14ac:dyDescent="0.25">
      <c r="B44" s="2158"/>
      <c r="C44" s="2248"/>
      <c r="D44" s="2248"/>
      <c r="E44" s="2475"/>
      <c r="F44" s="2475"/>
      <c r="G44" s="2475"/>
      <c r="H44" s="2475"/>
      <c r="I44" s="2475"/>
      <c r="J44" s="2475"/>
      <c r="K44" s="2475"/>
      <c r="L44" s="2475"/>
      <c r="M44" s="2170"/>
    </row>
    <row r="45" spans="2:14" x14ac:dyDescent="0.25">
      <c r="B45" s="2158"/>
      <c r="C45" s="2214"/>
      <c r="D45" s="2214"/>
      <c r="E45" s="2475"/>
      <c r="F45" s="2475"/>
      <c r="G45" s="2475"/>
      <c r="H45" s="2475"/>
      <c r="I45" s="2475"/>
      <c r="J45" s="2475"/>
      <c r="K45" s="2475"/>
      <c r="L45" s="2475"/>
      <c r="M45" s="2170"/>
    </row>
    <row r="46" spans="2:14" x14ac:dyDescent="0.25">
      <c r="B46" s="2158"/>
      <c r="C46" s="2214"/>
      <c r="D46" s="2214"/>
      <c r="E46" s="2214"/>
      <c r="F46" s="2214"/>
      <c r="G46" s="2214"/>
      <c r="H46" s="2214"/>
      <c r="I46" s="2214"/>
      <c r="J46" s="2214"/>
      <c r="K46" s="2214"/>
      <c r="L46" s="2249"/>
      <c r="M46" s="2170"/>
    </row>
    <row r="47" spans="2:14" x14ac:dyDescent="0.25">
      <c r="B47" s="2158"/>
      <c r="C47" s="2213" t="s">
        <v>962</v>
      </c>
      <c r="D47" s="2213"/>
      <c r="E47" s="2467" t="s">
        <v>2411</v>
      </c>
      <c r="F47" s="2467"/>
      <c r="G47" s="2467"/>
      <c r="H47" s="2467"/>
      <c r="I47" s="2467"/>
      <c r="J47" s="2467"/>
      <c r="K47" s="2467"/>
      <c r="L47" s="2467"/>
      <c r="M47" s="2170"/>
    </row>
    <row r="48" spans="2:14" x14ac:dyDescent="0.25">
      <c r="B48" s="2158"/>
      <c r="C48" s="2214"/>
      <c r="D48" s="2214"/>
      <c r="E48" s="2214"/>
      <c r="F48" s="2214"/>
      <c r="G48" s="2214"/>
      <c r="H48" s="2214"/>
      <c r="I48" s="2214"/>
      <c r="J48" s="2214"/>
      <c r="K48" s="2214"/>
      <c r="L48" s="2249"/>
      <c r="M48" s="2170"/>
    </row>
    <row r="49" spans="2:14" x14ac:dyDescent="0.25">
      <c r="B49" s="2216"/>
      <c r="C49" s="2213"/>
      <c r="D49" s="2213"/>
      <c r="E49" s="2213"/>
      <c r="F49" s="2213"/>
      <c r="G49" s="2213"/>
      <c r="H49" s="2213"/>
      <c r="I49" s="2213"/>
      <c r="J49" s="2213"/>
      <c r="K49" s="2213"/>
      <c r="L49" s="2249"/>
      <c r="M49" s="2170"/>
      <c r="N49" s="112"/>
    </row>
    <row r="50" spans="2:14" x14ac:dyDescent="0.25">
      <c r="B50" s="2216"/>
      <c r="C50" s="2213" t="s">
        <v>1410</v>
      </c>
      <c r="D50" s="2213"/>
      <c r="E50" s="2213"/>
      <c r="F50" s="2213"/>
      <c r="G50" s="2213" t="s">
        <v>159</v>
      </c>
      <c r="H50" s="2213"/>
      <c r="I50" s="2213"/>
      <c r="J50" s="2213"/>
      <c r="K50" s="2213"/>
      <c r="L50" s="2249"/>
      <c r="M50" s="2170"/>
    </row>
    <row r="51" spans="2:14" x14ac:dyDescent="0.25">
      <c r="B51" s="2216"/>
      <c r="C51" s="2213" t="s">
        <v>254</v>
      </c>
      <c r="D51" s="2213"/>
      <c r="E51" s="2213"/>
      <c r="F51" s="2213"/>
      <c r="G51" s="2213"/>
      <c r="H51" s="2213"/>
      <c r="I51" s="2213"/>
      <c r="J51" s="2213"/>
      <c r="K51" s="2213"/>
      <c r="L51" s="2249"/>
      <c r="M51" s="2170"/>
    </row>
    <row r="52" spans="2:14" x14ac:dyDescent="0.25">
      <c r="B52" s="2216"/>
      <c r="C52" s="2213" t="s">
        <v>255</v>
      </c>
      <c r="D52" s="2213"/>
      <c r="E52" s="2213"/>
      <c r="F52" s="2213"/>
      <c r="G52" s="2213"/>
      <c r="H52" s="2213"/>
      <c r="I52" s="2213"/>
      <c r="J52" s="2213"/>
      <c r="K52" s="2213"/>
      <c r="L52" s="2249"/>
      <c r="M52" s="2170"/>
    </row>
    <row r="53" spans="2:14" x14ac:dyDescent="0.25">
      <c r="B53" s="2216"/>
      <c r="C53" s="2213"/>
      <c r="D53" s="2213"/>
      <c r="E53" s="2213"/>
      <c r="F53" s="2213"/>
      <c r="G53" s="2213"/>
      <c r="H53" s="2213"/>
      <c r="I53" s="2213"/>
      <c r="J53" s="2213"/>
      <c r="K53" s="2213"/>
      <c r="L53" s="2249"/>
      <c r="M53" s="2170"/>
    </row>
    <row r="54" spans="2:14" x14ac:dyDescent="0.25">
      <c r="B54" s="2216"/>
      <c r="C54" s="2248" t="s">
        <v>1043</v>
      </c>
      <c r="D54" s="2213"/>
      <c r="E54" s="2213" t="s">
        <v>2412</v>
      </c>
      <c r="F54" s="2213"/>
      <c r="G54" s="2213"/>
      <c r="H54" s="2213"/>
      <c r="I54" s="2213" t="s">
        <v>960</v>
      </c>
      <c r="J54" s="2250"/>
      <c r="K54" s="2213"/>
      <c r="L54" s="2251">
        <v>42522</v>
      </c>
      <c r="M54" s="2170"/>
    </row>
    <row r="55" spans="2:14" x14ac:dyDescent="0.25">
      <c r="B55" s="2216"/>
      <c r="C55" s="2213"/>
      <c r="D55" s="2213"/>
      <c r="E55" s="2213"/>
      <c r="F55" s="2213"/>
      <c r="G55" s="2213"/>
      <c r="H55" s="2213"/>
      <c r="I55" s="2213" t="s">
        <v>961</v>
      </c>
      <c r="J55" s="2250"/>
      <c r="K55" s="2213"/>
      <c r="L55" s="2214"/>
      <c r="M55" s="2170"/>
    </row>
    <row r="56" spans="2:14" ht="13.8" thickBot="1" x14ac:dyDescent="0.3">
      <c r="B56" s="2245"/>
      <c r="C56" s="2217"/>
      <c r="D56" s="2217"/>
      <c r="E56" s="2217"/>
      <c r="F56" s="2217"/>
      <c r="G56" s="2217"/>
      <c r="H56" s="2217"/>
      <c r="I56" s="2217"/>
      <c r="J56" s="2217"/>
      <c r="K56" s="2217"/>
      <c r="L56" s="2252"/>
      <c r="M56" s="2253"/>
    </row>
    <row r="58" spans="2:14" x14ac:dyDescent="0.25">
      <c r="H58" s="612"/>
    </row>
  </sheetData>
  <mergeCells count="7">
    <mergeCell ref="E47:L47"/>
    <mergeCell ref="B4:L4"/>
    <mergeCell ref="B5:M5"/>
    <mergeCell ref="B6:L6"/>
    <mergeCell ref="B7:D7"/>
    <mergeCell ref="C42:D42"/>
    <mergeCell ref="E42:L45"/>
  </mergeCells>
  <printOptions horizontalCentered="1"/>
  <pageMargins left="0.1" right="0.15" top="1" bottom="0.75" header="0.69" footer="0"/>
  <pageSetup scale="93" fitToHeight="15" orientation="landscape" r:id="rId1"/>
  <headerFooter alignWithMargins="0">
    <oddFooter>&amp;L&amp;"Times New Roman,Regular"&amp;9
Journal Entry Control Log
June 2016
&amp;R&amp;P of &amp;N
&amp;D   &amp;T</oddFooter>
  </headerFooter>
  <rowBreaks count="1" manualBreakCount="1">
    <brk id="40" min="1" max="12"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40" sqref="U40"/>
    </sheetView>
  </sheetViews>
  <sheetFormatPr defaultRowHeight="13.2"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M47"/>
  <sheetViews>
    <sheetView topLeftCell="A5" zoomScaleNormal="100" workbookViewId="0">
      <selection activeCell="G39" sqref="G39"/>
    </sheetView>
  </sheetViews>
  <sheetFormatPr defaultColWidth="7.88671875" defaultRowHeight="13.2" x14ac:dyDescent="0.25"/>
  <cols>
    <col min="1" max="1" width="4.44140625" style="607" customWidth="1"/>
    <col min="2" max="2" width="12.109375" style="607" customWidth="1"/>
    <col min="3" max="3" width="46.5546875" style="607" customWidth="1"/>
    <col min="4" max="8" width="7.109375" style="607" customWidth="1"/>
    <col min="9" max="9" width="1.44140625" style="607" customWidth="1"/>
    <col min="10" max="10" width="7.109375" style="607" customWidth="1"/>
    <col min="11" max="11" width="1.44140625" style="607" customWidth="1"/>
    <col min="12" max="12" width="10.88671875" style="607" customWidth="1"/>
    <col min="13" max="13" width="14.44140625" style="607" customWidth="1"/>
    <col min="14" max="16384" width="7.88671875" style="607"/>
  </cols>
  <sheetData>
    <row r="1" spans="2:13" hidden="1" x14ac:dyDescent="0.25">
      <c r="B1" s="677" t="s">
        <v>2100</v>
      </c>
    </row>
    <row r="2" spans="2:13" ht="33.75" hidden="1" customHeight="1" x14ac:dyDescent="0.25">
      <c r="B2" s="2299" t="s">
        <v>2477</v>
      </c>
      <c r="C2" s="2299"/>
      <c r="D2" s="2299"/>
      <c r="E2" s="2299"/>
      <c r="F2" s="2299"/>
      <c r="G2" s="2299"/>
      <c r="H2" s="2299"/>
      <c r="I2" s="2299"/>
      <c r="J2" s="2299"/>
      <c r="K2" s="2299"/>
      <c r="L2" s="2299"/>
      <c r="M2" s="2299"/>
    </row>
    <row r="3" spans="2:13" hidden="1" x14ac:dyDescent="0.25">
      <c r="B3" s="1574"/>
      <c r="C3" s="1574"/>
      <c r="D3" s="1574"/>
      <c r="E3" s="1574"/>
      <c r="F3" s="1574"/>
      <c r="G3" s="1574"/>
      <c r="H3" s="1574"/>
      <c r="I3" s="1574"/>
      <c r="J3" s="1574"/>
      <c r="K3" s="1574"/>
      <c r="L3" s="1574"/>
      <c r="M3" s="1574"/>
    </row>
    <row r="4" spans="2:13" ht="13.8" thickBot="1" x14ac:dyDescent="0.3">
      <c r="J4" s="406" t="s">
        <v>82</v>
      </c>
      <c r="L4" s="6"/>
      <c r="M4" s="6"/>
    </row>
    <row r="5" spans="2:13" ht="25.5" customHeight="1" thickBot="1" x14ac:dyDescent="0.3">
      <c r="J5" s="406" t="s">
        <v>85</v>
      </c>
      <c r="L5" s="6"/>
      <c r="M5" s="6"/>
    </row>
    <row r="6" spans="2:13" ht="13.8" thickBot="1" x14ac:dyDescent="0.3">
      <c r="B6" s="304"/>
      <c r="C6" s="304"/>
    </row>
    <row r="7" spans="2:13" ht="15.6" x14ac:dyDescent="0.3">
      <c r="B7" s="2271" t="s">
        <v>1374</v>
      </c>
      <c r="C7" s="2287"/>
      <c r="D7" s="2287"/>
      <c r="E7" s="2287"/>
      <c r="F7" s="2287"/>
      <c r="G7" s="2287"/>
      <c r="H7" s="2287"/>
      <c r="I7" s="2287"/>
      <c r="J7" s="2287"/>
      <c r="K7" s="2287"/>
      <c r="L7" s="2287"/>
      <c r="M7" s="2288"/>
    </row>
    <row r="8" spans="2:13" ht="15.6" x14ac:dyDescent="0.3">
      <c r="B8" s="2274" t="s">
        <v>1378</v>
      </c>
      <c r="C8" s="2275"/>
      <c r="D8" s="2275"/>
      <c r="E8" s="2275"/>
      <c r="F8" s="2275"/>
      <c r="G8" s="2275"/>
      <c r="H8" s="2275"/>
      <c r="I8" s="2275"/>
      <c r="J8" s="2275"/>
      <c r="K8" s="2275"/>
      <c r="L8" s="2275"/>
      <c r="M8" s="2295"/>
    </row>
    <row r="9" spans="2:13" ht="15.6" x14ac:dyDescent="0.3">
      <c r="B9" s="2283" t="s">
        <v>1407</v>
      </c>
      <c r="C9" s="2284"/>
      <c r="D9" s="2284"/>
      <c r="E9" s="1347"/>
      <c r="F9" s="1347"/>
      <c r="G9" s="1347"/>
      <c r="H9" s="1347"/>
      <c r="I9" s="1470"/>
      <c r="J9" s="1347"/>
      <c r="K9" s="1347"/>
      <c r="L9" s="1347"/>
      <c r="M9" s="1358"/>
    </row>
    <row r="10" spans="2:13" x14ac:dyDescent="0.25">
      <c r="B10" s="10" t="s">
        <v>19</v>
      </c>
      <c r="C10" s="609"/>
      <c r="D10" s="609"/>
      <c r="E10" s="609"/>
      <c r="F10" s="612"/>
      <c r="G10" s="612"/>
      <c r="H10" s="83" t="s">
        <v>967</v>
      </c>
      <c r="I10" s="612"/>
      <c r="J10" s="612"/>
      <c r="K10" s="612"/>
      <c r="L10" s="612"/>
      <c r="M10" s="40"/>
    </row>
    <row r="11" spans="2:13" x14ac:dyDescent="0.25">
      <c r="B11" s="47" t="s">
        <v>1871</v>
      </c>
      <c r="C11" s="609"/>
      <c r="D11" s="612"/>
      <c r="E11" s="612"/>
      <c r="F11" s="612"/>
      <c r="G11" s="612"/>
      <c r="H11" s="612"/>
      <c r="I11" s="612"/>
      <c r="J11" s="612"/>
      <c r="K11" s="612"/>
      <c r="L11" s="612"/>
      <c r="M11" s="40"/>
    </row>
    <row r="12" spans="2:13" x14ac:dyDescent="0.25">
      <c r="B12" s="10"/>
      <c r="C12" s="612"/>
      <c r="D12" s="612"/>
      <c r="E12" s="612"/>
      <c r="F12" s="612"/>
      <c r="G12" s="612"/>
      <c r="H12" s="612"/>
      <c r="I12" s="612"/>
      <c r="J12" s="612"/>
      <c r="K12" s="612"/>
      <c r="L12" s="612"/>
      <c r="M12" s="40"/>
    </row>
    <row r="13" spans="2:13" ht="13.8" thickBot="1" x14ac:dyDescent="0.3">
      <c r="B13" s="10"/>
      <c r="C13" s="6" t="s">
        <v>1366</v>
      </c>
      <c r="D13" s="6"/>
      <c r="E13" s="6"/>
      <c r="F13" s="6" t="s">
        <v>1408</v>
      </c>
      <c r="G13" s="6"/>
      <c r="H13" s="6"/>
      <c r="I13" s="6"/>
      <c r="J13" s="6"/>
      <c r="K13" s="6"/>
      <c r="L13" s="6"/>
      <c r="M13" s="50"/>
    </row>
    <row r="14" spans="2:13" x14ac:dyDescent="0.25">
      <c r="B14" s="10"/>
      <c r="C14" s="612"/>
      <c r="D14" s="612"/>
      <c r="E14" s="612"/>
      <c r="F14" s="612"/>
      <c r="G14" s="612"/>
      <c r="H14" s="612"/>
      <c r="I14" s="612"/>
      <c r="J14" s="612"/>
      <c r="K14" s="612"/>
      <c r="L14" s="612"/>
      <c r="M14" s="40"/>
    </row>
    <row r="15" spans="2:13" ht="13.8" thickBot="1" x14ac:dyDescent="0.3">
      <c r="B15" s="10"/>
      <c r="C15" s="612"/>
      <c r="D15" s="612"/>
      <c r="E15" s="612"/>
      <c r="F15" s="612"/>
      <c r="G15" s="612"/>
      <c r="H15" s="612"/>
      <c r="I15" s="612"/>
      <c r="J15" s="612"/>
      <c r="K15" s="612"/>
      <c r="L15" s="612"/>
      <c r="M15" s="40"/>
    </row>
    <row r="16" spans="2:13" x14ac:dyDescent="0.25">
      <c r="B16" s="1018" t="s">
        <v>1380</v>
      </c>
      <c r="C16" s="770" t="s">
        <v>1367</v>
      </c>
      <c r="D16" s="771" t="s">
        <v>1368</v>
      </c>
      <c r="E16" s="771" t="s">
        <v>1377</v>
      </c>
      <c r="F16" s="771" t="s">
        <v>1369</v>
      </c>
      <c r="G16" s="771" t="s">
        <v>1370</v>
      </c>
      <c r="H16" s="771" t="s">
        <v>1122</v>
      </c>
      <c r="I16" s="771"/>
      <c r="J16" s="771" t="s">
        <v>1120</v>
      </c>
      <c r="K16" s="771"/>
      <c r="L16" s="771" t="s">
        <v>1371</v>
      </c>
      <c r="M16" s="772" t="s">
        <v>1371</v>
      </c>
    </row>
    <row r="17" spans="2:13" x14ac:dyDescent="0.25">
      <c r="B17" s="10"/>
      <c r="C17" s="10"/>
      <c r="D17" s="612"/>
      <c r="E17" s="612"/>
      <c r="F17" s="612"/>
      <c r="G17" s="612"/>
      <c r="H17" s="1352" t="s">
        <v>1993</v>
      </c>
      <c r="I17" s="612"/>
      <c r="J17" s="1352" t="s">
        <v>1119</v>
      </c>
      <c r="K17" s="612"/>
      <c r="L17" s="1352" t="s">
        <v>1372</v>
      </c>
      <c r="M17" s="12" t="s">
        <v>1373</v>
      </c>
    </row>
    <row r="18" spans="2:13" ht="6.75" customHeight="1" thickBot="1" x14ac:dyDescent="0.3">
      <c r="B18" s="10"/>
      <c r="C18" s="13"/>
      <c r="D18" s="14"/>
      <c r="E18" s="14"/>
      <c r="F18" s="14"/>
      <c r="G18" s="14"/>
      <c r="H18" s="14"/>
      <c r="I18" s="14"/>
      <c r="J18" s="14"/>
      <c r="K18" s="14"/>
      <c r="L18" s="15"/>
      <c r="M18" s="16"/>
    </row>
    <row r="19" spans="2:13" ht="13.8" thickTop="1" x14ac:dyDescent="0.25">
      <c r="B19" s="468" t="s">
        <v>1386</v>
      </c>
      <c r="C19" s="1349" t="s">
        <v>537</v>
      </c>
      <c r="D19" s="610"/>
      <c r="E19" s="610"/>
      <c r="F19" s="610"/>
      <c r="G19" s="610"/>
      <c r="H19" s="610"/>
      <c r="I19" s="610"/>
      <c r="J19" s="610"/>
      <c r="K19" s="610"/>
      <c r="L19" s="765"/>
      <c r="M19" s="766"/>
    </row>
    <row r="20" spans="2:13" x14ac:dyDescent="0.25">
      <c r="B20" s="773"/>
      <c r="C20" s="1107" t="s">
        <v>1901</v>
      </c>
      <c r="D20" s="407" t="s">
        <v>262</v>
      </c>
      <c r="E20" s="407"/>
      <c r="F20" s="407"/>
      <c r="G20" s="407"/>
      <c r="H20" s="407">
        <v>2017</v>
      </c>
      <c r="I20" s="424"/>
      <c r="J20" s="407"/>
      <c r="K20" s="424"/>
      <c r="L20" s="1156">
        <v>20000</v>
      </c>
      <c r="M20" s="1154"/>
    </row>
    <row r="21" spans="2:13" x14ac:dyDescent="0.25">
      <c r="B21" s="773"/>
      <c r="C21" s="1107"/>
      <c r="D21" s="407"/>
      <c r="E21" s="407"/>
      <c r="F21" s="407"/>
      <c r="G21" s="407"/>
      <c r="H21" s="407"/>
      <c r="I21" s="424"/>
      <c r="J21" s="407"/>
      <c r="K21" s="424"/>
      <c r="L21" s="1156"/>
      <c r="M21" s="1154"/>
    </row>
    <row r="22" spans="2:13" x14ac:dyDescent="0.25">
      <c r="B22" s="468" t="s">
        <v>1386</v>
      </c>
      <c r="C22" s="1140" t="s">
        <v>2087</v>
      </c>
      <c r="D22" s="407"/>
      <c r="E22" s="407"/>
      <c r="F22" s="407"/>
      <c r="G22" s="407"/>
      <c r="H22" s="407"/>
      <c r="I22" s="424"/>
      <c r="J22" s="407"/>
      <c r="K22" s="424"/>
      <c r="L22" s="1157"/>
      <c r="M22" s="1155"/>
    </row>
    <row r="23" spans="2:13" x14ac:dyDescent="0.25">
      <c r="B23" s="773"/>
      <c r="C23" s="1173">
        <v>298400</v>
      </c>
      <c r="D23" s="407" t="s">
        <v>262</v>
      </c>
      <c r="E23" s="407"/>
      <c r="F23" s="407"/>
      <c r="G23" s="407"/>
      <c r="H23" s="407">
        <v>2017</v>
      </c>
      <c r="I23" s="424"/>
      <c r="J23" s="407"/>
      <c r="K23" s="424"/>
      <c r="L23" s="1156"/>
      <c r="M23" s="1154">
        <v>15000</v>
      </c>
    </row>
    <row r="24" spans="2:13" x14ac:dyDescent="0.25">
      <c r="B24" s="10"/>
      <c r="C24" s="1140" t="s">
        <v>2088</v>
      </c>
      <c r="D24" s="407"/>
      <c r="E24" s="407"/>
      <c r="F24" s="407"/>
      <c r="G24" s="407"/>
      <c r="H24" s="407"/>
      <c r="I24" s="424"/>
      <c r="J24" s="407"/>
      <c r="K24" s="424"/>
      <c r="L24" s="1156"/>
      <c r="M24" s="1154"/>
    </row>
    <row r="25" spans="2:13" x14ac:dyDescent="0.25">
      <c r="B25" s="10"/>
      <c r="C25" s="1173">
        <v>298401</v>
      </c>
      <c r="D25" s="407" t="s">
        <v>262</v>
      </c>
      <c r="E25" s="407"/>
      <c r="F25" s="407"/>
      <c r="G25" s="407"/>
      <c r="H25" s="407">
        <v>2017</v>
      </c>
      <c r="I25" s="424"/>
      <c r="J25" s="407"/>
      <c r="K25" s="424"/>
      <c r="L25" s="1156"/>
      <c r="M25" s="1154">
        <v>3000</v>
      </c>
    </row>
    <row r="26" spans="2:13" x14ac:dyDescent="0.25">
      <c r="B26" s="10"/>
      <c r="C26" s="1140" t="s">
        <v>2114</v>
      </c>
      <c r="D26" s="407"/>
      <c r="E26" s="407"/>
      <c r="F26" s="407"/>
      <c r="G26" s="407"/>
      <c r="H26" s="407"/>
      <c r="I26" s="424"/>
      <c r="J26" s="407"/>
      <c r="K26" s="424"/>
      <c r="L26" s="1156"/>
      <c r="M26" s="1154"/>
    </row>
    <row r="27" spans="2:13" x14ac:dyDescent="0.25">
      <c r="B27" s="10"/>
      <c r="C27" s="1173">
        <v>298402</v>
      </c>
      <c r="D27" s="407" t="s">
        <v>262</v>
      </c>
      <c r="E27" s="407"/>
      <c r="F27" s="407"/>
      <c r="G27" s="407"/>
      <c r="H27" s="407">
        <v>2017</v>
      </c>
      <c r="I27" s="424"/>
      <c r="J27" s="407"/>
      <c r="K27" s="424"/>
      <c r="L27" s="1156"/>
      <c r="M27" s="1154">
        <v>2000</v>
      </c>
    </row>
    <row r="28" spans="2:13" ht="13.8" thickBot="1" x14ac:dyDescent="0.3">
      <c r="B28" s="10"/>
      <c r="C28" s="1173"/>
      <c r="D28" s="407"/>
      <c r="E28" s="407"/>
      <c r="F28" s="407"/>
      <c r="G28" s="407"/>
      <c r="H28" s="407"/>
      <c r="I28" s="424"/>
      <c r="J28" s="407"/>
      <c r="K28" s="424"/>
      <c r="L28" s="1156"/>
      <c r="M28" s="1154"/>
    </row>
    <row r="29" spans="2:13" x14ac:dyDescent="0.25">
      <c r="B29" s="10"/>
      <c r="C29" s="1361"/>
      <c r="D29" s="1362"/>
      <c r="E29" s="1362"/>
      <c r="F29" s="1362"/>
      <c r="G29" s="1362"/>
      <c r="H29" s="1362"/>
      <c r="I29" s="29"/>
      <c r="J29" s="1362"/>
      <c r="K29" s="29"/>
      <c r="L29" s="30"/>
      <c r="M29" s="31"/>
    </row>
    <row r="30" spans="2:13" ht="13.8" thickBot="1" x14ac:dyDescent="0.3">
      <c r="B30" s="10"/>
      <c r="C30" s="10"/>
      <c r="D30" s="612"/>
      <c r="E30" s="612"/>
      <c r="F30" s="612"/>
      <c r="G30" s="612"/>
      <c r="H30" s="612"/>
      <c r="I30" s="612"/>
      <c r="J30" s="612"/>
      <c r="K30" s="612"/>
      <c r="L30" s="32">
        <f>SUM(L20:L29)</f>
        <v>20000</v>
      </c>
      <c r="M30" s="33">
        <f>SUM(M20:M29)</f>
        <v>20000</v>
      </c>
    </row>
    <row r="31" spans="2:13" ht="14.4" thickTop="1" thickBot="1" x14ac:dyDescent="0.3">
      <c r="B31" s="10"/>
      <c r="C31" s="34"/>
      <c r="D31" s="6"/>
      <c r="E31" s="6"/>
      <c r="F31" s="6"/>
      <c r="G31" s="6"/>
      <c r="H31" s="6"/>
      <c r="I31" s="6"/>
      <c r="J31" s="6"/>
      <c r="K31" s="6"/>
      <c r="L31" s="35"/>
      <c r="M31" s="36">
        <f>+M30-L30</f>
        <v>0</v>
      </c>
    </row>
    <row r="32" spans="2:13" x14ac:dyDescent="0.25">
      <c r="B32" s="10"/>
      <c r="C32" s="612"/>
      <c r="D32" s="612"/>
      <c r="E32" s="612"/>
      <c r="F32" s="612"/>
      <c r="G32" s="612"/>
      <c r="H32" s="612"/>
      <c r="I32" s="612"/>
      <c r="J32" s="612"/>
      <c r="K32" s="612"/>
      <c r="L32" s="612"/>
      <c r="M32" s="40"/>
    </row>
    <row r="33" spans="2:13" x14ac:dyDescent="0.25">
      <c r="B33" s="10"/>
      <c r="C33" s="2279" t="s">
        <v>1409</v>
      </c>
      <c r="D33" s="2279"/>
      <c r="E33" s="612"/>
      <c r="F33" s="612"/>
      <c r="G33" s="612"/>
      <c r="H33" s="612"/>
      <c r="I33" s="612"/>
      <c r="J33" s="612"/>
      <c r="K33" s="612"/>
      <c r="L33" s="612"/>
      <c r="M33" s="619"/>
    </row>
    <row r="34" spans="2:13" x14ac:dyDescent="0.25">
      <c r="B34" s="10"/>
      <c r="C34" s="612"/>
      <c r="D34" s="612"/>
      <c r="E34" s="612"/>
      <c r="F34" s="424"/>
      <c r="G34" s="424"/>
      <c r="H34" s="424"/>
      <c r="I34" s="424"/>
      <c r="J34" s="424"/>
      <c r="K34" s="424"/>
      <c r="L34" s="424"/>
      <c r="M34" s="1396"/>
    </row>
    <row r="35" spans="2:13" x14ac:dyDescent="0.25">
      <c r="B35" s="10"/>
      <c r="C35" s="612" t="s">
        <v>1946</v>
      </c>
      <c r="D35" s="612"/>
      <c r="E35" s="612"/>
      <c r="F35" s="424"/>
      <c r="G35" s="424"/>
      <c r="H35" s="424"/>
      <c r="I35" s="424"/>
      <c r="J35" s="424"/>
      <c r="K35" s="424"/>
      <c r="L35" s="424"/>
      <c r="M35" s="1396"/>
    </row>
    <row r="36" spans="2:13" x14ac:dyDescent="0.25">
      <c r="B36" s="10"/>
      <c r="C36" s="424" t="s">
        <v>2913</v>
      </c>
      <c r="D36" s="612"/>
      <c r="E36" s="612"/>
      <c r="F36" s="424"/>
      <c r="G36" s="424"/>
      <c r="H36" s="424"/>
      <c r="I36" s="424"/>
      <c r="J36" s="424"/>
      <c r="K36" s="424"/>
      <c r="L36" s="424"/>
      <c r="M36" s="1396"/>
    </row>
    <row r="37" spans="2:13" x14ac:dyDescent="0.25">
      <c r="B37" s="10"/>
      <c r="C37" s="612" t="s">
        <v>1403</v>
      </c>
      <c r="D37" s="612"/>
      <c r="E37" s="612"/>
      <c r="F37" s="612"/>
      <c r="G37" s="612"/>
      <c r="H37" s="612"/>
      <c r="I37" s="612"/>
      <c r="J37" s="612"/>
      <c r="K37" s="612"/>
      <c r="L37" s="612"/>
      <c r="M37" s="619"/>
    </row>
    <row r="38" spans="2:13" x14ac:dyDescent="0.25">
      <c r="B38" s="47"/>
      <c r="C38" s="609" t="s">
        <v>962</v>
      </c>
      <c r="D38" s="609"/>
      <c r="E38" s="909" t="s">
        <v>1909</v>
      </c>
      <c r="F38" s="909"/>
      <c r="G38" s="609"/>
      <c r="H38" s="609"/>
      <c r="I38" s="609"/>
      <c r="J38" s="609"/>
      <c r="K38" s="609"/>
      <c r="L38" s="609"/>
      <c r="M38" s="619"/>
    </row>
    <row r="39" spans="2:13" x14ac:dyDescent="0.25">
      <c r="B39" s="47"/>
      <c r="C39" s="609"/>
      <c r="D39" s="609"/>
      <c r="E39" s="609"/>
      <c r="F39" s="609"/>
      <c r="G39" s="609"/>
      <c r="H39" s="609"/>
      <c r="I39" s="609"/>
      <c r="J39" s="609"/>
      <c r="K39" s="609"/>
      <c r="L39" s="609"/>
      <c r="M39" s="619"/>
    </row>
    <row r="40" spans="2:13" x14ac:dyDescent="0.25">
      <c r="B40" s="47"/>
      <c r="C40" s="609" t="s">
        <v>1410</v>
      </c>
      <c r="D40" s="609"/>
      <c r="E40" s="424" t="s">
        <v>909</v>
      </c>
      <c r="F40" s="609"/>
      <c r="G40" s="609"/>
      <c r="H40" s="609"/>
      <c r="I40" s="609"/>
      <c r="J40" s="609"/>
      <c r="K40" s="609"/>
      <c r="L40" s="609"/>
      <c r="M40" s="619"/>
    </row>
    <row r="41" spans="2:13" x14ac:dyDescent="0.25">
      <c r="B41" s="47"/>
      <c r="C41" s="609" t="s">
        <v>254</v>
      </c>
      <c r="D41" s="609"/>
      <c r="E41" s="610" t="s">
        <v>864</v>
      </c>
      <c r="F41" s="609"/>
      <c r="G41" s="609"/>
      <c r="H41" s="609"/>
      <c r="I41" s="609"/>
      <c r="J41" s="609"/>
      <c r="K41" s="609"/>
      <c r="L41" s="609"/>
      <c r="M41" s="619"/>
    </row>
    <row r="42" spans="2:13" x14ac:dyDescent="0.25">
      <c r="B42" s="47"/>
      <c r="C42" s="609" t="s">
        <v>255</v>
      </c>
      <c r="D42" s="609"/>
      <c r="E42" s="609"/>
      <c r="F42" s="609"/>
      <c r="G42" s="609"/>
      <c r="H42" s="609"/>
      <c r="I42" s="609"/>
      <c r="J42" s="609"/>
      <c r="K42" s="609"/>
      <c r="L42" s="609"/>
      <c r="M42" s="619"/>
    </row>
    <row r="43" spans="2:13" x14ac:dyDescent="0.25">
      <c r="B43" s="47"/>
      <c r="C43" s="609"/>
      <c r="D43" s="609"/>
      <c r="E43" s="609"/>
      <c r="F43" s="609"/>
      <c r="G43" s="609"/>
      <c r="H43" s="609"/>
      <c r="I43" s="609"/>
      <c r="J43" s="609"/>
      <c r="K43" s="609"/>
      <c r="L43" s="609"/>
      <c r="M43" s="1396"/>
    </row>
    <row r="44" spans="2:13" x14ac:dyDescent="0.25">
      <c r="B44" s="47"/>
      <c r="C44" s="1351" t="s">
        <v>1043</v>
      </c>
      <c r="D44" s="610" t="s">
        <v>785</v>
      </c>
      <c r="E44" s="609"/>
      <c r="F44" s="609"/>
      <c r="G44" s="609"/>
      <c r="H44" s="609"/>
      <c r="I44" s="131"/>
      <c r="J44" s="609" t="s">
        <v>960</v>
      </c>
      <c r="K44" s="131"/>
      <c r="L44" s="609"/>
      <c r="M44" s="1401">
        <v>41767</v>
      </c>
    </row>
    <row r="45" spans="2:13" x14ac:dyDescent="0.25">
      <c r="B45" s="47"/>
      <c r="C45" s="609"/>
      <c r="D45" s="609"/>
      <c r="E45" s="609"/>
      <c r="F45" s="609"/>
      <c r="G45" s="609"/>
      <c r="H45" s="609"/>
      <c r="I45" s="131"/>
      <c r="J45" s="609" t="s">
        <v>961</v>
      </c>
      <c r="K45" s="131"/>
      <c r="L45" s="609"/>
      <c r="M45" s="1402"/>
    </row>
    <row r="46" spans="2:13" ht="13.8" thickBot="1" x14ac:dyDescent="0.3">
      <c r="B46" s="34"/>
      <c r="C46" s="6"/>
      <c r="D46" s="6"/>
      <c r="E46" s="6"/>
      <c r="F46" s="6"/>
      <c r="G46" s="6"/>
      <c r="H46" s="6"/>
      <c r="I46" s="6"/>
      <c r="J46" s="6"/>
      <c r="K46" s="6"/>
      <c r="L46" s="6"/>
      <c r="M46" s="1546" t="s">
        <v>2089</v>
      </c>
    </row>
    <row r="47" spans="2:13" x14ac:dyDescent="0.25">
      <c r="H47" s="612"/>
    </row>
  </sheetData>
  <mergeCells count="5">
    <mergeCell ref="B7:M7"/>
    <mergeCell ref="B8:M8"/>
    <mergeCell ref="B9:D9"/>
    <mergeCell ref="C33:D33"/>
    <mergeCell ref="B2:M2"/>
  </mergeCells>
  <printOptions horizontalCentered="1"/>
  <pageMargins left="0.1" right="0.15" top="1" bottom="0.75" header="0.69" footer="0"/>
  <pageSetup scale="87" fitToHeight="15" orientation="landscape" r:id="rId1"/>
  <headerFooter alignWithMargins="0">
    <oddFooter>&amp;L&amp;"Times New Roman,Regular"&amp;9
Journal Entry Control Log
June 2016
&amp;R&amp;P of &amp;N
&amp;D   &amp;T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M50"/>
  <sheetViews>
    <sheetView topLeftCell="A7" zoomScaleNormal="100" workbookViewId="0">
      <selection activeCell="H31" sqref="H31"/>
    </sheetView>
  </sheetViews>
  <sheetFormatPr defaultColWidth="7.88671875" defaultRowHeight="13.2" x14ac:dyDescent="0.25"/>
  <cols>
    <col min="1" max="1" width="4.44140625" style="607" customWidth="1"/>
    <col min="2" max="2" width="12.109375" style="607" customWidth="1"/>
    <col min="3" max="3" width="46.5546875" style="607" customWidth="1"/>
    <col min="4" max="4" width="7.109375" style="607" customWidth="1"/>
    <col min="5" max="5" width="9.44140625" style="607" customWidth="1"/>
    <col min="6" max="8" width="7.109375" style="607" customWidth="1"/>
    <col min="9" max="9" width="1.44140625" style="607" customWidth="1"/>
    <col min="10" max="10" width="7.109375" style="607" customWidth="1"/>
    <col min="11" max="11" width="1.44140625" style="607" customWidth="1"/>
    <col min="12" max="12" width="10.88671875" style="607" customWidth="1"/>
    <col min="13" max="13" width="14.44140625" style="607" customWidth="1"/>
    <col min="14" max="16384" width="7.88671875" style="607"/>
  </cols>
  <sheetData>
    <row r="1" spans="2:13" ht="13.8" thickBot="1" x14ac:dyDescent="0.3">
      <c r="J1" s="406" t="s">
        <v>82</v>
      </c>
      <c r="L1" s="6"/>
      <c r="M1" s="6"/>
    </row>
    <row r="2" spans="2:13" ht="25.5" customHeight="1" thickBot="1" x14ac:dyDescent="0.3">
      <c r="J2" s="406" t="s">
        <v>85</v>
      </c>
      <c r="L2" s="6"/>
      <c r="M2" s="6"/>
    </row>
    <row r="3" spans="2:13" ht="13.8" thickBot="1" x14ac:dyDescent="0.3">
      <c r="B3" s="304"/>
      <c r="C3" s="304"/>
    </row>
    <row r="4" spans="2:13" ht="15.6" x14ac:dyDescent="0.3">
      <c r="B4" s="2271" t="s">
        <v>1374</v>
      </c>
      <c r="C4" s="2287"/>
      <c r="D4" s="2287"/>
      <c r="E4" s="2287"/>
      <c r="F4" s="2287"/>
      <c r="G4" s="2287"/>
      <c r="H4" s="2287"/>
      <c r="I4" s="2287"/>
      <c r="J4" s="2287"/>
      <c r="K4" s="2287"/>
      <c r="L4" s="2287"/>
      <c r="M4" s="2288"/>
    </row>
    <row r="5" spans="2:13" ht="15.6" x14ac:dyDescent="0.3">
      <c r="B5" s="2274" t="s">
        <v>1378</v>
      </c>
      <c r="C5" s="2275"/>
      <c r="D5" s="2275"/>
      <c r="E5" s="2275"/>
      <c r="F5" s="2275"/>
      <c r="G5" s="2275"/>
      <c r="H5" s="2275"/>
      <c r="I5" s="2275"/>
      <c r="J5" s="2275"/>
      <c r="K5" s="2275"/>
      <c r="L5" s="2275"/>
      <c r="M5" s="2295"/>
    </row>
    <row r="6" spans="2:13" ht="15.6" x14ac:dyDescent="0.3">
      <c r="B6" s="2283" t="s">
        <v>1407</v>
      </c>
      <c r="C6" s="2284"/>
      <c r="D6" s="2284"/>
      <c r="E6" s="1524"/>
      <c r="F6" s="1524"/>
      <c r="G6" s="1524"/>
      <c r="H6" s="1524"/>
      <c r="I6" s="1524"/>
      <c r="J6" s="1524"/>
      <c r="K6" s="1524"/>
      <c r="L6" s="1524"/>
      <c r="M6" s="1527"/>
    </row>
    <row r="7" spans="2:13" x14ac:dyDescent="0.25">
      <c r="B7" s="10" t="s">
        <v>19</v>
      </c>
      <c r="C7" s="609"/>
      <c r="D7" s="609"/>
      <c r="E7" s="609"/>
      <c r="F7" s="612"/>
      <c r="G7" s="612"/>
      <c r="H7" s="83" t="s">
        <v>967</v>
      </c>
      <c r="I7" s="612"/>
      <c r="J7" s="612"/>
      <c r="K7" s="612"/>
      <c r="L7" s="612"/>
      <c r="M7" s="40"/>
    </row>
    <row r="8" spans="2:13" x14ac:dyDescent="0.25">
      <c r="B8" s="47" t="s">
        <v>2074</v>
      </c>
      <c r="C8" s="609"/>
      <c r="D8" s="612"/>
      <c r="E8" s="612"/>
      <c r="F8" s="612"/>
      <c r="G8" s="612"/>
      <c r="H8" s="612"/>
      <c r="I8" s="612"/>
      <c r="J8" s="612"/>
      <c r="K8" s="612"/>
      <c r="L8" s="612"/>
      <c r="M8" s="40"/>
    </row>
    <row r="9" spans="2:13" x14ac:dyDescent="0.25">
      <c r="B9" s="10"/>
      <c r="C9" s="612"/>
      <c r="D9" s="612"/>
      <c r="E9" s="612"/>
      <c r="F9" s="612"/>
      <c r="G9" s="612"/>
      <c r="H9" s="612"/>
      <c r="I9" s="612"/>
      <c r="J9" s="612"/>
      <c r="K9" s="612"/>
      <c r="L9" s="612"/>
      <c r="M9" s="40"/>
    </row>
    <row r="10" spans="2:13" ht="13.8" thickBot="1" x14ac:dyDescent="0.3">
      <c r="B10" s="10"/>
      <c r="C10" s="6" t="s">
        <v>1366</v>
      </c>
      <c r="D10" s="6"/>
      <c r="E10" s="6"/>
      <c r="F10" s="6" t="s">
        <v>1408</v>
      </c>
      <c r="G10" s="6"/>
      <c r="H10" s="6"/>
      <c r="I10" s="6"/>
      <c r="J10" s="6"/>
      <c r="K10" s="6"/>
      <c r="L10" s="6"/>
      <c r="M10" s="50"/>
    </row>
    <row r="11" spans="2:13" x14ac:dyDescent="0.25">
      <c r="B11" s="10"/>
      <c r="C11" s="612"/>
      <c r="D11" s="612"/>
      <c r="E11" s="612"/>
      <c r="F11" s="612"/>
      <c r="G11" s="612"/>
      <c r="H11" s="612"/>
      <c r="I11" s="612"/>
      <c r="J11" s="612"/>
      <c r="K11" s="612"/>
      <c r="L11" s="612"/>
      <c r="M11" s="40"/>
    </row>
    <row r="12" spans="2:13" x14ac:dyDescent="0.25">
      <c r="B12" s="10"/>
      <c r="C12" s="612"/>
      <c r="D12" s="612"/>
      <c r="E12" s="612"/>
      <c r="F12" s="612"/>
      <c r="G12" s="612"/>
      <c r="H12" s="612"/>
      <c r="I12" s="612"/>
      <c r="J12" s="612"/>
      <c r="K12" s="612"/>
      <c r="L12" s="612"/>
      <c r="M12" s="40"/>
    </row>
    <row r="13" spans="2:13" x14ac:dyDescent="0.25">
      <c r="B13" s="10"/>
      <c r="C13" s="612"/>
      <c r="D13" s="612"/>
      <c r="E13" s="612"/>
      <c r="F13" s="612"/>
      <c r="G13" s="612"/>
      <c r="H13" s="612"/>
      <c r="I13" s="612"/>
      <c r="J13" s="612"/>
      <c r="K13" s="612"/>
      <c r="L13" s="612"/>
      <c r="M13" s="40"/>
    </row>
    <row r="14" spans="2:13" ht="13.8" thickBot="1" x14ac:dyDescent="0.3">
      <c r="B14" s="10"/>
      <c r="C14" s="612"/>
      <c r="D14" s="612"/>
      <c r="E14" s="612"/>
      <c r="F14" s="612"/>
      <c r="G14" s="612"/>
      <c r="H14" s="612"/>
      <c r="I14" s="612"/>
      <c r="J14" s="612"/>
      <c r="K14" s="612"/>
      <c r="L14" s="612"/>
      <c r="M14" s="40"/>
    </row>
    <row r="15" spans="2:13" x14ac:dyDescent="0.25">
      <c r="B15" s="1018" t="s">
        <v>1380</v>
      </c>
      <c r="C15" s="770" t="s">
        <v>1367</v>
      </c>
      <c r="D15" s="771" t="s">
        <v>1368</v>
      </c>
      <c r="E15" s="771" t="s">
        <v>1377</v>
      </c>
      <c r="F15" s="771" t="s">
        <v>1369</v>
      </c>
      <c r="G15" s="771" t="s">
        <v>1370</v>
      </c>
      <c r="H15" s="771" t="s">
        <v>1122</v>
      </c>
      <c r="I15" s="771"/>
      <c r="J15" s="771" t="s">
        <v>1120</v>
      </c>
      <c r="K15" s="771"/>
      <c r="L15" s="771" t="s">
        <v>1371</v>
      </c>
      <c r="M15" s="772" t="s">
        <v>1371</v>
      </c>
    </row>
    <row r="16" spans="2:13" x14ac:dyDescent="0.25">
      <c r="B16" s="10"/>
      <c r="C16" s="905"/>
      <c r="D16" s="612"/>
      <c r="E16" s="612"/>
      <c r="F16" s="612"/>
      <c r="G16" s="612"/>
      <c r="H16" s="1526" t="s">
        <v>1993</v>
      </c>
      <c r="I16" s="612"/>
      <c r="J16" s="1526" t="s">
        <v>1119</v>
      </c>
      <c r="K16" s="612"/>
      <c r="L16" s="1526" t="s">
        <v>1372</v>
      </c>
      <c r="M16" s="12" t="s">
        <v>1373</v>
      </c>
    </row>
    <row r="17" spans="2:13" ht="6.75" customHeight="1" thickBot="1" x14ac:dyDescent="0.3">
      <c r="B17" s="10"/>
      <c r="C17" s="1601"/>
      <c r="D17" s="14"/>
      <c r="E17" s="14"/>
      <c r="F17" s="14"/>
      <c r="G17" s="14"/>
      <c r="H17" s="14"/>
      <c r="I17" s="14"/>
      <c r="J17" s="14"/>
      <c r="K17" s="14"/>
      <c r="L17" s="15"/>
      <c r="M17" s="16"/>
    </row>
    <row r="18" spans="2:13" ht="13.8" thickTop="1" x14ac:dyDescent="0.25">
      <c r="B18" s="468" t="s">
        <v>1386</v>
      </c>
      <c r="C18" s="1140" t="s">
        <v>2087</v>
      </c>
      <c r="D18" s="407"/>
      <c r="E18" s="407"/>
      <c r="F18" s="407"/>
      <c r="G18" s="407"/>
      <c r="H18" s="407"/>
      <c r="I18" s="424"/>
      <c r="J18" s="407"/>
      <c r="K18" s="424"/>
      <c r="L18" s="1157"/>
      <c r="M18" s="1155"/>
    </row>
    <row r="19" spans="2:13" x14ac:dyDescent="0.25">
      <c r="B19" s="773"/>
      <c r="C19" s="1173">
        <v>298400</v>
      </c>
      <c r="D19" s="407" t="s">
        <v>262</v>
      </c>
      <c r="E19" s="407"/>
      <c r="F19" s="407"/>
      <c r="G19" s="407"/>
      <c r="H19" s="407">
        <v>2017</v>
      </c>
      <c r="I19" s="424"/>
      <c r="J19" s="407"/>
      <c r="K19" s="424"/>
      <c r="L19" s="1156">
        <v>15000</v>
      </c>
      <c r="M19" s="1154"/>
    </row>
    <row r="20" spans="2:13" x14ac:dyDescent="0.25">
      <c r="B20" s="773"/>
      <c r="C20" s="1140" t="s">
        <v>2088</v>
      </c>
      <c r="D20" s="407"/>
      <c r="E20" s="407"/>
      <c r="F20" s="407"/>
      <c r="G20" s="407"/>
      <c r="H20" s="407"/>
      <c r="I20" s="424"/>
      <c r="J20" s="407"/>
      <c r="K20" s="424"/>
      <c r="L20" s="1156"/>
      <c r="M20" s="1154"/>
    </row>
    <row r="21" spans="2:13" x14ac:dyDescent="0.25">
      <c r="B21" s="773"/>
      <c r="C21" s="1173">
        <v>298401</v>
      </c>
      <c r="D21" s="407" t="s">
        <v>262</v>
      </c>
      <c r="E21" s="407"/>
      <c r="F21" s="407"/>
      <c r="G21" s="407"/>
      <c r="H21" s="407">
        <v>2017</v>
      </c>
      <c r="I21" s="424"/>
      <c r="J21" s="407"/>
      <c r="K21" s="424"/>
      <c r="L21" s="1156">
        <v>3000</v>
      </c>
      <c r="M21" s="1154"/>
    </row>
    <row r="22" spans="2:13" x14ac:dyDescent="0.25">
      <c r="B22" s="773"/>
      <c r="C22" s="1140" t="s">
        <v>2114</v>
      </c>
      <c r="D22" s="407"/>
      <c r="E22" s="407"/>
      <c r="F22" s="407"/>
      <c r="G22" s="407"/>
      <c r="H22" s="407"/>
      <c r="I22" s="424"/>
      <c r="J22" s="407"/>
      <c r="K22" s="424"/>
      <c r="L22" s="1156"/>
      <c r="M22" s="1154"/>
    </row>
    <row r="23" spans="2:13" x14ac:dyDescent="0.25">
      <c r="B23" s="773"/>
      <c r="C23" s="1173">
        <v>298402</v>
      </c>
      <c r="D23" s="407" t="s">
        <v>262</v>
      </c>
      <c r="E23" s="407"/>
      <c r="F23" s="407"/>
      <c r="G23" s="407"/>
      <c r="H23" s="407">
        <v>2017</v>
      </c>
      <c r="I23" s="424"/>
      <c r="J23" s="407"/>
      <c r="K23" s="424"/>
      <c r="L23" s="1156">
        <v>2000</v>
      </c>
      <c r="M23" s="1154"/>
    </row>
    <row r="24" spans="2:13" x14ac:dyDescent="0.25">
      <c r="B24" s="773"/>
      <c r="C24" s="1173"/>
      <c r="D24" s="407"/>
      <c r="E24" s="407"/>
      <c r="F24" s="407"/>
      <c r="G24" s="407"/>
      <c r="H24" s="407"/>
      <c r="I24" s="424"/>
      <c r="J24" s="407"/>
      <c r="K24" s="424"/>
      <c r="L24" s="1156"/>
      <c r="M24" s="1154"/>
    </row>
    <row r="25" spans="2:13" x14ac:dyDescent="0.25">
      <c r="B25" s="468" t="s">
        <v>1386</v>
      </c>
      <c r="C25" s="1140" t="s">
        <v>2090</v>
      </c>
      <c r="D25" s="407"/>
      <c r="E25" s="407"/>
      <c r="F25" s="407"/>
      <c r="G25" s="407"/>
      <c r="H25" s="407"/>
      <c r="I25" s="424"/>
      <c r="J25" s="407"/>
      <c r="K25" s="424"/>
      <c r="L25" s="1157"/>
      <c r="M25" s="1155"/>
    </row>
    <row r="26" spans="2:13" x14ac:dyDescent="0.25">
      <c r="B26" s="773"/>
      <c r="C26" s="1107" t="s">
        <v>2071</v>
      </c>
      <c r="D26" s="407" t="s">
        <v>262</v>
      </c>
      <c r="E26" s="407"/>
      <c r="F26" s="407"/>
      <c r="G26" s="407"/>
      <c r="H26" s="407">
        <v>2017</v>
      </c>
      <c r="I26" s="424"/>
      <c r="J26" s="407"/>
      <c r="K26" s="424"/>
      <c r="L26" s="1156"/>
      <c r="M26" s="1154">
        <v>15000</v>
      </c>
    </row>
    <row r="27" spans="2:13" x14ac:dyDescent="0.25">
      <c r="B27" s="10"/>
      <c r="C27" s="1846" t="s">
        <v>2091</v>
      </c>
      <c r="D27" s="407"/>
      <c r="E27" s="407"/>
      <c r="F27" s="407"/>
      <c r="G27" s="407"/>
      <c r="H27" s="407"/>
      <c r="I27" s="424"/>
      <c r="J27" s="407"/>
      <c r="K27" s="424"/>
      <c r="L27" s="1156"/>
      <c r="M27" s="1154"/>
    </row>
    <row r="28" spans="2:13" x14ac:dyDescent="0.25">
      <c r="B28" s="10"/>
      <c r="C28" s="1107" t="s">
        <v>2092</v>
      </c>
      <c r="D28" s="407" t="s">
        <v>262</v>
      </c>
      <c r="E28" s="407"/>
      <c r="F28" s="407"/>
      <c r="G28" s="407"/>
      <c r="H28" s="407">
        <v>2017</v>
      </c>
      <c r="I28" s="424"/>
      <c r="J28" s="407"/>
      <c r="K28" s="424"/>
      <c r="L28" s="1156"/>
      <c r="M28" s="1154">
        <v>3000</v>
      </c>
    </row>
    <row r="29" spans="2:13" x14ac:dyDescent="0.25">
      <c r="B29" s="10"/>
      <c r="C29" s="1846" t="s">
        <v>2149</v>
      </c>
      <c r="D29" s="407"/>
      <c r="E29" s="407"/>
      <c r="F29" s="407"/>
      <c r="G29" s="407"/>
      <c r="H29" s="407"/>
      <c r="I29" s="424"/>
      <c r="J29" s="407"/>
      <c r="K29" s="424"/>
      <c r="L29" s="1156"/>
      <c r="M29" s="1154"/>
    </row>
    <row r="30" spans="2:13" x14ac:dyDescent="0.25">
      <c r="B30" s="10"/>
      <c r="C30" s="1107" t="s">
        <v>2092</v>
      </c>
      <c r="D30" s="407" t="s">
        <v>262</v>
      </c>
      <c r="E30" s="407"/>
      <c r="F30" s="407"/>
      <c r="G30" s="407"/>
      <c r="H30" s="407">
        <v>2017</v>
      </c>
      <c r="I30" s="424"/>
      <c r="J30" s="407"/>
      <c r="K30" s="424"/>
      <c r="L30" s="1156"/>
      <c r="M30" s="1154">
        <v>2000</v>
      </c>
    </row>
    <row r="31" spans="2:13" ht="13.8" thickBot="1" x14ac:dyDescent="0.3">
      <c r="B31" s="10"/>
      <c r="C31" s="1530"/>
      <c r="D31" s="1531"/>
      <c r="E31" s="1531"/>
      <c r="F31" s="1531"/>
      <c r="G31" s="1531"/>
      <c r="H31" s="1531"/>
      <c r="I31" s="612"/>
      <c r="J31" s="1531"/>
      <c r="K31" s="612"/>
      <c r="L31" s="824"/>
      <c r="M31" s="827"/>
    </row>
    <row r="32" spans="2:13" x14ac:dyDescent="0.25">
      <c r="B32" s="10"/>
      <c r="C32" s="1528"/>
      <c r="D32" s="1529"/>
      <c r="E32" s="1529"/>
      <c r="F32" s="1529"/>
      <c r="G32" s="1529"/>
      <c r="H32" s="1529"/>
      <c r="I32" s="29"/>
      <c r="J32" s="1529"/>
      <c r="K32" s="29"/>
      <c r="L32" s="30"/>
      <c r="M32" s="31"/>
    </row>
    <row r="33" spans="2:13" ht="13.8" thickBot="1" x14ac:dyDescent="0.3">
      <c r="B33" s="10"/>
      <c r="C33" s="10"/>
      <c r="D33" s="612"/>
      <c r="E33" s="612"/>
      <c r="F33" s="612"/>
      <c r="G33" s="612"/>
      <c r="H33" s="612"/>
      <c r="I33" s="612"/>
      <c r="J33" s="612"/>
      <c r="K33" s="612"/>
      <c r="L33" s="32">
        <f>SUM(L19:L32)</f>
        <v>20000</v>
      </c>
      <c r="M33" s="33">
        <f>SUM(M19:M32)</f>
        <v>20000</v>
      </c>
    </row>
    <row r="34" spans="2:13" ht="14.4" thickTop="1" thickBot="1" x14ac:dyDescent="0.3">
      <c r="B34" s="10"/>
      <c r="C34" s="34"/>
      <c r="D34" s="6"/>
      <c r="E34" s="6"/>
      <c r="F34" s="6"/>
      <c r="G34" s="6"/>
      <c r="H34" s="6"/>
      <c r="I34" s="6"/>
      <c r="J34" s="6"/>
      <c r="K34" s="6"/>
      <c r="L34" s="35"/>
      <c r="M34" s="36">
        <f>+M33-L33</f>
        <v>0</v>
      </c>
    </row>
    <row r="35" spans="2:13" x14ac:dyDescent="0.25">
      <c r="B35" s="10"/>
      <c r="C35" s="612"/>
      <c r="D35" s="612"/>
      <c r="E35" s="612"/>
      <c r="F35" s="612"/>
      <c r="G35" s="612"/>
      <c r="H35" s="612"/>
      <c r="I35" s="612"/>
      <c r="J35" s="612"/>
      <c r="K35" s="612"/>
      <c r="L35" s="612"/>
      <c r="M35" s="40"/>
    </row>
    <row r="36" spans="2:13" x14ac:dyDescent="0.25">
      <c r="B36" s="10"/>
      <c r="C36" s="2279" t="s">
        <v>1409</v>
      </c>
      <c r="D36" s="2279"/>
      <c r="E36" s="612"/>
      <c r="F36" s="612"/>
      <c r="G36" s="612"/>
      <c r="H36" s="612"/>
      <c r="I36" s="612"/>
      <c r="J36" s="612"/>
      <c r="K36" s="612"/>
      <c r="L36" s="612"/>
      <c r="M36" s="619"/>
    </row>
    <row r="37" spans="2:13" x14ac:dyDescent="0.25">
      <c r="B37" s="10"/>
      <c r="C37" s="612"/>
      <c r="D37" s="612"/>
      <c r="E37" s="612"/>
      <c r="F37" s="612"/>
      <c r="G37" s="612"/>
      <c r="H37" s="612"/>
      <c r="I37" s="612"/>
      <c r="J37" s="612"/>
      <c r="K37" s="612"/>
      <c r="L37" s="612"/>
      <c r="M37" s="619"/>
    </row>
    <row r="38" spans="2:13" x14ac:dyDescent="0.25">
      <c r="B38" s="10"/>
      <c r="C38" s="612" t="s">
        <v>2072</v>
      </c>
      <c r="D38" s="612"/>
      <c r="E38" s="612"/>
      <c r="F38" s="612"/>
      <c r="G38" s="612"/>
      <c r="H38" s="612"/>
      <c r="I38" s="612"/>
      <c r="J38" s="612"/>
      <c r="K38" s="612"/>
      <c r="L38" s="612"/>
      <c r="M38" s="619"/>
    </row>
    <row r="39" spans="2:13" x14ac:dyDescent="0.25">
      <c r="B39" s="10"/>
      <c r="C39" s="612" t="s">
        <v>2073</v>
      </c>
      <c r="D39" s="612"/>
      <c r="E39" s="612"/>
      <c r="F39" s="612"/>
      <c r="G39" s="612"/>
      <c r="H39" s="612"/>
      <c r="I39" s="612"/>
      <c r="J39" s="612"/>
      <c r="K39" s="612"/>
      <c r="L39" s="612"/>
      <c r="M39" s="619"/>
    </row>
    <row r="40" spans="2:13" x14ac:dyDescent="0.25">
      <c r="B40" s="10"/>
      <c r="C40" s="612" t="s">
        <v>1403</v>
      </c>
      <c r="D40" s="612"/>
      <c r="E40" s="612"/>
      <c r="F40" s="612"/>
      <c r="G40" s="612"/>
      <c r="H40" s="612"/>
      <c r="I40" s="612"/>
      <c r="J40" s="612"/>
      <c r="K40" s="612"/>
      <c r="L40" s="612"/>
      <c r="M40" s="619"/>
    </row>
    <row r="41" spans="2:13" x14ac:dyDescent="0.25">
      <c r="B41" s="47"/>
      <c r="C41" s="609" t="s">
        <v>962</v>
      </c>
      <c r="D41" s="609"/>
      <c r="E41" s="909" t="s">
        <v>1909</v>
      </c>
      <c r="F41" s="909"/>
      <c r="G41" s="609"/>
      <c r="H41" s="609"/>
      <c r="I41" s="609"/>
      <c r="J41" s="609"/>
      <c r="K41" s="609"/>
      <c r="L41" s="609"/>
      <c r="M41" s="619"/>
    </row>
    <row r="42" spans="2:13" x14ac:dyDescent="0.25">
      <c r="B42" s="47"/>
      <c r="C42" s="609"/>
      <c r="D42" s="609"/>
      <c r="E42" s="609"/>
      <c r="F42" s="609"/>
      <c r="G42" s="609"/>
      <c r="H42" s="609"/>
      <c r="I42" s="609"/>
      <c r="J42" s="609"/>
      <c r="K42" s="609"/>
      <c r="L42" s="609"/>
      <c r="M42" s="619"/>
    </row>
    <row r="43" spans="2:13" x14ac:dyDescent="0.25">
      <c r="B43" s="47"/>
      <c r="C43" s="609" t="s">
        <v>1410</v>
      </c>
      <c r="D43" s="609"/>
      <c r="E43" s="424" t="s">
        <v>909</v>
      </c>
      <c r="F43" s="609"/>
      <c r="G43" s="609"/>
      <c r="H43" s="609"/>
      <c r="I43" s="609"/>
      <c r="J43" s="609"/>
      <c r="K43" s="609"/>
      <c r="L43" s="609"/>
      <c r="M43" s="619"/>
    </row>
    <row r="44" spans="2:13" x14ac:dyDescent="0.25">
      <c r="B44" s="47"/>
      <c r="C44" s="609" t="s">
        <v>254</v>
      </c>
      <c r="D44" s="609"/>
      <c r="E44" s="424" t="s">
        <v>1403</v>
      </c>
      <c r="F44" s="609"/>
      <c r="G44" s="609"/>
      <c r="H44" s="609"/>
      <c r="I44" s="609"/>
      <c r="J44" s="609"/>
      <c r="K44" s="609"/>
      <c r="L44" s="609"/>
      <c r="M44" s="619"/>
    </row>
    <row r="45" spans="2:13" x14ac:dyDescent="0.25">
      <c r="B45" s="47"/>
      <c r="C45" s="609" t="s">
        <v>255</v>
      </c>
      <c r="D45" s="609"/>
      <c r="E45" s="609"/>
      <c r="F45" s="609"/>
      <c r="G45" s="609"/>
      <c r="H45" s="609"/>
      <c r="I45" s="609"/>
      <c r="J45" s="609"/>
      <c r="K45" s="609"/>
      <c r="L45" s="609"/>
      <c r="M45" s="619"/>
    </row>
    <row r="46" spans="2:13" x14ac:dyDescent="0.25">
      <c r="B46" s="47"/>
      <c r="C46" s="609"/>
      <c r="D46" s="609"/>
      <c r="E46" s="609"/>
      <c r="F46" s="609"/>
      <c r="G46" s="609"/>
      <c r="H46" s="609"/>
      <c r="I46" s="609"/>
      <c r="J46" s="609"/>
      <c r="K46" s="609"/>
      <c r="L46" s="609"/>
      <c r="M46" s="1396"/>
    </row>
    <row r="47" spans="2:13" x14ac:dyDescent="0.25">
      <c r="B47" s="47"/>
      <c r="C47" s="1525" t="s">
        <v>1043</v>
      </c>
      <c r="D47" s="610" t="s">
        <v>785</v>
      </c>
      <c r="E47" s="609"/>
      <c r="F47" s="609"/>
      <c r="G47" s="609"/>
      <c r="H47" s="609"/>
      <c r="I47" s="131"/>
      <c r="J47" s="609" t="s">
        <v>960</v>
      </c>
      <c r="K47" s="131"/>
      <c r="L47" s="609"/>
      <c r="M47" s="1401">
        <v>42487</v>
      </c>
    </row>
    <row r="48" spans="2:13" x14ac:dyDescent="0.25">
      <c r="B48" s="47"/>
      <c r="C48" s="609"/>
      <c r="D48" s="609"/>
      <c r="E48" s="609"/>
      <c r="F48" s="609"/>
      <c r="G48" s="609"/>
      <c r="H48" s="609"/>
      <c r="I48" s="131"/>
      <c r="J48" s="609" t="s">
        <v>961</v>
      </c>
      <c r="K48" s="131"/>
      <c r="L48" s="609"/>
      <c r="M48" s="1402" t="s">
        <v>1403</v>
      </c>
    </row>
    <row r="49" spans="2:13" ht="13.8" thickBot="1" x14ac:dyDescent="0.3">
      <c r="B49" s="34"/>
      <c r="C49" s="6"/>
      <c r="D49" s="6"/>
      <c r="E49" s="6"/>
      <c r="F49" s="6"/>
      <c r="G49" s="6"/>
      <c r="H49" s="6"/>
      <c r="I49" s="6"/>
      <c r="J49" s="6"/>
      <c r="K49" s="6"/>
      <c r="L49" s="6"/>
      <c r="M49" s="1398" t="s">
        <v>1403</v>
      </c>
    </row>
    <row r="50" spans="2:13" x14ac:dyDescent="0.25">
      <c r="H50" s="612"/>
    </row>
  </sheetData>
  <mergeCells count="4">
    <mergeCell ref="B4:M4"/>
    <mergeCell ref="B5:M5"/>
    <mergeCell ref="B6:D6"/>
    <mergeCell ref="C36:D36"/>
  </mergeCells>
  <printOptions horizontalCentered="1"/>
  <pageMargins left="0.1" right="0.15" top="1" bottom="0.75" header="0.69" footer="0"/>
  <pageSetup scale="77" fitToHeight="15" orientation="landscape" r:id="rId1"/>
  <headerFooter alignWithMargins="0">
    <oddFooter>&amp;L&amp;"Times New Roman,Regular"&amp;9
Journal Entry Control Log
June 2016
&amp;R&amp;P of &amp;N
&amp;D   &amp;T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56"/>
  <sheetViews>
    <sheetView workbookViewId="0">
      <selection activeCell="F25" sqref="F25"/>
    </sheetView>
  </sheetViews>
  <sheetFormatPr defaultRowHeight="13.2" x14ac:dyDescent="0.25"/>
  <cols>
    <col min="1" max="1" width="2.5546875" customWidth="1"/>
    <col min="2" max="2" width="39.88671875" customWidth="1"/>
    <col min="3" max="3" width="3.88671875" customWidth="1"/>
    <col min="4" max="4" width="23.44140625" bestFit="1" customWidth="1"/>
    <col min="5" max="5" width="3.44140625" customWidth="1"/>
    <col min="6" max="6" width="40.109375" customWidth="1"/>
  </cols>
  <sheetData>
    <row r="1" spans="1:13" ht="15.6" x14ac:dyDescent="0.3">
      <c r="A1" s="867"/>
      <c r="B1" s="2300" t="s">
        <v>1374</v>
      </c>
      <c r="C1" s="2300"/>
      <c r="D1" s="2300"/>
      <c r="E1" s="2300"/>
      <c r="F1" s="2300"/>
      <c r="G1" s="2300"/>
      <c r="H1" s="2300"/>
      <c r="I1" s="2300"/>
      <c r="J1" s="1328"/>
      <c r="K1" s="1329"/>
      <c r="L1" s="1329"/>
      <c r="M1" s="1330"/>
    </row>
    <row r="2" spans="1:13" ht="16.2" thickBot="1" x14ac:dyDescent="0.35">
      <c r="A2" s="867"/>
      <c r="B2" s="1496"/>
      <c r="C2" s="1496"/>
      <c r="D2" s="1496"/>
      <c r="E2" s="1496"/>
      <c r="F2" s="1496"/>
      <c r="G2" s="1496"/>
      <c r="H2" s="1496"/>
      <c r="I2" s="1496"/>
      <c r="J2" s="1328"/>
      <c r="K2" s="1328"/>
      <c r="L2" s="1328"/>
      <c r="M2" s="1328"/>
    </row>
    <row r="3" spans="1:13" ht="15.6" x14ac:dyDescent="0.3">
      <c r="A3" s="1497" t="s">
        <v>1847</v>
      </c>
      <c r="B3" s="1498"/>
      <c r="C3" s="1499"/>
      <c r="D3" s="1499"/>
      <c r="E3" s="1499"/>
      <c r="F3" s="1499"/>
      <c r="G3" s="1498"/>
      <c r="H3" s="1498"/>
      <c r="I3" s="1500"/>
    </row>
    <row r="4" spans="1:13" ht="5.0999999999999996" customHeight="1" x14ac:dyDescent="0.3">
      <c r="A4" s="1335"/>
      <c r="B4" s="1336"/>
      <c r="C4" s="1337"/>
      <c r="D4" s="1337"/>
      <c r="E4" s="1337"/>
      <c r="F4" s="1337"/>
      <c r="G4" s="1336"/>
      <c r="H4" s="1336"/>
      <c r="I4" s="1338"/>
    </row>
    <row r="5" spans="1:13" ht="5.0999999999999996" customHeight="1" x14ac:dyDescent="0.25">
      <c r="A5" s="1334"/>
      <c r="B5" s="1336"/>
      <c r="C5" s="1336"/>
      <c r="D5" s="1336"/>
      <c r="E5" s="1336"/>
      <c r="F5" s="1336"/>
      <c r="G5" s="1336"/>
      <c r="H5" s="1336"/>
      <c r="I5" s="1338"/>
    </row>
    <row r="6" spans="1:13" x14ac:dyDescent="0.25">
      <c r="A6" s="1334"/>
      <c r="B6" s="1339" t="s">
        <v>1828</v>
      </c>
      <c r="C6" s="1336"/>
      <c r="D6" s="1339" t="s">
        <v>1831</v>
      </c>
      <c r="E6" s="1336"/>
      <c r="F6" s="1339" t="s">
        <v>1832</v>
      </c>
      <c r="G6" s="1336"/>
      <c r="H6" s="1336"/>
      <c r="I6" s="1338"/>
    </row>
    <row r="7" spans="1:13" x14ac:dyDescent="0.25">
      <c r="A7" s="1334"/>
      <c r="B7" s="1336"/>
      <c r="C7" s="1336"/>
      <c r="D7" s="1336"/>
      <c r="E7" s="1336"/>
      <c r="F7" s="1336"/>
      <c r="G7" s="1336"/>
      <c r="H7" s="1336"/>
      <c r="I7" s="1338"/>
    </row>
    <row r="8" spans="1:13" ht="13.8" x14ac:dyDescent="0.3">
      <c r="A8" s="1340" t="s">
        <v>1856</v>
      </c>
      <c r="B8" s="1336" t="s">
        <v>1829</v>
      </c>
      <c r="C8" s="1336"/>
      <c r="D8" s="1336" t="s">
        <v>1830</v>
      </c>
      <c r="E8" s="1336"/>
      <c r="F8" s="1336" t="s">
        <v>1830</v>
      </c>
      <c r="G8" s="1336"/>
      <c r="H8" s="1336"/>
      <c r="I8" s="1338"/>
    </row>
    <row r="9" spans="1:13" x14ac:dyDescent="0.25">
      <c r="A9" s="1334"/>
      <c r="B9" s="1336"/>
      <c r="C9" s="1336"/>
      <c r="D9" s="1336"/>
      <c r="E9" s="1336"/>
      <c r="F9" s="1336"/>
      <c r="G9" s="1336"/>
      <c r="H9" s="1336"/>
      <c r="I9" s="1338"/>
    </row>
    <row r="10" spans="1:13" x14ac:dyDescent="0.25">
      <c r="A10" s="1334"/>
      <c r="B10" s="1336"/>
      <c r="C10" s="1336"/>
      <c r="D10" s="1336"/>
      <c r="E10" s="1336"/>
      <c r="F10" s="1341"/>
      <c r="G10" s="1336"/>
      <c r="H10" s="1336"/>
      <c r="I10" s="1338"/>
    </row>
    <row r="11" spans="1:13" ht="13.8" x14ac:dyDescent="0.3">
      <c r="A11" s="1340" t="s">
        <v>1856</v>
      </c>
      <c r="B11" s="1336" t="s">
        <v>1833</v>
      </c>
      <c r="C11" s="1336"/>
      <c r="D11" s="1336" t="s">
        <v>1836</v>
      </c>
      <c r="E11" s="1336"/>
      <c r="F11" s="1341" t="s">
        <v>1999</v>
      </c>
      <c r="G11" s="1336"/>
      <c r="H11" s="1336"/>
      <c r="I11" s="1338"/>
    </row>
    <row r="12" spans="1:13" ht="26.4" x14ac:dyDescent="0.25">
      <c r="A12" s="1334"/>
      <c r="B12" s="1336" t="s">
        <v>1834</v>
      </c>
      <c r="C12" s="1336"/>
      <c r="D12" s="1336"/>
      <c r="E12" s="1336"/>
      <c r="F12" s="1469" t="s">
        <v>2000</v>
      </c>
      <c r="G12" s="1336"/>
      <c r="H12" s="1336"/>
      <c r="I12" s="1338"/>
    </row>
    <row r="13" spans="1:13" ht="26.25" customHeight="1" x14ac:dyDescent="0.25">
      <c r="A13" s="1334"/>
      <c r="B13" s="1336" t="s">
        <v>1835</v>
      </c>
      <c r="C13" s="1336"/>
      <c r="D13" s="1336"/>
      <c r="E13" s="1336"/>
      <c r="F13" s="1469" t="s">
        <v>2146</v>
      </c>
      <c r="G13" s="1336"/>
      <c r="H13" s="1336"/>
      <c r="I13" s="1338"/>
    </row>
    <row r="14" spans="1:13" ht="26.25" customHeight="1" x14ac:dyDescent="0.25">
      <c r="A14" s="1334"/>
      <c r="B14" s="1336"/>
      <c r="C14" s="1336"/>
      <c r="D14" s="1336"/>
      <c r="E14" s="1336"/>
      <c r="F14" s="1469" t="s">
        <v>2147</v>
      </c>
      <c r="G14" s="1336"/>
      <c r="H14" s="1336"/>
      <c r="I14" s="1338"/>
    </row>
    <row r="15" spans="1:13" x14ac:dyDescent="0.25">
      <c r="A15" s="1334"/>
      <c r="B15" s="1336"/>
      <c r="C15" s="1336"/>
      <c r="D15" s="1336"/>
      <c r="E15" s="1336"/>
      <c r="F15" s="1336" t="s">
        <v>1837</v>
      </c>
      <c r="G15" s="1336"/>
      <c r="H15" s="1336"/>
      <c r="I15" s="1338"/>
    </row>
    <row r="16" spans="1:13" x14ac:dyDescent="0.25">
      <c r="A16" s="1334"/>
      <c r="B16" s="1336"/>
      <c r="C16" s="1336"/>
      <c r="D16" s="1336"/>
      <c r="E16" s="1336"/>
      <c r="F16" s="1336" t="s">
        <v>1838</v>
      </c>
      <c r="G16" s="1336"/>
      <c r="H16" s="1336"/>
      <c r="I16" s="1338"/>
    </row>
    <row r="17" spans="1:9" x14ac:dyDescent="0.25">
      <c r="A17" s="1334"/>
      <c r="B17" s="1336"/>
      <c r="C17" s="1336"/>
      <c r="D17" s="1336"/>
      <c r="E17" s="1336"/>
      <c r="F17" s="1336" t="s">
        <v>1839</v>
      </c>
      <c r="G17" s="1336"/>
      <c r="H17" s="1336"/>
      <c r="I17" s="1338"/>
    </row>
    <row r="18" spans="1:9" x14ac:dyDescent="0.25">
      <c r="A18" s="1334"/>
      <c r="B18" s="1336"/>
      <c r="C18" s="1336"/>
      <c r="D18" s="1336"/>
      <c r="E18" s="1336"/>
      <c r="F18" s="1336" t="s">
        <v>1840</v>
      </c>
      <c r="G18" s="1336"/>
      <c r="H18" s="1336"/>
      <c r="I18" s="1338"/>
    </row>
    <row r="19" spans="1:9" x14ac:dyDescent="0.25">
      <c r="A19" s="1334"/>
      <c r="B19" s="1336"/>
      <c r="C19" s="1336"/>
      <c r="D19" s="1336"/>
      <c r="E19" s="1336"/>
      <c r="F19" s="1336"/>
      <c r="G19" s="1336"/>
      <c r="H19" s="1336"/>
      <c r="I19" s="1338"/>
    </row>
    <row r="20" spans="1:9" ht="13.8" x14ac:dyDescent="0.3">
      <c r="A20" s="1340" t="s">
        <v>1856</v>
      </c>
      <c r="B20" s="1336" t="s">
        <v>1841</v>
      </c>
      <c r="C20" s="1336"/>
      <c r="D20" s="1336" t="s">
        <v>1836</v>
      </c>
      <c r="E20" s="1336"/>
      <c r="F20" s="1336" t="s">
        <v>1836</v>
      </c>
      <c r="G20" s="1336"/>
      <c r="H20" s="1336"/>
      <c r="I20" s="1338"/>
    </row>
    <row r="21" spans="1:9" x14ac:dyDescent="0.25">
      <c r="A21" s="1334"/>
      <c r="B21" s="1336" t="s">
        <v>1842</v>
      </c>
      <c r="C21" s="1336"/>
      <c r="D21" s="1336"/>
      <c r="E21" s="1336"/>
      <c r="F21" s="1336"/>
      <c r="G21" s="1336"/>
      <c r="H21" s="1336"/>
      <c r="I21" s="1338"/>
    </row>
    <row r="22" spans="1:9" x14ac:dyDescent="0.25">
      <c r="A22" s="1334"/>
      <c r="B22" s="1336" t="s">
        <v>1843</v>
      </c>
      <c r="C22" s="1336"/>
      <c r="D22" s="1336"/>
      <c r="E22" s="1336"/>
      <c r="F22" s="1336"/>
      <c r="G22" s="1336"/>
      <c r="H22" s="1336"/>
      <c r="I22" s="1338"/>
    </row>
    <row r="23" spans="1:9" x14ac:dyDescent="0.25">
      <c r="A23" s="1334"/>
      <c r="B23" s="1336"/>
      <c r="C23" s="1336"/>
      <c r="D23" s="1336"/>
      <c r="E23" s="1336"/>
      <c r="F23" s="1336"/>
      <c r="G23" s="1336"/>
      <c r="H23" s="1336"/>
      <c r="I23" s="1338"/>
    </row>
    <row r="24" spans="1:9" ht="13.8" x14ac:dyDescent="0.3">
      <c r="A24" s="1340" t="s">
        <v>1856</v>
      </c>
      <c r="B24" s="1336" t="s">
        <v>1844</v>
      </c>
      <c r="C24" s="1336"/>
      <c r="D24" s="1336" t="s">
        <v>1846</v>
      </c>
      <c r="E24" s="1336"/>
      <c r="F24" s="1336" t="s">
        <v>1846</v>
      </c>
      <c r="G24" s="1336"/>
      <c r="H24" s="1336"/>
      <c r="I24" s="1338"/>
    </row>
    <row r="25" spans="1:9" x14ac:dyDescent="0.25">
      <c r="A25" s="1334"/>
      <c r="B25" s="1336" t="s">
        <v>1845</v>
      </c>
      <c r="C25" s="1336"/>
      <c r="D25" s="1336"/>
      <c r="E25" s="1336"/>
      <c r="F25" s="1336"/>
      <c r="G25" s="1336"/>
      <c r="H25" s="1336"/>
      <c r="I25" s="1338"/>
    </row>
    <row r="26" spans="1:9" x14ac:dyDescent="0.25">
      <c r="A26" s="1334"/>
      <c r="B26" s="1342" t="s">
        <v>1851</v>
      </c>
      <c r="C26" s="1336"/>
      <c r="D26" s="1336"/>
      <c r="E26" s="1336"/>
      <c r="F26" s="1336"/>
      <c r="G26" s="1336"/>
      <c r="H26" s="1336"/>
      <c r="I26" s="1338"/>
    </row>
    <row r="27" spans="1:9" x14ac:dyDescent="0.25">
      <c r="A27" s="1334"/>
      <c r="B27" s="1336"/>
      <c r="C27" s="1336"/>
      <c r="D27" s="1336"/>
      <c r="E27" s="1336"/>
      <c r="F27" s="1336"/>
      <c r="G27" s="1336"/>
      <c r="H27" s="1336"/>
      <c r="I27" s="1338"/>
    </row>
    <row r="28" spans="1:9" ht="13.8" x14ac:dyDescent="0.3">
      <c r="A28" s="1340" t="s">
        <v>1856</v>
      </c>
      <c r="B28" s="1341" t="s">
        <v>1848</v>
      </c>
      <c r="C28" s="1336"/>
      <c r="D28" s="1341" t="s">
        <v>1850</v>
      </c>
      <c r="E28" s="1336"/>
      <c r="F28" s="1341" t="s">
        <v>1945</v>
      </c>
      <c r="G28" s="1336"/>
      <c r="H28" s="1336"/>
      <c r="I28" s="1338"/>
    </row>
    <row r="29" spans="1:9" x14ac:dyDescent="0.25">
      <c r="A29" s="1334"/>
      <c r="B29" s="1341" t="s">
        <v>1849</v>
      </c>
      <c r="C29" s="1336"/>
      <c r="D29" s="1336"/>
      <c r="E29" s="1336"/>
      <c r="F29" s="1336"/>
      <c r="G29" s="1336"/>
      <c r="H29" s="1336"/>
      <c r="I29" s="1338"/>
    </row>
    <row r="30" spans="1:9" x14ac:dyDescent="0.25">
      <c r="A30" s="1334"/>
      <c r="B30" s="1336"/>
      <c r="C30" s="1336"/>
      <c r="D30" s="1336"/>
      <c r="E30" s="1336"/>
      <c r="F30" s="1336"/>
      <c r="G30" s="1336"/>
      <c r="H30" s="1336"/>
      <c r="I30" s="1338"/>
    </row>
    <row r="31" spans="1:9" ht="13.8" x14ac:dyDescent="0.3">
      <c r="A31" s="1340" t="s">
        <v>1856</v>
      </c>
      <c r="B31" s="1341" t="s">
        <v>1852</v>
      </c>
      <c r="C31" s="1336"/>
      <c r="D31" s="1341" t="s">
        <v>1855</v>
      </c>
      <c r="E31" s="1336"/>
      <c r="F31" s="1341" t="s">
        <v>1994</v>
      </c>
      <c r="G31" s="1336"/>
      <c r="H31" s="1336"/>
      <c r="I31" s="1338"/>
    </row>
    <row r="32" spans="1:9" x14ac:dyDescent="0.25">
      <c r="A32" s="1334"/>
      <c r="B32" s="1341" t="s">
        <v>1853</v>
      </c>
      <c r="C32" s="1336"/>
      <c r="D32" s="1336"/>
      <c r="E32" s="1336"/>
      <c r="F32" s="1341" t="s">
        <v>1995</v>
      </c>
      <c r="G32" s="1336"/>
      <c r="H32" s="1336"/>
      <c r="I32" s="1338"/>
    </row>
    <row r="33" spans="1:9" x14ac:dyDescent="0.25">
      <c r="A33" s="1334"/>
      <c r="B33" s="1342" t="s">
        <v>1854</v>
      </c>
      <c r="C33" s="1336"/>
      <c r="D33" s="1336"/>
      <c r="E33" s="1336"/>
      <c r="F33" s="1336"/>
      <c r="G33" s="1336"/>
      <c r="H33" s="1336"/>
      <c r="I33" s="1338"/>
    </row>
    <row r="34" spans="1:9" x14ac:dyDescent="0.25">
      <c r="A34" s="1334"/>
      <c r="B34" s="1336"/>
      <c r="C34" s="1336"/>
      <c r="D34" s="1336"/>
      <c r="E34" s="1336"/>
      <c r="F34" s="1336"/>
      <c r="G34" s="1336"/>
      <c r="H34" s="1336"/>
      <c r="I34" s="1338"/>
    </row>
    <row r="35" spans="1:9" ht="13.8" x14ac:dyDescent="0.3">
      <c r="A35" s="1340" t="s">
        <v>1856</v>
      </c>
      <c r="B35" s="1341" t="s">
        <v>1857</v>
      </c>
      <c r="C35" s="1336"/>
      <c r="D35" s="1341" t="s">
        <v>1858</v>
      </c>
      <c r="E35" s="1336"/>
      <c r="F35" s="1341" t="s">
        <v>1995</v>
      </c>
      <c r="G35" s="1336"/>
      <c r="H35" s="1336"/>
      <c r="I35" s="1338"/>
    </row>
    <row r="36" spans="1:9" x14ac:dyDescent="0.25">
      <c r="A36" s="1334"/>
      <c r="B36" s="1336"/>
      <c r="C36" s="1336"/>
      <c r="D36" s="1336"/>
      <c r="E36" s="1336"/>
      <c r="F36" s="1336"/>
      <c r="G36" s="1336"/>
      <c r="H36" s="1336"/>
      <c r="I36" s="1338"/>
    </row>
    <row r="37" spans="1:9" ht="13.8" x14ac:dyDescent="0.3">
      <c r="A37" s="1340" t="s">
        <v>1856</v>
      </c>
      <c r="B37" s="1341" t="s">
        <v>1859</v>
      </c>
      <c r="C37" s="1336"/>
      <c r="D37" s="1341" t="s">
        <v>1855</v>
      </c>
      <c r="E37" s="1336"/>
      <c r="F37" s="1341" t="s">
        <v>1996</v>
      </c>
      <c r="G37" s="1336"/>
      <c r="H37" s="1336"/>
      <c r="I37" s="1338"/>
    </row>
    <row r="38" spans="1:9" x14ac:dyDescent="0.25">
      <c r="A38" s="1334"/>
      <c r="B38" s="907" t="s">
        <v>1860</v>
      </c>
      <c r="C38" s="1336"/>
      <c r="D38" s="1336"/>
      <c r="E38" s="1336"/>
      <c r="F38" s="1341" t="s">
        <v>1997</v>
      </c>
      <c r="G38" s="1336"/>
      <c r="H38" s="1336"/>
      <c r="I38" s="1338"/>
    </row>
    <row r="39" spans="1:9" x14ac:dyDescent="0.25">
      <c r="A39" s="1334"/>
      <c r="B39" s="907" t="s">
        <v>1861</v>
      </c>
      <c r="C39" s="1336"/>
      <c r="D39" s="1336"/>
      <c r="E39" s="1336"/>
      <c r="F39" s="1341" t="s">
        <v>1862</v>
      </c>
      <c r="G39" s="1336"/>
      <c r="H39" s="1336"/>
      <c r="I39" s="1338"/>
    </row>
    <row r="40" spans="1:9" x14ac:dyDescent="0.25">
      <c r="A40" s="1334"/>
      <c r="B40" s="1336"/>
      <c r="C40" s="1336"/>
      <c r="D40" s="1336"/>
      <c r="E40" s="1336"/>
      <c r="F40" s="1341" t="s">
        <v>1863</v>
      </c>
      <c r="G40" s="1336"/>
      <c r="H40" s="1336"/>
      <c r="I40" s="1338"/>
    </row>
    <row r="41" spans="1:9" x14ac:dyDescent="0.25">
      <c r="A41" s="1334"/>
      <c r="B41" s="1336"/>
      <c r="C41" s="1336"/>
      <c r="D41" s="1336"/>
      <c r="E41" s="1336"/>
      <c r="F41" s="1336"/>
      <c r="G41" s="1336"/>
      <c r="H41" s="1336"/>
      <c r="I41" s="1338"/>
    </row>
    <row r="42" spans="1:9" ht="13.8" x14ac:dyDescent="0.3">
      <c r="A42" s="1340" t="s">
        <v>1856</v>
      </c>
      <c r="B42" s="1341" t="s">
        <v>1864</v>
      </c>
      <c r="C42" s="1336"/>
      <c r="D42" s="1341" t="s">
        <v>1855</v>
      </c>
      <c r="E42" s="1336"/>
      <c r="F42" s="1341" t="s">
        <v>1998</v>
      </c>
      <c r="G42" s="1336"/>
      <c r="H42" s="1336"/>
      <c r="I42" s="1338"/>
    </row>
    <row r="43" spans="1:9" ht="39.6" x14ac:dyDescent="0.25">
      <c r="A43" s="1334"/>
      <c r="B43" s="1336"/>
      <c r="C43" s="1336"/>
      <c r="D43" s="1336"/>
      <c r="E43" s="1336"/>
      <c r="F43" s="1469" t="s">
        <v>2914</v>
      </c>
      <c r="G43" s="1336"/>
      <c r="H43" s="1336"/>
      <c r="I43" s="1338"/>
    </row>
    <row r="44" spans="1:9" ht="39.6" x14ac:dyDescent="0.25">
      <c r="A44" s="1334"/>
      <c r="B44" s="1336"/>
      <c r="C44" s="1336"/>
      <c r="D44" s="1336"/>
      <c r="E44" s="1336"/>
      <c r="F44" s="1469" t="s">
        <v>2148</v>
      </c>
      <c r="G44" s="1336"/>
      <c r="H44" s="1336"/>
      <c r="I44" s="1338"/>
    </row>
    <row r="45" spans="1:9" ht="13.8" x14ac:dyDescent="0.3">
      <c r="A45" s="1340" t="s">
        <v>1856</v>
      </c>
      <c r="B45" s="1341" t="s">
        <v>1865</v>
      </c>
      <c r="C45" s="1336"/>
      <c r="D45" s="1341" t="s">
        <v>1855</v>
      </c>
      <c r="E45" s="1336"/>
      <c r="F45" s="1341"/>
      <c r="G45" s="1336"/>
      <c r="H45" s="1336"/>
      <c r="I45" s="1338"/>
    </row>
    <row r="46" spans="1:9" x14ac:dyDescent="0.25">
      <c r="A46" s="1334"/>
      <c r="B46" s="1342" t="s">
        <v>1851</v>
      </c>
      <c r="C46" s="1336"/>
      <c r="D46" s="1336"/>
      <c r="E46" s="1336"/>
      <c r="F46" s="1341"/>
      <c r="G46" s="1336"/>
      <c r="H46" s="1336"/>
      <c r="I46" s="1338"/>
    </row>
    <row r="47" spans="1:9" x14ac:dyDescent="0.25">
      <c r="A47" s="1334"/>
      <c r="B47" s="1336"/>
      <c r="C47" s="1336"/>
      <c r="D47" s="1336"/>
      <c r="E47" s="1336"/>
      <c r="F47" s="1336"/>
      <c r="G47" s="1336"/>
      <c r="H47" s="1336"/>
      <c r="I47" s="1338"/>
    </row>
    <row r="48" spans="1:9" ht="13.8" x14ac:dyDescent="0.3">
      <c r="A48" s="1340" t="s">
        <v>1856</v>
      </c>
      <c r="B48" s="1341" t="s">
        <v>1866</v>
      </c>
      <c r="C48" s="1336"/>
      <c r="D48" s="1341" t="s">
        <v>1830</v>
      </c>
      <c r="E48" s="1336"/>
      <c r="F48" s="1341" t="s">
        <v>1869</v>
      </c>
      <c r="G48" s="1336"/>
      <c r="H48" s="1336"/>
      <c r="I48" s="1338"/>
    </row>
    <row r="49" spans="1:9" x14ac:dyDescent="0.25">
      <c r="A49" s="1334"/>
      <c r="B49" s="1341" t="s">
        <v>1867</v>
      </c>
      <c r="C49" s="1336"/>
      <c r="D49" s="1336"/>
      <c r="E49" s="1336"/>
      <c r="F49" s="1336"/>
      <c r="G49" s="1336"/>
      <c r="H49" s="1336"/>
      <c r="I49" s="1338"/>
    </row>
    <row r="50" spans="1:9" s="165" customFormat="1" x14ac:dyDescent="0.25">
      <c r="A50" s="1334"/>
      <c r="B50" s="907" t="s">
        <v>1868</v>
      </c>
      <c r="C50" s="1336"/>
      <c r="D50" s="1336"/>
      <c r="E50" s="1336"/>
      <c r="F50" s="1336"/>
      <c r="G50" s="1336"/>
      <c r="H50" s="1336"/>
      <c r="I50" s="1338"/>
    </row>
    <row r="51" spans="1:9" s="165" customFormat="1" x14ac:dyDescent="0.25">
      <c r="A51" s="1334"/>
      <c r="B51" s="1336"/>
      <c r="C51" s="1336"/>
      <c r="D51" s="1336"/>
      <c r="E51" s="1336"/>
      <c r="F51" s="1336"/>
      <c r="G51" s="1336"/>
      <c r="H51" s="1336"/>
      <c r="I51" s="1338"/>
    </row>
    <row r="52" spans="1:9" s="165" customFormat="1" ht="13.8" x14ac:dyDescent="0.3">
      <c r="A52" s="1340" t="s">
        <v>1856</v>
      </c>
      <c r="B52" s="1341" t="s">
        <v>1870</v>
      </c>
      <c r="C52" s="1336"/>
      <c r="D52" s="1341" t="s">
        <v>1830</v>
      </c>
      <c r="E52" s="1336"/>
      <c r="F52" s="1341" t="s">
        <v>1869</v>
      </c>
      <c r="G52" s="1336"/>
      <c r="H52" s="1336"/>
      <c r="I52" s="1338"/>
    </row>
    <row r="53" spans="1:9" s="165" customFormat="1" x14ac:dyDescent="0.25">
      <c r="A53" s="1334"/>
      <c r="B53" s="907" t="s">
        <v>1868</v>
      </c>
      <c r="C53" s="1336"/>
      <c r="D53" s="1336"/>
      <c r="E53" s="1336"/>
      <c r="F53" s="1336"/>
      <c r="G53" s="1336"/>
      <c r="H53" s="1336"/>
      <c r="I53" s="1338"/>
    </row>
    <row r="54" spans="1:9" s="165" customFormat="1" x14ac:dyDescent="0.25">
      <c r="A54" s="1334"/>
      <c r="B54" s="1336"/>
      <c r="C54" s="1336"/>
      <c r="D54" s="1336"/>
      <c r="E54" s="1336"/>
      <c r="F54" s="1336"/>
      <c r="G54" s="1336"/>
      <c r="H54" s="1336"/>
      <c r="I54" s="1338"/>
    </row>
    <row r="55" spans="1:9" s="165" customFormat="1" ht="13.8" thickBot="1" x14ac:dyDescent="0.3">
      <c r="A55" s="1343"/>
      <c r="B55" s="1344"/>
      <c r="C55" s="1344"/>
      <c r="D55" s="1344"/>
      <c r="E55" s="1344"/>
      <c r="F55" s="1344"/>
      <c r="G55" s="1344"/>
      <c r="H55" s="1344"/>
      <c r="I55" s="1345"/>
    </row>
    <row r="56" spans="1:9" s="165" customFormat="1" x14ac:dyDescent="0.25"/>
  </sheetData>
  <mergeCells count="1">
    <mergeCell ref="B1:I1"/>
  </mergeCells>
  <printOptions horizontalCentered="1"/>
  <pageMargins left="0.25" right="0.25" top="0.5" bottom="0.75" header="0.3" footer="0.3"/>
  <pageSetup scale="96" fitToHeight="3" orientation="landscape" r:id="rId1"/>
  <rowBreaks count="1" manualBreakCount="1">
    <brk id="4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P40"/>
  <sheetViews>
    <sheetView showGridLines="0" zoomScaleNormal="100" workbookViewId="0">
      <selection activeCell="O46" sqref="O46"/>
    </sheetView>
  </sheetViews>
  <sheetFormatPr defaultColWidth="7.88671875" defaultRowHeight="13.2" x14ac:dyDescent="0.25"/>
  <cols>
    <col min="1" max="1" width="5.5546875" style="1" customWidth="1"/>
    <col min="2" max="2" width="11.44140625" style="1" customWidth="1"/>
    <col min="3" max="3" width="50.44140625" style="1" customWidth="1"/>
    <col min="4" max="5" width="7.109375" style="1" customWidth="1"/>
    <col min="6" max="6" width="1.44140625" style="607" customWidth="1"/>
    <col min="7" max="8" width="7.109375" style="1" customWidth="1"/>
    <col min="9" max="9" width="1.44140625" style="607" customWidth="1"/>
    <col min="10" max="10" width="7.109375" style="1" customWidth="1"/>
    <col min="11" max="11" width="1.44140625" style="1" customWidth="1"/>
    <col min="12" max="12" width="10.88671875" style="1" customWidth="1"/>
    <col min="13" max="13" width="13.44140625" style="1" customWidth="1"/>
    <col min="14" max="14" width="12.44140625" style="1" bestFit="1" customWidth="1"/>
    <col min="15" max="16384" width="7.88671875" style="1"/>
  </cols>
  <sheetData>
    <row r="1" spans="2:14" ht="13.8" thickBot="1" x14ac:dyDescent="0.3">
      <c r="J1" s="406" t="s">
        <v>82</v>
      </c>
      <c r="L1" s="6"/>
      <c r="M1" s="6"/>
    </row>
    <row r="2" spans="2:14" ht="25.5" customHeight="1" thickBot="1" x14ac:dyDescent="0.3">
      <c r="J2" s="406" t="s">
        <v>85</v>
      </c>
      <c r="L2" s="6"/>
      <c r="M2" s="6"/>
    </row>
    <row r="3" spans="2:14" ht="13.8" thickBot="1" x14ac:dyDescent="0.3">
      <c r="B3" s="502"/>
      <c r="C3" s="502"/>
    </row>
    <row r="4" spans="2:14" ht="15.6" x14ac:dyDescent="0.3">
      <c r="B4" s="2271" t="s">
        <v>1374</v>
      </c>
      <c r="C4" s="2272"/>
      <c r="D4" s="2272"/>
      <c r="E4" s="2272"/>
      <c r="F4" s="2272"/>
      <c r="G4" s="2272"/>
      <c r="H4" s="2272"/>
      <c r="I4" s="2272"/>
      <c r="J4" s="2272"/>
      <c r="K4" s="2272"/>
      <c r="L4" s="2272"/>
      <c r="M4" s="2301"/>
    </row>
    <row r="5" spans="2:14" ht="15.6" x14ac:dyDescent="0.3">
      <c r="B5" s="2274" t="s">
        <v>1378</v>
      </c>
      <c r="C5" s="2275"/>
      <c r="D5" s="2275"/>
      <c r="E5" s="2275"/>
      <c r="F5" s="2275"/>
      <c r="G5" s="2275"/>
      <c r="H5" s="2275"/>
      <c r="I5" s="2275"/>
      <c r="J5" s="2275"/>
      <c r="K5" s="2275"/>
      <c r="L5" s="2275"/>
      <c r="M5" s="2295"/>
    </row>
    <row r="6" spans="2:14" ht="15.6" x14ac:dyDescent="0.3">
      <c r="B6" s="2283" t="s">
        <v>1330</v>
      </c>
      <c r="C6" s="2284"/>
      <c r="D6" s="2284"/>
      <c r="E6" s="1347"/>
      <c r="F6" s="1470"/>
      <c r="G6" s="1347"/>
      <c r="H6" s="1347"/>
      <c r="I6" s="1470"/>
      <c r="J6" s="1347"/>
      <c r="K6" s="1347"/>
      <c r="L6" s="1347"/>
      <c r="M6" s="1358"/>
    </row>
    <row r="7" spans="2:14" x14ac:dyDescent="0.25">
      <c r="B7" s="10" t="s">
        <v>379</v>
      </c>
      <c r="C7" s="609"/>
      <c r="D7" s="609"/>
      <c r="E7" s="609"/>
      <c r="F7" s="612"/>
      <c r="G7" s="612"/>
      <c r="H7" s="83" t="s">
        <v>256</v>
      </c>
      <c r="I7" s="612"/>
      <c r="J7" s="612"/>
      <c r="K7" s="612"/>
      <c r="L7" s="612"/>
      <c r="M7" s="40"/>
      <c r="N7" s="5"/>
    </row>
    <row r="8" spans="2:14" x14ac:dyDescent="0.25">
      <c r="B8" s="47" t="s">
        <v>2</v>
      </c>
      <c r="C8" s="609"/>
      <c r="D8" s="612"/>
      <c r="E8" s="612"/>
      <c r="F8" s="612"/>
      <c r="G8" s="612"/>
      <c r="H8" s="612"/>
      <c r="I8" s="612"/>
      <c r="J8" s="612"/>
      <c r="K8" s="612"/>
      <c r="L8" s="612"/>
      <c r="M8" s="40"/>
      <c r="N8" s="5"/>
    </row>
    <row r="9" spans="2:14" x14ac:dyDescent="0.25">
      <c r="B9" s="10"/>
      <c r="C9" s="612"/>
      <c r="D9" s="612"/>
      <c r="E9" s="612"/>
      <c r="F9" s="612"/>
      <c r="G9" s="612"/>
      <c r="H9" s="612"/>
      <c r="I9" s="612"/>
      <c r="J9" s="612"/>
      <c r="K9" s="612"/>
      <c r="L9" s="612"/>
      <c r="M9" s="40"/>
      <c r="N9" s="5"/>
    </row>
    <row r="10" spans="2:14" ht="13.8" thickBot="1" x14ac:dyDescent="0.3">
      <c r="B10" s="10"/>
      <c r="C10" s="6" t="s">
        <v>1366</v>
      </c>
      <c r="D10" s="6"/>
      <c r="E10" s="6"/>
      <c r="F10" s="6"/>
      <c r="G10" s="6"/>
      <c r="H10" s="6"/>
      <c r="I10" s="6"/>
      <c r="J10" s="6"/>
      <c r="K10" s="6"/>
      <c r="L10" s="6"/>
      <c r="M10" s="50"/>
      <c r="N10" s="5"/>
    </row>
    <row r="11" spans="2:14" x14ac:dyDescent="0.25">
      <c r="B11" s="10"/>
      <c r="C11" s="612"/>
      <c r="D11" s="612"/>
      <c r="E11" s="612"/>
      <c r="F11" s="612"/>
      <c r="G11" s="612"/>
      <c r="H11" s="612"/>
      <c r="I11" s="612"/>
      <c r="J11" s="612"/>
      <c r="K11" s="612"/>
      <c r="L11" s="612"/>
      <c r="M11" s="40"/>
      <c r="N11" s="5"/>
    </row>
    <row r="12" spans="2:14" ht="13.8" thickBot="1" x14ac:dyDescent="0.3">
      <c r="B12" s="10"/>
      <c r="C12" s="612"/>
      <c r="D12" s="612"/>
      <c r="E12" s="612"/>
      <c r="F12" s="612"/>
      <c r="G12" s="612"/>
      <c r="H12" s="612"/>
      <c r="I12" s="612"/>
      <c r="J12" s="612"/>
      <c r="K12" s="612"/>
      <c r="L12" s="612"/>
      <c r="M12" s="40"/>
      <c r="N12" s="5"/>
    </row>
    <row r="13" spans="2:14" x14ac:dyDescent="0.25">
      <c r="B13" s="56" t="s">
        <v>1380</v>
      </c>
      <c r="C13" s="770" t="s">
        <v>1367</v>
      </c>
      <c r="D13" s="771" t="s">
        <v>1368</v>
      </c>
      <c r="E13" s="771" t="s">
        <v>1377</v>
      </c>
      <c r="F13" s="771"/>
      <c r="G13" s="771" t="s">
        <v>1370</v>
      </c>
      <c r="H13" s="771" t="s">
        <v>1122</v>
      </c>
      <c r="I13" s="771"/>
      <c r="J13" s="771" t="s">
        <v>1120</v>
      </c>
      <c r="K13" s="771"/>
      <c r="L13" s="771" t="s">
        <v>1371</v>
      </c>
      <c r="M13" s="772" t="s">
        <v>1371</v>
      </c>
      <c r="N13" s="5"/>
    </row>
    <row r="14" spans="2:14" x14ac:dyDescent="0.25">
      <c r="B14" s="10"/>
      <c r="C14" s="10"/>
      <c r="D14" s="612"/>
      <c r="E14" s="612"/>
      <c r="F14" s="612"/>
      <c r="G14" s="612"/>
      <c r="H14" s="1352" t="s">
        <v>1993</v>
      </c>
      <c r="I14" s="612"/>
      <c r="J14" s="1352" t="s">
        <v>1119</v>
      </c>
      <c r="K14" s="612"/>
      <c r="L14" s="1352" t="s">
        <v>1372</v>
      </c>
      <c r="M14" s="12" t="s">
        <v>1373</v>
      </c>
      <c r="N14" s="5"/>
    </row>
    <row r="15" spans="2:14" ht="6.75" customHeight="1" thickBot="1" x14ac:dyDescent="0.3">
      <c r="B15" s="10"/>
      <c r="C15" s="13"/>
      <c r="D15" s="14"/>
      <c r="E15" s="14"/>
      <c r="F15" s="14"/>
      <c r="G15" s="14"/>
      <c r="H15" s="14"/>
      <c r="I15" s="14"/>
      <c r="J15" s="14"/>
      <c r="K15" s="14"/>
      <c r="L15" s="15"/>
      <c r="M15" s="16"/>
      <c r="N15" s="5"/>
    </row>
    <row r="16" spans="2:14" ht="13.8" thickTop="1" x14ac:dyDescent="0.25">
      <c r="B16" s="10" t="s">
        <v>1386</v>
      </c>
      <c r="C16" s="899" t="s">
        <v>1018</v>
      </c>
      <c r="D16" s="612"/>
      <c r="E16" s="612"/>
      <c r="F16" s="612"/>
      <c r="G16" s="612"/>
      <c r="H16" s="612"/>
      <c r="I16" s="612"/>
      <c r="J16" s="612"/>
      <c r="K16" s="612"/>
      <c r="L16" s="18"/>
      <c r="M16" s="825"/>
      <c r="N16" s="5"/>
    </row>
    <row r="17" spans="2:16" x14ac:dyDescent="0.25">
      <c r="B17" s="10"/>
      <c r="C17" s="1107" t="s">
        <v>1406</v>
      </c>
      <c r="D17" s="407" t="s">
        <v>262</v>
      </c>
      <c r="E17" s="335"/>
      <c r="F17" s="612"/>
      <c r="G17" s="335"/>
      <c r="H17" s="1364">
        <v>2017</v>
      </c>
      <c r="I17" s="612"/>
      <c r="J17" s="1364"/>
      <c r="K17" s="612"/>
      <c r="L17" s="824">
        <v>2500</v>
      </c>
      <c r="M17" s="827"/>
      <c r="N17" s="5"/>
    </row>
    <row r="18" spans="2:16" x14ac:dyDescent="0.25">
      <c r="B18" s="10" t="s">
        <v>1386</v>
      </c>
      <c r="C18" s="899" t="s">
        <v>1023</v>
      </c>
      <c r="D18" s="1364"/>
      <c r="E18" s="1364"/>
      <c r="F18" s="612"/>
      <c r="G18" s="1364"/>
      <c r="H18" s="1364"/>
      <c r="I18" s="612"/>
      <c r="J18" s="1364"/>
      <c r="K18" s="612"/>
      <c r="L18" s="828"/>
      <c r="M18" s="829"/>
      <c r="N18" s="5"/>
    </row>
    <row r="19" spans="2:16" x14ac:dyDescent="0.25">
      <c r="B19" s="10"/>
      <c r="C19" s="1363" t="s">
        <v>747</v>
      </c>
      <c r="D19" s="407" t="s">
        <v>262</v>
      </c>
      <c r="E19" s="335"/>
      <c r="F19" s="612"/>
      <c r="G19" s="335"/>
      <c r="H19" s="1364">
        <v>2017</v>
      </c>
      <c r="I19" s="612"/>
      <c r="J19" s="1364"/>
      <c r="K19" s="612"/>
      <c r="L19" s="824"/>
      <c r="M19" s="827">
        <v>2500</v>
      </c>
      <c r="N19" s="26"/>
    </row>
    <row r="20" spans="2:16" ht="13.8" thickBot="1" x14ac:dyDescent="0.3">
      <c r="B20" s="10"/>
      <c r="C20" s="628"/>
      <c r="D20" s="1364"/>
      <c r="E20" s="1364"/>
      <c r="F20" s="612"/>
      <c r="G20" s="1364"/>
      <c r="H20" s="1364"/>
      <c r="I20" s="612"/>
      <c r="J20" s="1364"/>
      <c r="K20" s="612"/>
      <c r="L20" s="824"/>
      <c r="M20" s="827"/>
      <c r="N20" s="5"/>
    </row>
    <row r="21" spans="2:16" x14ac:dyDescent="0.25">
      <c r="B21" s="10"/>
      <c r="C21" s="1361"/>
      <c r="D21" s="1362"/>
      <c r="E21" s="1362"/>
      <c r="F21" s="29"/>
      <c r="G21" s="1362"/>
      <c r="H21" s="1362"/>
      <c r="I21" s="29"/>
      <c r="J21" s="1362"/>
      <c r="K21" s="29"/>
      <c r="L21" s="30"/>
      <c r="M21" s="31"/>
      <c r="N21" s="5"/>
    </row>
    <row r="22" spans="2:16" ht="13.8" thickBot="1" x14ac:dyDescent="0.3">
      <c r="B22" s="10"/>
      <c r="C22" s="10"/>
      <c r="D22" s="612"/>
      <c r="E22" s="612"/>
      <c r="F22" s="612"/>
      <c r="G22" s="612"/>
      <c r="H22" s="612"/>
      <c r="I22" s="612"/>
      <c r="J22" s="612"/>
      <c r="K22" s="612"/>
      <c r="L22" s="32">
        <f>SUM(L17:L21)</f>
        <v>2500</v>
      </c>
      <c r="M22" s="33">
        <f>SUM(M17:M21)</f>
        <v>2500</v>
      </c>
      <c r="N22" s="84"/>
    </row>
    <row r="23" spans="2:16" ht="14.4" thickTop="1" thickBot="1" x14ac:dyDescent="0.3">
      <c r="B23" s="10"/>
      <c r="C23" s="34"/>
      <c r="D23" s="6"/>
      <c r="E23" s="6"/>
      <c r="F23" s="6"/>
      <c r="G23" s="6"/>
      <c r="H23" s="6"/>
      <c r="I23" s="6"/>
      <c r="J23" s="6"/>
      <c r="K23" s="6"/>
      <c r="L23" s="35"/>
      <c r="M23" s="36">
        <f>+M22-L22</f>
        <v>0</v>
      </c>
      <c r="P23" s="44"/>
    </row>
    <row r="24" spans="2:16" x14ac:dyDescent="0.25">
      <c r="B24" s="10"/>
      <c r="C24" s="612"/>
      <c r="D24" s="612"/>
      <c r="E24" s="612"/>
      <c r="F24" s="612"/>
      <c r="G24" s="612"/>
      <c r="H24" s="612"/>
      <c r="I24" s="612"/>
      <c r="J24" s="612"/>
      <c r="K24" s="612"/>
      <c r="L24" s="612"/>
      <c r="M24" s="40"/>
    </row>
    <row r="25" spans="2:16" x14ac:dyDescent="0.25">
      <c r="B25" s="10"/>
      <c r="C25" s="2279" t="s">
        <v>1409</v>
      </c>
      <c r="D25" s="2279"/>
      <c r="E25" s="612"/>
      <c r="F25" s="612"/>
      <c r="G25" s="612"/>
      <c r="H25" s="612"/>
      <c r="I25" s="612"/>
      <c r="J25" s="612"/>
      <c r="K25" s="612"/>
      <c r="L25" s="612"/>
      <c r="M25" s="619"/>
    </row>
    <row r="26" spans="2:16" x14ac:dyDescent="0.25">
      <c r="B26" s="10"/>
      <c r="C26" s="612" t="s">
        <v>1024</v>
      </c>
      <c r="D26" s="612"/>
      <c r="E26" s="612"/>
      <c r="F26" s="612"/>
      <c r="G26" s="612"/>
      <c r="H26" s="612"/>
      <c r="I26" s="612"/>
      <c r="J26" s="612"/>
      <c r="K26" s="612"/>
      <c r="L26" s="612"/>
      <c r="M26" s="619"/>
    </row>
    <row r="27" spans="2:16" x14ac:dyDescent="0.25">
      <c r="B27" s="10"/>
      <c r="C27" s="610" t="s">
        <v>249</v>
      </c>
      <c r="D27" s="610"/>
      <c r="E27" s="610"/>
      <c r="F27" s="610"/>
      <c r="G27" s="610"/>
      <c r="H27" s="610"/>
      <c r="I27" s="610"/>
      <c r="J27" s="610"/>
      <c r="K27" s="610"/>
      <c r="L27" s="610"/>
      <c r="M27" s="619"/>
    </row>
    <row r="28" spans="2:16" x14ac:dyDescent="0.25">
      <c r="B28" s="10"/>
      <c r="C28" s="424" t="s">
        <v>939</v>
      </c>
      <c r="D28" s="424"/>
      <c r="E28" s="424"/>
      <c r="F28" s="612"/>
      <c r="G28" s="612"/>
      <c r="H28" s="612"/>
      <c r="I28" s="612"/>
      <c r="J28" s="612"/>
      <c r="K28" s="612"/>
      <c r="L28" s="612"/>
      <c r="M28" s="619"/>
    </row>
    <row r="29" spans="2:16" x14ac:dyDescent="0.25">
      <c r="B29" s="10"/>
      <c r="C29" s="609" t="s">
        <v>63</v>
      </c>
      <c r="D29" s="612"/>
      <c r="E29" s="612" t="s">
        <v>1025</v>
      </c>
      <c r="F29" s="612"/>
      <c r="G29" s="612"/>
      <c r="H29" s="612"/>
      <c r="I29" s="612"/>
      <c r="J29" s="612"/>
      <c r="K29" s="612"/>
      <c r="L29" s="612"/>
      <c r="M29" s="619"/>
    </row>
    <row r="30" spans="2:16" x14ac:dyDescent="0.25">
      <c r="B30" s="10"/>
      <c r="C30" s="609" t="s">
        <v>963</v>
      </c>
      <c r="D30" s="612"/>
      <c r="E30" s="612" t="s">
        <v>909</v>
      </c>
      <c r="F30" s="612"/>
      <c r="G30" s="612"/>
      <c r="H30" s="612"/>
      <c r="I30" s="612"/>
      <c r="J30" s="612"/>
      <c r="K30" s="612"/>
      <c r="L30" s="612"/>
      <c r="M30" s="619"/>
    </row>
    <row r="31" spans="2:16" x14ac:dyDescent="0.25">
      <c r="B31" s="10"/>
      <c r="C31" s="609" t="s">
        <v>1026</v>
      </c>
      <c r="D31" s="612"/>
      <c r="E31" s="612"/>
      <c r="F31" s="612"/>
      <c r="G31" s="612"/>
      <c r="H31" s="612"/>
      <c r="I31" s="612"/>
      <c r="J31" s="612"/>
      <c r="K31" s="612"/>
      <c r="L31" s="612"/>
      <c r="M31" s="619"/>
    </row>
    <row r="32" spans="2:16" x14ac:dyDescent="0.25">
      <c r="B32" s="10"/>
      <c r="C32" s="609" t="s">
        <v>255</v>
      </c>
      <c r="D32" s="612"/>
      <c r="E32" s="612"/>
      <c r="F32" s="612"/>
      <c r="G32" s="612"/>
      <c r="H32" s="612"/>
      <c r="I32" s="612"/>
      <c r="J32" s="612"/>
      <c r="K32" s="612"/>
      <c r="L32" s="612"/>
      <c r="M32" s="619"/>
    </row>
    <row r="33" spans="2:13" x14ac:dyDescent="0.25">
      <c r="B33" s="10"/>
      <c r="C33" s="609"/>
      <c r="D33" s="612"/>
      <c r="E33" s="612"/>
      <c r="F33" s="612"/>
      <c r="G33" s="612"/>
      <c r="H33" s="612"/>
      <c r="I33" s="612"/>
      <c r="J33" s="612"/>
      <c r="K33" s="612"/>
      <c r="L33" s="612"/>
      <c r="M33" s="619"/>
    </row>
    <row r="34" spans="2:13" x14ac:dyDescent="0.25">
      <c r="B34" s="10"/>
      <c r="C34" s="609" t="s">
        <v>64</v>
      </c>
      <c r="D34" s="612"/>
      <c r="E34" s="612" t="s">
        <v>785</v>
      </c>
      <c r="F34" s="479"/>
      <c r="G34" s="612"/>
      <c r="H34" s="612"/>
      <c r="I34" s="479"/>
      <c r="J34" s="417" t="s">
        <v>960</v>
      </c>
      <c r="K34" s="479"/>
      <c r="L34" s="417"/>
      <c r="M34" s="1403">
        <v>38834</v>
      </c>
    </row>
    <row r="35" spans="2:13" x14ac:dyDescent="0.25">
      <c r="B35" s="10"/>
      <c r="C35" s="612"/>
      <c r="D35" s="612"/>
      <c r="E35" s="612"/>
      <c r="F35" s="479"/>
      <c r="G35" s="2304">
        <v>39552</v>
      </c>
      <c r="H35" s="2305"/>
      <c r="I35" s="479"/>
      <c r="J35" s="417" t="s">
        <v>961</v>
      </c>
      <c r="K35" s="479"/>
      <c r="L35" s="417"/>
      <c r="M35" s="1404" t="s">
        <v>326</v>
      </c>
    </row>
    <row r="36" spans="2:13" ht="28.5" customHeight="1" thickBot="1" x14ac:dyDescent="0.3">
      <c r="B36" s="10"/>
      <c r="C36" s="925" t="s">
        <v>2892</v>
      </c>
      <c r="D36" s="612"/>
      <c r="E36" s="612"/>
      <c r="F36" s="1364"/>
      <c r="G36" s="2306" t="s">
        <v>955</v>
      </c>
      <c r="H36" s="2306"/>
      <c r="I36" s="1473"/>
      <c r="J36" s="2302" t="s">
        <v>1095</v>
      </c>
      <c r="K36" s="2302"/>
      <c r="L36" s="2302"/>
      <c r="M36" s="2303"/>
    </row>
    <row r="37" spans="2:13" x14ac:dyDescent="0.25">
      <c r="B37" s="10"/>
      <c r="C37" s="2113" t="s">
        <v>1649</v>
      </c>
      <c r="D37" s="612"/>
      <c r="E37" s="612"/>
      <c r="F37" s="612"/>
      <c r="G37" s="612"/>
      <c r="H37" s="612"/>
      <c r="I37" s="612"/>
      <c r="J37" s="612"/>
      <c r="K37" s="612"/>
      <c r="L37" s="612"/>
      <c r="M37" s="40"/>
    </row>
    <row r="38" spans="2:13" x14ac:dyDescent="0.25">
      <c r="B38" s="10"/>
      <c r="C38" s="2114" t="s">
        <v>1650</v>
      </c>
      <c r="D38" s="612"/>
      <c r="E38" s="612"/>
      <c r="F38" s="612"/>
      <c r="G38" s="612"/>
      <c r="H38" s="612"/>
      <c r="I38" s="612"/>
      <c r="J38" s="612"/>
      <c r="K38" s="612"/>
      <c r="L38" s="612"/>
      <c r="M38" s="40"/>
    </row>
    <row r="39" spans="2:13" ht="13.8" thickBot="1" x14ac:dyDescent="0.3">
      <c r="B39" s="10"/>
      <c r="C39" s="2115" t="s">
        <v>1651</v>
      </c>
      <c r="D39" s="612"/>
      <c r="E39" s="612"/>
      <c r="F39" s="612"/>
      <c r="G39" s="612"/>
      <c r="H39" s="612"/>
      <c r="I39" s="612"/>
      <c r="J39" s="612"/>
      <c r="K39" s="612"/>
      <c r="L39" s="612"/>
      <c r="M39" s="40"/>
    </row>
    <row r="40" spans="2:13" ht="13.8" thickBot="1" x14ac:dyDescent="0.3">
      <c r="B40" s="34"/>
      <c r="C40" s="6"/>
      <c r="D40" s="6"/>
      <c r="E40" s="6"/>
      <c r="F40" s="6"/>
      <c r="G40" s="6"/>
      <c r="H40" s="6"/>
      <c r="I40" s="6"/>
      <c r="J40" s="6"/>
      <c r="K40" s="6"/>
      <c r="L40" s="6"/>
      <c r="M40" s="50"/>
    </row>
  </sheetData>
  <mergeCells count="7">
    <mergeCell ref="B4:M4"/>
    <mergeCell ref="J36:M36"/>
    <mergeCell ref="B5:M5"/>
    <mergeCell ref="B6:D6"/>
    <mergeCell ref="C25:D25"/>
    <mergeCell ref="G35:H35"/>
    <mergeCell ref="G36:H36"/>
  </mergeCells>
  <phoneticPr fontId="0" type="noConversion"/>
  <printOptions horizontalCentered="1"/>
  <pageMargins left="0.1" right="0.15" top="1" bottom="0.75" header="0.69" footer="0"/>
  <pageSetup scale="90" fitToHeight="15" orientation="landscape" r:id="rId1"/>
  <headerFooter alignWithMargins="0">
    <oddFooter>&amp;L&amp;"Times New Roman,Regular"&amp;9
Journal Entry Control Log
June 2016
&amp;R&amp;P of &amp;N
&amp;D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O61"/>
  <sheetViews>
    <sheetView showGridLines="0" zoomScaleNormal="100" workbookViewId="0">
      <selection activeCell="O27" sqref="O27"/>
    </sheetView>
  </sheetViews>
  <sheetFormatPr defaultColWidth="7.88671875" defaultRowHeight="13.2" x14ac:dyDescent="0.25"/>
  <cols>
    <col min="1" max="1" width="5.44140625" style="305" customWidth="1"/>
    <col min="2" max="2" width="12.88671875" style="305" customWidth="1"/>
    <col min="3" max="3" width="46.5546875" style="305" customWidth="1"/>
    <col min="4" max="5" width="7.109375" style="305" customWidth="1"/>
    <col min="6" max="6" width="1.44140625" style="305" customWidth="1"/>
    <col min="7" max="7" width="7.6640625" style="305" customWidth="1"/>
    <col min="8" max="9" width="7.109375" style="305" customWidth="1"/>
    <col min="10" max="10" width="1.44140625" style="305" customWidth="1"/>
    <col min="11" max="11" width="7.109375" style="305" customWidth="1"/>
    <col min="12" max="12" width="1.44140625" style="305" customWidth="1"/>
    <col min="13" max="13" width="15.44140625" style="305" customWidth="1"/>
    <col min="14" max="14" width="14.88671875" style="305" customWidth="1"/>
    <col min="15" max="15" width="12.44140625" style="305" bestFit="1" customWidth="1"/>
    <col min="16" max="16384" width="7.88671875" style="305"/>
  </cols>
  <sheetData>
    <row r="1" spans="2:15" s="240" customFormat="1" ht="13.8" thickBot="1" x14ac:dyDescent="0.3">
      <c r="F1" s="607"/>
      <c r="J1" s="607"/>
      <c r="K1" s="406" t="s">
        <v>82</v>
      </c>
      <c r="L1" s="1"/>
      <c r="M1" s="6"/>
      <c r="N1" s="6"/>
    </row>
    <row r="2" spans="2:15" s="240" customFormat="1" ht="25.5" customHeight="1" thickBot="1" x14ac:dyDescent="0.3">
      <c r="F2" s="607"/>
      <c r="J2" s="607"/>
      <c r="K2" s="406" t="s">
        <v>85</v>
      </c>
      <c r="L2" s="1"/>
      <c r="M2" s="6"/>
      <c r="N2" s="6"/>
    </row>
    <row r="3" spans="2:15" ht="13.8" thickBot="1" x14ac:dyDescent="0.3">
      <c r="B3" s="304"/>
      <c r="C3" s="304"/>
      <c r="D3" s="304"/>
      <c r="E3" s="304"/>
      <c r="F3" s="304"/>
      <c r="G3" s="304"/>
      <c r="H3" s="304"/>
      <c r="I3" s="304"/>
      <c r="J3" s="304"/>
      <c r="K3" s="304"/>
      <c r="L3" s="304"/>
      <c r="M3" s="304"/>
      <c r="N3" s="304"/>
    </row>
    <row r="4" spans="2:15" s="306" customFormat="1" ht="15.6" x14ac:dyDescent="0.3">
      <c r="B4" s="2271" t="s">
        <v>1374</v>
      </c>
      <c r="C4" s="2272"/>
      <c r="D4" s="2272"/>
      <c r="E4" s="2272"/>
      <c r="F4" s="2272"/>
      <c r="G4" s="2272"/>
      <c r="H4" s="2272"/>
      <c r="I4" s="2272"/>
      <c r="J4" s="2272"/>
      <c r="K4" s="2272"/>
      <c r="L4" s="2272"/>
      <c r="M4" s="2272"/>
      <c r="N4" s="2301"/>
    </row>
    <row r="5" spans="2:15" s="306" customFormat="1" ht="15.6" x14ac:dyDescent="0.3">
      <c r="B5" s="2289" t="s">
        <v>1378</v>
      </c>
      <c r="C5" s="2290"/>
      <c r="D5" s="2290"/>
      <c r="E5" s="2290"/>
      <c r="F5" s="2290"/>
      <c r="G5" s="2290"/>
      <c r="H5" s="2290"/>
      <c r="I5" s="2290"/>
      <c r="J5" s="2290"/>
      <c r="K5" s="2290"/>
      <c r="L5" s="2290"/>
      <c r="M5" s="2290"/>
      <c r="N5" s="2291"/>
    </row>
    <row r="6" spans="2:15" s="306" customFormat="1" ht="15.6" x14ac:dyDescent="0.3">
      <c r="B6" s="2293" t="s">
        <v>258</v>
      </c>
      <c r="C6" s="2294"/>
      <c r="D6" s="2294"/>
      <c r="E6" s="1355"/>
      <c r="F6" s="1472"/>
      <c r="G6" s="1355"/>
      <c r="H6" s="1355"/>
      <c r="I6" s="1355"/>
      <c r="J6" s="1472"/>
      <c r="K6" s="1355"/>
      <c r="L6" s="1355"/>
      <c r="M6" s="1355"/>
      <c r="N6" s="1356"/>
    </row>
    <row r="7" spans="2:15" s="306" customFormat="1" ht="15.6" x14ac:dyDescent="0.3">
      <c r="B7" s="307" t="s">
        <v>259</v>
      </c>
      <c r="C7" s="308"/>
      <c r="D7" s="308"/>
      <c r="E7" s="1355"/>
      <c r="F7" s="310"/>
      <c r="G7" s="1355"/>
      <c r="H7" s="309" t="s">
        <v>967</v>
      </c>
      <c r="I7" s="310"/>
      <c r="J7" s="310"/>
      <c r="K7" s="310"/>
      <c r="L7" s="310"/>
      <c r="M7" s="310"/>
      <c r="N7" s="1356"/>
    </row>
    <row r="8" spans="2:15" x14ac:dyDescent="0.25">
      <c r="B8" s="311" t="s">
        <v>1243</v>
      </c>
      <c r="C8" s="308"/>
      <c r="D8" s="308"/>
      <c r="E8" s="308"/>
      <c r="F8" s="312"/>
      <c r="G8" s="312"/>
      <c r="H8" s="312"/>
      <c r="I8" s="312"/>
      <c r="J8" s="312"/>
      <c r="K8" s="312"/>
      <c r="L8" s="312"/>
      <c r="M8" s="312"/>
      <c r="N8" s="313"/>
      <c r="O8" s="314"/>
    </row>
    <row r="9" spans="2:15" x14ac:dyDescent="0.25">
      <c r="B9" s="315"/>
      <c r="C9" s="312"/>
      <c r="D9" s="312"/>
      <c r="E9" s="312"/>
      <c r="F9" s="312"/>
      <c r="G9" s="312"/>
      <c r="H9" s="312"/>
      <c r="I9" s="312"/>
      <c r="J9" s="312"/>
      <c r="K9" s="312"/>
      <c r="L9" s="312"/>
      <c r="M9" s="312"/>
      <c r="N9" s="313"/>
      <c r="O9" s="314"/>
    </row>
    <row r="10" spans="2:15" x14ac:dyDescent="0.25">
      <c r="B10" s="315"/>
      <c r="C10" s="869" t="s">
        <v>1403</v>
      </c>
      <c r="D10" s="312"/>
      <c r="E10" s="312"/>
      <c r="F10" s="312"/>
      <c r="G10" s="312"/>
      <c r="H10" s="312"/>
      <c r="I10" s="312"/>
      <c r="J10" s="312"/>
      <c r="K10" s="312"/>
      <c r="L10" s="312"/>
      <c r="M10" s="312"/>
      <c r="N10" s="313"/>
      <c r="O10" s="314"/>
    </row>
    <row r="11" spans="2:15" ht="13.8" thickBot="1" x14ac:dyDescent="0.3">
      <c r="B11" s="315"/>
      <c r="C11" s="316" t="s">
        <v>1366</v>
      </c>
      <c r="D11" s="316"/>
      <c r="E11" s="316"/>
      <c r="F11" s="316"/>
      <c r="G11" s="316" t="s">
        <v>1408</v>
      </c>
      <c r="H11" s="316"/>
      <c r="I11" s="316"/>
      <c r="J11" s="316"/>
      <c r="K11" s="316"/>
      <c r="L11" s="316"/>
      <c r="M11" s="316"/>
      <c r="N11" s="364"/>
      <c r="O11" s="314"/>
    </row>
    <row r="12" spans="2:15" x14ac:dyDescent="0.25">
      <c r="B12" s="315"/>
      <c r="C12" s="312"/>
      <c r="D12" s="312"/>
      <c r="E12" s="312"/>
      <c r="F12" s="312"/>
      <c r="G12" s="312"/>
      <c r="H12" s="312"/>
      <c r="I12" s="312"/>
      <c r="J12" s="312"/>
      <c r="K12" s="312"/>
      <c r="L12" s="312"/>
      <c r="M12" s="312"/>
      <c r="N12" s="313"/>
      <c r="O12" s="314"/>
    </row>
    <row r="13" spans="2:15" ht="13.8" thickBot="1" x14ac:dyDescent="0.3">
      <c r="B13" s="315"/>
      <c r="C13" s="312"/>
      <c r="D13" s="312"/>
      <c r="E13" s="312"/>
      <c r="F13" s="312"/>
      <c r="G13" s="312"/>
      <c r="H13" s="312"/>
      <c r="I13" s="312"/>
      <c r="J13" s="312"/>
      <c r="K13" s="312"/>
      <c r="L13" s="312"/>
      <c r="M13" s="312"/>
      <c r="N13" s="313"/>
      <c r="O13" s="314"/>
    </row>
    <row r="14" spans="2:15" x14ac:dyDescent="0.25">
      <c r="B14" s="1405" t="s">
        <v>1380</v>
      </c>
      <c r="C14" s="318" t="s">
        <v>1367</v>
      </c>
      <c r="D14" s="319" t="s">
        <v>1368</v>
      </c>
      <c r="E14" s="319" t="s">
        <v>1377</v>
      </c>
      <c r="F14" s="319"/>
      <c r="G14" s="319" t="s">
        <v>1369</v>
      </c>
      <c r="H14" s="319" t="s">
        <v>1370</v>
      </c>
      <c r="I14" s="319" t="s">
        <v>1122</v>
      </c>
      <c r="J14" s="319"/>
      <c r="K14" s="319" t="s">
        <v>1120</v>
      </c>
      <c r="L14" s="319"/>
      <c r="M14" s="319" t="s">
        <v>1371</v>
      </c>
      <c r="N14" s="320" t="s">
        <v>1371</v>
      </c>
      <c r="O14" s="314"/>
    </row>
    <row r="15" spans="2:15" x14ac:dyDescent="0.25">
      <c r="B15" s="315"/>
      <c r="C15" s="315"/>
      <c r="D15" s="312"/>
      <c r="E15" s="312"/>
      <c r="F15" s="312"/>
      <c r="G15" s="312"/>
      <c r="H15" s="312"/>
      <c r="I15" s="1471" t="s">
        <v>1993</v>
      </c>
      <c r="J15" s="312"/>
      <c r="K15" s="321" t="s">
        <v>1119</v>
      </c>
      <c r="L15" s="312"/>
      <c r="M15" s="321" t="s">
        <v>1372</v>
      </c>
      <c r="N15" s="322" t="s">
        <v>1373</v>
      </c>
      <c r="O15" s="314"/>
    </row>
    <row r="16" spans="2:15" ht="6.75" customHeight="1" thickBot="1" x14ac:dyDescent="0.3">
      <c r="B16" s="315"/>
      <c r="C16" s="323"/>
      <c r="D16" s="324"/>
      <c r="E16" s="324"/>
      <c r="F16" s="324"/>
      <c r="G16" s="324"/>
      <c r="H16" s="324"/>
      <c r="I16" s="324"/>
      <c r="J16" s="324"/>
      <c r="K16" s="324"/>
      <c r="L16" s="324"/>
      <c r="M16" s="325"/>
      <c r="N16" s="326"/>
      <c r="O16" s="314"/>
    </row>
    <row r="17" spans="2:15" s="332" customFormat="1" ht="13.8" thickTop="1" x14ac:dyDescent="0.25">
      <c r="B17" s="773" t="s">
        <v>1386</v>
      </c>
      <c r="C17" s="1349" t="s">
        <v>1405</v>
      </c>
      <c r="D17" s="610"/>
      <c r="E17" s="610"/>
      <c r="F17" s="610"/>
      <c r="G17" s="610"/>
      <c r="H17" s="610"/>
      <c r="I17" s="610"/>
      <c r="J17" s="610"/>
      <c r="K17" s="610"/>
      <c r="L17" s="610"/>
      <c r="M17" s="90"/>
      <c r="N17" s="1016"/>
      <c r="O17" s="331"/>
    </row>
    <row r="18" spans="2:15" s="332" customFormat="1" x14ac:dyDescent="0.25">
      <c r="B18" s="773"/>
      <c r="C18" s="1107" t="s">
        <v>1075</v>
      </c>
      <c r="D18" s="407" t="s">
        <v>262</v>
      </c>
      <c r="E18" s="90" t="s">
        <v>907</v>
      </c>
      <c r="F18" s="610"/>
      <c r="G18" s="90" t="s">
        <v>262</v>
      </c>
      <c r="H18" s="90" t="s">
        <v>262</v>
      </c>
      <c r="I18" s="90">
        <v>2017</v>
      </c>
      <c r="J18" s="610"/>
      <c r="K18" s="90"/>
      <c r="L18" s="610"/>
      <c r="M18" s="824">
        <f>50000-2500</f>
        <v>47500</v>
      </c>
      <c r="N18" s="827"/>
      <c r="O18" s="331"/>
    </row>
    <row r="19" spans="2:15" s="332" customFormat="1" x14ac:dyDescent="0.25">
      <c r="B19" s="773" t="s">
        <v>1386</v>
      </c>
      <c r="C19" s="1349" t="s">
        <v>1077</v>
      </c>
      <c r="D19" s="90"/>
      <c r="E19" s="90"/>
      <c r="F19" s="610"/>
      <c r="G19" s="90"/>
      <c r="H19" s="90"/>
      <c r="I19" s="90"/>
      <c r="J19" s="610"/>
      <c r="K19" s="90"/>
      <c r="L19" s="610"/>
      <c r="M19" s="828"/>
      <c r="N19" s="829"/>
      <c r="O19" s="331"/>
    </row>
    <row r="20" spans="2:15" s="332" customFormat="1" x14ac:dyDescent="0.25">
      <c r="B20" s="773"/>
      <c r="C20" s="1107" t="s">
        <v>1406</v>
      </c>
      <c r="D20" s="407" t="s">
        <v>262</v>
      </c>
      <c r="E20" s="90" t="s">
        <v>907</v>
      </c>
      <c r="F20" s="610"/>
      <c r="G20" s="90" t="s">
        <v>262</v>
      </c>
      <c r="H20" s="90" t="s">
        <v>262</v>
      </c>
      <c r="I20" s="90">
        <v>2017</v>
      </c>
      <c r="J20" s="610"/>
      <c r="K20" s="90"/>
      <c r="L20" s="610"/>
      <c r="M20" s="824"/>
      <c r="N20" s="827">
        <v>47500</v>
      </c>
      <c r="O20" s="331"/>
    </row>
    <row r="21" spans="2:15" s="332" customFormat="1" x14ac:dyDescent="0.25">
      <c r="B21" s="773"/>
      <c r="C21" s="1144" t="s">
        <v>1412</v>
      </c>
      <c r="D21" s="90"/>
      <c r="E21" s="90"/>
      <c r="F21" s="610"/>
      <c r="G21" s="90"/>
      <c r="H21" s="90"/>
      <c r="I21" s="90"/>
      <c r="J21" s="610"/>
      <c r="K21" s="90"/>
      <c r="L21" s="610"/>
      <c r="M21" s="824"/>
      <c r="N21" s="827"/>
      <c r="O21" s="331"/>
    </row>
    <row r="22" spans="2:15" s="377" customFormat="1" x14ac:dyDescent="0.25">
      <c r="B22" s="773"/>
      <c r="C22" s="1349" t="s">
        <v>1023</v>
      </c>
      <c r="D22" s="90"/>
      <c r="E22" s="90"/>
      <c r="F22" s="610"/>
      <c r="G22" s="90"/>
      <c r="H22" s="90"/>
      <c r="I22" s="90"/>
      <c r="J22" s="610"/>
      <c r="K22" s="90"/>
      <c r="L22" s="610"/>
      <c r="M22" s="824"/>
      <c r="N22" s="827"/>
      <c r="O22" s="376"/>
    </row>
    <row r="23" spans="2:15" s="377" customFormat="1" ht="13.8" thickBot="1" x14ac:dyDescent="0.3">
      <c r="B23" s="773"/>
      <c r="C23" s="1006" t="s">
        <v>747</v>
      </c>
      <c r="D23" s="407" t="s">
        <v>262</v>
      </c>
      <c r="E23" s="90" t="s">
        <v>907</v>
      </c>
      <c r="F23" s="610"/>
      <c r="G23" s="90" t="s">
        <v>262</v>
      </c>
      <c r="H23" s="90" t="s">
        <v>262</v>
      </c>
      <c r="I23" s="90">
        <v>2017</v>
      </c>
      <c r="J23" s="610"/>
      <c r="K23" s="90"/>
      <c r="L23" s="610"/>
      <c r="M23" s="824"/>
      <c r="N23" s="64" t="s">
        <v>1416</v>
      </c>
      <c r="O23" s="376"/>
    </row>
    <row r="24" spans="2:15" s="377" customFormat="1" x14ac:dyDescent="0.25">
      <c r="B24" s="773"/>
      <c r="C24" s="1359"/>
      <c r="D24" s="1360"/>
      <c r="E24" s="1360"/>
      <c r="F24" s="1013"/>
      <c r="G24" s="1360"/>
      <c r="H24" s="1360"/>
      <c r="I24" s="1360"/>
      <c r="J24" s="1013"/>
      <c r="K24" s="1360"/>
      <c r="L24" s="1013"/>
      <c r="M24" s="768"/>
      <c r="N24" s="769"/>
      <c r="O24" s="376"/>
    </row>
    <row r="25" spans="2:15" s="377" customFormat="1" ht="13.8" thickBot="1" x14ac:dyDescent="0.3">
      <c r="B25" s="773"/>
      <c r="C25" s="773"/>
      <c r="D25" s="610"/>
      <c r="E25" s="610"/>
      <c r="F25" s="610"/>
      <c r="G25" s="610"/>
      <c r="H25" s="610"/>
      <c r="I25" s="610"/>
      <c r="J25" s="610"/>
      <c r="K25" s="610"/>
      <c r="L25" s="610"/>
      <c r="M25" s="32">
        <f>SUM(M18:M24)</f>
        <v>47500</v>
      </c>
      <c r="N25" s="33">
        <f>SUM(N18:N24)</f>
        <v>47500</v>
      </c>
      <c r="O25" s="379"/>
    </row>
    <row r="26" spans="2:15" s="377" customFormat="1" ht="14.4" thickTop="1" thickBot="1" x14ac:dyDescent="0.3">
      <c r="B26" s="378"/>
      <c r="C26" s="380"/>
      <c r="D26" s="381"/>
      <c r="E26" s="381"/>
      <c r="F26" s="381"/>
      <c r="G26" s="381"/>
      <c r="H26" s="381"/>
      <c r="I26" s="381"/>
      <c r="J26" s="381"/>
      <c r="K26" s="381"/>
      <c r="L26" s="381"/>
      <c r="M26" s="382"/>
      <c r="N26" s="383">
        <f>+N25-M25</f>
        <v>0</v>
      </c>
    </row>
    <row r="27" spans="2:15" s="377" customFormat="1" x14ac:dyDescent="0.25">
      <c r="B27" s="378"/>
      <c r="C27" s="374"/>
      <c r="D27" s="374"/>
      <c r="E27" s="374"/>
      <c r="F27" s="374"/>
      <c r="G27" s="374"/>
      <c r="H27" s="374"/>
      <c r="I27" s="374"/>
      <c r="J27" s="374"/>
      <c r="K27" s="374"/>
      <c r="L27" s="374"/>
      <c r="M27" s="374"/>
      <c r="N27" s="375"/>
    </row>
    <row r="28" spans="2:15" x14ac:dyDescent="0.25">
      <c r="B28" s="378"/>
      <c r="C28" s="2292" t="s">
        <v>1409</v>
      </c>
      <c r="D28" s="2292"/>
      <c r="E28" s="312"/>
      <c r="F28" s="312"/>
      <c r="G28" s="312"/>
      <c r="H28" s="312"/>
      <c r="I28" s="312"/>
      <c r="J28" s="312"/>
      <c r="K28" s="312"/>
      <c r="L28" s="312"/>
      <c r="M28" s="312"/>
      <c r="N28" s="1384"/>
    </row>
    <row r="29" spans="2:15" x14ac:dyDescent="0.25">
      <c r="B29" s="315"/>
      <c r="C29" s="610" t="s">
        <v>1612</v>
      </c>
      <c r="D29" s="312"/>
      <c r="E29" s="312"/>
      <c r="F29" s="312"/>
      <c r="G29" s="312"/>
      <c r="H29" s="312"/>
      <c r="I29" s="312"/>
      <c r="J29" s="312"/>
      <c r="K29" s="312"/>
      <c r="L29" s="312"/>
      <c r="M29" s="312"/>
      <c r="N29" s="1384"/>
    </row>
    <row r="30" spans="2:15" x14ac:dyDescent="0.25">
      <c r="B30" s="315"/>
      <c r="C30" s="312" t="s">
        <v>86</v>
      </c>
      <c r="D30" s="312"/>
      <c r="E30" s="312"/>
      <c r="F30" s="312"/>
      <c r="G30" s="312"/>
      <c r="H30" s="312"/>
      <c r="I30" s="312"/>
      <c r="J30" s="312"/>
      <c r="K30" s="312"/>
      <c r="L30" s="312"/>
      <c r="M30" s="312"/>
      <c r="N30" s="1384"/>
    </row>
    <row r="31" spans="2:15" x14ac:dyDescent="0.25">
      <c r="B31" s="315"/>
      <c r="C31" s="199" t="s">
        <v>1047</v>
      </c>
      <c r="D31" s="434"/>
      <c r="E31" s="434"/>
      <c r="F31" s="434"/>
      <c r="G31" s="434"/>
      <c r="H31" s="434"/>
      <c r="I31" s="434"/>
      <c r="J31" s="434"/>
      <c r="K31" s="434"/>
      <c r="L31" s="434"/>
      <c r="M31" s="434"/>
      <c r="N31" s="1406"/>
    </row>
    <row r="32" spans="2:15" x14ac:dyDescent="0.25">
      <c r="B32" s="315"/>
      <c r="C32" s="434" t="s">
        <v>1046</v>
      </c>
      <c r="D32" s="434"/>
      <c r="E32" s="434"/>
      <c r="F32" s="434"/>
      <c r="G32" s="434"/>
      <c r="H32" s="434"/>
      <c r="I32" s="434"/>
      <c r="J32" s="434"/>
      <c r="K32" s="434"/>
      <c r="L32" s="434"/>
      <c r="M32" s="434"/>
      <c r="N32" s="1406"/>
    </row>
    <row r="33" spans="2:14" x14ac:dyDescent="0.25">
      <c r="B33" s="315"/>
      <c r="C33" s="308" t="s">
        <v>962</v>
      </c>
      <c r="D33" s="308"/>
      <c r="E33" s="312"/>
      <c r="F33" s="312"/>
      <c r="G33" s="312" t="s">
        <v>1076</v>
      </c>
      <c r="H33" s="312"/>
      <c r="I33" s="312"/>
      <c r="J33" s="312"/>
      <c r="K33" s="312"/>
      <c r="L33" s="312"/>
      <c r="M33" s="312"/>
      <c r="N33" s="1384"/>
    </row>
    <row r="34" spans="2:14" x14ac:dyDescent="0.25">
      <c r="B34" s="315"/>
      <c r="C34" s="308"/>
      <c r="D34" s="308"/>
      <c r="E34" s="312"/>
      <c r="F34" s="312"/>
      <c r="G34" s="312"/>
      <c r="H34" s="312"/>
      <c r="I34" s="312"/>
      <c r="J34" s="312"/>
      <c r="K34" s="312"/>
      <c r="L34" s="312"/>
      <c r="M34" s="312"/>
      <c r="N34" s="1384"/>
    </row>
    <row r="35" spans="2:14" x14ac:dyDescent="0.25">
      <c r="B35" s="315"/>
      <c r="C35" s="308" t="s">
        <v>963</v>
      </c>
      <c r="D35" s="308"/>
      <c r="E35" s="312"/>
      <c r="F35" s="312"/>
      <c r="G35" s="312" t="s">
        <v>909</v>
      </c>
      <c r="H35" s="312"/>
      <c r="I35" s="312"/>
      <c r="J35" s="312"/>
      <c r="K35" s="312"/>
      <c r="L35" s="312"/>
      <c r="M35" s="312"/>
      <c r="N35" s="1384"/>
    </row>
    <row r="36" spans="2:14" x14ac:dyDescent="0.25">
      <c r="B36" s="315"/>
      <c r="C36" s="308" t="s">
        <v>964</v>
      </c>
      <c r="D36" s="308"/>
      <c r="E36" s="312"/>
      <c r="F36" s="312"/>
      <c r="G36" s="312"/>
      <c r="H36" s="312"/>
      <c r="I36" s="312"/>
      <c r="J36" s="312"/>
      <c r="K36" s="312"/>
      <c r="L36" s="312"/>
      <c r="M36" s="312"/>
      <c r="N36" s="1384"/>
    </row>
    <row r="37" spans="2:14" x14ac:dyDescent="0.25">
      <c r="B37" s="315"/>
      <c r="C37" s="308" t="s">
        <v>965</v>
      </c>
      <c r="D37" s="308"/>
      <c r="E37" s="312"/>
      <c r="F37" s="312"/>
      <c r="G37" s="312"/>
      <c r="H37" s="312"/>
      <c r="I37" s="312"/>
      <c r="J37" s="312"/>
      <c r="K37" s="312"/>
      <c r="L37" s="312"/>
      <c r="M37" s="312"/>
      <c r="N37" s="1384"/>
    </row>
    <row r="38" spans="2:14" x14ac:dyDescent="0.25">
      <c r="B38" s="315"/>
      <c r="C38" s="308"/>
      <c r="D38" s="308"/>
      <c r="E38" s="312"/>
      <c r="F38" s="312"/>
      <c r="G38" s="312"/>
      <c r="H38" s="312"/>
      <c r="I38" s="312"/>
      <c r="J38" s="312"/>
      <c r="K38" s="312"/>
      <c r="L38" s="312"/>
      <c r="M38" s="312"/>
      <c r="N38" s="1384"/>
    </row>
    <row r="39" spans="2:14" x14ac:dyDescent="0.25">
      <c r="B39" s="315"/>
      <c r="C39" s="308" t="s">
        <v>64</v>
      </c>
      <c r="D39" s="308"/>
      <c r="E39" s="312"/>
      <c r="F39" s="312"/>
      <c r="G39" s="312" t="s">
        <v>1136</v>
      </c>
      <c r="H39" s="312"/>
      <c r="I39" s="312"/>
      <c r="J39" s="312"/>
      <c r="K39" s="312"/>
      <c r="L39" s="312"/>
      <c r="M39" s="312"/>
      <c r="N39" s="313"/>
    </row>
    <row r="40" spans="2:14" x14ac:dyDescent="0.25">
      <c r="B40" s="315"/>
      <c r="C40" s="312"/>
      <c r="D40" s="312"/>
      <c r="E40" s="312"/>
      <c r="F40" s="308"/>
      <c r="G40" s="312"/>
      <c r="H40" s="312"/>
      <c r="I40" s="609" t="s">
        <v>1964</v>
      </c>
      <c r="J40" s="308"/>
      <c r="K40" s="308"/>
      <c r="L40" s="308"/>
      <c r="M40" s="312"/>
      <c r="N40" s="1385"/>
    </row>
    <row r="41" spans="2:14" x14ac:dyDescent="0.25">
      <c r="B41" s="315"/>
      <c r="C41" s="312"/>
      <c r="D41" s="312"/>
      <c r="E41" s="312"/>
      <c r="F41" s="308"/>
      <c r="G41" s="312"/>
      <c r="H41" s="312"/>
      <c r="I41" s="308" t="s">
        <v>961</v>
      </c>
      <c r="J41" s="308"/>
      <c r="K41" s="308"/>
      <c r="L41" s="308"/>
      <c r="M41" s="384" t="s">
        <v>745</v>
      </c>
      <c r="N41" s="313"/>
    </row>
    <row r="42" spans="2:14" x14ac:dyDescent="0.25">
      <c r="B42" s="315"/>
      <c r="C42" s="312"/>
      <c r="D42" s="312"/>
      <c r="E42" s="312"/>
      <c r="F42" s="308"/>
      <c r="G42" s="312"/>
      <c r="H42" s="312"/>
      <c r="I42" s="312" t="s">
        <v>749</v>
      </c>
      <c r="J42" s="308"/>
      <c r="K42" s="308"/>
      <c r="L42" s="308"/>
      <c r="M42" s="384"/>
      <c r="N42" s="313"/>
    </row>
    <row r="43" spans="2:14" x14ac:dyDescent="0.25">
      <c r="B43" s="315"/>
      <c r="C43" s="312"/>
      <c r="D43" s="312"/>
      <c r="E43" s="312"/>
      <c r="F43" s="308"/>
      <c r="G43" s="312"/>
      <c r="H43" s="312"/>
      <c r="I43" s="312" t="s">
        <v>750</v>
      </c>
      <c r="J43" s="308"/>
      <c r="K43" s="308"/>
      <c r="L43" s="308"/>
      <c r="M43" s="384"/>
      <c r="N43" s="313"/>
    </row>
    <row r="44" spans="2:14" x14ac:dyDescent="0.25">
      <c r="B44" s="315"/>
      <c r="C44" s="312"/>
      <c r="D44" s="312"/>
      <c r="E44" s="312"/>
      <c r="F44" s="308"/>
      <c r="G44" s="312"/>
      <c r="H44" s="312"/>
      <c r="I44" s="312" t="s">
        <v>1138</v>
      </c>
      <c r="J44" s="308"/>
      <c r="K44" s="308"/>
      <c r="L44" s="308"/>
      <c r="M44" s="384"/>
      <c r="N44" s="313"/>
    </row>
    <row r="45" spans="2:14" x14ac:dyDescent="0.25">
      <c r="B45" s="315"/>
      <c r="C45" s="312"/>
      <c r="D45" s="312"/>
      <c r="E45" s="312"/>
      <c r="F45" s="312"/>
      <c r="G45" s="312"/>
      <c r="H45" s="312"/>
      <c r="I45" s="312" t="s">
        <v>1137</v>
      </c>
      <c r="J45" s="312"/>
      <c r="K45" s="312"/>
      <c r="L45" s="312"/>
      <c r="M45" s="359"/>
      <c r="N45" s="313"/>
    </row>
    <row r="46" spans="2:14" x14ac:dyDescent="0.25">
      <c r="B46" s="315"/>
      <c r="C46" s="312"/>
      <c r="D46" s="312"/>
      <c r="E46" s="312"/>
      <c r="F46" s="610"/>
      <c r="G46" s="312"/>
      <c r="H46" s="312"/>
      <c r="I46" s="610" t="s">
        <v>503</v>
      </c>
      <c r="J46" s="610"/>
      <c r="K46" s="610"/>
      <c r="L46" s="610"/>
      <c r="M46" s="611"/>
      <c r="N46" s="313"/>
    </row>
    <row r="47" spans="2:14" x14ac:dyDescent="0.25">
      <c r="B47" s="315"/>
      <c r="C47" s="312"/>
      <c r="D47" s="312"/>
      <c r="E47" s="312"/>
      <c r="F47" s="610"/>
      <c r="G47" s="312"/>
      <c r="H47" s="312"/>
      <c r="I47" s="610" t="s">
        <v>1067</v>
      </c>
      <c r="J47" s="610"/>
      <c r="K47" s="610"/>
      <c r="L47" s="610"/>
      <c r="M47" s="611"/>
      <c r="N47" s="313"/>
    </row>
    <row r="48" spans="2:14" ht="13.8" thickBot="1" x14ac:dyDescent="0.3">
      <c r="B48" s="362"/>
      <c r="C48" s="316"/>
      <c r="D48" s="316"/>
      <c r="E48" s="316"/>
      <c r="F48" s="578"/>
      <c r="G48" s="316"/>
      <c r="H48" s="316"/>
      <c r="I48" s="578" t="s">
        <v>851</v>
      </c>
      <c r="J48" s="578"/>
      <c r="K48" s="578"/>
      <c r="L48" s="578"/>
      <c r="M48" s="579"/>
      <c r="N48" s="364"/>
    </row>
    <row r="49" spans="2:14" x14ac:dyDescent="0.25">
      <c r="B49" s="312"/>
      <c r="C49" s="312"/>
      <c r="D49" s="312"/>
      <c r="E49" s="312"/>
      <c r="F49" s="312"/>
      <c r="G49" s="312"/>
      <c r="H49" s="312"/>
      <c r="I49" s="312"/>
      <c r="J49" s="312"/>
      <c r="K49" s="312"/>
      <c r="L49" s="312"/>
      <c r="M49" s="312"/>
      <c r="N49" s="359"/>
    </row>
    <row r="50" spans="2:14" x14ac:dyDescent="0.25">
      <c r="B50" s="312"/>
      <c r="C50" s="312"/>
      <c r="D50" s="312"/>
      <c r="E50" s="312"/>
      <c r="F50" s="312"/>
      <c r="G50" s="312"/>
      <c r="H50" s="312"/>
      <c r="I50" s="312"/>
      <c r="J50" s="312"/>
      <c r="K50" s="312"/>
      <c r="L50" s="312"/>
      <c r="M50" s="312"/>
      <c r="N50" s="359"/>
    </row>
    <row r="52" spans="2:14" x14ac:dyDescent="0.25">
      <c r="C52" s="312"/>
      <c r="F52" s="312"/>
      <c r="I52" s="312"/>
      <c r="J52" s="312"/>
      <c r="K52" s="312"/>
      <c r="L52" s="312"/>
      <c r="M52" s="312"/>
    </row>
    <row r="53" spans="2:14" x14ac:dyDescent="0.25">
      <c r="C53" s="365"/>
    </row>
    <row r="56" spans="2:14" x14ac:dyDescent="0.25">
      <c r="C56" s="312"/>
      <c r="F56" s="312"/>
      <c r="I56" s="312"/>
      <c r="J56" s="312"/>
      <c r="K56" s="312"/>
      <c r="L56" s="312"/>
      <c r="M56" s="312"/>
      <c r="N56" s="312"/>
    </row>
    <row r="57" spans="2:14" x14ac:dyDescent="0.25">
      <c r="F57" s="312"/>
      <c r="I57" s="312"/>
      <c r="J57" s="312"/>
      <c r="K57" s="312"/>
      <c r="L57" s="312"/>
      <c r="M57" s="312"/>
      <c r="N57" s="312"/>
    </row>
    <row r="58" spans="2:14" x14ac:dyDescent="0.25">
      <c r="F58" s="312"/>
      <c r="I58" s="312"/>
      <c r="J58" s="312"/>
      <c r="K58" s="312"/>
      <c r="L58" s="312"/>
      <c r="M58" s="312"/>
      <c r="N58" s="312"/>
    </row>
    <row r="59" spans="2:14" x14ac:dyDescent="0.25">
      <c r="F59" s="312"/>
      <c r="I59" s="312"/>
      <c r="J59" s="312"/>
      <c r="K59" s="312"/>
      <c r="L59" s="312"/>
      <c r="M59" s="312"/>
      <c r="N59" s="312"/>
    </row>
    <row r="60" spans="2:14" x14ac:dyDescent="0.25">
      <c r="F60" s="312"/>
      <c r="I60" s="312"/>
      <c r="J60" s="312"/>
      <c r="K60" s="312"/>
      <c r="L60" s="312"/>
      <c r="M60" s="312"/>
      <c r="N60" s="312"/>
    </row>
    <row r="61" spans="2:14" x14ac:dyDescent="0.25">
      <c r="F61" s="312"/>
      <c r="I61" s="312"/>
      <c r="J61" s="312"/>
      <c r="K61" s="312"/>
      <c r="L61" s="312"/>
      <c r="M61" s="312"/>
      <c r="N61" s="312"/>
    </row>
  </sheetData>
  <mergeCells count="4">
    <mergeCell ref="B5:N5"/>
    <mergeCell ref="C28:D28"/>
    <mergeCell ref="B6:D6"/>
    <mergeCell ref="B4:N4"/>
  </mergeCells>
  <phoneticPr fontId="0"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44"/>
  <sheetViews>
    <sheetView showGridLines="0" zoomScaleNormal="100" zoomScaleSheetLayoutView="75" workbookViewId="0">
      <selection activeCell="I24" sqref="I24"/>
    </sheetView>
  </sheetViews>
  <sheetFormatPr defaultColWidth="7.88671875" defaultRowHeight="13.2" x14ac:dyDescent="0.25"/>
  <cols>
    <col min="1" max="1" width="6.33203125" style="607" customWidth="1"/>
    <col min="2" max="2" width="9.44140625" style="1" customWidth="1"/>
    <col min="3" max="3" width="46.5546875" style="1" customWidth="1"/>
    <col min="4" max="5" width="7.109375" style="1" customWidth="1"/>
    <col min="6" max="6" width="1.44140625" style="607" customWidth="1"/>
    <col min="7" max="7" width="8.109375" style="1" customWidth="1"/>
    <col min="8" max="9" width="7.109375" style="1" customWidth="1"/>
    <col min="10" max="10" width="1.44140625" style="607" customWidth="1"/>
    <col min="11" max="11" width="7.109375" style="1" customWidth="1"/>
    <col min="12" max="12" width="1.44140625" style="1" customWidth="1"/>
    <col min="13" max="13" width="10.88671875" style="1" customWidth="1"/>
    <col min="14" max="14" width="13.44140625" style="1" customWidth="1"/>
    <col min="15" max="15" width="12.44140625" style="1" bestFit="1" customWidth="1"/>
    <col min="16" max="16384" width="7.88671875" style="1"/>
  </cols>
  <sheetData>
    <row r="1" spans="2:15" ht="13.8" thickBot="1" x14ac:dyDescent="0.3">
      <c r="K1" s="406" t="s">
        <v>82</v>
      </c>
      <c r="M1" s="6"/>
      <c r="N1" s="6"/>
    </row>
    <row r="2" spans="2:15" ht="25.5" customHeight="1" thickBot="1" x14ac:dyDescent="0.3">
      <c r="K2" s="406" t="s">
        <v>85</v>
      </c>
      <c r="M2" s="6"/>
      <c r="N2" s="6"/>
    </row>
    <row r="3" spans="2:15" ht="13.8" thickBot="1" x14ac:dyDescent="0.3">
      <c r="B3" s="240"/>
      <c r="C3" s="240"/>
    </row>
    <row r="4" spans="2:15" ht="15.6" x14ac:dyDescent="0.3">
      <c r="B4" s="2271" t="s">
        <v>1374</v>
      </c>
      <c r="C4" s="2272"/>
      <c r="D4" s="2272"/>
      <c r="E4" s="2272"/>
      <c r="F4" s="2272"/>
      <c r="G4" s="2272"/>
      <c r="H4" s="2272"/>
      <c r="I4" s="2272"/>
      <c r="J4" s="2272"/>
      <c r="K4" s="2272"/>
      <c r="L4" s="2272"/>
      <c r="M4" s="2272"/>
      <c r="N4" s="2301"/>
    </row>
    <row r="5" spans="2:15" ht="15.6" x14ac:dyDescent="0.3">
      <c r="B5" s="2274" t="s">
        <v>1378</v>
      </c>
      <c r="C5" s="2275"/>
      <c r="D5" s="2275"/>
      <c r="E5" s="2275"/>
      <c r="F5" s="2275"/>
      <c r="G5" s="2275"/>
      <c r="H5" s="2275"/>
      <c r="I5" s="2275"/>
      <c r="J5" s="2275"/>
      <c r="K5" s="2275"/>
      <c r="L5" s="2275"/>
      <c r="M5" s="2275"/>
      <c r="N5" s="2295"/>
    </row>
    <row r="6" spans="2:15" ht="15.6" x14ac:dyDescent="0.3">
      <c r="B6" s="2283" t="s">
        <v>1330</v>
      </c>
      <c r="C6" s="2284"/>
      <c r="D6" s="2284"/>
      <c r="E6" s="1347"/>
      <c r="F6" s="1470"/>
      <c r="G6" s="1347"/>
      <c r="H6" s="1347"/>
      <c r="I6" s="1347"/>
      <c r="J6" s="1470"/>
      <c r="K6" s="1347"/>
      <c r="L6" s="1347"/>
      <c r="M6" s="1347"/>
      <c r="N6" s="1358"/>
    </row>
    <row r="7" spans="2:15" x14ac:dyDescent="0.25">
      <c r="B7" s="10" t="s">
        <v>1022</v>
      </c>
      <c r="C7" s="609"/>
      <c r="D7" s="609"/>
      <c r="E7" s="609"/>
      <c r="F7" s="612"/>
      <c r="G7" s="612"/>
      <c r="H7" s="612"/>
      <c r="I7" s="83" t="s">
        <v>256</v>
      </c>
      <c r="J7" s="612"/>
      <c r="K7" s="612"/>
      <c r="L7" s="612"/>
      <c r="M7" s="612"/>
      <c r="N7" s="40"/>
      <c r="O7" s="5"/>
    </row>
    <row r="8" spans="2:15" x14ac:dyDescent="0.25">
      <c r="B8" s="47" t="s">
        <v>1021</v>
      </c>
      <c r="C8" s="609"/>
      <c r="D8" s="612"/>
      <c r="E8" s="612"/>
      <c r="F8" s="612"/>
      <c r="G8" s="612"/>
      <c r="H8" s="612"/>
      <c r="I8" s="612"/>
      <c r="J8" s="612"/>
      <c r="K8" s="612"/>
      <c r="L8" s="612"/>
      <c r="M8" s="612"/>
      <c r="N8" s="40"/>
      <c r="O8" s="5"/>
    </row>
    <row r="9" spans="2:15" x14ac:dyDescent="0.25">
      <c r="B9" s="10"/>
      <c r="C9" s="612"/>
      <c r="D9" s="612"/>
      <c r="E9" s="612"/>
      <c r="F9" s="612"/>
      <c r="G9" s="612"/>
      <c r="H9" s="612"/>
      <c r="I9" s="612"/>
      <c r="J9" s="612"/>
      <c r="K9" s="612"/>
      <c r="L9" s="612"/>
      <c r="M9" s="612"/>
      <c r="N9" s="40"/>
      <c r="O9" s="5"/>
    </row>
    <row r="10" spans="2:15" ht="13.8" thickBot="1" x14ac:dyDescent="0.3">
      <c r="B10" s="10"/>
      <c r="C10" s="6" t="s">
        <v>1366</v>
      </c>
      <c r="D10" s="6"/>
      <c r="E10" s="6"/>
      <c r="F10" s="6"/>
      <c r="G10" s="6" t="s">
        <v>1408</v>
      </c>
      <c r="H10" s="6"/>
      <c r="I10" s="6"/>
      <c r="J10" s="6"/>
      <c r="K10" s="6"/>
      <c r="L10" s="6"/>
      <c r="M10" s="6"/>
      <c r="N10" s="50"/>
      <c r="O10" s="5"/>
    </row>
    <row r="11" spans="2:15" x14ac:dyDescent="0.25">
      <c r="B11" s="10"/>
      <c r="C11" s="612"/>
      <c r="D11" s="612"/>
      <c r="E11" s="612"/>
      <c r="F11" s="612"/>
      <c r="G11" s="612"/>
      <c r="H11" s="612"/>
      <c r="I11" s="612"/>
      <c r="J11" s="612"/>
      <c r="K11" s="612"/>
      <c r="L11" s="612"/>
      <c r="M11" s="612"/>
      <c r="N11" s="40"/>
      <c r="O11" s="5"/>
    </row>
    <row r="12" spans="2:15" ht="13.8" thickBot="1" x14ac:dyDescent="0.3">
      <c r="B12" s="10"/>
      <c r="C12" s="612"/>
      <c r="D12" s="612"/>
      <c r="E12" s="612"/>
      <c r="F12" s="612"/>
      <c r="G12" s="612"/>
      <c r="H12" s="612"/>
      <c r="I12" s="612"/>
      <c r="J12" s="612"/>
      <c r="K12" s="612"/>
      <c r="L12" s="612"/>
      <c r="M12" s="612"/>
      <c r="N12" s="40"/>
      <c r="O12" s="5"/>
    </row>
    <row r="13" spans="2:15" x14ac:dyDescent="0.25">
      <c r="B13" s="1018" t="s">
        <v>1380</v>
      </c>
      <c r="C13" s="770" t="s">
        <v>1367</v>
      </c>
      <c r="D13" s="771" t="s">
        <v>1368</v>
      </c>
      <c r="E13" s="771" t="s">
        <v>1377</v>
      </c>
      <c r="F13" s="771"/>
      <c r="G13" s="771" t="s">
        <v>1369</v>
      </c>
      <c r="H13" s="771" t="s">
        <v>1370</v>
      </c>
      <c r="I13" s="771" t="s">
        <v>1122</v>
      </c>
      <c r="J13" s="771"/>
      <c r="K13" s="771" t="s">
        <v>1120</v>
      </c>
      <c r="L13" s="771"/>
      <c r="M13" s="771" t="s">
        <v>1371</v>
      </c>
      <c r="N13" s="772" t="s">
        <v>1371</v>
      </c>
      <c r="O13" s="5"/>
    </row>
    <row r="14" spans="2:15" x14ac:dyDescent="0.25">
      <c r="B14" s="10"/>
      <c r="C14" s="10"/>
      <c r="D14" s="612"/>
      <c r="E14" s="612"/>
      <c r="F14" s="612"/>
      <c r="G14" s="612"/>
      <c r="H14" s="612"/>
      <c r="I14" s="1352" t="s">
        <v>1993</v>
      </c>
      <c r="J14" s="612"/>
      <c r="K14" s="1352" t="s">
        <v>1119</v>
      </c>
      <c r="L14" s="612"/>
      <c r="M14" s="1352" t="s">
        <v>1372</v>
      </c>
      <c r="N14" s="12" t="s">
        <v>1373</v>
      </c>
      <c r="O14" s="5"/>
    </row>
    <row r="15" spans="2:15" ht="6.75" customHeight="1" thickBot="1" x14ac:dyDescent="0.3">
      <c r="B15" s="10"/>
      <c r="C15" s="13"/>
      <c r="D15" s="14"/>
      <c r="E15" s="14"/>
      <c r="F15" s="14"/>
      <c r="G15" s="14"/>
      <c r="H15" s="14"/>
      <c r="I15" s="14"/>
      <c r="J15" s="14"/>
      <c r="K15" s="14"/>
      <c r="L15" s="14"/>
      <c r="M15" s="15"/>
      <c r="N15" s="16"/>
      <c r="O15" s="5"/>
    </row>
    <row r="16" spans="2:15" ht="13.8" thickTop="1" x14ac:dyDescent="0.25">
      <c r="B16" s="478" t="s">
        <v>1386</v>
      </c>
      <c r="C16" s="899" t="s">
        <v>1017</v>
      </c>
      <c r="D16" s="612"/>
      <c r="E16" s="612"/>
      <c r="F16" s="612"/>
      <c r="G16" s="612"/>
      <c r="H16" s="612"/>
      <c r="I16" s="612"/>
      <c r="J16" s="612"/>
      <c r="K16" s="612"/>
      <c r="L16" s="612"/>
      <c r="M16" s="18"/>
      <c r="N16" s="825"/>
      <c r="O16" s="5"/>
    </row>
    <row r="17" spans="2:15" x14ac:dyDescent="0.25">
      <c r="B17" s="10"/>
      <c r="C17" s="1107" t="s">
        <v>1019</v>
      </c>
      <c r="D17" s="407" t="s">
        <v>1887</v>
      </c>
      <c r="E17" s="335" t="s">
        <v>907</v>
      </c>
      <c r="F17" s="612"/>
      <c r="G17" s="335" t="s">
        <v>262</v>
      </c>
      <c r="H17" s="335" t="s">
        <v>262</v>
      </c>
      <c r="I17" s="1364">
        <v>2017</v>
      </c>
      <c r="J17" s="612"/>
      <c r="K17" s="1364"/>
      <c r="L17" s="612"/>
      <c r="M17" s="824">
        <v>2000</v>
      </c>
      <c r="N17" s="827"/>
      <c r="O17" s="5"/>
    </row>
    <row r="18" spans="2:15" x14ac:dyDescent="0.25">
      <c r="B18" s="10" t="s">
        <v>1386</v>
      </c>
      <c r="C18" s="899" t="s">
        <v>1018</v>
      </c>
      <c r="D18" s="335"/>
      <c r="E18" s="335"/>
      <c r="F18" s="612"/>
      <c r="G18" s="335"/>
      <c r="H18" s="335"/>
      <c r="I18" s="335"/>
      <c r="J18" s="612"/>
      <c r="K18" s="1364"/>
      <c r="L18" s="612"/>
      <c r="M18" s="828"/>
      <c r="N18" s="829"/>
      <c r="O18" s="5"/>
    </row>
    <row r="19" spans="2:15" x14ac:dyDescent="0.25">
      <c r="B19" s="10"/>
      <c r="C19" s="1107" t="s">
        <v>1406</v>
      </c>
      <c r="D19" s="407" t="s">
        <v>1887</v>
      </c>
      <c r="E19" s="335" t="s">
        <v>907</v>
      </c>
      <c r="F19" s="612"/>
      <c r="G19" s="335" t="s">
        <v>262</v>
      </c>
      <c r="H19" s="335" t="s">
        <v>262</v>
      </c>
      <c r="I19" s="2087">
        <v>2017</v>
      </c>
      <c r="J19" s="612"/>
      <c r="K19" s="1364"/>
      <c r="L19" s="612"/>
      <c r="M19" s="824"/>
      <c r="N19" s="827">
        <v>2000</v>
      </c>
      <c r="O19" s="26"/>
    </row>
    <row r="20" spans="2:15" x14ac:dyDescent="0.25">
      <c r="B20" s="10"/>
      <c r="C20" s="830"/>
      <c r="D20" s="1364"/>
      <c r="E20" s="1364"/>
      <c r="F20" s="612"/>
      <c r="G20" s="1364"/>
      <c r="H20" s="1364"/>
      <c r="I20" s="1364"/>
      <c r="J20" s="612"/>
      <c r="K20" s="1364"/>
      <c r="L20" s="612"/>
      <c r="M20" s="824"/>
      <c r="N20" s="827"/>
      <c r="O20" s="5"/>
    </row>
    <row r="21" spans="2:15" x14ac:dyDescent="0.25">
      <c r="B21" s="10"/>
      <c r="C21" s="1144" t="s">
        <v>1414</v>
      </c>
      <c r="D21" s="1364"/>
      <c r="E21" s="1364"/>
      <c r="F21" s="612"/>
      <c r="G21" s="1364"/>
      <c r="H21" s="1364"/>
      <c r="I21" s="1364"/>
      <c r="J21" s="612"/>
      <c r="K21" s="1364"/>
      <c r="L21" s="612"/>
      <c r="M21" s="824"/>
      <c r="N21" s="827"/>
      <c r="O21" s="5"/>
    </row>
    <row r="22" spans="2:15" x14ac:dyDescent="0.25">
      <c r="B22" s="10"/>
      <c r="C22" s="899" t="s">
        <v>1413</v>
      </c>
      <c r="D22" s="1364"/>
      <c r="E22" s="1364"/>
      <c r="F22" s="612"/>
      <c r="G22" s="1364"/>
      <c r="H22" s="1364"/>
      <c r="I22" s="1364"/>
      <c r="J22" s="612"/>
      <c r="K22" s="1364"/>
      <c r="L22" s="612"/>
      <c r="M22" s="824"/>
      <c r="N22" s="827"/>
      <c r="O22" s="5"/>
    </row>
    <row r="23" spans="2:15" x14ac:dyDescent="0.25">
      <c r="B23" s="10"/>
      <c r="C23" s="1363" t="s">
        <v>747</v>
      </c>
      <c r="D23" s="407" t="s">
        <v>1887</v>
      </c>
      <c r="E23" s="335" t="s">
        <v>907</v>
      </c>
      <c r="F23" s="612"/>
      <c r="G23" s="335" t="s">
        <v>262</v>
      </c>
      <c r="H23" s="335" t="s">
        <v>262</v>
      </c>
      <c r="I23" s="2087">
        <v>2017</v>
      </c>
      <c r="J23" s="612"/>
      <c r="K23" s="1364"/>
      <c r="L23" s="612"/>
      <c r="M23" s="824"/>
      <c r="N23" s="64" t="s">
        <v>1416</v>
      </c>
      <c r="O23" s="5"/>
    </row>
    <row r="24" spans="2:15" ht="13.8" thickBot="1" x14ac:dyDescent="0.3">
      <c r="B24" s="10"/>
      <c r="C24" s="1363"/>
      <c r="D24" s="1364"/>
      <c r="E24" s="1364"/>
      <c r="F24" s="612"/>
      <c r="G24" s="1364"/>
      <c r="H24" s="1364"/>
      <c r="I24" s="1364"/>
      <c r="J24" s="612"/>
      <c r="K24" s="1364"/>
      <c r="L24" s="612"/>
      <c r="M24" s="824"/>
      <c r="N24" s="827"/>
      <c r="O24" s="5"/>
    </row>
    <row r="25" spans="2:15" x14ac:dyDescent="0.25">
      <c r="B25" s="10"/>
      <c r="C25" s="1361"/>
      <c r="D25" s="1362"/>
      <c r="E25" s="1362"/>
      <c r="F25" s="29"/>
      <c r="G25" s="1362"/>
      <c r="H25" s="1362"/>
      <c r="I25" s="1362"/>
      <c r="J25" s="29"/>
      <c r="K25" s="1362"/>
      <c r="L25" s="29"/>
      <c r="M25" s="30"/>
      <c r="N25" s="31"/>
      <c r="O25" s="5"/>
    </row>
    <row r="26" spans="2:15" ht="13.8" thickBot="1" x14ac:dyDescent="0.3">
      <c r="B26" s="10"/>
      <c r="C26" s="10"/>
      <c r="D26" s="612"/>
      <c r="E26" s="612"/>
      <c r="F26" s="612"/>
      <c r="G26" s="612"/>
      <c r="H26" s="612"/>
      <c r="I26" s="612"/>
      <c r="J26" s="612"/>
      <c r="K26" s="612"/>
      <c r="L26" s="612"/>
      <c r="M26" s="32">
        <f>SUM(M17:M25)</f>
        <v>2000</v>
      </c>
      <c r="N26" s="33">
        <f>SUM(N17:N25)</f>
        <v>2000</v>
      </c>
      <c r="O26" s="84"/>
    </row>
    <row r="27" spans="2:15" ht="14.4" thickTop="1" thickBot="1" x14ac:dyDescent="0.3">
      <c r="B27" s="10"/>
      <c r="C27" s="34"/>
      <c r="D27" s="6"/>
      <c r="E27" s="6"/>
      <c r="F27" s="6"/>
      <c r="G27" s="6"/>
      <c r="H27" s="6"/>
      <c r="I27" s="6"/>
      <c r="J27" s="6"/>
      <c r="K27" s="6"/>
      <c r="L27" s="6"/>
      <c r="M27" s="35"/>
      <c r="N27" s="36">
        <f>+N26-M26</f>
        <v>0</v>
      </c>
    </row>
    <row r="28" spans="2:15" x14ac:dyDescent="0.25">
      <c r="B28" s="10"/>
      <c r="C28" s="612"/>
      <c r="D28" s="612"/>
      <c r="E28" s="612"/>
      <c r="F28" s="612"/>
      <c r="G28" s="612"/>
      <c r="H28" s="612"/>
      <c r="I28" s="612"/>
      <c r="J28" s="612"/>
      <c r="K28" s="612"/>
      <c r="L28" s="612"/>
      <c r="M28" s="612"/>
      <c r="N28" s="40"/>
    </row>
    <row r="29" spans="2:15" x14ac:dyDescent="0.25">
      <c r="B29" s="10"/>
      <c r="C29" s="2279" t="s">
        <v>1409</v>
      </c>
      <c r="D29" s="2279"/>
      <c r="E29" s="612"/>
      <c r="F29" s="612"/>
      <c r="G29" s="612"/>
      <c r="H29" s="612"/>
      <c r="I29" s="612"/>
      <c r="J29" s="612"/>
      <c r="K29" s="612"/>
      <c r="L29" s="612"/>
      <c r="M29" s="612"/>
      <c r="N29" s="619"/>
    </row>
    <row r="30" spans="2:15" x14ac:dyDescent="0.25">
      <c r="B30" s="10"/>
      <c r="C30" s="612" t="s">
        <v>293</v>
      </c>
      <c r="D30" s="612"/>
      <c r="E30" s="612"/>
      <c r="F30" s="612"/>
      <c r="G30" s="612"/>
      <c r="H30" s="612"/>
      <c r="I30" s="612"/>
      <c r="J30" s="612"/>
      <c r="K30" s="612"/>
      <c r="L30" s="612"/>
      <c r="M30" s="612"/>
      <c r="N30" s="619"/>
    </row>
    <row r="31" spans="2:15" x14ac:dyDescent="0.25">
      <c r="B31" s="10"/>
      <c r="C31" s="612" t="s">
        <v>1415</v>
      </c>
      <c r="D31" s="612"/>
      <c r="E31" s="612"/>
      <c r="F31" s="612"/>
      <c r="G31" s="612"/>
      <c r="H31" s="612"/>
      <c r="I31" s="612"/>
      <c r="J31" s="612"/>
      <c r="K31" s="612"/>
      <c r="L31" s="612"/>
      <c r="M31" s="612"/>
      <c r="N31" s="619"/>
    </row>
    <row r="32" spans="2:15" x14ac:dyDescent="0.25">
      <c r="B32" s="10"/>
      <c r="C32" s="199" t="s">
        <v>1047</v>
      </c>
      <c r="D32" s="434"/>
      <c r="E32" s="434"/>
      <c r="F32" s="434"/>
      <c r="G32" s="434"/>
      <c r="H32" s="434"/>
      <c r="I32" s="434"/>
      <c r="J32" s="434"/>
      <c r="K32" s="434"/>
      <c r="L32" s="434"/>
      <c r="M32" s="434"/>
      <c r="N32" s="1406"/>
    </row>
    <row r="33" spans="2:14" x14ac:dyDescent="0.25">
      <c r="B33" s="10"/>
      <c r="C33" s="434" t="s">
        <v>1046</v>
      </c>
      <c r="D33" s="434"/>
      <c r="E33" s="434"/>
      <c r="F33" s="434"/>
      <c r="G33" s="434"/>
      <c r="H33" s="434"/>
      <c r="I33" s="434"/>
      <c r="J33" s="434"/>
      <c r="K33" s="434"/>
      <c r="L33" s="434"/>
      <c r="M33" s="434"/>
      <c r="N33" s="1406"/>
    </row>
    <row r="34" spans="2:14" x14ac:dyDescent="0.25">
      <c r="B34" s="10"/>
      <c r="C34" s="609" t="s">
        <v>63</v>
      </c>
      <c r="D34" s="612"/>
      <c r="E34" s="612" t="s">
        <v>1020</v>
      </c>
      <c r="F34" s="612"/>
      <c r="G34" s="612"/>
      <c r="H34" s="612"/>
      <c r="I34" s="612"/>
      <c r="J34" s="612"/>
      <c r="K34" s="612"/>
      <c r="L34" s="612"/>
      <c r="M34" s="612"/>
      <c r="N34" s="619"/>
    </row>
    <row r="35" spans="2:14" x14ac:dyDescent="0.25">
      <c r="B35" s="10"/>
      <c r="C35" s="609"/>
      <c r="D35" s="612"/>
      <c r="E35" s="612"/>
      <c r="F35" s="612"/>
      <c r="G35" s="612"/>
      <c r="H35" s="612"/>
      <c r="I35" s="612"/>
      <c r="J35" s="612"/>
      <c r="K35" s="612"/>
      <c r="L35" s="612"/>
      <c r="M35" s="612"/>
      <c r="N35" s="619"/>
    </row>
    <row r="36" spans="2:14" x14ac:dyDescent="0.25">
      <c r="B36" s="10"/>
      <c r="C36" s="609" t="s">
        <v>963</v>
      </c>
      <c r="D36" s="612"/>
      <c r="E36" s="612" t="s">
        <v>909</v>
      </c>
      <c r="F36" s="612"/>
      <c r="G36" s="612"/>
      <c r="H36" s="612"/>
      <c r="I36" s="612"/>
      <c r="J36" s="612"/>
      <c r="K36" s="612"/>
      <c r="L36" s="612"/>
      <c r="M36" s="612"/>
      <c r="N36" s="619"/>
    </row>
    <row r="37" spans="2:14" x14ac:dyDescent="0.25">
      <c r="B37" s="10"/>
      <c r="C37" s="609" t="s">
        <v>1026</v>
      </c>
      <c r="D37" s="612"/>
      <c r="E37" s="612"/>
      <c r="F37" s="612"/>
      <c r="G37" s="612"/>
      <c r="H37" s="612"/>
      <c r="I37" s="612"/>
      <c r="J37" s="612"/>
      <c r="K37" s="612"/>
      <c r="L37" s="612"/>
      <c r="M37" s="612"/>
      <c r="N37" s="619"/>
    </row>
    <row r="38" spans="2:14" x14ac:dyDescent="0.25">
      <c r="B38" s="10"/>
      <c r="C38" s="609" t="s">
        <v>255</v>
      </c>
      <c r="D38" s="612"/>
      <c r="E38" s="612"/>
      <c r="F38" s="612"/>
      <c r="G38" s="612"/>
      <c r="H38" s="612"/>
      <c r="I38" s="612"/>
      <c r="J38" s="612"/>
      <c r="K38" s="612"/>
      <c r="L38" s="612"/>
      <c r="M38" s="612"/>
      <c r="N38" s="619"/>
    </row>
    <row r="39" spans="2:14" x14ac:dyDescent="0.25">
      <c r="B39" s="10"/>
      <c r="C39" s="609"/>
      <c r="D39" s="612"/>
      <c r="E39" s="612"/>
      <c r="F39" s="612"/>
      <c r="G39" s="612"/>
      <c r="H39" s="612"/>
      <c r="I39" s="612"/>
      <c r="J39" s="612"/>
      <c r="K39" s="612"/>
      <c r="L39" s="612"/>
      <c r="M39" s="612"/>
      <c r="N39" s="619"/>
    </row>
    <row r="40" spans="2:14" x14ac:dyDescent="0.25">
      <c r="B40" s="10"/>
      <c r="C40" s="609" t="s">
        <v>64</v>
      </c>
      <c r="D40" s="612"/>
      <c r="E40" s="612" t="s">
        <v>785</v>
      </c>
      <c r="F40" s="479"/>
      <c r="G40" s="612"/>
      <c r="H40" s="612"/>
      <c r="I40" s="612"/>
      <c r="J40" s="479"/>
      <c r="K40" s="417" t="s">
        <v>960</v>
      </c>
      <c r="L40" s="479"/>
      <c r="M40" s="417"/>
      <c r="N40" s="1403">
        <v>38834</v>
      </c>
    </row>
    <row r="41" spans="2:14" x14ac:dyDescent="0.25">
      <c r="B41" s="10"/>
      <c r="C41" s="612"/>
      <c r="D41" s="612"/>
      <c r="E41" s="612"/>
      <c r="F41" s="525"/>
      <c r="G41" s="612"/>
      <c r="H41" s="612"/>
      <c r="I41" s="424"/>
      <c r="J41" s="525"/>
      <c r="K41" s="524" t="s">
        <v>961</v>
      </c>
      <c r="L41" s="525"/>
      <c r="M41" s="524"/>
      <c r="N41" s="1407">
        <v>39216</v>
      </c>
    </row>
    <row r="42" spans="2:14" ht="13.8" thickBot="1" x14ac:dyDescent="0.3">
      <c r="B42" s="34"/>
      <c r="C42" s="6"/>
      <c r="D42" s="6"/>
      <c r="E42" s="6"/>
      <c r="F42" s="526"/>
      <c r="G42" s="6"/>
      <c r="H42" s="6"/>
      <c r="I42" s="526" t="s">
        <v>1096</v>
      </c>
      <c r="J42" s="526"/>
      <c r="K42" s="526"/>
      <c r="L42" s="526"/>
      <c r="M42" s="526"/>
      <c r="N42" s="1408"/>
    </row>
    <row r="44" spans="2:14" x14ac:dyDescent="0.25">
      <c r="I44" s="4"/>
    </row>
  </sheetData>
  <mergeCells count="4">
    <mergeCell ref="B5:N5"/>
    <mergeCell ref="C29:D29"/>
    <mergeCell ref="B6:D6"/>
    <mergeCell ref="B4:N4"/>
  </mergeCells>
  <phoneticPr fontId="0" type="noConversion"/>
  <printOptions horizontalCentered="1"/>
  <pageMargins left="0.1" right="0.15" top="1" bottom="0.75" header="0.69" footer="0"/>
  <pageSetup scale="89" fitToHeight="15" orientation="landscape" r:id="rId1"/>
  <headerFooter alignWithMargins="0">
    <oddFooter>&amp;L&amp;"Times New Roman,Regular"&amp;9
Journal Entry Control Log
June 2016
&amp;R&amp;P of &amp;N
&amp;D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0"/>
    <pageSetUpPr fitToPage="1"/>
  </sheetPr>
  <dimension ref="B1:O75"/>
  <sheetViews>
    <sheetView showGridLines="0" topLeftCell="A6" zoomScaleNormal="100" workbookViewId="0">
      <selection activeCell="C45" sqref="C45:N48"/>
    </sheetView>
  </sheetViews>
  <sheetFormatPr defaultColWidth="7.88671875" defaultRowHeight="13.2" x14ac:dyDescent="0.25"/>
  <cols>
    <col min="1" max="1" width="8" style="305" customWidth="1"/>
    <col min="2" max="2" width="8.109375" style="305" customWidth="1"/>
    <col min="3" max="3" width="42.88671875" style="305" customWidth="1"/>
    <col min="4" max="5" width="7.109375" style="305" customWidth="1"/>
    <col min="6" max="6" width="1.44140625" style="305" customWidth="1"/>
    <col min="7" max="7" width="8.109375" style="305" customWidth="1"/>
    <col min="8" max="9" width="7.109375" style="305" customWidth="1"/>
    <col min="10" max="10" width="1.44140625" style="305" customWidth="1"/>
    <col min="11" max="11" width="7.109375" style="305" customWidth="1"/>
    <col min="12" max="12" width="1.44140625" style="305" customWidth="1"/>
    <col min="13" max="13" width="16.5546875" style="305" customWidth="1"/>
    <col min="14" max="14" width="24.88671875" style="305" customWidth="1"/>
    <col min="15" max="15" width="12.44140625" style="305" bestFit="1" customWidth="1"/>
    <col min="16" max="16384" width="7.88671875" style="305"/>
  </cols>
  <sheetData>
    <row r="1" spans="2:15" hidden="1" x14ac:dyDescent="0.25">
      <c r="B1" s="677" t="s">
        <v>2100</v>
      </c>
    </row>
    <row r="2" spans="2:15" hidden="1" x14ac:dyDescent="0.25">
      <c r="B2" s="2299" t="s">
        <v>2474</v>
      </c>
      <c r="C2" s="2299"/>
      <c r="D2" s="2299"/>
      <c r="E2" s="2299"/>
      <c r="F2" s="2299"/>
      <c r="G2" s="2299"/>
      <c r="H2" s="2299"/>
      <c r="I2" s="2299"/>
      <c r="J2" s="2299"/>
      <c r="K2" s="2299"/>
      <c r="L2" s="2299"/>
      <c r="M2" s="2299"/>
      <c r="N2" s="2299"/>
    </row>
    <row r="3" spans="2:15" hidden="1" x14ac:dyDescent="0.25">
      <c r="B3" s="2299"/>
      <c r="C3" s="2299"/>
      <c r="D3" s="2299"/>
      <c r="E3" s="2299"/>
      <c r="F3" s="2299"/>
      <c r="G3" s="2299"/>
      <c r="H3" s="2299"/>
      <c r="I3" s="2299"/>
      <c r="J3" s="2299"/>
      <c r="K3" s="2299"/>
      <c r="L3" s="2299"/>
      <c r="M3" s="2299"/>
      <c r="N3" s="2299"/>
    </row>
    <row r="4" spans="2:15" hidden="1" x14ac:dyDescent="0.25">
      <c r="B4" s="677"/>
    </row>
    <row r="5" spans="2:15" hidden="1" x14ac:dyDescent="0.25">
      <c r="B5" s="1897"/>
      <c r="C5" s="1897"/>
      <c r="D5" s="1897"/>
      <c r="E5" s="1897"/>
      <c r="F5" s="1897"/>
      <c r="G5" s="1897"/>
      <c r="H5" s="1897"/>
      <c r="I5" s="1897"/>
      <c r="J5" s="1897"/>
      <c r="K5" s="1897"/>
      <c r="L5" s="1897"/>
      <c r="M5" s="1897"/>
      <c r="N5" s="1897"/>
    </row>
    <row r="6" spans="2:15" s="240" customFormat="1" ht="13.8" thickBot="1" x14ac:dyDescent="0.3">
      <c r="F6" s="607"/>
      <c r="J6" s="607"/>
      <c r="K6" s="406" t="s">
        <v>82</v>
      </c>
      <c r="L6" s="1"/>
      <c r="M6" s="6"/>
      <c r="N6" s="6"/>
    </row>
    <row r="7" spans="2:15" s="240" customFormat="1" ht="25.5" customHeight="1" thickBot="1" x14ac:dyDescent="0.3">
      <c r="F7" s="607"/>
      <c r="J7" s="607"/>
      <c r="K7" s="406" t="s">
        <v>85</v>
      </c>
      <c r="L7" s="1"/>
      <c r="M7" s="6"/>
      <c r="N7" s="6"/>
    </row>
    <row r="8" spans="2:15" s="240" customFormat="1" ht="13.8" thickBot="1" x14ac:dyDescent="0.3">
      <c r="F8" s="677"/>
      <c r="J8" s="677"/>
    </row>
    <row r="9" spans="2:15" s="306" customFormat="1" ht="15.6" x14ac:dyDescent="0.3">
      <c r="B9" s="2310"/>
      <c r="C9" s="2311"/>
      <c r="D9" s="2311"/>
      <c r="E9" s="2311"/>
      <c r="F9" s="2311"/>
      <c r="G9" s="2311"/>
      <c r="H9" s="2311"/>
      <c r="I9" s="2311"/>
      <c r="J9" s="2311"/>
      <c r="K9" s="2311"/>
      <c r="L9" s="2311"/>
      <c r="M9" s="2311"/>
      <c r="N9" s="2312"/>
    </row>
    <row r="10" spans="2:15" s="306" customFormat="1" ht="15.6" x14ac:dyDescent="0.25">
      <c r="B10" s="2313" t="s">
        <v>1374</v>
      </c>
      <c r="C10" s="2314"/>
      <c r="D10" s="2314"/>
      <c r="E10" s="2314"/>
      <c r="F10" s="2314"/>
      <c r="G10" s="2314"/>
      <c r="H10" s="2314"/>
      <c r="I10" s="2314"/>
      <c r="J10" s="2314"/>
      <c r="K10" s="2314"/>
      <c r="L10" s="2314"/>
      <c r="M10" s="2314"/>
      <c r="N10" s="2315"/>
    </row>
    <row r="11" spans="2:15" s="306" customFormat="1" ht="15.6" x14ac:dyDescent="0.3">
      <c r="B11" s="2289" t="s">
        <v>1378</v>
      </c>
      <c r="C11" s="2290"/>
      <c r="D11" s="2290"/>
      <c r="E11" s="2290"/>
      <c r="F11" s="2290"/>
      <c r="G11" s="2290"/>
      <c r="H11" s="2290"/>
      <c r="I11" s="2290"/>
      <c r="J11" s="2290"/>
      <c r="K11" s="2290"/>
      <c r="L11" s="2290"/>
      <c r="M11" s="2290"/>
      <c r="N11" s="2291"/>
    </row>
    <row r="12" spans="2:15" s="306" customFormat="1" ht="15.6" x14ac:dyDescent="0.3">
      <c r="B12" s="2293" t="s">
        <v>258</v>
      </c>
      <c r="C12" s="2294"/>
      <c r="D12" s="2294"/>
      <c r="E12" s="1355"/>
      <c r="F12" s="1472"/>
      <c r="G12" s="1355"/>
      <c r="H12" s="1355"/>
      <c r="I12" s="1355"/>
      <c r="J12" s="1472"/>
      <c r="K12" s="1355"/>
      <c r="L12" s="1355"/>
      <c r="M12" s="1355"/>
      <c r="N12" s="1356"/>
    </row>
    <row r="13" spans="2:15" s="306" customFormat="1" ht="15.6" x14ac:dyDescent="0.3">
      <c r="B13" s="307" t="s">
        <v>259</v>
      </c>
      <c r="C13" s="308"/>
      <c r="D13" s="308"/>
      <c r="E13" s="1355"/>
      <c r="F13" s="310"/>
      <c r="G13" s="1355"/>
      <c r="H13" s="309" t="s">
        <v>967</v>
      </c>
      <c r="I13" s="310"/>
      <c r="J13" s="310"/>
      <c r="K13" s="310"/>
      <c r="L13" s="310"/>
      <c r="M13" s="310"/>
      <c r="N13" s="1356"/>
    </row>
    <row r="14" spans="2:15" x14ac:dyDescent="0.25">
      <c r="B14" s="311" t="s">
        <v>1303</v>
      </c>
      <c r="C14" s="308"/>
      <c r="D14" s="308"/>
      <c r="E14" s="308"/>
      <c r="F14" s="312"/>
      <c r="G14" s="312"/>
      <c r="H14" s="312"/>
      <c r="I14" s="312"/>
      <c r="J14" s="312"/>
      <c r="K14" s="312"/>
      <c r="L14" s="312"/>
      <c r="M14" s="312"/>
      <c r="N14" s="313"/>
      <c r="O14" s="314"/>
    </row>
    <row r="15" spans="2:15" x14ac:dyDescent="0.25">
      <c r="B15" s="315"/>
      <c r="C15" s="312"/>
      <c r="D15" s="312"/>
      <c r="E15" s="312"/>
      <c r="F15" s="312"/>
      <c r="G15" s="312"/>
      <c r="H15" s="312"/>
      <c r="I15" s="312"/>
      <c r="J15" s="312"/>
      <c r="K15" s="312"/>
      <c r="L15" s="312"/>
      <c r="M15" s="312"/>
      <c r="N15" s="313"/>
      <c r="O15" s="314"/>
    </row>
    <row r="16" spans="2:15" ht="13.8" thickBot="1" x14ac:dyDescent="0.3">
      <c r="B16" s="315"/>
      <c r="C16" s="316" t="s">
        <v>1366</v>
      </c>
      <c r="D16" s="316"/>
      <c r="E16" s="316"/>
      <c r="F16" s="316"/>
      <c r="G16" s="316" t="s">
        <v>1408</v>
      </c>
      <c r="H16" s="316"/>
      <c r="I16" s="316"/>
      <c r="J16" s="316"/>
      <c r="K16" s="316"/>
      <c r="L16" s="316"/>
      <c r="M16" s="316"/>
      <c r="N16" s="364"/>
      <c r="O16" s="314"/>
    </row>
    <row r="17" spans="2:15" x14ac:dyDescent="0.25">
      <c r="B17" s="315"/>
      <c r="C17" s="312"/>
      <c r="D17" s="312"/>
      <c r="E17" s="312"/>
      <c r="F17" s="312"/>
      <c r="G17" s="312"/>
      <c r="H17" s="312"/>
      <c r="I17" s="312"/>
      <c r="J17" s="312"/>
      <c r="K17" s="312"/>
      <c r="L17" s="312"/>
      <c r="M17" s="312"/>
      <c r="N17" s="313"/>
      <c r="O17" s="314"/>
    </row>
    <row r="18" spans="2:15" ht="13.8" thickBot="1" x14ac:dyDescent="0.3">
      <c r="B18" s="315"/>
      <c r="C18" s="312"/>
      <c r="D18" s="312"/>
      <c r="E18" s="312"/>
      <c r="F18" s="312"/>
      <c r="G18" s="312"/>
      <c r="H18" s="312"/>
      <c r="I18" s="312"/>
      <c r="J18" s="312"/>
      <c r="K18" s="312"/>
      <c r="L18" s="312"/>
      <c r="M18" s="312"/>
      <c r="N18" s="313"/>
      <c r="O18" s="314"/>
    </row>
    <row r="19" spans="2:15" x14ac:dyDescent="0.25">
      <c r="B19" s="317" t="s">
        <v>1380</v>
      </c>
      <c r="C19" s="318" t="s">
        <v>1367</v>
      </c>
      <c r="D19" s="319" t="s">
        <v>1368</v>
      </c>
      <c r="E19" s="319" t="s">
        <v>1377</v>
      </c>
      <c r="F19" s="319"/>
      <c r="G19" s="319" t="s">
        <v>1369</v>
      </c>
      <c r="H19" s="319" t="s">
        <v>1370</v>
      </c>
      <c r="I19" s="319" t="s">
        <v>1122</v>
      </c>
      <c r="J19" s="319"/>
      <c r="K19" s="319" t="s">
        <v>1120</v>
      </c>
      <c r="L19" s="319"/>
      <c r="M19" s="319" t="s">
        <v>1371</v>
      </c>
      <c r="N19" s="320" t="s">
        <v>1371</v>
      </c>
      <c r="O19" s="314"/>
    </row>
    <row r="20" spans="2:15" x14ac:dyDescent="0.25">
      <c r="B20" s="315"/>
      <c r="C20" s="315"/>
      <c r="D20" s="312"/>
      <c r="E20" s="312"/>
      <c r="F20" s="312"/>
      <c r="G20" s="312"/>
      <c r="H20" s="312"/>
      <c r="I20" s="1471" t="s">
        <v>1993</v>
      </c>
      <c r="J20" s="312"/>
      <c r="K20" s="321" t="s">
        <v>1119</v>
      </c>
      <c r="L20" s="312"/>
      <c r="M20" s="321" t="s">
        <v>1372</v>
      </c>
      <c r="N20" s="322" t="s">
        <v>1373</v>
      </c>
      <c r="O20" s="314"/>
    </row>
    <row r="21" spans="2:15" ht="6.75" customHeight="1" thickBot="1" x14ac:dyDescent="0.3">
      <c r="B21" s="315"/>
      <c r="C21" s="323"/>
      <c r="D21" s="324"/>
      <c r="E21" s="324"/>
      <c r="F21" s="324"/>
      <c r="G21" s="324"/>
      <c r="H21" s="324"/>
      <c r="I21" s="324"/>
      <c r="J21" s="324"/>
      <c r="K21" s="324"/>
      <c r="L21" s="324"/>
      <c r="M21" s="325"/>
      <c r="N21" s="326"/>
      <c r="O21" s="314"/>
    </row>
    <row r="22" spans="2:15" s="332" customFormat="1" ht="13.8" thickTop="1" x14ac:dyDescent="0.25">
      <c r="B22" s="315" t="s">
        <v>1386</v>
      </c>
      <c r="C22" s="1108" t="s">
        <v>725</v>
      </c>
      <c r="D22" s="327"/>
      <c r="E22" s="327"/>
      <c r="F22" s="327"/>
      <c r="G22" s="327"/>
      <c r="H22" s="327"/>
      <c r="I22" s="327"/>
      <c r="J22" s="327"/>
      <c r="K22" s="327"/>
      <c r="L22" s="327"/>
      <c r="M22" s="328"/>
      <c r="N22" s="329"/>
      <c r="O22" s="331"/>
    </row>
    <row r="23" spans="2:15" s="332" customFormat="1" x14ac:dyDescent="0.25">
      <c r="B23" s="333"/>
      <c r="C23" s="1107" t="s">
        <v>1080</v>
      </c>
      <c r="D23" s="506">
        <v>12210</v>
      </c>
      <c r="E23" s="1364"/>
      <c r="F23" s="327"/>
      <c r="G23" s="1364" t="s">
        <v>604</v>
      </c>
      <c r="H23" s="1364"/>
      <c r="I23" s="1364">
        <v>2017</v>
      </c>
      <c r="J23" s="327"/>
      <c r="K23" s="335"/>
      <c r="L23" s="327"/>
      <c r="M23" s="385">
        <v>316303</v>
      </c>
      <c r="N23" s="337"/>
      <c r="O23" s="331"/>
    </row>
    <row r="24" spans="2:15" s="332" customFormat="1" x14ac:dyDescent="0.25">
      <c r="B24" s="333"/>
      <c r="C24" s="1107" t="s">
        <v>1080</v>
      </c>
      <c r="D24" s="506">
        <v>12220</v>
      </c>
      <c r="E24" s="1364"/>
      <c r="F24" s="327"/>
      <c r="G24" s="1364" t="s">
        <v>606</v>
      </c>
      <c r="H24" s="1364"/>
      <c r="I24" s="2087">
        <v>2017</v>
      </c>
      <c r="J24" s="327"/>
      <c r="K24" s="335"/>
      <c r="L24" s="327"/>
      <c r="M24" s="385">
        <v>70459</v>
      </c>
      <c r="N24" s="371"/>
      <c r="O24" s="331"/>
    </row>
    <row r="25" spans="2:15" s="332" customFormat="1" x14ac:dyDescent="0.25">
      <c r="B25" s="333"/>
      <c r="C25" s="1107" t="s">
        <v>1080</v>
      </c>
      <c r="D25" s="506">
        <v>12230</v>
      </c>
      <c r="E25" s="1364"/>
      <c r="F25" s="327"/>
      <c r="G25" s="1364" t="s">
        <v>605</v>
      </c>
      <c r="H25" s="1364"/>
      <c r="I25" s="2087">
        <v>2017</v>
      </c>
      <c r="J25" s="327"/>
      <c r="K25" s="335"/>
      <c r="L25" s="327"/>
      <c r="M25" s="385">
        <v>29633</v>
      </c>
      <c r="N25" s="337"/>
      <c r="O25" s="331"/>
    </row>
    <row r="26" spans="2:15" s="332" customFormat="1" x14ac:dyDescent="0.25">
      <c r="B26" s="333"/>
      <c r="C26" s="1107" t="s">
        <v>1080</v>
      </c>
      <c r="D26" s="506">
        <v>12240</v>
      </c>
      <c r="E26" s="1364"/>
      <c r="F26" s="327"/>
      <c r="G26" s="1364" t="s">
        <v>821</v>
      </c>
      <c r="H26" s="1364"/>
      <c r="I26" s="2087">
        <v>2017</v>
      </c>
      <c r="J26" s="327"/>
      <c r="K26" s="335"/>
      <c r="L26" s="327"/>
      <c r="M26" s="385"/>
      <c r="N26" s="337"/>
      <c r="O26" s="331"/>
    </row>
    <row r="27" spans="2:15" s="332" customFormat="1" x14ac:dyDescent="0.25">
      <c r="B27" s="333"/>
      <c r="C27" s="1107" t="s">
        <v>1080</v>
      </c>
      <c r="D27" s="506">
        <v>12250</v>
      </c>
      <c r="E27" s="1364"/>
      <c r="F27" s="327"/>
      <c r="G27" s="1364" t="s">
        <v>820</v>
      </c>
      <c r="H27" s="1364"/>
      <c r="I27" s="2087">
        <v>2017</v>
      </c>
      <c r="J27" s="327"/>
      <c r="K27" s="335"/>
      <c r="L27" s="327"/>
      <c r="M27" s="385"/>
      <c r="N27" s="337"/>
      <c r="O27" s="331"/>
    </row>
    <row r="28" spans="2:15" s="332" customFormat="1" x14ac:dyDescent="0.25">
      <c r="B28" s="333"/>
      <c r="C28" s="1107" t="s">
        <v>1080</v>
      </c>
      <c r="D28" s="506">
        <v>12260</v>
      </c>
      <c r="E28" s="1364"/>
      <c r="F28" s="327"/>
      <c r="G28" s="1364" t="s">
        <v>1342</v>
      </c>
      <c r="H28" s="1364"/>
      <c r="I28" s="2087">
        <v>2017</v>
      </c>
      <c r="J28" s="327"/>
      <c r="K28" s="335"/>
      <c r="L28" s="327"/>
      <c r="M28" s="385"/>
      <c r="N28" s="337"/>
      <c r="O28" s="331"/>
    </row>
    <row r="29" spans="2:15" s="332" customFormat="1" x14ac:dyDescent="0.25">
      <c r="B29" s="333"/>
      <c r="C29" s="1107" t="s">
        <v>1080</v>
      </c>
      <c r="D29" s="506">
        <v>12270</v>
      </c>
      <c r="E29" s="1364"/>
      <c r="F29" s="327"/>
      <c r="G29" s="1364" t="s">
        <v>822</v>
      </c>
      <c r="H29" s="1364"/>
      <c r="I29" s="2087">
        <v>2017</v>
      </c>
      <c r="J29" s="327"/>
      <c r="K29" s="335"/>
      <c r="L29" s="327"/>
      <c r="M29" s="385">
        <v>10000</v>
      </c>
      <c r="N29" s="337"/>
      <c r="O29" s="331"/>
    </row>
    <row r="30" spans="2:15" s="341" customFormat="1" x14ac:dyDescent="0.25">
      <c r="B30" s="333"/>
      <c r="C30" s="1107" t="s">
        <v>1080</v>
      </c>
      <c r="D30" s="506">
        <v>12280</v>
      </c>
      <c r="E30" s="1364"/>
      <c r="F30" s="338"/>
      <c r="G30" s="1364" t="s">
        <v>607</v>
      </c>
      <c r="H30" s="1364"/>
      <c r="I30" s="2087">
        <v>2017</v>
      </c>
      <c r="J30" s="338"/>
      <c r="K30" s="344"/>
      <c r="L30" s="338"/>
      <c r="M30" s="345">
        <v>12000</v>
      </c>
      <c r="N30" s="346"/>
      <c r="O30" s="340"/>
    </row>
    <row r="31" spans="2:15" s="332" customFormat="1" x14ac:dyDescent="0.25">
      <c r="B31" s="342" t="s">
        <v>1386</v>
      </c>
      <c r="C31" s="1349" t="s">
        <v>1399</v>
      </c>
      <c r="D31" s="335"/>
      <c r="E31" s="335"/>
      <c r="F31" s="327"/>
      <c r="G31" s="335"/>
      <c r="H31" s="335"/>
      <c r="I31" s="335"/>
      <c r="J31" s="327"/>
      <c r="K31" s="335"/>
      <c r="L31" s="327"/>
      <c r="M31" s="336"/>
      <c r="N31" s="337"/>
      <c r="O31" s="331"/>
    </row>
    <row r="32" spans="2:15" s="332" customFormat="1" x14ac:dyDescent="0.25">
      <c r="B32" s="333"/>
      <c r="C32" s="334" t="s">
        <v>50</v>
      </c>
      <c r="D32" s="506">
        <v>12210</v>
      </c>
      <c r="E32" s="1364"/>
      <c r="F32" s="327"/>
      <c r="G32" s="1364" t="s">
        <v>604</v>
      </c>
      <c r="H32" s="1364"/>
      <c r="I32" s="2087">
        <v>2017</v>
      </c>
      <c r="J32" s="327"/>
      <c r="K32" s="335"/>
      <c r="L32" s="327"/>
      <c r="M32" s="336"/>
      <c r="N32" s="386">
        <v>316303</v>
      </c>
      <c r="O32" s="331"/>
    </row>
    <row r="33" spans="2:15" s="332" customFormat="1" x14ac:dyDescent="0.25">
      <c r="B33" s="333"/>
      <c r="C33" s="334" t="s">
        <v>50</v>
      </c>
      <c r="D33" s="506">
        <v>12220</v>
      </c>
      <c r="E33" s="1364"/>
      <c r="F33" s="327"/>
      <c r="G33" s="1364" t="s">
        <v>606</v>
      </c>
      <c r="H33" s="1364"/>
      <c r="I33" s="2087">
        <v>2017</v>
      </c>
      <c r="J33" s="327"/>
      <c r="K33" s="335"/>
      <c r="L33" s="327"/>
      <c r="M33" s="336"/>
      <c r="N33" s="386">
        <v>70459</v>
      </c>
      <c r="O33" s="331"/>
    </row>
    <row r="34" spans="2:15" s="332" customFormat="1" x14ac:dyDescent="0.25">
      <c r="B34" s="333"/>
      <c r="C34" s="334" t="s">
        <v>50</v>
      </c>
      <c r="D34" s="506">
        <v>12230</v>
      </c>
      <c r="E34" s="1364"/>
      <c r="F34" s="327"/>
      <c r="G34" s="1364" t="s">
        <v>605</v>
      </c>
      <c r="H34" s="1364"/>
      <c r="I34" s="2087">
        <v>2017</v>
      </c>
      <c r="J34" s="327"/>
      <c r="K34" s="335"/>
      <c r="L34" s="327"/>
      <c r="M34" s="336"/>
      <c r="N34" s="386">
        <v>29633</v>
      </c>
      <c r="O34" s="331"/>
    </row>
    <row r="35" spans="2:15" s="332" customFormat="1" x14ac:dyDescent="0.25">
      <c r="B35" s="333"/>
      <c r="C35" s="334" t="s">
        <v>50</v>
      </c>
      <c r="D35" s="506">
        <v>12240</v>
      </c>
      <c r="E35" s="1364"/>
      <c r="F35" s="327"/>
      <c r="G35" s="1364" t="s">
        <v>821</v>
      </c>
      <c r="H35" s="1364"/>
      <c r="I35" s="2087">
        <v>2017</v>
      </c>
      <c r="J35" s="327"/>
      <c r="K35" s="335"/>
      <c r="L35" s="327"/>
      <c r="M35" s="336"/>
      <c r="N35" s="386"/>
      <c r="O35" s="331"/>
    </row>
    <row r="36" spans="2:15" s="332" customFormat="1" x14ac:dyDescent="0.25">
      <c r="B36" s="333"/>
      <c r="C36" s="334" t="s">
        <v>50</v>
      </c>
      <c r="D36" s="506">
        <v>12250</v>
      </c>
      <c r="E36" s="1364"/>
      <c r="F36" s="327"/>
      <c r="G36" s="1364" t="s">
        <v>820</v>
      </c>
      <c r="H36" s="1364"/>
      <c r="I36" s="2087">
        <v>2017</v>
      </c>
      <c r="J36" s="327"/>
      <c r="K36" s="335"/>
      <c r="L36" s="327"/>
      <c r="M36" s="336"/>
      <c r="N36" s="386"/>
      <c r="O36" s="331"/>
    </row>
    <row r="37" spans="2:15" s="332" customFormat="1" x14ac:dyDescent="0.25">
      <c r="B37" s="333"/>
      <c r="C37" s="334" t="s">
        <v>50</v>
      </c>
      <c r="D37" s="506">
        <v>12260</v>
      </c>
      <c r="E37" s="1364"/>
      <c r="F37" s="327"/>
      <c r="G37" s="1364" t="s">
        <v>1342</v>
      </c>
      <c r="H37" s="1364"/>
      <c r="I37" s="2087">
        <v>2017</v>
      </c>
      <c r="J37" s="327"/>
      <c r="K37" s="335"/>
      <c r="L37" s="327"/>
      <c r="M37" s="336"/>
      <c r="N37" s="386"/>
      <c r="O37" s="331"/>
    </row>
    <row r="38" spans="2:15" s="332" customFormat="1" x14ac:dyDescent="0.25">
      <c r="B38" s="333"/>
      <c r="C38" s="334" t="s">
        <v>50</v>
      </c>
      <c r="D38" s="506">
        <v>12270</v>
      </c>
      <c r="E38" s="1364"/>
      <c r="F38" s="327"/>
      <c r="G38" s="1364" t="s">
        <v>822</v>
      </c>
      <c r="H38" s="1364"/>
      <c r="I38" s="2087">
        <v>2017</v>
      </c>
      <c r="J38" s="327"/>
      <c r="K38" s="335"/>
      <c r="L38" s="327"/>
      <c r="M38" s="336"/>
      <c r="N38" s="386">
        <v>10000</v>
      </c>
      <c r="O38" s="331"/>
    </row>
    <row r="39" spans="2:15" s="332" customFormat="1" ht="13.8" thickBot="1" x14ac:dyDescent="0.3">
      <c r="B39" s="333"/>
      <c r="C39" s="334" t="s">
        <v>50</v>
      </c>
      <c r="D39" s="506">
        <v>12280</v>
      </c>
      <c r="E39" s="1364"/>
      <c r="F39" s="388"/>
      <c r="G39" s="1364" t="s">
        <v>607</v>
      </c>
      <c r="H39" s="1364"/>
      <c r="I39" s="2087">
        <v>2017</v>
      </c>
      <c r="J39" s="388"/>
      <c r="K39" s="387"/>
      <c r="L39" s="388"/>
      <c r="M39" s="389"/>
      <c r="N39" s="390">
        <v>12000</v>
      </c>
      <c r="O39" s="331"/>
    </row>
    <row r="40" spans="2:15" s="332" customFormat="1" x14ac:dyDescent="0.25">
      <c r="B40" s="333"/>
      <c r="C40" s="391"/>
      <c r="D40" s="392"/>
      <c r="E40" s="392"/>
      <c r="F40" s="393"/>
      <c r="G40" s="392"/>
      <c r="H40" s="392"/>
      <c r="I40" s="392"/>
      <c r="J40" s="393"/>
      <c r="K40" s="392"/>
      <c r="L40" s="393"/>
      <c r="M40" s="394"/>
      <c r="N40" s="395"/>
      <c r="O40" s="331"/>
    </row>
    <row r="41" spans="2:15" s="332" customFormat="1" ht="13.8" thickBot="1" x14ac:dyDescent="0.3">
      <c r="B41" s="333"/>
      <c r="C41" s="333"/>
      <c r="D41" s="327"/>
      <c r="E41" s="327"/>
      <c r="F41" s="327"/>
      <c r="G41" s="327"/>
      <c r="H41" s="327"/>
      <c r="I41" s="327"/>
      <c r="J41" s="327"/>
      <c r="K41" s="327"/>
      <c r="L41" s="327"/>
      <c r="M41" s="396">
        <f>SUM(M23:M40)</f>
        <v>438395</v>
      </c>
      <c r="N41" s="397">
        <f>SUM(N23:N40)</f>
        <v>438395</v>
      </c>
      <c r="O41" s="398"/>
    </row>
    <row r="42" spans="2:15" s="332" customFormat="1" ht="14.4" thickTop="1" thickBot="1" x14ac:dyDescent="0.3">
      <c r="B42" s="333"/>
      <c r="C42" s="399"/>
      <c r="D42" s="388"/>
      <c r="E42" s="388"/>
      <c r="F42" s="388"/>
      <c r="G42" s="388"/>
      <c r="H42" s="388"/>
      <c r="I42" s="388"/>
      <c r="J42" s="388"/>
      <c r="K42" s="388"/>
      <c r="L42" s="388"/>
      <c r="M42" s="400"/>
      <c r="N42" s="401">
        <f>+N41-M41</f>
        <v>0</v>
      </c>
    </row>
    <row r="43" spans="2:15" s="332" customFormat="1" x14ac:dyDescent="0.25">
      <c r="B43" s="333"/>
      <c r="C43" s="327"/>
      <c r="D43" s="327"/>
      <c r="E43" s="327"/>
      <c r="F43" s="327"/>
      <c r="G43" s="327"/>
      <c r="H43" s="327"/>
      <c r="I43" s="327"/>
      <c r="J43" s="327"/>
      <c r="K43" s="327"/>
      <c r="L43" s="327"/>
      <c r="M43" s="327"/>
      <c r="N43" s="330"/>
    </row>
    <row r="44" spans="2:15" x14ac:dyDescent="0.25">
      <c r="B44" s="333"/>
      <c r="C44" s="2292" t="s">
        <v>1409</v>
      </c>
      <c r="D44" s="2292"/>
      <c r="E44" s="312"/>
      <c r="F44" s="312"/>
      <c r="G44" s="312"/>
      <c r="H44" s="312"/>
      <c r="I44" s="312"/>
      <c r="J44" s="312"/>
      <c r="K44" s="312"/>
      <c r="L44" s="312"/>
      <c r="M44" s="312"/>
      <c r="N44" s="1384"/>
    </row>
    <row r="45" spans="2:15" x14ac:dyDescent="0.25">
      <c r="B45" s="315"/>
      <c r="C45" s="2308" t="s">
        <v>2166</v>
      </c>
      <c r="D45" s="2308"/>
      <c r="E45" s="2308"/>
      <c r="F45" s="2308"/>
      <c r="G45" s="2308"/>
      <c r="H45" s="2308"/>
      <c r="I45" s="2308"/>
      <c r="J45" s="2308"/>
      <c r="K45" s="2308"/>
      <c r="L45" s="2308"/>
      <c r="M45" s="2308"/>
      <c r="N45" s="2309"/>
    </row>
    <row r="46" spans="2:15" x14ac:dyDescent="0.25">
      <c r="B46" s="315"/>
      <c r="C46" s="2308"/>
      <c r="D46" s="2308"/>
      <c r="E46" s="2308"/>
      <c r="F46" s="2308"/>
      <c r="G46" s="2308"/>
      <c r="H46" s="2308"/>
      <c r="I46" s="2308"/>
      <c r="J46" s="2308"/>
      <c r="K46" s="2308"/>
      <c r="L46" s="2308"/>
      <c r="M46" s="2308"/>
      <c r="N46" s="2309"/>
    </row>
    <row r="47" spans="2:15" x14ac:dyDescent="0.25">
      <c r="B47" s="315"/>
      <c r="C47" s="2308"/>
      <c r="D47" s="2308"/>
      <c r="E47" s="2308"/>
      <c r="F47" s="2308"/>
      <c r="G47" s="2308"/>
      <c r="H47" s="2308"/>
      <c r="I47" s="2308"/>
      <c r="J47" s="2308"/>
      <c r="K47" s="2308"/>
      <c r="L47" s="2308"/>
      <c r="M47" s="2308"/>
      <c r="N47" s="2309"/>
    </row>
    <row r="48" spans="2:15" x14ac:dyDescent="0.25">
      <c r="B48" s="315"/>
      <c r="C48" s="2308"/>
      <c r="D48" s="2308"/>
      <c r="E48" s="2308"/>
      <c r="F48" s="2308"/>
      <c r="G48" s="2308"/>
      <c r="H48" s="2308"/>
      <c r="I48" s="2308"/>
      <c r="J48" s="2308"/>
      <c r="K48" s="2308"/>
      <c r="L48" s="2308"/>
      <c r="M48" s="2308"/>
      <c r="N48" s="2309"/>
    </row>
    <row r="49" spans="2:14" x14ac:dyDescent="0.25">
      <c r="B49" s="315"/>
      <c r="C49" s="909" t="s">
        <v>1625</v>
      </c>
      <c r="D49" s="909"/>
      <c r="E49" s="909"/>
      <c r="F49" s="911"/>
      <c r="G49" s="909"/>
      <c r="H49" s="867" t="s">
        <v>1403</v>
      </c>
      <c r="I49" s="911"/>
      <c r="J49" s="911"/>
      <c r="K49" s="911"/>
      <c r="L49" s="911"/>
      <c r="M49" s="911"/>
      <c r="N49" s="1409"/>
    </row>
    <row r="50" spans="2:14" x14ac:dyDescent="0.25">
      <c r="B50" s="315"/>
      <c r="C50" s="902"/>
      <c r="D50" s="909"/>
      <c r="E50" s="909"/>
      <c r="F50" s="911"/>
      <c r="G50" s="909"/>
      <c r="H50" s="867"/>
      <c r="I50" s="911"/>
      <c r="J50" s="911"/>
      <c r="K50" s="911"/>
      <c r="L50" s="911"/>
      <c r="M50" s="911"/>
      <c r="N50" s="1409"/>
    </row>
    <row r="51" spans="2:14" s="912" customFormat="1" x14ac:dyDescent="0.25">
      <c r="B51" s="910"/>
      <c r="C51" s="907" t="s">
        <v>2915</v>
      </c>
      <c r="D51" s="907"/>
      <c r="E51" s="907"/>
      <c r="F51" s="908"/>
      <c r="G51" s="907"/>
      <c r="H51" s="907"/>
      <c r="I51" s="908"/>
      <c r="J51" s="908"/>
      <c r="K51" s="908"/>
      <c r="L51" s="908"/>
      <c r="M51" s="908"/>
      <c r="N51" s="1410"/>
    </row>
    <row r="52" spans="2:14" s="912" customFormat="1" x14ac:dyDescent="0.25">
      <c r="B52" s="910"/>
      <c r="C52" s="907" t="s">
        <v>1658</v>
      </c>
      <c r="D52" s="907"/>
      <c r="E52" s="907"/>
      <c r="F52" s="908"/>
      <c r="G52" s="907"/>
      <c r="H52" s="907"/>
      <c r="I52" s="908"/>
      <c r="J52" s="908"/>
      <c r="K52" s="908"/>
      <c r="L52" s="908"/>
      <c r="M52" s="908"/>
      <c r="N52" s="1410"/>
    </row>
    <row r="53" spans="2:14" s="912" customFormat="1" x14ac:dyDescent="0.25">
      <c r="B53" s="910"/>
      <c r="C53" s="902"/>
      <c r="D53" s="909"/>
      <c r="E53" s="909"/>
      <c r="F53" s="911"/>
      <c r="G53" s="909"/>
      <c r="H53" s="909"/>
      <c r="I53" s="911"/>
      <c r="J53" s="911"/>
      <c r="K53" s="911"/>
      <c r="L53" s="911"/>
      <c r="M53" s="911"/>
      <c r="N53" s="1409"/>
    </row>
    <row r="54" spans="2:14" x14ac:dyDescent="0.25">
      <c r="B54" s="315"/>
      <c r="C54" s="308" t="s">
        <v>962</v>
      </c>
      <c r="D54" s="308"/>
      <c r="E54" s="312"/>
      <c r="F54" s="312"/>
      <c r="G54" s="312" t="s">
        <v>776</v>
      </c>
      <c r="H54" s="312"/>
      <c r="I54" s="312"/>
      <c r="J54" s="312"/>
      <c r="K54" s="312"/>
      <c r="L54" s="312"/>
      <c r="M54" s="312"/>
      <c r="N54" s="1384"/>
    </row>
    <row r="55" spans="2:14" x14ac:dyDescent="0.25">
      <c r="B55" s="315"/>
      <c r="C55" s="308"/>
      <c r="D55" s="308"/>
      <c r="E55" s="312"/>
      <c r="F55" s="312"/>
      <c r="G55" s="312"/>
      <c r="H55" s="312"/>
      <c r="I55" s="312"/>
      <c r="J55" s="312"/>
      <c r="K55" s="312"/>
      <c r="L55" s="312"/>
      <c r="M55" s="312"/>
      <c r="N55" s="1384"/>
    </row>
    <row r="56" spans="2:14" x14ac:dyDescent="0.25">
      <c r="B56" s="315"/>
      <c r="C56" s="308" t="s">
        <v>963</v>
      </c>
      <c r="D56" s="308"/>
      <c r="E56" s="312"/>
      <c r="F56" s="312"/>
      <c r="G56" s="312" t="s">
        <v>909</v>
      </c>
      <c r="H56" s="312"/>
      <c r="I56" s="312"/>
      <c r="J56" s="312"/>
      <c r="K56" s="312"/>
      <c r="L56" s="312"/>
      <c r="M56" s="312"/>
      <c r="N56" s="1384"/>
    </row>
    <row r="57" spans="2:14" x14ac:dyDescent="0.25">
      <c r="B57" s="315"/>
      <c r="C57" s="308" t="s">
        <v>964</v>
      </c>
      <c r="D57" s="308"/>
      <c r="E57" s="312"/>
      <c r="F57" s="312"/>
      <c r="G57" s="312"/>
      <c r="H57" s="312"/>
      <c r="I57" s="312"/>
      <c r="J57" s="312"/>
      <c r="K57" s="312"/>
      <c r="L57" s="312"/>
      <c r="M57" s="312"/>
      <c r="N57" s="1384"/>
    </row>
    <row r="58" spans="2:14" x14ac:dyDescent="0.25">
      <c r="B58" s="315"/>
      <c r="C58" s="308" t="s">
        <v>965</v>
      </c>
      <c r="D58" s="308"/>
      <c r="E58" s="312"/>
      <c r="F58" s="312"/>
      <c r="G58" s="312"/>
      <c r="H58" s="312"/>
      <c r="I58" s="312"/>
      <c r="J58" s="312"/>
      <c r="K58" s="312"/>
      <c r="L58" s="312"/>
      <c r="M58" s="312"/>
      <c r="N58" s="1384"/>
    </row>
    <row r="59" spans="2:14" x14ac:dyDescent="0.25">
      <c r="B59" s="315"/>
      <c r="C59" s="308"/>
      <c r="D59" s="308"/>
      <c r="E59" s="312"/>
      <c r="F59" s="312"/>
      <c r="G59" s="312"/>
      <c r="H59" s="312"/>
      <c r="I59" s="312"/>
      <c r="J59" s="312"/>
      <c r="K59" s="312"/>
      <c r="L59" s="312"/>
      <c r="M59" s="312"/>
      <c r="N59" s="1384"/>
    </row>
    <row r="60" spans="2:14" x14ac:dyDescent="0.25">
      <c r="B60" s="315"/>
      <c r="C60" s="308" t="s">
        <v>64</v>
      </c>
      <c r="D60" s="308"/>
      <c r="E60" s="312"/>
      <c r="F60" s="424"/>
      <c r="G60" s="424" t="s">
        <v>773</v>
      </c>
      <c r="H60" s="424"/>
      <c r="I60" s="424"/>
      <c r="J60" s="424"/>
      <c r="K60" s="424"/>
      <c r="L60" s="424"/>
      <c r="M60" s="424"/>
      <c r="N60" s="528"/>
    </row>
    <row r="61" spans="2:14" x14ac:dyDescent="0.25">
      <c r="B61" s="315"/>
      <c r="C61" s="312"/>
      <c r="D61" s="312"/>
      <c r="E61" s="312"/>
      <c r="F61" s="312"/>
      <c r="G61" s="312" t="s">
        <v>774</v>
      </c>
      <c r="H61" s="312"/>
      <c r="I61" s="312"/>
      <c r="J61" s="312"/>
      <c r="K61" s="312"/>
      <c r="L61" s="312"/>
      <c r="M61" s="312"/>
      <c r="N61" s="313"/>
    </row>
    <row r="62" spans="2:14" x14ac:dyDescent="0.25">
      <c r="B62" s="315"/>
      <c r="C62" s="312"/>
      <c r="D62" s="312"/>
      <c r="E62" s="312"/>
      <c r="F62" s="308"/>
      <c r="G62" s="312" t="s">
        <v>775</v>
      </c>
      <c r="H62" s="312"/>
      <c r="I62" s="312"/>
      <c r="J62" s="308"/>
      <c r="K62" s="308" t="s">
        <v>960</v>
      </c>
      <c r="L62" s="308"/>
      <c r="M62" s="308"/>
      <c r="N62" s="1385" t="s">
        <v>777</v>
      </c>
    </row>
    <row r="63" spans="2:14" x14ac:dyDescent="0.25">
      <c r="B63" s="315"/>
      <c r="C63" s="312"/>
      <c r="D63" s="312"/>
      <c r="E63" s="312"/>
      <c r="F63" s="308"/>
      <c r="G63" s="312"/>
      <c r="H63" s="312"/>
      <c r="I63" s="312"/>
      <c r="J63" s="308"/>
      <c r="K63" s="308" t="s">
        <v>961</v>
      </c>
      <c r="L63" s="308"/>
      <c r="M63" s="308"/>
      <c r="N63" s="1386" t="s">
        <v>1195</v>
      </c>
    </row>
    <row r="64" spans="2:14" ht="34.5" customHeight="1" x14ac:dyDescent="0.25">
      <c r="B64" s="315"/>
      <c r="C64" s="312"/>
      <c r="D64" s="312"/>
      <c r="E64" s="312"/>
      <c r="F64" s="308"/>
      <c r="G64" s="312"/>
      <c r="H64" s="312"/>
      <c r="I64" s="312"/>
      <c r="J64" s="308"/>
      <c r="K64" s="2307" t="s">
        <v>2473</v>
      </c>
      <c r="L64" s="2307"/>
      <c r="M64" s="2307"/>
      <c r="N64" s="1386">
        <v>38463</v>
      </c>
    </row>
    <row r="65" spans="2:14" ht="13.8" thickBot="1" x14ac:dyDescent="0.3">
      <c r="B65" s="362"/>
      <c r="C65" s="316"/>
      <c r="D65" s="316"/>
      <c r="E65" s="316"/>
      <c r="F65" s="316"/>
      <c r="G65" s="316"/>
      <c r="H65" s="316"/>
      <c r="I65" s="316"/>
      <c r="J65" s="316"/>
      <c r="K65" s="316"/>
      <c r="L65" s="316"/>
      <c r="M65" s="316"/>
      <c r="N65" s="1896">
        <v>42522</v>
      </c>
    </row>
    <row r="66" spans="2:14" x14ac:dyDescent="0.25">
      <c r="C66" s="312"/>
      <c r="F66" s="312"/>
      <c r="I66" s="312"/>
      <c r="J66" s="312"/>
      <c r="K66" s="312"/>
      <c r="L66" s="312"/>
      <c r="M66" s="312"/>
    </row>
    <row r="67" spans="2:14" x14ac:dyDescent="0.25">
      <c r="B67" s="402"/>
      <c r="C67" s="403"/>
    </row>
    <row r="70" spans="2:14" x14ac:dyDescent="0.25">
      <c r="C70" s="312"/>
      <c r="F70" s="312"/>
      <c r="I70" s="312"/>
      <c r="J70" s="312"/>
      <c r="K70" s="312"/>
      <c r="L70" s="312"/>
      <c r="M70" s="312"/>
      <c r="N70" s="312"/>
    </row>
    <row r="71" spans="2:14" x14ac:dyDescent="0.25">
      <c r="F71" s="312"/>
      <c r="I71" s="312"/>
      <c r="J71" s="312"/>
      <c r="K71" s="312"/>
      <c r="L71" s="312"/>
      <c r="M71" s="312"/>
      <c r="N71" s="312"/>
    </row>
    <row r="72" spans="2:14" x14ac:dyDescent="0.25">
      <c r="F72" s="312"/>
      <c r="I72" s="312"/>
      <c r="J72" s="312"/>
      <c r="K72" s="312"/>
      <c r="L72" s="312"/>
      <c r="M72" s="312"/>
      <c r="N72" s="312"/>
    </row>
    <row r="73" spans="2:14" x14ac:dyDescent="0.25">
      <c r="F73" s="312"/>
      <c r="I73" s="312"/>
      <c r="J73" s="312"/>
      <c r="K73" s="312"/>
      <c r="L73" s="312"/>
      <c r="M73" s="312"/>
      <c r="N73" s="312"/>
    </row>
    <row r="74" spans="2:14" x14ac:dyDescent="0.25">
      <c r="F74" s="312"/>
      <c r="I74" s="312"/>
      <c r="J74" s="312"/>
      <c r="K74" s="312"/>
      <c r="L74" s="312"/>
      <c r="M74" s="312"/>
      <c r="N74" s="312"/>
    </row>
    <row r="75" spans="2:14" x14ac:dyDescent="0.25">
      <c r="F75" s="312"/>
      <c r="I75" s="312"/>
      <c r="J75" s="312"/>
      <c r="K75" s="312"/>
      <c r="L75" s="312"/>
      <c r="M75" s="312"/>
      <c r="N75" s="312"/>
    </row>
  </sheetData>
  <mergeCells count="8">
    <mergeCell ref="K64:M64"/>
    <mergeCell ref="B2:N3"/>
    <mergeCell ref="C45:N48"/>
    <mergeCell ref="B9:N9"/>
    <mergeCell ref="C44:D44"/>
    <mergeCell ref="B12:D12"/>
    <mergeCell ref="B10:N10"/>
    <mergeCell ref="B11:N11"/>
  </mergeCells>
  <phoneticPr fontId="0" type="noConversion"/>
  <printOptions horizontalCentered="1"/>
  <pageMargins left="0.1" right="0.15" top="1" bottom="0.75" header="0.69" footer="0"/>
  <pageSetup scale="98" fitToHeight="15" orientation="landscape" r:id="rId1"/>
  <headerFooter alignWithMargins="0">
    <oddFooter>&amp;L&amp;"Times New Roman,Regular"&amp;9
Journal Entry Control Log
June 2016
&amp;R&amp;P of &amp;N
&amp;D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O88"/>
  <sheetViews>
    <sheetView zoomScaleNormal="100" workbookViewId="0">
      <selection activeCell="K59" sqref="K59"/>
    </sheetView>
  </sheetViews>
  <sheetFormatPr defaultRowHeight="13.2" x14ac:dyDescent="0.25"/>
  <cols>
    <col min="1" max="1" width="11" style="1" customWidth="1"/>
    <col min="10" max="10" width="17.5546875" customWidth="1"/>
    <col min="11" max="11" width="33.33203125" style="1" customWidth="1"/>
    <col min="12" max="15" width="8" style="1" customWidth="1"/>
  </cols>
  <sheetData>
    <row r="1" spans="1:15" x14ac:dyDescent="0.25">
      <c r="B1" s="1"/>
      <c r="C1" s="1"/>
      <c r="D1" s="1"/>
      <c r="E1" s="1"/>
      <c r="F1" s="1"/>
      <c r="G1" s="1"/>
      <c r="H1" s="1"/>
      <c r="I1" s="1"/>
      <c r="J1" s="238"/>
    </row>
    <row r="2" spans="1:15" x14ac:dyDescent="0.25">
      <c r="B2" s="2316" t="s">
        <v>1314</v>
      </c>
      <c r="C2" s="2316"/>
      <c r="D2" s="2316"/>
      <c r="E2" s="2316"/>
      <c r="F2" s="2316"/>
      <c r="G2" s="2316"/>
      <c r="H2" s="2316"/>
      <c r="I2" s="2316"/>
      <c r="J2" s="2316"/>
    </row>
    <row r="3" spans="1:15" x14ac:dyDescent="0.25">
      <c r="B3" s="582" t="s">
        <v>837</v>
      </c>
      <c r="C3" s="78"/>
      <c r="D3" s="78"/>
      <c r="E3" s="78"/>
      <c r="F3" s="78"/>
      <c r="H3" s="78"/>
      <c r="I3" s="78"/>
      <c r="J3" s="78"/>
    </row>
    <row r="4" spans="1:15" x14ac:dyDescent="0.25">
      <c r="B4" s="78"/>
      <c r="C4" s="78"/>
      <c r="D4" s="78"/>
      <c r="E4" s="78"/>
      <c r="F4" s="78"/>
      <c r="G4" s="78"/>
      <c r="H4" s="78"/>
      <c r="I4" s="78"/>
      <c r="J4" s="78"/>
    </row>
    <row r="5" spans="1:15" x14ac:dyDescent="0.25">
      <c r="B5" s="677" t="s">
        <v>2896</v>
      </c>
      <c r="C5" s="1"/>
      <c r="D5" s="1"/>
      <c r="E5" s="1"/>
      <c r="F5" s="1"/>
      <c r="G5" s="1"/>
      <c r="H5" s="1"/>
      <c r="I5" s="1"/>
      <c r="J5" s="1"/>
    </row>
    <row r="6" spans="1:15" x14ac:dyDescent="0.25">
      <c r="B6" s="1"/>
      <c r="C6" s="1"/>
      <c r="D6" s="1"/>
      <c r="E6" s="1"/>
      <c r="F6" s="1"/>
      <c r="G6" s="1"/>
      <c r="H6" s="1"/>
      <c r="I6" s="1"/>
      <c r="J6" s="1"/>
    </row>
    <row r="7" spans="1:15" x14ac:dyDescent="0.25">
      <c r="B7" s="1"/>
      <c r="C7" s="1"/>
      <c r="D7" s="1"/>
      <c r="E7" s="1"/>
      <c r="F7" s="1"/>
      <c r="G7" s="1"/>
      <c r="H7" s="1"/>
      <c r="I7" s="1"/>
      <c r="J7" s="1"/>
    </row>
    <row r="8" spans="1:15" x14ac:dyDescent="0.25">
      <c r="B8" s="677" t="s">
        <v>1989</v>
      </c>
      <c r="C8" s="1"/>
      <c r="D8" s="1"/>
      <c r="E8" s="1"/>
      <c r="F8" s="1"/>
      <c r="G8" s="1"/>
      <c r="H8" s="1"/>
      <c r="I8" s="1"/>
      <c r="J8" s="1"/>
    </row>
    <row r="9" spans="1:15" x14ac:dyDescent="0.25">
      <c r="B9" s="187" t="s">
        <v>1048</v>
      </c>
      <c r="C9" s="1"/>
      <c r="D9" s="1"/>
      <c r="E9" s="1"/>
      <c r="F9" s="1"/>
      <c r="G9" s="1"/>
      <c r="H9" s="1"/>
      <c r="I9" s="1"/>
      <c r="J9" s="1"/>
    </row>
    <row r="10" spans="1:15" x14ac:dyDescent="0.25">
      <c r="B10" s="187" t="s">
        <v>1049</v>
      </c>
      <c r="C10" s="1"/>
      <c r="D10" s="1"/>
      <c r="E10" s="1"/>
      <c r="F10" s="1"/>
      <c r="G10" s="1"/>
      <c r="H10" s="1"/>
      <c r="I10" s="1"/>
      <c r="J10" s="1"/>
    </row>
    <row r="11" spans="1:15" x14ac:dyDescent="0.25">
      <c r="A11" s="607"/>
      <c r="B11" s="678"/>
      <c r="C11" s="607"/>
      <c r="D11" s="607"/>
      <c r="E11" s="607"/>
      <c r="F11" s="607"/>
      <c r="G11" s="607"/>
      <c r="H11" s="607"/>
      <c r="I11" s="607"/>
      <c r="J11" s="607"/>
      <c r="K11" s="607"/>
      <c r="L11" s="607"/>
      <c r="M11" s="607"/>
      <c r="N11" s="607"/>
      <c r="O11" s="607"/>
    </row>
    <row r="12" spans="1:15" x14ac:dyDescent="0.25">
      <c r="A12" s="607"/>
      <c r="B12" s="678"/>
      <c r="C12" s="607"/>
      <c r="D12" s="607"/>
      <c r="E12" s="607"/>
      <c r="F12" s="607"/>
      <c r="G12" s="607"/>
      <c r="H12" s="607"/>
      <c r="I12" s="607"/>
      <c r="J12" s="607"/>
      <c r="K12" s="607"/>
      <c r="L12" s="607"/>
      <c r="M12" s="607"/>
      <c r="N12" s="607"/>
      <c r="O12" s="607"/>
    </row>
    <row r="13" spans="1:15" x14ac:dyDescent="0.25">
      <c r="B13" s="1"/>
      <c r="C13" s="1"/>
      <c r="D13" s="1"/>
      <c r="E13" s="1"/>
      <c r="F13" s="1"/>
      <c r="G13" s="1"/>
      <c r="H13" s="1"/>
      <c r="I13" s="1"/>
      <c r="J13" s="1"/>
    </row>
    <row r="14" spans="1:15" x14ac:dyDescent="0.25">
      <c r="B14" s="1"/>
      <c r="C14" s="1"/>
      <c r="D14" s="1"/>
      <c r="E14" s="1"/>
      <c r="F14" s="1"/>
      <c r="G14" s="1"/>
      <c r="H14" s="1"/>
      <c r="I14" s="1"/>
      <c r="J14" s="1"/>
    </row>
    <row r="15" spans="1:15" x14ac:dyDescent="0.25">
      <c r="A15" s="915"/>
      <c r="B15" s="915"/>
      <c r="C15" s="915"/>
      <c r="D15" s="915"/>
      <c r="E15" s="915"/>
      <c r="F15" s="915"/>
      <c r="G15" s="915"/>
      <c r="H15" s="915"/>
      <c r="I15" s="915"/>
      <c r="J15" s="915"/>
    </row>
    <row r="16" spans="1:15" x14ac:dyDescent="0.25">
      <c r="A16" s="915"/>
      <c r="B16" s="915"/>
      <c r="C16" s="915"/>
      <c r="D16" s="915"/>
      <c r="E16" s="915"/>
      <c r="F16" s="915"/>
      <c r="G16" s="915"/>
      <c r="H16" s="915"/>
      <c r="I16" s="915"/>
      <c r="J16" s="915"/>
      <c r="K16" s="915"/>
    </row>
    <row r="17" spans="1:15" x14ac:dyDescent="0.25">
      <c r="A17" s="915"/>
      <c r="B17" s="915"/>
      <c r="C17" s="915"/>
      <c r="D17" s="915"/>
      <c r="E17" s="915"/>
      <c r="F17" s="915"/>
      <c r="G17" s="915"/>
      <c r="H17" s="915"/>
      <c r="I17" s="915"/>
      <c r="J17" s="915"/>
      <c r="K17" s="915"/>
    </row>
    <row r="18" spans="1:15" x14ac:dyDescent="0.25">
      <c r="A18" s="915"/>
      <c r="B18" s="915"/>
      <c r="C18" s="915"/>
      <c r="D18" s="915"/>
      <c r="E18" s="915"/>
      <c r="F18" s="915"/>
      <c r="G18" s="915"/>
      <c r="H18" s="915"/>
      <c r="I18" s="915"/>
      <c r="J18" s="915"/>
      <c r="K18" s="915"/>
    </row>
    <row r="19" spans="1:15" x14ac:dyDescent="0.25">
      <c r="A19" s="915"/>
      <c r="B19" s="915"/>
      <c r="C19" s="915"/>
      <c r="D19" s="915"/>
      <c r="E19" s="915"/>
      <c r="F19" s="915"/>
      <c r="G19" s="915"/>
      <c r="H19" s="915"/>
      <c r="I19" s="915"/>
      <c r="J19" s="915"/>
      <c r="K19" s="915"/>
    </row>
    <row r="20" spans="1:15" x14ac:dyDescent="0.25">
      <c r="A20" s="915"/>
      <c r="B20" s="915"/>
      <c r="C20" s="915"/>
      <c r="D20" s="915"/>
      <c r="E20" s="915"/>
      <c r="F20" s="915"/>
      <c r="G20" s="915"/>
      <c r="H20" s="915"/>
      <c r="I20" s="915"/>
      <c r="J20" s="915"/>
      <c r="K20" s="915"/>
    </row>
    <row r="21" spans="1:15" x14ac:dyDescent="0.25">
      <c r="A21" s="915"/>
      <c r="B21" s="915"/>
      <c r="C21" s="915"/>
      <c r="D21" s="915"/>
      <c r="E21" s="915"/>
      <c r="F21" s="915"/>
      <c r="G21" s="915"/>
      <c r="H21" s="915"/>
      <c r="I21" s="915"/>
      <c r="J21" s="915"/>
      <c r="K21" s="915"/>
      <c r="L21" s="607"/>
      <c r="M21" s="607"/>
      <c r="N21" s="607"/>
      <c r="O21" s="607"/>
    </row>
    <row r="22" spans="1:15" x14ac:dyDescent="0.25">
      <c r="A22" s="915"/>
      <c r="B22" s="915"/>
      <c r="C22" s="915"/>
      <c r="D22" s="915"/>
      <c r="E22" s="915"/>
      <c r="F22" s="915"/>
      <c r="G22" s="915"/>
      <c r="H22" s="915"/>
      <c r="I22" s="915"/>
      <c r="J22" s="915"/>
      <c r="K22" s="915"/>
      <c r="L22" s="607"/>
      <c r="M22" s="607"/>
      <c r="N22" s="607"/>
      <c r="O22" s="607"/>
    </row>
    <row r="23" spans="1:15" x14ac:dyDescent="0.25">
      <c r="A23" s="915"/>
      <c r="B23" s="915"/>
      <c r="C23" s="915"/>
      <c r="D23" s="915"/>
      <c r="E23" s="915"/>
      <c r="F23" s="915"/>
      <c r="G23" s="915"/>
      <c r="H23" s="915"/>
      <c r="I23" s="915"/>
      <c r="J23" s="915"/>
      <c r="K23" s="915"/>
      <c r="L23" s="607"/>
      <c r="M23" s="607"/>
      <c r="N23" s="607"/>
      <c r="O23" s="607"/>
    </row>
    <row r="24" spans="1:15" x14ac:dyDescent="0.25">
      <c r="A24" s="915"/>
      <c r="B24" s="915"/>
      <c r="C24" s="915"/>
      <c r="D24" s="915"/>
      <c r="E24" s="915"/>
      <c r="F24" s="915"/>
      <c r="G24" s="915"/>
      <c r="H24" s="915"/>
      <c r="I24" s="915"/>
      <c r="J24" s="915"/>
      <c r="K24" s="915"/>
      <c r="L24" s="607"/>
      <c r="M24" s="607"/>
      <c r="N24" s="607"/>
      <c r="O24" s="607"/>
    </row>
    <row r="25" spans="1:15" x14ac:dyDescent="0.25">
      <c r="A25" s="915"/>
      <c r="B25" s="915"/>
      <c r="C25" s="915"/>
      <c r="D25" s="915"/>
      <c r="E25" s="915"/>
      <c r="F25" s="915"/>
      <c r="G25" s="915"/>
      <c r="H25" s="915"/>
      <c r="I25" s="915"/>
      <c r="J25" s="915"/>
      <c r="K25" s="915"/>
      <c r="L25" s="607"/>
      <c r="M25" s="607"/>
      <c r="N25" s="607"/>
      <c r="O25" s="607"/>
    </row>
    <row r="26" spans="1:15" x14ac:dyDescent="0.25">
      <c r="A26" s="915"/>
      <c r="B26" s="915"/>
      <c r="C26" s="915"/>
      <c r="D26" s="915"/>
      <c r="E26" s="915"/>
      <c r="F26" s="915"/>
      <c r="G26" s="915"/>
      <c r="H26" s="915"/>
      <c r="I26" s="915"/>
      <c r="J26" s="915"/>
      <c r="K26" s="915"/>
      <c r="L26" s="607"/>
      <c r="M26" s="607"/>
      <c r="N26" s="607"/>
      <c r="O26" s="607"/>
    </row>
    <row r="27" spans="1:15" x14ac:dyDescent="0.25">
      <c r="A27" s="915"/>
      <c r="B27" s="915"/>
      <c r="C27" s="915"/>
      <c r="D27" s="915"/>
      <c r="E27" s="915"/>
      <c r="F27" s="915"/>
      <c r="G27" s="915"/>
      <c r="H27" s="915"/>
      <c r="I27" s="915"/>
      <c r="J27" s="915"/>
      <c r="K27" s="915"/>
      <c r="L27" s="607"/>
      <c r="M27" s="607"/>
      <c r="N27" s="607"/>
      <c r="O27" s="607"/>
    </row>
    <row r="28" spans="1:15" x14ac:dyDescent="0.25">
      <c r="A28" s="915"/>
      <c r="B28" s="915"/>
      <c r="C28" s="915"/>
      <c r="D28" s="915"/>
      <c r="E28" s="915"/>
      <c r="F28" s="915"/>
      <c r="G28" s="915"/>
      <c r="H28" s="915"/>
      <c r="I28" s="915"/>
      <c r="J28" s="915"/>
      <c r="K28" s="915"/>
      <c r="L28" s="607"/>
      <c r="M28" s="607"/>
      <c r="N28" s="607"/>
      <c r="O28" s="607"/>
    </row>
    <row r="29" spans="1:15" x14ac:dyDescent="0.25">
      <c r="A29" s="915"/>
      <c r="B29" s="915"/>
      <c r="C29" s="915"/>
      <c r="D29" s="915"/>
      <c r="E29" s="915"/>
      <c r="F29" s="915"/>
      <c r="G29" s="915"/>
      <c r="H29" s="915"/>
      <c r="I29" s="915"/>
      <c r="J29" s="915"/>
      <c r="K29" s="915"/>
      <c r="L29" s="607"/>
      <c r="M29" s="607"/>
      <c r="N29" s="607"/>
      <c r="O29" s="607"/>
    </row>
    <row r="30" spans="1:15" x14ac:dyDescent="0.25">
      <c r="A30" s="915"/>
      <c r="B30" s="915"/>
      <c r="C30" s="915"/>
      <c r="D30" s="915"/>
      <c r="E30" s="915"/>
      <c r="F30" s="915"/>
      <c r="G30" s="915"/>
      <c r="H30" s="915"/>
      <c r="I30" s="915"/>
      <c r="J30" s="915"/>
      <c r="K30" s="915"/>
      <c r="L30" s="607"/>
      <c r="M30" s="607"/>
      <c r="N30" s="607"/>
      <c r="O30" s="607"/>
    </row>
    <row r="31" spans="1:15" x14ac:dyDescent="0.25">
      <c r="A31" s="915"/>
      <c r="B31" s="915"/>
      <c r="C31" s="915"/>
      <c r="D31" s="915"/>
      <c r="E31" s="915"/>
      <c r="F31" s="915"/>
      <c r="G31" s="915"/>
      <c r="H31" s="915"/>
      <c r="I31" s="915"/>
      <c r="J31" s="915"/>
      <c r="K31" s="915"/>
      <c r="L31" s="607"/>
      <c r="M31" s="607"/>
      <c r="N31" s="607"/>
      <c r="O31" s="607"/>
    </row>
    <row r="32" spans="1:15" x14ac:dyDescent="0.25">
      <c r="A32" s="915"/>
      <c r="B32" s="915"/>
      <c r="C32" s="915"/>
      <c r="D32" s="915"/>
      <c r="E32" s="915"/>
      <c r="F32" s="915"/>
      <c r="G32" s="915"/>
      <c r="H32" s="915"/>
      <c r="I32" s="915"/>
      <c r="J32" s="915"/>
      <c r="K32" s="915"/>
      <c r="L32" s="607"/>
      <c r="M32" s="607"/>
      <c r="N32" s="607"/>
      <c r="O32" s="607"/>
    </row>
    <row r="33" spans="1:15" x14ac:dyDescent="0.25">
      <c r="A33" s="915"/>
      <c r="B33" s="915"/>
      <c r="C33" s="915"/>
      <c r="D33" s="915"/>
      <c r="E33" s="915"/>
      <c r="F33" s="915"/>
      <c r="G33" s="915"/>
      <c r="H33" s="915"/>
      <c r="I33" s="915"/>
      <c r="J33" s="915"/>
      <c r="K33" s="915"/>
      <c r="L33" s="607"/>
      <c r="M33" s="607"/>
      <c r="N33" s="607"/>
      <c r="O33" s="607"/>
    </row>
    <row r="34" spans="1:15" x14ac:dyDescent="0.25">
      <c r="A34" s="915"/>
      <c r="B34" s="915"/>
      <c r="C34" s="915"/>
      <c r="D34" s="915"/>
      <c r="E34" s="915"/>
      <c r="F34" s="915"/>
      <c r="G34" s="915"/>
      <c r="H34" s="915"/>
      <c r="I34" s="915"/>
      <c r="J34" s="915"/>
      <c r="K34" s="915"/>
      <c r="L34" s="607"/>
      <c r="M34" s="607"/>
      <c r="N34" s="607"/>
      <c r="O34" s="607"/>
    </row>
    <row r="35" spans="1:15" x14ac:dyDescent="0.25">
      <c r="A35" s="915"/>
      <c r="B35" s="915"/>
      <c r="C35" s="915"/>
      <c r="D35" s="915"/>
      <c r="E35" s="915"/>
      <c r="F35" s="915"/>
      <c r="G35" s="915"/>
      <c r="H35" s="915"/>
      <c r="I35" s="915"/>
      <c r="J35" s="915"/>
      <c r="K35" s="915"/>
      <c r="L35" s="607"/>
      <c r="M35" s="607"/>
      <c r="N35" s="607"/>
      <c r="O35" s="607"/>
    </row>
    <row r="36" spans="1:15" x14ac:dyDescent="0.25">
      <c r="A36" s="915"/>
      <c r="B36" s="915"/>
      <c r="C36" s="915"/>
      <c r="D36" s="915"/>
      <c r="E36" s="915"/>
      <c r="F36" s="915"/>
      <c r="G36" s="915"/>
      <c r="H36" s="915"/>
      <c r="I36" s="915"/>
      <c r="J36" s="915"/>
      <c r="K36" s="915"/>
    </row>
    <row r="37" spans="1:15" x14ac:dyDescent="0.25">
      <c r="A37" s="915"/>
      <c r="B37" s="915"/>
      <c r="C37" s="915"/>
      <c r="D37" s="915"/>
      <c r="E37" s="915"/>
      <c r="F37" s="915"/>
      <c r="G37" s="915"/>
      <c r="H37" s="915"/>
      <c r="I37" s="915"/>
      <c r="J37" s="915"/>
      <c r="K37" s="915"/>
    </row>
    <row r="38" spans="1:15" x14ac:dyDescent="0.25">
      <c r="A38" s="915"/>
      <c r="B38" s="915"/>
      <c r="C38" s="915"/>
      <c r="D38" s="915"/>
      <c r="E38" s="915"/>
      <c r="F38" s="915"/>
      <c r="G38" s="915"/>
      <c r="H38" s="915"/>
      <c r="I38" s="915"/>
      <c r="J38" s="915"/>
      <c r="K38" s="915"/>
    </row>
    <row r="39" spans="1:15" x14ac:dyDescent="0.25">
      <c r="A39" s="915"/>
      <c r="B39" s="915"/>
      <c r="C39" s="915"/>
      <c r="D39" s="915"/>
      <c r="E39" s="915"/>
      <c r="F39" s="915"/>
      <c r="G39" s="915"/>
      <c r="H39" s="915"/>
      <c r="I39" s="915"/>
      <c r="J39" s="915"/>
      <c r="K39" s="915"/>
    </row>
    <row r="40" spans="1:15" x14ac:dyDescent="0.25">
      <c r="A40" s="915"/>
      <c r="B40" s="915"/>
      <c r="C40" s="915"/>
      <c r="D40" s="915"/>
      <c r="E40" s="915"/>
      <c r="F40" s="915"/>
      <c r="G40" s="915"/>
      <c r="H40" s="915"/>
      <c r="I40" s="915"/>
      <c r="J40" s="915"/>
      <c r="K40" s="915"/>
    </row>
    <row r="41" spans="1:15" x14ac:dyDescent="0.25">
      <c r="A41" s="915"/>
      <c r="B41" s="915"/>
      <c r="C41" s="915"/>
      <c r="D41" s="915"/>
      <c r="E41" s="915"/>
      <c r="F41" s="915"/>
      <c r="G41" s="915"/>
      <c r="H41" s="915"/>
      <c r="I41" s="915"/>
      <c r="J41" s="915"/>
      <c r="K41" s="915"/>
    </row>
    <row r="42" spans="1:15" x14ac:dyDescent="0.25">
      <c r="A42" s="915"/>
      <c r="B42" s="915"/>
      <c r="C42" s="915"/>
      <c r="D42" s="915"/>
      <c r="E42" s="915"/>
      <c r="F42" s="915"/>
      <c r="G42" s="915"/>
      <c r="H42" s="915"/>
      <c r="I42" s="915"/>
      <c r="J42" s="915"/>
      <c r="K42" s="915"/>
    </row>
    <row r="43" spans="1:15" x14ac:dyDescent="0.25">
      <c r="A43" s="915"/>
      <c r="B43" s="915"/>
      <c r="C43" s="915"/>
      <c r="D43" s="915"/>
      <c r="E43" s="915"/>
      <c r="F43" s="915"/>
      <c r="G43" s="915"/>
      <c r="H43" s="915"/>
      <c r="I43" s="915"/>
      <c r="J43" s="915"/>
      <c r="K43" s="915"/>
    </row>
    <row r="44" spans="1:15" x14ac:dyDescent="0.25">
      <c r="A44" s="915"/>
      <c r="B44" s="915"/>
      <c r="C44" s="915"/>
      <c r="D44" s="915"/>
      <c r="E44" s="915"/>
      <c r="F44" s="915"/>
      <c r="G44" s="915"/>
      <c r="H44" s="915"/>
      <c r="I44" s="915"/>
      <c r="J44" s="915"/>
      <c r="K44" s="915"/>
    </row>
    <row r="45" spans="1:15" x14ac:dyDescent="0.25">
      <c r="A45" s="915"/>
      <c r="B45" s="915"/>
      <c r="C45" s="915"/>
      <c r="D45" s="915"/>
      <c r="E45" s="915"/>
      <c r="F45" s="915"/>
      <c r="G45" s="915"/>
      <c r="H45" s="915"/>
      <c r="I45" s="915"/>
      <c r="J45" s="915"/>
      <c r="K45" s="915"/>
    </row>
    <row r="46" spans="1:15" x14ac:dyDescent="0.25">
      <c r="A46" s="915"/>
      <c r="B46" s="915"/>
      <c r="C46" s="915"/>
      <c r="D46" s="915"/>
      <c r="E46" s="915"/>
      <c r="F46" s="915"/>
      <c r="G46" s="915"/>
      <c r="H46" s="915"/>
      <c r="I46" s="915"/>
      <c r="J46" s="915"/>
      <c r="K46" s="915"/>
    </row>
    <row r="47" spans="1:15" x14ac:dyDescent="0.25">
      <c r="A47" s="915"/>
      <c r="B47" s="915"/>
      <c r="C47" s="915"/>
      <c r="D47" s="915"/>
      <c r="E47" s="915"/>
      <c r="F47" s="915"/>
      <c r="G47" s="915"/>
      <c r="H47" s="915"/>
      <c r="I47" s="915"/>
      <c r="J47" s="915"/>
      <c r="K47" s="915"/>
    </row>
    <row r="48" spans="1:15" x14ac:dyDescent="0.25">
      <c r="A48" s="915"/>
      <c r="B48" s="915"/>
      <c r="C48" s="915"/>
      <c r="D48" s="915"/>
      <c r="E48" s="915"/>
      <c r="F48" s="915"/>
      <c r="G48" s="915"/>
      <c r="H48" s="915"/>
      <c r="I48" s="915"/>
      <c r="J48" s="915"/>
      <c r="K48" s="915"/>
    </row>
    <row r="49" spans="1:15" x14ac:dyDescent="0.25">
      <c r="A49" s="915"/>
      <c r="B49" s="915"/>
      <c r="C49" s="915"/>
      <c r="D49" s="915"/>
      <c r="E49" s="915"/>
      <c r="F49" s="915"/>
      <c r="G49" s="915"/>
      <c r="H49" s="915"/>
      <c r="I49" s="915"/>
      <c r="J49" s="915"/>
      <c r="K49" s="915"/>
    </row>
    <row r="50" spans="1:15" x14ac:dyDescent="0.25">
      <c r="A50" s="915"/>
      <c r="B50" s="915"/>
      <c r="C50" s="915"/>
      <c r="D50" s="915"/>
      <c r="E50" s="915"/>
      <c r="F50" s="915"/>
      <c r="G50" s="915"/>
      <c r="H50" s="915"/>
      <c r="I50" s="915"/>
      <c r="J50" s="915"/>
      <c r="K50" s="915"/>
    </row>
    <row r="51" spans="1:15" x14ac:dyDescent="0.25">
      <c r="A51" s="607"/>
      <c r="B51" s="431"/>
      <c r="C51" s="431"/>
      <c r="D51" s="431"/>
      <c r="E51" s="431"/>
      <c r="F51" s="431"/>
      <c r="G51" s="431"/>
      <c r="H51" s="431"/>
      <c r="I51" s="431"/>
      <c r="J51" s="431"/>
      <c r="K51" s="607"/>
      <c r="L51" s="607"/>
      <c r="M51" s="607"/>
      <c r="N51" s="607"/>
      <c r="O51" s="607"/>
    </row>
    <row r="52" spans="1:15" x14ac:dyDescent="0.25">
      <c r="B52" s="1" t="s">
        <v>193</v>
      </c>
      <c r="C52" s="1"/>
      <c r="D52" s="1" t="s">
        <v>194</v>
      </c>
      <c r="E52" s="1"/>
      <c r="F52" s="1"/>
      <c r="G52" s="1"/>
      <c r="H52" s="1"/>
      <c r="I52" s="1"/>
      <c r="J52" s="238"/>
    </row>
    <row r="53" spans="1:15" x14ac:dyDescent="0.25">
      <c r="B53" s="1"/>
      <c r="C53" s="1"/>
      <c r="D53" s="1"/>
      <c r="E53" s="1"/>
      <c r="F53" s="1"/>
      <c r="G53" s="1"/>
      <c r="H53" s="1"/>
      <c r="I53" s="1"/>
      <c r="J53" s="1"/>
    </row>
    <row r="54" spans="1:15" x14ac:dyDescent="0.25">
      <c r="B54" s="187" t="s">
        <v>1050</v>
      </c>
      <c r="C54" s="1"/>
      <c r="D54" s="1"/>
      <c r="E54" s="1"/>
      <c r="F54" s="1"/>
      <c r="G54" s="1"/>
      <c r="H54" s="1"/>
      <c r="I54" s="1"/>
      <c r="J54" s="1"/>
    </row>
    <row r="55" spans="1:15" x14ac:dyDescent="0.25">
      <c r="B55" s="580" t="s">
        <v>1051</v>
      </c>
      <c r="C55" s="581"/>
      <c r="D55" s="581"/>
      <c r="E55" s="581"/>
      <c r="F55" s="581"/>
      <c r="G55" s="581"/>
      <c r="H55" s="581"/>
      <c r="I55" s="581"/>
      <c r="J55" s="581"/>
    </row>
    <row r="56" spans="1:15" x14ac:dyDescent="0.25">
      <c r="B56" s="580" t="s">
        <v>1052</v>
      </c>
      <c r="C56" s="581"/>
      <c r="D56" s="581"/>
      <c r="E56" s="1"/>
      <c r="F56" s="1"/>
      <c r="G56" s="1"/>
      <c r="H56" s="1"/>
      <c r="I56" s="1"/>
      <c r="J56" s="1"/>
    </row>
    <row r="57" spans="1:15" x14ac:dyDescent="0.25">
      <c r="B57" s="607"/>
      <c r="C57" s="607"/>
      <c r="D57" s="607"/>
      <c r="E57" s="607"/>
      <c r="F57" s="607"/>
      <c r="G57" s="607"/>
      <c r="H57" s="607"/>
      <c r="I57" s="607"/>
      <c r="J57" s="607"/>
    </row>
    <row r="58" spans="1:15" x14ac:dyDescent="0.25">
      <c r="B58" s="607"/>
      <c r="C58" s="607"/>
      <c r="D58" s="607"/>
      <c r="E58" s="607"/>
      <c r="F58" s="607"/>
      <c r="G58" s="607"/>
      <c r="H58" s="607"/>
      <c r="I58" s="915"/>
      <c r="J58" s="915"/>
      <c r="K58" s="915"/>
      <c r="L58" s="915"/>
      <c r="M58" s="915"/>
      <c r="N58" s="915"/>
      <c r="O58" s="915"/>
    </row>
    <row r="59" spans="1:15" x14ac:dyDescent="0.25">
      <c r="B59" s="607"/>
      <c r="C59" s="607"/>
      <c r="D59" s="607"/>
      <c r="E59" s="607"/>
      <c r="F59" s="607"/>
      <c r="G59" s="607"/>
      <c r="H59" s="607"/>
      <c r="I59" s="915"/>
      <c r="J59" s="915"/>
      <c r="K59" s="915"/>
      <c r="L59" s="915"/>
      <c r="M59" s="915"/>
      <c r="N59" s="915"/>
      <c r="O59" s="915"/>
    </row>
    <row r="60" spans="1:15" x14ac:dyDescent="0.25">
      <c r="B60" s="607"/>
      <c r="C60" s="607"/>
      <c r="D60" s="607"/>
      <c r="E60" s="607"/>
      <c r="F60" s="607"/>
      <c r="G60" s="607"/>
      <c r="H60" s="607"/>
      <c r="I60" s="915"/>
      <c r="J60" s="915"/>
      <c r="K60" s="915"/>
      <c r="L60" s="915"/>
      <c r="M60" s="915"/>
      <c r="N60" s="915"/>
      <c r="O60" s="915"/>
    </row>
    <row r="61" spans="1:15" x14ac:dyDescent="0.25">
      <c r="B61" s="607"/>
      <c r="C61" s="607"/>
      <c r="D61" s="607"/>
      <c r="E61" s="607"/>
      <c r="F61" s="607"/>
      <c r="G61" s="607"/>
      <c r="H61" s="607"/>
      <c r="I61" s="915"/>
      <c r="J61" s="915"/>
      <c r="K61" s="915"/>
      <c r="L61" s="915"/>
      <c r="M61" s="915"/>
      <c r="N61" s="915"/>
      <c r="O61" s="915"/>
    </row>
    <row r="62" spans="1:15" x14ac:dyDescent="0.25">
      <c r="B62" s="607"/>
      <c r="C62" s="607"/>
      <c r="D62" s="607"/>
      <c r="E62" s="607"/>
      <c r="F62" s="607"/>
      <c r="G62" s="607"/>
      <c r="H62" s="607"/>
      <c r="I62" s="915"/>
      <c r="J62" s="915"/>
      <c r="K62" s="915"/>
      <c r="L62" s="915"/>
      <c r="M62" s="915"/>
      <c r="N62" s="915"/>
      <c r="O62" s="915"/>
    </row>
    <row r="63" spans="1:15" x14ac:dyDescent="0.25">
      <c r="B63" s="607"/>
      <c r="C63" s="607"/>
      <c r="D63" s="607"/>
      <c r="E63" s="607"/>
      <c r="F63" s="607"/>
      <c r="G63" s="607"/>
      <c r="H63" s="607"/>
      <c r="I63" s="915"/>
      <c r="J63" s="915"/>
      <c r="K63" s="915"/>
      <c r="L63" s="915"/>
      <c r="M63" s="915"/>
      <c r="N63" s="915"/>
      <c r="O63" s="915"/>
    </row>
    <row r="64" spans="1:15" x14ac:dyDescent="0.25">
      <c r="B64" s="607"/>
      <c r="C64" s="607"/>
      <c r="D64" s="607"/>
      <c r="E64" s="607"/>
      <c r="F64" s="607"/>
      <c r="G64" s="607"/>
      <c r="H64" s="607"/>
      <c r="I64" s="915"/>
      <c r="J64" s="915"/>
      <c r="K64" s="915"/>
      <c r="L64" s="915"/>
      <c r="M64" s="915"/>
      <c r="N64" s="915"/>
      <c r="O64" s="915"/>
    </row>
    <row r="65" spans="2:15" x14ac:dyDescent="0.25">
      <c r="B65" s="607"/>
      <c r="C65" s="607"/>
      <c r="D65" s="607"/>
      <c r="E65" s="607"/>
      <c r="F65" s="607"/>
      <c r="G65" s="607"/>
      <c r="H65" s="607"/>
      <c r="I65" s="915"/>
      <c r="J65" s="915"/>
      <c r="K65" s="915"/>
      <c r="L65" s="915"/>
      <c r="M65" s="915"/>
      <c r="N65" s="915"/>
      <c r="O65" s="915"/>
    </row>
    <row r="66" spans="2:15" x14ac:dyDescent="0.25">
      <c r="B66" s="607"/>
      <c r="C66" s="607"/>
      <c r="D66" s="607"/>
      <c r="E66" s="607"/>
      <c r="F66" s="607"/>
      <c r="G66" s="607"/>
      <c r="H66" s="607"/>
      <c r="I66" s="915"/>
      <c r="J66" s="915"/>
      <c r="K66" s="915"/>
      <c r="L66" s="915"/>
      <c r="M66" s="915"/>
      <c r="N66" s="915"/>
      <c r="O66" s="915"/>
    </row>
    <row r="67" spans="2:15" x14ac:dyDescent="0.25">
      <c r="B67" s="607"/>
      <c r="C67" s="607"/>
      <c r="D67" s="607"/>
      <c r="E67" s="607"/>
      <c r="F67" s="607"/>
      <c r="G67" s="607"/>
      <c r="H67" s="607"/>
      <c r="I67" s="915"/>
      <c r="J67" s="915"/>
      <c r="K67" s="915"/>
      <c r="L67" s="915"/>
      <c r="M67" s="915"/>
      <c r="N67" s="915"/>
      <c r="O67" s="915"/>
    </row>
    <row r="68" spans="2:15" x14ac:dyDescent="0.25">
      <c r="B68" s="607"/>
      <c r="C68" s="607"/>
      <c r="D68" s="607"/>
      <c r="E68" s="607"/>
      <c r="F68" s="607"/>
      <c r="G68" s="607"/>
      <c r="H68" s="607"/>
      <c r="I68" s="915"/>
      <c r="J68" s="915"/>
      <c r="K68" s="915"/>
      <c r="L68" s="915"/>
      <c r="M68" s="915"/>
      <c r="N68" s="915"/>
      <c r="O68" s="915"/>
    </row>
    <row r="69" spans="2:15" x14ac:dyDescent="0.25">
      <c r="B69" s="607"/>
      <c r="C69" s="607"/>
      <c r="D69" s="607"/>
      <c r="E69" s="607"/>
      <c r="F69" s="607"/>
      <c r="G69" s="607"/>
      <c r="H69" s="607"/>
      <c r="I69" s="915"/>
      <c r="J69" s="915"/>
      <c r="K69" s="915"/>
      <c r="L69" s="915"/>
      <c r="M69" s="915"/>
      <c r="N69" s="915"/>
      <c r="O69" s="915"/>
    </row>
    <row r="70" spans="2:15" x14ac:dyDescent="0.25">
      <c r="B70" s="607"/>
      <c r="C70" s="607"/>
      <c r="D70" s="607"/>
      <c r="E70" s="607"/>
      <c r="F70" s="607"/>
      <c r="G70" s="607"/>
      <c r="H70" s="607"/>
      <c r="I70" s="915"/>
      <c r="J70" s="915"/>
      <c r="K70" s="915"/>
      <c r="L70" s="915"/>
      <c r="M70" s="915"/>
      <c r="N70" s="915"/>
      <c r="O70" s="915"/>
    </row>
    <row r="71" spans="2:15" x14ac:dyDescent="0.25">
      <c r="B71" s="607"/>
      <c r="C71" s="607"/>
      <c r="D71" s="607"/>
      <c r="E71" s="607"/>
      <c r="F71" s="607"/>
      <c r="G71" s="607"/>
      <c r="H71" s="607"/>
      <c r="I71" s="915"/>
      <c r="J71" s="915"/>
      <c r="K71" s="915"/>
      <c r="L71" s="915"/>
      <c r="M71" s="915"/>
      <c r="N71" s="915"/>
      <c r="O71" s="915"/>
    </row>
    <row r="72" spans="2:15" x14ac:dyDescent="0.25">
      <c r="B72" s="607"/>
      <c r="C72" s="607"/>
      <c r="D72" s="607"/>
      <c r="E72" s="607"/>
      <c r="F72" s="607"/>
      <c r="G72" s="607"/>
      <c r="H72" s="607"/>
      <c r="I72" s="915"/>
      <c r="J72" s="915"/>
      <c r="K72" s="915"/>
      <c r="L72" s="915"/>
      <c r="M72" s="915"/>
      <c r="N72" s="915"/>
      <c r="O72" s="915"/>
    </row>
    <row r="73" spans="2:15" x14ac:dyDescent="0.25">
      <c r="B73" s="607"/>
      <c r="C73" s="607"/>
      <c r="D73" s="607"/>
      <c r="E73" s="607"/>
      <c r="F73" s="607"/>
      <c r="G73" s="607"/>
      <c r="H73" s="607"/>
      <c r="I73" s="607"/>
      <c r="J73" s="607"/>
      <c r="K73" s="607"/>
      <c r="L73" s="607"/>
    </row>
    <row r="74" spans="2:15" x14ac:dyDescent="0.25">
      <c r="B74" s="607"/>
      <c r="C74" s="607"/>
      <c r="D74" s="607"/>
      <c r="E74" s="607"/>
      <c r="F74" s="607"/>
      <c r="G74" s="607"/>
      <c r="H74" s="607"/>
      <c r="I74" s="607"/>
      <c r="J74" s="607"/>
      <c r="K74" s="607"/>
      <c r="L74" s="607"/>
    </row>
    <row r="75" spans="2:15" x14ac:dyDescent="0.25">
      <c r="B75" s="607"/>
      <c r="C75" s="607"/>
      <c r="D75" s="607"/>
      <c r="E75" s="607"/>
      <c r="F75" s="607"/>
      <c r="G75" s="607"/>
      <c r="H75" s="607"/>
      <c r="I75" s="607"/>
      <c r="J75" s="607"/>
      <c r="K75" s="607"/>
      <c r="L75" s="607"/>
    </row>
    <row r="76" spans="2:15" x14ac:dyDescent="0.25">
      <c r="B76" s="607"/>
      <c r="C76" s="607"/>
      <c r="D76" s="607"/>
      <c r="E76" s="607"/>
      <c r="F76" s="607"/>
      <c r="G76" s="607"/>
      <c r="H76" s="607"/>
      <c r="I76" s="607"/>
      <c r="J76" s="607"/>
      <c r="K76" s="607"/>
      <c r="L76" s="607"/>
    </row>
    <row r="77" spans="2:15" x14ac:dyDescent="0.25">
      <c r="B77" s="607"/>
      <c r="C77" s="607"/>
      <c r="D77" s="607"/>
      <c r="E77" s="607"/>
      <c r="F77" s="607"/>
      <c r="G77" s="607"/>
      <c r="H77" s="607"/>
      <c r="I77" s="607"/>
      <c r="J77" s="607"/>
      <c r="K77" s="607"/>
      <c r="L77" s="607"/>
    </row>
    <row r="78" spans="2:15" x14ac:dyDescent="0.25">
      <c r="B78" s="607"/>
      <c r="C78" s="607"/>
      <c r="D78" s="607"/>
      <c r="E78" s="607"/>
      <c r="F78" s="607"/>
      <c r="G78" s="607"/>
      <c r="H78" s="607"/>
      <c r="I78" s="607"/>
      <c r="J78" s="607"/>
      <c r="K78" s="607"/>
      <c r="L78" s="607"/>
    </row>
    <row r="79" spans="2:15" x14ac:dyDescent="0.25">
      <c r="B79" s="607"/>
      <c r="C79" s="607"/>
      <c r="D79" s="607"/>
      <c r="E79" s="607"/>
      <c r="F79" s="607"/>
      <c r="G79" s="607"/>
      <c r="H79" s="607"/>
      <c r="I79" s="607"/>
      <c r="J79" s="607"/>
      <c r="K79" s="607"/>
      <c r="L79" s="607"/>
    </row>
    <row r="80" spans="2:15" x14ac:dyDescent="0.25">
      <c r="B80" s="607"/>
      <c r="C80" s="607"/>
      <c r="D80" s="607"/>
      <c r="E80" s="607"/>
      <c r="F80" s="607"/>
      <c r="G80" s="607"/>
      <c r="H80" s="607"/>
      <c r="I80" s="607"/>
      <c r="J80" s="607"/>
      <c r="K80" s="607"/>
      <c r="L80" s="607"/>
    </row>
    <row r="81" spans="2:12" x14ac:dyDescent="0.25">
      <c r="B81" s="607"/>
      <c r="C81" s="607"/>
      <c r="D81" s="607"/>
      <c r="E81" s="607"/>
      <c r="F81" s="607"/>
      <c r="G81" s="607"/>
      <c r="H81" s="607"/>
      <c r="I81" s="607"/>
      <c r="J81" s="607"/>
      <c r="K81" s="607"/>
      <c r="L81" s="607"/>
    </row>
    <row r="82" spans="2:12" x14ac:dyDescent="0.25">
      <c r="B82" s="607"/>
      <c r="C82" s="607"/>
      <c r="D82" s="607"/>
      <c r="E82" s="607"/>
      <c r="F82" s="607"/>
      <c r="G82" s="607"/>
      <c r="H82" s="607"/>
      <c r="I82" s="607"/>
      <c r="J82" s="607"/>
      <c r="K82" s="607"/>
      <c r="L82" s="607"/>
    </row>
    <row r="83" spans="2:12" x14ac:dyDescent="0.25">
      <c r="B83" s="607"/>
      <c r="C83" s="607"/>
      <c r="D83" s="607"/>
      <c r="E83" s="607"/>
      <c r="F83" s="607"/>
      <c r="G83" s="607"/>
      <c r="H83" s="607"/>
      <c r="I83" s="607"/>
      <c r="J83" s="607"/>
      <c r="K83" s="607"/>
      <c r="L83" s="607"/>
    </row>
    <row r="84" spans="2:12" x14ac:dyDescent="0.25">
      <c r="B84" s="607"/>
      <c r="C84" s="607"/>
      <c r="D84" s="607"/>
      <c r="E84" s="607"/>
      <c r="F84" s="607"/>
      <c r="G84" s="607"/>
      <c r="H84" s="607"/>
      <c r="I84" s="607"/>
      <c r="J84" s="607"/>
      <c r="K84" s="607"/>
      <c r="L84" s="607"/>
    </row>
    <row r="85" spans="2:12" x14ac:dyDescent="0.25">
      <c r="B85" s="607"/>
      <c r="C85" s="607"/>
      <c r="D85" s="607"/>
      <c r="E85" s="607"/>
      <c r="F85" s="607"/>
      <c r="G85" s="607"/>
      <c r="H85" s="607"/>
      <c r="I85" s="607"/>
      <c r="J85" s="607"/>
      <c r="K85" s="607"/>
      <c r="L85" s="607"/>
    </row>
    <row r="86" spans="2:12" x14ac:dyDescent="0.25">
      <c r="B86" s="607"/>
      <c r="C86" s="607"/>
      <c r="D86" s="607"/>
      <c r="E86" s="607"/>
      <c r="F86" s="607"/>
      <c r="G86" s="607"/>
      <c r="H86" s="607"/>
      <c r="I86" s="607"/>
      <c r="J86" s="607"/>
      <c r="K86" s="607"/>
      <c r="L86" s="607"/>
    </row>
    <row r="87" spans="2:12" x14ac:dyDescent="0.25">
      <c r="B87" s="607"/>
      <c r="C87" s="607"/>
      <c r="D87" s="607"/>
      <c r="E87" s="607"/>
      <c r="F87" s="607"/>
      <c r="G87" s="607"/>
      <c r="H87" s="607"/>
      <c r="I87" s="607"/>
      <c r="J87" s="607"/>
      <c r="K87" s="607"/>
      <c r="L87" s="607"/>
    </row>
    <row r="88" spans="2:12" x14ac:dyDescent="0.25">
      <c r="B88" s="607"/>
      <c r="C88" s="607"/>
      <c r="D88" s="607"/>
      <c r="E88" s="607"/>
      <c r="F88" s="607"/>
      <c r="G88" s="607"/>
      <c r="H88" s="607"/>
      <c r="I88" s="607"/>
      <c r="J88" s="607"/>
      <c r="K88" s="607"/>
      <c r="L88" s="607"/>
    </row>
  </sheetData>
  <mergeCells count="1">
    <mergeCell ref="B2:J2"/>
  </mergeCells>
  <phoneticPr fontId="0" type="noConversion"/>
  <pageMargins left="0.25" right="0.25" top="1" bottom="1" header="0.5" footer="0.5"/>
  <pageSetup scale="69" fitToHeight="2" orientation="landscape" r:id="rId1"/>
  <headerFooter alignWithMargins="0"/>
  <rowBreaks count="1" manualBreakCount="1">
    <brk id="5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Y148"/>
  <sheetViews>
    <sheetView zoomScaleNormal="100" zoomScaleSheetLayoutView="50" workbookViewId="0">
      <pane xSplit="4" ySplit="8" topLeftCell="E59" activePane="bottomRight" state="frozen"/>
      <selection activeCell="H21" sqref="H21"/>
      <selection pane="topRight" activeCell="H21" sqref="H21"/>
      <selection pane="bottomLeft" activeCell="H21" sqref="H21"/>
      <selection pane="bottomRight" activeCell="N79" sqref="N79"/>
    </sheetView>
  </sheetViews>
  <sheetFormatPr defaultColWidth="7.88671875" defaultRowHeight="13.2" x14ac:dyDescent="0.25"/>
  <cols>
    <col min="1" max="2" width="6.109375" style="115" hidden="1" customWidth="1"/>
    <col min="3" max="3" width="9.5546875" style="115" hidden="1" customWidth="1"/>
    <col min="4" max="4" width="10.109375" style="115" customWidth="1"/>
    <col min="5" max="5" width="17.44140625" style="115" customWidth="1"/>
    <col min="6" max="6" width="23.44140625" style="115" customWidth="1"/>
    <col min="7" max="7" width="14.109375" style="115" customWidth="1"/>
    <col min="8" max="8" width="21.88671875" style="115" customWidth="1"/>
    <col min="9" max="9" width="17.109375" style="115" customWidth="1"/>
    <col min="10" max="10" width="16.5546875" style="115" customWidth="1"/>
    <col min="11" max="11" width="22.5546875" style="115" bestFit="1" customWidth="1"/>
    <col min="12" max="13" width="12.109375" style="115" hidden="1" customWidth="1"/>
    <col min="14" max="14" width="12.88671875" style="115" customWidth="1"/>
    <col min="15" max="15" width="12.109375" style="115" hidden="1" customWidth="1"/>
    <col min="16" max="16" width="14.44140625" style="115" hidden="1" customWidth="1"/>
    <col min="17" max="17" width="11.5546875" style="115" hidden="1" customWidth="1"/>
    <col min="18" max="18" width="11.44140625" style="115" hidden="1" customWidth="1"/>
    <col min="19" max="19" width="12" style="115" hidden="1" customWidth="1"/>
    <col min="20" max="20" width="11.5546875" style="115" hidden="1" customWidth="1"/>
    <col min="21" max="21" width="14.5546875" style="115" hidden="1" customWidth="1"/>
    <col min="22" max="22" width="12.88671875" style="115" hidden="1" customWidth="1"/>
    <col min="23" max="23" width="14.5546875" style="1488" customWidth="1"/>
    <col min="24" max="24" width="32.109375" style="115" customWidth="1"/>
    <col min="25" max="16384" width="7.88671875" style="115"/>
  </cols>
  <sheetData>
    <row r="1" spans="1:24" ht="15.6" x14ac:dyDescent="0.3">
      <c r="A1" s="1025"/>
      <c r="B1" s="1025"/>
      <c r="C1" s="1025"/>
      <c r="D1" s="2258" t="s">
        <v>51</v>
      </c>
      <c r="E1" s="2258"/>
      <c r="F1" s="2258"/>
      <c r="G1" s="2258"/>
      <c r="H1" s="2258"/>
      <c r="I1" s="2258"/>
      <c r="J1" s="2258"/>
      <c r="K1" s="2258"/>
      <c r="L1" s="2258"/>
      <c r="M1" s="2258"/>
      <c r="N1" s="2258"/>
      <c r="O1" s="2258"/>
      <c r="P1" s="2258"/>
      <c r="Q1" s="2258"/>
      <c r="R1" s="2258"/>
      <c r="S1" s="2258"/>
      <c r="T1" s="2258"/>
      <c r="U1" s="2258"/>
      <c r="V1" s="2258"/>
      <c r="W1" s="2258"/>
      <c r="X1" s="2258"/>
    </row>
    <row r="2" spans="1:24" ht="15.6" x14ac:dyDescent="0.3">
      <c r="A2" s="1025"/>
      <c r="B2" s="1025"/>
      <c r="C2" s="1025"/>
      <c r="D2" s="2258" t="s">
        <v>1044</v>
      </c>
      <c r="E2" s="2258"/>
      <c r="F2" s="2258"/>
      <c r="G2" s="2258"/>
      <c r="H2" s="2258"/>
      <c r="I2" s="2258"/>
      <c r="J2" s="2258"/>
      <c r="K2" s="2258"/>
      <c r="L2" s="2258"/>
      <c r="M2" s="2258"/>
      <c r="N2" s="2258"/>
      <c r="O2" s="2258"/>
      <c r="P2" s="2258"/>
      <c r="Q2" s="2258"/>
      <c r="R2" s="2258"/>
      <c r="S2" s="2258"/>
      <c r="T2" s="2258"/>
      <c r="U2" s="2258"/>
      <c r="V2" s="2258"/>
      <c r="W2" s="2258"/>
      <c r="X2" s="2258"/>
    </row>
    <row r="3" spans="1:24" ht="15.6" x14ac:dyDescent="0.25">
      <c r="A3" s="1026"/>
      <c r="B3" s="1026"/>
      <c r="C3" s="1026"/>
      <c r="D3" s="2259" t="s">
        <v>2894</v>
      </c>
      <c r="E3" s="2259"/>
      <c r="F3" s="2259"/>
      <c r="G3" s="2259"/>
      <c r="H3" s="2259"/>
      <c r="I3" s="2259"/>
      <c r="J3" s="2259"/>
      <c r="K3" s="2259"/>
      <c r="L3" s="2259"/>
      <c r="M3" s="2259"/>
      <c r="N3" s="2259"/>
      <c r="O3" s="2259"/>
      <c r="P3" s="2259"/>
      <c r="Q3" s="2259"/>
      <c r="R3" s="2259"/>
      <c r="S3" s="2259"/>
      <c r="T3" s="2259"/>
      <c r="U3" s="2259"/>
      <c r="V3" s="2259"/>
      <c r="W3" s="2259"/>
      <c r="X3" s="2259"/>
    </row>
    <row r="4" spans="1:24" x14ac:dyDescent="0.25">
      <c r="A4" s="1026"/>
      <c r="B4" s="1026"/>
      <c r="C4" s="1026"/>
      <c r="D4" s="2088"/>
      <c r="E4" s="1028"/>
      <c r="F4" s="1028"/>
      <c r="G4" s="1028"/>
      <c r="H4" s="1028"/>
      <c r="I4" s="1028"/>
      <c r="J4" s="1028"/>
      <c r="K4" s="1028"/>
      <c r="L4" s="1028"/>
      <c r="M4" s="1028"/>
      <c r="N4" s="1028"/>
      <c r="O4" s="1028"/>
      <c r="P4" s="1028"/>
      <c r="Q4" s="1028"/>
      <c r="R4" s="1028"/>
      <c r="S4" s="1028"/>
      <c r="T4" s="1028"/>
      <c r="U4" s="1028"/>
      <c r="V4" s="1028"/>
      <c r="W4" s="1028"/>
      <c r="X4" s="1028"/>
    </row>
    <row r="5" spans="1:24" x14ac:dyDescent="0.25">
      <c r="A5" s="1898"/>
      <c r="B5" s="1898"/>
      <c r="C5" s="1898"/>
      <c r="D5" s="2088"/>
      <c r="E5" s="1898"/>
      <c r="F5" s="1898"/>
      <c r="G5" s="1898"/>
      <c r="H5" s="1898"/>
      <c r="I5" s="1898"/>
      <c r="J5" s="1898"/>
      <c r="K5" s="1898"/>
      <c r="L5" s="1898"/>
      <c r="M5" s="1898"/>
      <c r="N5" s="1898"/>
      <c r="O5" s="1898"/>
      <c r="P5" s="1898"/>
      <c r="Q5" s="1898"/>
      <c r="R5" s="1898"/>
      <c r="S5" s="1027"/>
      <c r="T5" s="1027"/>
      <c r="U5" s="1027"/>
      <c r="V5" s="1027"/>
      <c r="W5" s="1478"/>
      <c r="X5" s="111"/>
    </row>
    <row r="6" spans="1:24" s="591" customFormat="1" x14ac:dyDescent="0.25">
      <c r="A6" s="1029" t="s">
        <v>1403</v>
      </c>
      <c r="B6" s="1030"/>
      <c r="C6" s="1030"/>
      <c r="D6" s="2260" t="s">
        <v>2912</v>
      </c>
      <c r="E6" s="2261"/>
      <c r="F6" s="2261"/>
      <c r="G6" s="2261"/>
      <c r="H6" s="2261"/>
      <c r="I6" s="2261"/>
      <c r="J6" s="2261"/>
      <c r="K6" s="2261"/>
      <c r="L6" s="2261"/>
      <c r="M6" s="2261"/>
      <c r="N6" s="2261"/>
      <c r="O6" s="2261"/>
      <c r="P6" s="2261"/>
      <c r="Q6" s="2261"/>
      <c r="R6" s="2261"/>
      <c r="S6" s="2261"/>
      <c r="T6" s="2261"/>
      <c r="U6" s="2261"/>
      <c r="V6" s="2261"/>
      <c r="W6" s="2261"/>
      <c r="X6" s="2262"/>
    </row>
    <row r="7" spans="1:24" s="591" customFormat="1" ht="47.25" customHeight="1" x14ac:dyDescent="0.25">
      <c r="A7" s="2265" t="s">
        <v>1065</v>
      </c>
      <c r="B7" s="2265" t="s">
        <v>1066</v>
      </c>
      <c r="C7" s="2269" t="s">
        <v>1227</v>
      </c>
      <c r="D7" s="2263" t="s">
        <v>2895</v>
      </c>
      <c r="E7" s="2263" t="s">
        <v>1380</v>
      </c>
      <c r="F7" s="2263" t="s">
        <v>62</v>
      </c>
      <c r="G7" s="2263" t="s">
        <v>956</v>
      </c>
      <c r="H7" s="2263" t="s">
        <v>957</v>
      </c>
      <c r="I7" s="2263" t="s">
        <v>728</v>
      </c>
      <c r="J7" s="2263" t="s">
        <v>63</v>
      </c>
      <c r="K7" s="2263" t="s">
        <v>958</v>
      </c>
      <c r="L7" s="2263" t="s">
        <v>1411</v>
      </c>
      <c r="M7" s="2263" t="s">
        <v>335</v>
      </c>
      <c r="N7" s="2263" t="s">
        <v>1186</v>
      </c>
      <c r="O7" s="2263" t="s">
        <v>1196</v>
      </c>
      <c r="P7" s="2265" t="s">
        <v>1197</v>
      </c>
      <c r="Q7" s="2263" t="s">
        <v>1196</v>
      </c>
      <c r="R7" s="2265" t="s">
        <v>1197</v>
      </c>
      <c r="S7" s="2263" t="s">
        <v>1196</v>
      </c>
      <c r="T7" s="2265" t="s">
        <v>1197</v>
      </c>
      <c r="U7" s="2263" t="s">
        <v>1196</v>
      </c>
      <c r="V7" s="2265" t="s">
        <v>1197</v>
      </c>
      <c r="W7" s="2263" t="s">
        <v>1196</v>
      </c>
      <c r="X7" s="2265" t="s">
        <v>1197</v>
      </c>
    </row>
    <row r="8" spans="1:24" s="832" customFormat="1" ht="19.649999999999999" customHeight="1" x14ac:dyDescent="0.25">
      <c r="A8" s="2266"/>
      <c r="B8" s="2266"/>
      <c r="C8" s="2270"/>
      <c r="D8" s="2264"/>
      <c r="E8" s="2264"/>
      <c r="F8" s="2264"/>
      <c r="G8" s="2264"/>
      <c r="H8" s="2264"/>
      <c r="I8" s="2264"/>
      <c r="J8" s="2264"/>
      <c r="K8" s="2264"/>
      <c r="L8" s="2264"/>
      <c r="M8" s="2264"/>
      <c r="N8" s="2264"/>
      <c r="O8" s="2264"/>
      <c r="P8" s="2266"/>
      <c r="Q8" s="2264"/>
      <c r="R8" s="2266"/>
      <c r="S8" s="2264"/>
      <c r="T8" s="2266"/>
      <c r="U8" s="2264"/>
      <c r="V8" s="2266"/>
      <c r="W8" s="2264"/>
      <c r="X8" s="2266"/>
    </row>
    <row r="9" spans="1:24" s="591" customFormat="1" ht="75" customHeight="1" x14ac:dyDescent="0.25">
      <c r="A9" s="483"/>
      <c r="B9" s="483"/>
      <c r="C9" s="483" t="s">
        <v>382</v>
      </c>
      <c r="D9" s="483" t="s">
        <v>1933</v>
      </c>
      <c r="E9" s="483" t="s">
        <v>1386</v>
      </c>
      <c r="F9" s="482" t="s">
        <v>1932</v>
      </c>
      <c r="G9" s="559" t="s">
        <v>574</v>
      </c>
      <c r="H9" s="482" t="s">
        <v>1934</v>
      </c>
      <c r="I9" s="482" t="s">
        <v>2007</v>
      </c>
      <c r="J9" s="482" t="s">
        <v>1403</v>
      </c>
      <c r="K9" s="482" t="s">
        <v>2002</v>
      </c>
      <c r="L9" s="483"/>
      <c r="M9" s="483">
        <v>15</v>
      </c>
      <c r="N9" s="482" t="s">
        <v>785</v>
      </c>
      <c r="O9" s="831"/>
      <c r="P9" s="831"/>
      <c r="Q9" s="485">
        <v>38463</v>
      </c>
      <c r="R9" s="482" t="s">
        <v>376</v>
      </c>
      <c r="S9" s="499"/>
      <c r="T9" s="482"/>
      <c r="U9" s="499">
        <v>39552</v>
      </c>
      <c r="V9" s="482" t="s">
        <v>1446</v>
      </c>
      <c r="W9" s="1327">
        <v>41766</v>
      </c>
      <c r="X9" s="482" t="s">
        <v>1937</v>
      </c>
    </row>
    <row r="10" spans="1:24" ht="99.9" customHeight="1" x14ac:dyDescent="0.25">
      <c r="A10" s="873" t="s">
        <v>897</v>
      </c>
      <c r="B10" s="878" t="s">
        <v>610</v>
      </c>
      <c r="C10" s="879" t="s">
        <v>179</v>
      </c>
      <c r="D10" s="483" t="s">
        <v>897</v>
      </c>
      <c r="E10" s="483" t="s">
        <v>1386</v>
      </c>
      <c r="F10" s="482" t="s">
        <v>179</v>
      </c>
      <c r="G10" s="559" t="s">
        <v>574</v>
      </c>
      <c r="H10" s="482" t="s">
        <v>1935</v>
      </c>
      <c r="I10" s="482" t="s">
        <v>2008</v>
      </c>
      <c r="J10" s="482" t="s">
        <v>1936</v>
      </c>
      <c r="K10" s="482" t="s">
        <v>2002</v>
      </c>
      <c r="L10" s="483"/>
      <c r="M10" s="483">
        <v>15</v>
      </c>
      <c r="N10" s="482" t="s">
        <v>785</v>
      </c>
      <c r="O10" s="831"/>
      <c r="P10" s="831"/>
      <c r="Q10" s="485">
        <v>38463</v>
      </c>
      <c r="R10" s="482" t="s">
        <v>376</v>
      </c>
      <c r="S10" s="499"/>
      <c r="T10" s="482"/>
      <c r="U10" s="499">
        <v>39552</v>
      </c>
      <c r="V10" s="482" t="s">
        <v>1446</v>
      </c>
      <c r="W10" s="594"/>
      <c r="X10" s="482"/>
    </row>
    <row r="11" spans="1:24" s="591" customFormat="1" ht="52.8" x14ac:dyDescent="0.25">
      <c r="A11" s="483" t="s">
        <v>959</v>
      </c>
      <c r="B11" s="483" t="s">
        <v>959</v>
      </c>
      <c r="C11" s="483"/>
      <c r="D11" s="917" t="s">
        <v>937</v>
      </c>
      <c r="E11" s="845" t="s">
        <v>1386</v>
      </c>
      <c r="F11" s="482" t="s">
        <v>217</v>
      </c>
      <c r="G11" s="559" t="s">
        <v>574</v>
      </c>
      <c r="H11" s="482" t="s">
        <v>218</v>
      </c>
      <c r="I11" s="482" t="s">
        <v>2008</v>
      </c>
      <c r="J11" s="833" t="s">
        <v>941</v>
      </c>
      <c r="K11" s="833" t="s">
        <v>909</v>
      </c>
      <c r="L11" s="483"/>
      <c r="M11" s="483">
        <v>15</v>
      </c>
      <c r="N11" s="536"/>
      <c r="O11" s="831"/>
      <c r="P11" s="831"/>
      <c r="Q11" s="834">
        <v>38119</v>
      </c>
      <c r="R11" s="482" t="s">
        <v>1237</v>
      </c>
      <c r="S11" s="558" t="s">
        <v>219</v>
      </c>
      <c r="T11" s="482" t="s">
        <v>216</v>
      </c>
      <c r="U11" s="558"/>
      <c r="V11" s="482"/>
      <c r="W11" s="1479"/>
      <c r="X11" s="482"/>
    </row>
    <row r="12" spans="1:24" s="591" customFormat="1" ht="66" x14ac:dyDescent="0.25">
      <c r="A12" s="483">
        <v>6</v>
      </c>
      <c r="B12" s="483" t="s">
        <v>899</v>
      </c>
      <c r="C12" s="483"/>
      <c r="D12" s="917" t="s">
        <v>899</v>
      </c>
      <c r="E12" s="845" t="s">
        <v>1386</v>
      </c>
      <c r="F12" s="482" t="s">
        <v>731</v>
      </c>
      <c r="G12" s="559" t="s">
        <v>574</v>
      </c>
      <c r="H12" s="536" t="s">
        <v>1188</v>
      </c>
      <c r="I12" s="482" t="s">
        <v>2009</v>
      </c>
      <c r="J12" s="482" t="s">
        <v>1189</v>
      </c>
      <c r="K12" s="482" t="s">
        <v>909</v>
      </c>
      <c r="L12" s="483">
        <v>113</v>
      </c>
      <c r="M12" s="483">
        <v>15</v>
      </c>
      <c r="N12" s="482" t="s">
        <v>915</v>
      </c>
      <c r="O12" s="835" t="s">
        <v>1195</v>
      </c>
      <c r="P12" s="482" t="s">
        <v>1198</v>
      </c>
      <c r="Q12" s="831"/>
      <c r="R12" s="831"/>
      <c r="S12" s="499"/>
      <c r="T12" s="482"/>
      <c r="U12" s="499"/>
      <c r="V12" s="482"/>
      <c r="W12" s="594"/>
      <c r="X12" s="482"/>
    </row>
    <row r="13" spans="1:24" s="591" customFormat="1" ht="66" x14ac:dyDescent="0.25">
      <c r="A13" s="483" t="s">
        <v>959</v>
      </c>
      <c r="B13" s="483" t="s">
        <v>900</v>
      </c>
      <c r="C13" s="483" t="s">
        <v>510</v>
      </c>
      <c r="D13" s="917" t="s">
        <v>290</v>
      </c>
      <c r="E13" s="845" t="s">
        <v>1386</v>
      </c>
      <c r="F13" s="482" t="s">
        <v>738</v>
      </c>
      <c r="G13" s="536" t="s">
        <v>574</v>
      </c>
      <c r="H13" s="536" t="s">
        <v>60</v>
      </c>
      <c r="I13" s="536" t="s">
        <v>2010</v>
      </c>
      <c r="J13" s="536" t="s">
        <v>1093</v>
      </c>
      <c r="K13" s="536" t="s">
        <v>2003</v>
      </c>
      <c r="L13" s="483">
        <v>151</v>
      </c>
      <c r="M13" s="483">
        <v>15</v>
      </c>
      <c r="N13" s="536" t="s">
        <v>1228</v>
      </c>
      <c r="O13" s="481">
        <v>37824</v>
      </c>
      <c r="P13" s="482" t="s">
        <v>1335</v>
      </c>
      <c r="Q13" s="836" t="s">
        <v>1088</v>
      </c>
      <c r="R13" s="482" t="s">
        <v>505</v>
      </c>
      <c r="S13" s="481">
        <v>38463</v>
      </c>
      <c r="T13" s="482" t="s">
        <v>1087</v>
      </c>
      <c r="U13" s="499">
        <v>39552</v>
      </c>
      <c r="V13" s="482" t="s">
        <v>948</v>
      </c>
      <c r="W13" s="594"/>
      <c r="X13" s="482"/>
    </row>
    <row r="14" spans="1:24" s="591" customFormat="1" ht="66" x14ac:dyDescent="0.25">
      <c r="A14" s="483"/>
      <c r="B14" s="483"/>
      <c r="C14" s="483" t="s">
        <v>1310</v>
      </c>
      <c r="D14" s="917" t="s">
        <v>1361</v>
      </c>
      <c r="E14" s="845" t="s">
        <v>1386</v>
      </c>
      <c r="F14" s="482" t="s">
        <v>1311</v>
      </c>
      <c r="G14" s="559" t="s">
        <v>574</v>
      </c>
      <c r="H14" s="482" t="s">
        <v>1311</v>
      </c>
      <c r="I14" s="482" t="s">
        <v>2011</v>
      </c>
      <c r="J14" s="482" t="s">
        <v>1312</v>
      </c>
      <c r="K14" s="482" t="s">
        <v>378</v>
      </c>
      <c r="L14" s="482"/>
      <c r="M14" s="483">
        <v>15</v>
      </c>
      <c r="N14" s="482" t="s">
        <v>785</v>
      </c>
      <c r="O14" s="831"/>
      <c r="P14" s="831"/>
      <c r="Q14" s="831"/>
      <c r="R14" s="831"/>
      <c r="S14" s="837">
        <v>38834</v>
      </c>
      <c r="T14" s="482" t="s">
        <v>1237</v>
      </c>
      <c r="U14" s="499">
        <v>39552</v>
      </c>
      <c r="V14" s="482" t="s">
        <v>949</v>
      </c>
      <c r="W14" s="594">
        <v>42522</v>
      </c>
      <c r="X14" s="482" t="s">
        <v>2472</v>
      </c>
    </row>
    <row r="15" spans="1:24" s="591" customFormat="1" ht="66" x14ac:dyDescent="0.25">
      <c r="A15" s="483"/>
      <c r="B15" s="483"/>
      <c r="C15" s="483" t="s">
        <v>377</v>
      </c>
      <c r="D15" s="917" t="s">
        <v>1211</v>
      </c>
      <c r="E15" s="845" t="s">
        <v>1386</v>
      </c>
      <c r="F15" s="482" t="s">
        <v>1130</v>
      </c>
      <c r="G15" s="559" t="s">
        <v>574</v>
      </c>
      <c r="H15" s="482" t="s">
        <v>1130</v>
      </c>
      <c r="I15" s="482" t="s">
        <v>2008</v>
      </c>
      <c r="J15" s="482" t="s">
        <v>248</v>
      </c>
      <c r="K15" s="482" t="s">
        <v>378</v>
      </c>
      <c r="L15" s="483"/>
      <c r="M15" s="483" t="s">
        <v>222</v>
      </c>
      <c r="N15" s="482" t="s">
        <v>785</v>
      </c>
      <c r="O15" s="831"/>
      <c r="P15" s="831"/>
      <c r="Q15" s="485">
        <v>38463</v>
      </c>
      <c r="R15" s="482" t="s">
        <v>376</v>
      </c>
      <c r="S15" s="499"/>
      <c r="T15" s="482"/>
      <c r="U15" s="499">
        <v>39552</v>
      </c>
      <c r="V15" s="482" t="s">
        <v>950</v>
      </c>
      <c r="W15" s="594"/>
      <c r="X15" s="482"/>
    </row>
    <row r="16" spans="1:24" s="591" customFormat="1" ht="79.2" hidden="1" x14ac:dyDescent="0.25">
      <c r="A16" s="483" t="s">
        <v>893</v>
      </c>
      <c r="B16" s="483" t="s">
        <v>901</v>
      </c>
      <c r="C16" s="483"/>
      <c r="D16" s="917" t="s">
        <v>901</v>
      </c>
      <c r="E16" s="845" t="s">
        <v>1386</v>
      </c>
      <c r="F16" s="482" t="s">
        <v>1239</v>
      </c>
      <c r="G16" s="559" t="s">
        <v>574</v>
      </c>
      <c r="H16" s="482" t="s">
        <v>90</v>
      </c>
      <c r="I16" s="482" t="s">
        <v>2012</v>
      </c>
      <c r="J16" s="482" t="s">
        <v>1078</v>
      </c>
      <c r="K16" s="482" t="s">
        <v>909</v>
      </c>
      <c r="L16" s="483">
        <v>113</v>
      </c>
      <c r="M16" s="483" t="s">
        <v>694</v>
      </c>
      <c r="N16" s="487" t="s">
        <v>785</v>
      </c>
      <c r="O16" s="838" t="s">
        <v>745</v>
      </c>
      <c r="P16" s="482" t="s">
        <v>751</v>
      </c>
      <c r="Q16" s="838" t="s">
        <v>175</v>
      </c>
      <c r="R16" s="482" t="s">
        <v>250</v>
      </c>
      <c r="S16" s="558">
        <v>38834</v>
      </c>
      <c r="T16" s="482" t="s">
        <v>211</v>
      </c>
      <c r="U16" s="499">
        <v>39552</v>
      </c>
      <c r="V16" s="536" t="s">
        <v>697</v>
      </c>
      <c r="W16" s="594"/>
      <c r="X16" s="536"/>
    </row>
    <row r="17" spans="1:24" s="591" customFormat="1" ht="15.75" hidden="1" customHeight="1" x14ac:dyDescent="0.25">
      <c r="A17" s="483"/>
      <c r="B17" s="483"/>
      <c r="C17" s="483"/>
      <c r="D17" s="2092"/>
      <c r="E17" s="845"/>
      <c r="F17" s="482"/>
      <c r="G17" s="559"/>
      <c r="H17" s="482"/>
      <c r="I17" s="482"/>
      <c r="J17" s="482"/>
      <c r="K17" s="482"/>
      <c r="L17" s="483"/>
      <c r="M17" s="483"/>
      <c r="N17" s="487"/>
      <c r="O17" s="838"/>
      <c r="P17" s="482"/>
      <c r="Q17" s="838"/>
      <c r="R17" s="482"/>
      <c r="S17" s="558">
        <v>39195</v>
      </c>
      <c r="T17" s="482" t="s">
        <v>952</v>
      </c>
      <c r="U17" s="831"/>
      <c r="V17" s="831"/>
      <c r="W17" s="1480"/>
      <c r="X17" s="831"/>
    </row>
    <row r="18" spans="1:24" s="591" customFormat="1" ht="66" x14ac:dyDescent="0.25">
      <c r="A18" s="917"/>
      <c r="B18" s="917"/>
      <c r="C18" s="917"/>
      <c r="D18" s="917" t="s">
        <v>1872</v>
      </c>
      <c r="E18" s="1380" t="s">
        <v>1386</v>
      </c>
      <c r="F18" s="918" t="s">
        <v>1961</v>
      </c>
      <c r="G18" s="919" t="s">
        <v>574</v>
      </c>
      <c r="H18" s="918" t="s">
        <v>1960</v>
      </c>
      <c r="I18" s="918" t="s">
        <v>2008</v>
      </c>
      <c r="J18" s="482" t="s">
        <v>1959</v>
      </c>
      <c r="K18" s="482" t="s">
        <v>909</v>
      </c>
      <c r="L18" s="483"/>
      <c r="M18" s="483"/>
      <c r="N18" s="487" t="s">
        <v>785</v>
      </c>
      <c r="O18" s="838"/>
      <c r="P18" s="482"/>
      <c r="Q18" s="838"/>
      <c r="R18" s="482"/>
      <c r="S18" s="558"/>
      <c r="T18" s="482"/>
      <c r="U18" s="831"/>
      <c r="V18" s="831"/>
      <c r="W18" s="594">
        <v>42522</v>
      </c>
      <c r="X18" s="482" t="s">
        <v>2477</v>
      </c>
    </row>
    <row r="19" spans="1:24" s="591" customFormat="1" ht="66" x14ac:dyDescent="0.25">
      <c r="A19" s="483" t="s">
        <v>1238</v>
      </c>
      <c r="B19" s="483" t="s">
        <v>1238</v>
      </c>
      <c r="C19" s="483" t="s">
        <v>788</v>
      </c>
      <c r="D19" s="917" t="s">
        <v>2478</v>
      </c>
      <c r="E19" s="1380" t="s">
        <v>1386</v>
      </c>
      <c r="F19" s="918" t="s">
        <v>2080</v>
      </c>
      <c r="G19" s="919" t="s">
        <v>574</v>
      </c>
      <c r="H19" s="918" t="s">
        <v>2081</v>
      </c>
      <c r="I19" s="918" t="s">
        <v>2008</v>
      </c>
      <c r="J19" s="482" t="s">
        <v>1959</v>
      </c>
      <c r="K19" s="482" t="s">
        <v>909</v>
      </c>
      <c r="L19" s="483"/>
      <c r="M19" s="483"/>
      <c r="N19" s="487" t="s">
        <v>785</v>
      </c>
      <c r="O19" s="838"/>
      <c r="P19" s="482"/>
      <c r="Q19" s="838"/>
      <c r="R19" s="482"/>
      <c r="S19" s="558"/>
      <c r="T19" s="482"/>
      <c r="U19" s="831"/>
      <c r="V19" s="831"/>
      <c r="W19" s="1484">
        <v>42487</v>
      </c>
      <c r="X19" s="482" t="s">
        <v>2479</v>
      </c>
    </row>
    <row r="20" spans="1:24" s="591" customFormat="1" ht="79.2" x14ac:dyDescent="0.25">
      <c r="A20" s="483" t="s">
        <v>894</v>
      </c>
      <c r="B20" s="483" t="s">
        <v>1319</v>
      </c>
      <c r="C20" s="483" t="s">
        <v>1229</v>
      </c>
      <c r="D20" s="917" t="s">
        <v>1220</v>
      </c>
      <c r="E20" s="845" t="s">
        <v>1386</v>
      </c>
      <c r="F20" s="482" t="s">
        <v>214</v>
      </c>
      <c r="G20" s="559" t="s">
        <v>574</v>
      </c>
      <c r="H20" s="482" t="s">
        <v>1341</v>
      </c>
      <c r="I20" s="482" t="s">
        <v>2008</v>
      </c>
      <c r="J20" s="482" t="s">
        <v>215</v>
      </c>
      <c r="K20" s="482" t="s">
        <v>909</v>
      </c>
      <c r="L20" s="483"/>
      <c r="M20" s="483">
        <v>16</v>
      </c>
      <c r="N20" s="487" t="s">
        <v>785</v>
      </c>
      <c r="O20" s="482" t="s">
        <v>213</v>
      </c>
      <c r="P20" s="482"/>
      <c r="Q20" s="558">
        <v>39195</v>
      </c>
      <c r="R20" s="482" t="s">
        <v>1094</v>
      </c>
      <c r="S20" s="487"/>
      <c r="T20" s="482"/>
      <c r="U20" s="487">
        <v>39552</v>
      </c>
      <c r="V20" s="482" t="s">
        <v>91</v>
      </c>
      <c r="W20" s="850"/>
      <c r="X20" s="482"/>
    </row>
    <row r="21" spans="1:24" s="591" customFormat="1" ht="158.4" x14ac:dyDescent="0.25">
      <c r="A21" s="483"/>
      <c r="B21" s="483"/>
      <c r="C21" s="483"/>
      <c r="D21" s="917" t="s">
        <v>1240</v>
      </c>
      <c r="E21" s="483" t="s">
        <v>1386</v>
      </c>
      <c r="F21" s="482" t="s">
        <v>88</v>
      </c>
      <c r="G21" s="559" t="s">
        <v>574</v>
      </c>
      <c r="H21" s="482" t="s">
        <v>89</v>
      </c>
      <c r="I21" s="482" t="s">
        <v>2013</v>
      </c>
      <c r="J21" s="482" t="s">
        <v>59</v>
      </c>
      <c r="K21" s="482" t="s">
        <v>909</v>
      </c>
      <c r="L21" s="483">
        <v>151</v>
      </c>
      <c r="M21" s="483">
        <v>16</v>
      </c>
      <c r="N21" s="487" t="s">
        <v>785</v>
      </c>
      <c r="O21" s="838" t="s">
        <v>745</v>
      </c>
      <c r="P21" s="482" t="s">
        <v>752</v>
      </c>
      <c r="Q21" s="839">
        <v>38014</v>
      </c>
      <c r="R21" s="482" t="s">
        <v>1241</v>
      </c>
      <c r="S21" s="558">
        <v>38834</v>
      </c>
      <c r="T21" s="482" t="s">
        <v>789</v>
      </c>
      <c r="U21" s="558">
        <v>39552</v>
      </c>
      <c r="V21" s="482" t="s">
        <v>975</v>
      </c>
      <c r="W21" s="1479"/>
      <c r="X21" s="482"/>
    </row>
    <row r="22" spans="1:24" s="591" customFormat="1" ht="145.19999999999999" x14ac:dyDescent="0.25">
      <c r="A22" s="483">
        <v>28</v>
      </c>
      <c r="B22" s="483" t="s">
        <v>902</v>
      </c>
      <c r="C22" s="483"/>
      <c r="D22" s="917" t="s">
        <v>787</v>
      </c>
      <c r="E22" s="483" t="s">
        <v>1386</v>
      </c>
      <c r="F22" s="482" t="s">
        <v>1039</v>
      </c>
      <c r="G22" s="559" t="s">
        <v>574</v>
      </c>
      <c r="H22" s="482" t="s">
        <v>212</v>
      </c>
      <c r="I22" s="482" t="s">
        <v>2013</v>
      </c>
      <c r="J22" s="482" t="s">
        <v>1020</v>
      </c>
      <c r="K22" s="482" t="s">
        <v>909</v>
      </c>
      <c r="L22" s="483"/>
      <c r="M22" s="483">
        <v>16</v>
      </c>
      <c r="N22" s="487" t="s">
        <v>785</v>
      </c>
      <c r="O22" s="831"/>
      <c r="P22" s="482"/>
      <c r="Q22" s="482" t="s">
        <v>213</v>
      </c>
      <c r="R22" s="482"/>
      <c r="S22" s="487">
        <v>39216</v>
      </c>
      <c r="T22" s="482" t="s">
        <v>1097</v>
      </c>
      <c r="U22" s="558">
        <v>39552</v>
      </c>
      <c r="V22" s="482" t="s">
        <v>976</v>
      </c>
      <c r="W22" s="1479"/>
      <c r="X22" s="482"/>
    </row>
    <row r="23" spans="1:24" s="591" customFormat="1" ht="118.8" x14ac:dyDescent="0.25">
      <c r="A23" s="483" t="s">
        <v>959</v>
      </c>
      <c r="B23" s="483" t="s">
        <v>624</v>
      </c>
      <c r="C23" s="483"/>
      <c r="D23" s="917" t="s">
        <v>902</v>
      </c>
      <c r="E23" s="845" t="s">
        <v>1386</v>
      </c>
      <c r="F23" s="482" t="s">
        <v>739</v>
      </c>
      <c r="G23" s="559" t="s">
        <v>574</v>
      </c>
      <c r="H23" s="536" t="s">
        <v>28</v>
      </c>
      <c r="I23" s="536" t="s">
        <v>2014</v>
      </c>
      <c r="J23" s="536" t="s">
        <v>29</v>
      </c>
      <c r="K23" s="536" t="s">
        <v>909</v>
      </c>
      <c r="L23" s="483">
        <v>113</v>
      </c>
      <c r="M23" s="483">
        <v>16</v>
      </c>
      <c r="N23" s="536" t="s">
        <v>1525</v>
      </c>
      <c r="O23" s="840" t="s">
        <v>1195</v>
      </c>
      <c r="P23" s="482" t="s">
        <v>623</v>
      </c>
      <c r="Q23" s="481">
        <v>38463</v>
      </c>
      <c r="R23" s="482" t="s">
        <v>1082</v>
      </c>
      <c r="S23" s="499"/>
      <c r="T23" s="482"/>
      <c r="U23" s="499">
        <v>39552</v>
      </c>
      <c r="V23" s="482" t="s">
        <v>247</v>
      </c>
      <c r="W23" s="594">
        <v>42522</v>
      </c>
      <c r="X23" s="482" t="s">
        <v>2480</v>
      </c>
    </row>
    <row r="24" spans="1:24" s="591" customFormat="1" ht="100.5" customHeight="1" x14ac:dyDescent="0.25">
      <c r="A24" s="483" t="s">
        <v>959</v>
      </c>
      <c r="B24" s="483" t="s">
        <v>1472</v>
      </c>
      <c r="C24" s="483"/>
      <c r="D24" s="917" t="s">
        <v>624</v>
      </c>
      <c r="E24" s="845" t="s">
        <v>1386</v>
      </c>
      <c r="F24" s="482" t="s">
        <v>571</v>
      </c>
      <c r="G24" s="559" t="s">
        <v>574</v>
      </c>
      <c r="H24" s="536" t="s">
        <v>456</v>
      </c>
      <c r="I24" s="536" t="s">
        <v>2015</v>
      </c>
      <c r="J24" s="536" t="s">
        <v>572</v>
      </c>
      <c r="K24" s="536" t="s">
        <v>909</v>
      </c>
      <c r="L24" s="483" t="s">
        <v>694</v>
      </c>
      <c r="M24" s="483">
        <v>16</v>
      </c>
      <c r="N24" s="536" t="s">
        <v>785</v>
      </c>
      <c r="O24" s="482" t="s">
        <v>573</v>
      </c>
      <c r="P24" s="482"/>
      <c r="Q24" s="481">
        <v>38463</v>
      </c>
      <c r="R24" s="482" t="s">
        <v>1082</v>
      </c>
      <c r="S24" s="499"/>
      <c r="T24" s="482"/>
      <c r="U24" s="841"/>
      <c r="V24" s="498"/>
      <c r="W24" s="594">
        <v>42522</v>
      </c>
      <c r="X24" s="482" t="s">
        <v>2481</v>
      </c>
    </row>
    <row r="25" spans="1:24" s="591" customFormat="1" ht="113.25" customHeight="1" x14ac:dyDescent="0.25">
      <c r="A25" s="483" t="s">
        <v>959</v>
      </c>
      <c r="B25" s="483" t="s">
        <v>1472</v>
      </c>
      <c r="C25" s="483"/>
      <c r="D25" s="917" t="s">
        <v>2456</v>
      </c>
      <c r="E25" s="845" t="s">
        <v>1386</v>
      </c>
      <c r="F25" s="482" t="s">
        <v>2457</v>
      </c>
      <c r="G25" s="559" t="s">
        <v>574</v>
      </c>
      <c r="H25" s="536" t="s">
        <v>456</v>
      </c>
      <c r="I25" s="536" t="s">
        <v>2015</v>
      </c>
      <c r="J25" s="536" t="s">
        <v>2168</v>
      </c>
      <c r="K25" s="536" t="s">
        <v>909</v>
      </c>
      <c r="L25" s="483" t="s">
        <v>694</v>
      </c>
      <c r="M25" s="483">
        <v>16</v>
      </c>
      <c r="N25" s="536" t="s">
        <v>785</v>
      </c>
      <c r="O25" s="482" t="s">
        <v>573</v>
      </c>
      <c r="P25" s="482"/>
      <c r="Q25" s="481">
        <v>38463</v>
      </c>
      <c r="R25" s="482" t="s">
        <v>1082</v>
      </c>
      <c r="S25" s="499"/>
      <c r="T25" s="482"/>
      <c r="U25" s="841"/>
      <c r="V25" s="498"/>
      <c r="W25" s="594">
        <v>42522</v>
      </c>
      <c r="X25" s="482" t="s">
        <v>2482</v>
      </c>
    </row>
    <row r="26" spans="1:24" s="591" customFormat="1" ht="92.4" x14ac:dyDescent="0.25">
      <c r="A26" s="483"/>
      <c r="B26" s="483"/>
      <c r="C26" s="483"/>
      <c r="D26" s="917" t="s">
        <v>1472</v>
      </c>
      <c r="E26" s="483" t="s">
        <v>1386</v>
      </c>
      <c r="F26" s="482" t="s">
        <v>137</v>
      </c>
      <c r="G26" s="559" t="s">
        <v>574</v>
      </c>
      <c r="H26" s="536" t="s">
        <v>1232</v>
      </c>
      <c r="I26" s="536" t="s">
        <v>2016</v>
      </c>
      <c r="J26" s="536" t="s">
        <v>1231</v>
      </c>
      <c r="K26" s="536" t="s">
        <v>2004</v>
      </c>
      <c r="L26" s="483">
        <v>113</v>
      </c>
      <c r="M26" s="483">
        <v>16</v>
      </c>
      <c r="N26" s="536" t="s">
        <v>1230</v>
      </c>
      <c r="O26" s="831"/>
      <c r="P26" s="831"/>
      <c r="Q26" s="831"/>
      <c r="R26" s="831"/>
      <c r="S26" s="499"/>
      <c r="T26" s="482"/>
      <c r="U26" s="841"/>
      <c r="V26" s="498"/>
      <c r="W26" s="1481"/>
      <c r="X26" s="498"/>
    </row>
    <row r="27" spans="1:24" s="591" customFormat="1" ht="107.25" customHeight="1" x14ac:dyDescent="0.25">
      <c r="A27" s="483"/>
      <c r="B27" s="483"/>
      <c r="C27" s="483"/>
      <c r="D27" s="917" t="s">
        <v>1179</v>
      </c>
      <c r="E27" s="483" t="s">
        <v>1386</v>
      </c>
      <c r="F27" s="482" t="s">
        <v>1182</v>
      </c>
      <c r="G27" s="559" t="s">
        <v>574</v>
      </c>
      <c r="H27" s="482" t="s">
        <v>1181</v>
      </c>
      <c r="I27" s="536" t="s">
        <v>2016</v>
      </c>
      <c r="J27" s="536" t="s">
        <v>1174</v>
      </c>
      <c r="K27" s="536" t="s">
        <v>909</v>
      </c>
      <c r="L27" s="483"/>
      <c r="M27" s="483">
        <v>16</v>
      </c>
      <c r="N27" s="536" t="s">
        <v>67</v>
      </c>
      <c r="O27" s="482" t="s">
        <v>1183</v>
      </c>
      <c r="P27" s="831"/>
      <c r="Q27" s="481">
        <v>38463</v>
      </c>
      <c r="R27" s="482" t="s">
        <v>376</v>
      </c>
      <c r="S27" s="558">
        <v>38834</v>
      </c>
      <c r="T27" s="482" t="s">
        <v>220</v>
      </c>
      <c r="U27" s="842"/>
      <c r="V27" s="498"/>
      <c r="W27" s="1482"/>
      <c r="X27" s="498"/>
    </row>
    <row r="28" spans="1:24" s="591" customFormat="1" ht="92.4" x14ac:dyDescent="0.25">
      <c r="A28" s="917"/>
      <c r="B28" s="917"/>
      <c r="C28" s="917"/>
      <c r="D28" s="917" t="s">
        <v>1633</v>
      </c>
      <c r="E28" s="483" t="s">
        <v>1386</v>
      </c>
      <c r="F28" s="482" t="s">
        <v>1042</v>
      </c>
      <c r="G28" s="559" t="s">
        <v>574</v>
      </c>
      <c r="H28" s="482" t="s">
        <v>294</v>
      </c>
      <c r="I28" s="536" t="s">
        <v>2017</v>
      </c>
      <c r="J28" s="536" t="s">
        <v>1289</v>
      </c>
      <c r="K28" s="536" t="s">
        <v>909</v>
      </c>
      <c r="L28" s="483"/>
      <c r="M28" s="483">
        <v>16</v>
      </c>
      <c r="N28" s="536" t="s">
        <v>67</v>
      </c>
      <c r="O28" s="831"/>
      <c r="P28" s="831"/>
      <c r="Q28" s="481"/>
      <c r="R28" s="482"/>
      <c r="S28" s="482" t="s">
        <v>224</v>
      </c>
      <c r="T28" s="498"/>
      <c r="U28" s="499">
        <v>39552</v>
      </c>
      <c r="V28" s="482" t="s">
        <v>1204</v>
      </c>
      <c r="W28" s="594"/>
      <c r="X28" s="482"/>
    </row>
    <row r="29" spans="1:24" s="591" customFormat="1" ht="79.2" x14ac:dyDescent="0.25">
      <c r="A29" s="917"/>
      <c r="B29" s="917"/>
      <c r="C29" s="917"/>
      <c r="D29" s="917" t="s">
        <v>1634</v>
      </c>
      <c r="E29" s="917" t="s">
        <v>1386</v>
      </c>
      <c r="F29" s="918" t="s">
        <v>1639</v>
      </c>
      <c r="G29" s="919" t="s">
        <v>574</v>
      </c>
      <c r="H29" s="918" t="s">
        <v>1638</v>
      </c>
      <c r="I29" s="920" t="s">
        <v>2017</v>
      </c>
      <c r="J29" s="920" t="s">
        <v>1647</v>
      </c>
      <c r="K29" s="920" t="s">
        <v>909</v>
      </c>
      <c r="L29" s="917"/>
      <c r="M29" s="917">
        <v>16</v>
      </c>
      <c r="N29" s="920" t="s">
        <v>67</v>
      </c>
      <c r="O29" s="921"/>
      <c r="P29" s="921"/>
      <c r="Q29" s="922"/>
      <c r="R29" s="918"/>
      <c r="S29" s="918"/>
      <c r="T29" s="923"/>
      <c r="U29" s="924"/>
      <c r="V29" s="918"/>
      <c r="W29" s="1483">
        <v>42522</v>
      </c>
      <c r="X29" s="482" t="s">
        <v>2483</v>
      </c>
    </row>
    <row r="30" spans="1:24" s="591" customFormat="1" ht="66" x14ac:dyDescent="0.25">
      <c r="A30" s="483"/>
      <c r="B30" s="483"/>
      <c r="C30" s="483"/>
      <c r="D30" s="917" t="s">
        <v>1635</v>
      </c>
      <c r="E30" s="917" t="s">
        <v>1379</v>
      </c>
      <c r="F30" s="918" t="s">
        <v>1640</v>
      </c>
      <c r="G30" s="919" t="s">
        <v>574</v>
      </c>
      <c r="H30" s="918" t="s">
        <v>1641</v>
      </c>
      <c r="I30" s="920" t="s">
        <v>2017</v>
      </c>
      <c r="J30" s="920" t="s">
        <v>1647</v>
      </c>
      <c r="K30" s="920" t="s">
        <v>909</v>
      </c>
      <c r="L30" s="917"/>
      <c r="M30" s="917">
        <v>16</v>
      </c>
      <c r="N30" s="920" t="s">
        <v>67</v>
      </c>
      <c r="O30" s="921"/>
      <c r="P30" s="921"/>
      <c r="Q30" s="922"/>
      <c r="R30" s="918"/>
      <c r="S30" s="918"/>
      <c r="T30" s="923"/>
      <c r="U30" s="924"/>
      <c r="V30" s="918"/>
      <c r="W30" s="1483"/>
      <c r="X30" s="482"/>
    </row>
    <row r="31" spans="1:24" s="591" customFormat="1" ht="52.8" x14ac:dyDescent="0.25">
      <c r="A31" s="483"/>
      <c r="B31" s="483"/>
      <c r="C31" s="483"/>
      <c r="D31" s="917" t="s">
        <v>677</v>
      </c>
      <c r="E31" s="483" t="s">
        <v>1386</v>
      </c>
      <c r="F31" s="482" t="s">
        <v>1528</v>
      </c>
      <c r="G31" s="559" t="s">
        <v>574</v>
      </c>
      <c r="H31" s="482" t="s">
        <v>1529</v>
      </c>
      <c r="I31" s="536" t="s">
        <v>2018</v>
      </c>
      <c r="J31" s="536" t="s">
        <v>1174</v>
      </c>
      <c r="K31" s="536" t="s">
        <v>909</v>
      </c>
      <c r="L31" s="483"/>
      <c r="M31" s="483">
        <v>16</v>
      </c>
      <c r="N31" s="536" t="s">
        <v>67</v>
      </c>
      <c r="O31" s="831"/>
      <c r="P31" s="831"/>
      <c r="Q31" s="481"/>
      <c r="R31" s="482"/>
      <c r="S31" s="482" t="s">
        <v>1531</v>
      </c>
      <c r="T31" s="498"/>
      <c r="U31" s="482"/>
      <c r="V31" s="498"/>
      <c r="W31" s="483"/>
      <c r="X31" s="498"/>
    </row>
    <row r="32" spans="1:24" s="591" customFormat="1" ht="24" hidden="1" customHeight="1" x14ac:dyDescent="0.25">
      <c r="A32" s="1532" t="s">
        <v>1209</v>
      </c>
      <c r="B32" s="1533"/>
      <c r="C32" s="1533"/>
      <c r="D32" s="917" t="s">
        <v>679</v>
      </c>
      <c r="E32" s="483" t="s">
        <v>1386</v>
      </c>
      <c r="F32" s="482" t="s">
        <v>245</v>
      </c>
      <c r="G32" s="559" t="s">
        <v>574</v>
      </c>
      <c r="H32" s="482" t="s">
        <v>1530</v>
      </c>
      <c r="I32" s="536" t="s">
        <v>2893</v>
      </c>
      <c r="J32" s="536" t="s">
        <v>1174</v>
      </c>
      <c r="K32" s="536" t="s">
        <v>909</v>
      </c>
      <c r="L32" s="483"/>
      <c r="M32" s="483">
        <v>16</v>
      </c>
      <c r="N32" s="536" t="s">
        <v>67</v>
      </c>
      <c r="O32" s="831"/>
      <c r="P32" s="831"/>
      <c r="Q32" s="481"/>
      <c r="R32" s="482"/>
      <c r="S32" s="482" t="s">
        <v>1531</v>
      </c>
      <c r="T32" s="498"/>
      <c r="U32" s="482"/>
      <c r="V32" s="498"/>
      <c r="W32" s="483"/>
      <c r="X32" s="498"/>
    </row>
    <row r="33" spans="1:24" s="591" customFormat="1" ht="24" hidden="1" customHeight="1" x14ac:dyDescent="0.25">
      <c r="A33" s="1532" t="s">
        <v>336</v>
      </c>
      <c r="B33" s="1533"/>
      <c r="C33" s="1533"/>
      <c r="D33" s="2093"/>
      <c r="E33" s="1533"/>
      <c r="F33" s="1533"/>
      <c r="G33" s="1533"/>
      <c r="H33" s="1533"/>
      <c r="I33" s="1533"/>
      <c r="J33" s="1534"/>
      <c r="K33" s="536"/>
      <c r="L33" s="483"/>
      <c r="M33" s="483"/>
      <c r="N33" s="536"/>
      <c r="O33" s="831"/>
      <c r="P33" s="831"/>
      <c r="Q33" s="831"/>
      <c r="R33" s="831"/>
      <c r="S33" s="499"/>
      <c r="T33" s="482"/>
      <c r="U33" s="841"/>
      <c r="V33" s="498"/>
      <c r="W33" s="1481"/>
      <c r="X33" s="498"/>
    </row>
    <row r="34" spans="1:24" s="591" customFormat="1" ht="27" hidden="1" customHeight="1" x14ac:dyDescent="0.25">
      <c r="A34" s="1532" t="s">
        <v>1521</v>
      </c>
      <c r="B34" s="1533"/>
      <c r="C34" s="1533"/>
      <c r="D34" s="2093"/>
      <c r="E34" s="1533"/>
      <c r="F34" s="1533"/>
      <c r="G34" s="1533"/>
      <c r="H34" s="1533"/>
      <c r="I34" s="1533"/>
      <c r="J34" s="1534"/>
      <c r="K34" s="536"/>
      <c r="L34" s="483"/>
      <c r="M34" s="483"/>
      <c r="N34" s="536"/>
      <c r="O34" s="831"/>
      <c r="P34" s="831"/>
      <c r="Q34" s="831"/>
      <c r="R34" s="831"/>
      <c r="S34" s="499"/>
      <c r="T34" s="482"/>
      <c r="U34" s="841"/>
      <c r="V34" s="498"/>
      <c r="W34" s="1481"/>
      <c r="X34" s="498"/>
    </row>
    <row r="35" spans="1:24" s="591" customFormat="1" ht="107.25" customHeight="1" x14ac:dyDescent="0.25">
      <c r="A35" s="483" t="s">
        <v>732</v>
      </c>
      <c r="B35" s="483" t="s">
        <v>903</v>
      </c>
      <c r="C35" s="483"/>
      <c r="D35" s="2093"/>
      <c r="E35" s="1533"/>
      <c r="F35" s="1533"/>
      <c r="G35" s="1533"/>
      <c r="H35" s="1533"/>
      <c r="I35" s="1533"/>
      <c r="J35" s="1534"/>
      <c r="K35" s="536"/>
      <c r="L35" s="483"/>
      <c r="M35" s="483"/>
      <c r="N35" s="536"/>
      <c r="O35" s="831"/>
      <c r="P35" s="831"/>
      <c r="Q35" s="831"/>
      <c r="R35" s="831"/>
      <c r="S35" s="499"/>
      <c r="T35" s="482"/>
      <c r="U35" s="841"/>
      <c r="V35" s="498"/>
      <c r="W35" s="1481"/>
      <c r="X35" s="498"/>
    </row>
    <row r="36" spans="1:24" s="591" customFormat="1" ht="105.6" x14ac:dyDescent="0.25">
      <c r="A36" s="483" t="s">
        <v>734</v>
      </c>
      <c r="B36" s="483" t="s">
        <v>904</v>
      </c>
      <c r="C36" s="483"/>
      <c r="D36" s="917" t="s">
        <v>903</v>
      </c>
      <c r="E36" s="482" t="s">
        <v>1686</v>
      </c>
      <c r="F36" s="482" t="s">
        <v>733</v>
      </c>
      <c r="G36" s="559" t="s">
        <v>574</v>
      </c>
      <c r="H36" s="536" t="s">
        <v>58</v>
      </c>
      <c r="I36" s="482" t="s">
        <v>2009</v>
      </c>
      <c r="J36" s="536" t="s">
        <v>1193</v>
      </c>
      <c r="K36" s="536" t="s">
        <v>909</v>
      </c>
      <c r="L36" s="483">
        <v>148</v>
      </c>
      <c r="M36" s="483">
        <v>18</v>
      </c>
      <c r="N36" s="536" t="s">
        <v>928</v>
      </c>
      <c r="O36" s="831"/>
      <c r="P36" s="831"/>
      <c r="Q36" s="487">
        <v>38014</v>
      </c>
      <c r="R36" s="482" t="s">
        <v>1236</v>
      </c>
      <c r="S36" s="499"/>
      <c r="T36" s="482"/>
      <c r="U36" s="841"/>
      <c r="V36" s="498"/>
      <c r="W36" s="1481"/>
      <c r="X36" s="498"/>
    </row>
    <row r="37" spans="1:24" s="591" customFormat="1" ht="52.8" x14ac:dyDescent="0.25">
      <c r="A37" s="483" t="s">
        <v>736</v>
      </c>
      <c r="B37" s="483" t="s">
        <v>905</v>
      </c>
      <c r="C37" s="483"/>
      <c r="D37" s="917" t="s">
        <v>904</v>
      </c>
      <c r="E37" s="482" t="s">
        <v>1109</v>
      </c>
      <c r="F37" s="482" t="s">
        <v>735</v>
      </c>
      <c r="G37" s="559" t="s">
        <v>574</v>
      </c>
      <c r="H37" s="536" t="s">
        <v>1190</v>
      </c>
      <c r="I37" s="536" t="s">
        <v>2008</v>
      </c>
      <c r="J37" s="536" t="s">
        <v>1192</v>
      </c>
      <c r="K37" s="536" t="s">
        <v>909</v>
      </c>
      <c r="L37" s="483">
        <v>148</v>
      </c>
      <c r="M37" s="483">
        <v>18</v>
      </c>
      <c r="N37" s="536" t="s">
        <v>928</v>
      </c>
      <c r="O37" s="831"/>
      <c r="P37" s="831"/>
      <c r="Q37" s="487">
        <v>38014</v>
      </c>
      <c r="R37" s="482" t="s">
        <v>1236</v>
      </c>
      <c r="S37" s="499"/>
      <c r="T37" s="482"/>
      <c r="U37" s="841"/>
      <c r="V37" s="498"/>
      <c r="W37" s="1481"/>
      <c r="X37" s="498"/>
    </row>
    <row r="38" spans="1:24" s="591" customFormat="1" ht="66" x14ac:dyDescent="0.25">
      <c r="A38" s="483"/>
      <c r="B38" s="483"/>
      <c r="C38" s="483" t="s">
        <v>608</v>
      </c>
      <c r="D38" s="917" t="s">
        <v>905</v>
      </c>
      <c r="E38" s="482" t="s">
        <v>1523</v>
      </c>
      <c r="F38" s="482" t="s">
        <v>737</v>
      </c>
      <c r="G38" s="559" t="s">
        <v>574</v>
      </c>
      <c r="H38" s="536" t="s">
        <v>1194</v>
      </c>
      <c r="I38" s="482" t="s">
        <v>2009</v>
      </c>
      <c r="J38" s="536" t="s">
        <v>926</v>
      </c>
      <c r="K38" s="536" t="s">
        <v>909</v>
      </c>
      <c r="L38" s="483">
        <v>148</v>
      </c>
      <c r="M38" s="483">
        <v>18</v>
      </c>
      <c r="N38" s="536" t="s">
        <v>928</v>
      </c>
      <c r="O38" s="831"/>
      <c r="P38" s="831"/>
      <c r="Q38" s="487">
        <v>38014</v>
      </c>
      <c r="R38" s="482" t="s">
        <v>1236</v>
      </c>
      <c r="S38" s="499"/>
      <c r="T38" s="482"/>
      <c r="U38" s="841"/>
      <c r="V38" s="498"/>
      <c r="W38" s="1481"/>
      <c r="X38" s="498"/>
    </row>
    <row r="39" spans="1:24" s="591" customFormat="1" ht="52.8" x14ac:dyDescent="0.25">
      <c r="A39" s="483">
        <v>14</v>
      </c>
      <c r="B39" s="483" t="s">
        <v>906</v>
      </c>
      <c r="C39" s="483" t="s">
        <v>906</v>
      </c>
      <c r="D39" s="917" t="s">
        <v>1108</v>
      </c>
      <c r="E39" s="536" t="s">
        <v>1109</v>
      </c>
      <c r="F39" s="482" t="s">
        <v>1110</v>
      </c>
      <c r="G39" s="559" t="s">
        <v>574</v>
      </c>
      <c r="H39" s="536" t="s">
        <v>1111</v>
      </c>
      <c r="I39" s="536" t="s">
        <v>2019</v>
      </c>
      <c r="J39" s="536" t="s">
        <v>1112</v>
      </c>
      <c r="K39" s="536" t="s">
        <v>909</v>
      </c>
      <c r="L39" s="483"/>
      <c r="M39" s="483">
        <v>18</v>
      </c>
      <c r="N39" s="536" t="s">
        <v>1113</v>
      </c>
      <c r="O39" s="484"/>
      <c r="P39" s="589"/>
      <c r="Q39" s="487"/>
      <c r="R39" s="482"/>
      <c r="S39" s="499"/>
      <c r="T39" s="482"/>
      <c r="U39" s="484">
        <v>39552</v>
      </c>
      <c r="V39" s="589" t="s">
        <v>1237</v>
      </c>
      <c r="W39" s="1484"/>
      <c r="X39" s="589"/>
    </row>
    <row r="40" spans="1:24" s="591" customFormat="1" ht="52.8" x14ac:dyDescent="0.25">
      <c r="A40" s="483">
        <v>21</v>
      </c>
      <c r="B40" s="483" t="s">
        <v>371</v>
      </c>
      <c r="C40" s="483"/>
      <c r="D40" s="917" t="s">
        <v>1107</v>
      </c>
      <c r="E40" s="536" t="s">
        <v>1524</v>
      </c>
      <c r="F40" s="482" t="s">
        <v>667</v>
      </c>
      <c r="G40" s="559" t="s">
        <v>574</v>
      </c>
      <c r="H40" s="536" t="s">
        <v>868</v>
      </c>
      <c r="I40" s="536" t="s">
        <v>2008</v>
      </c>
      <c r="J40" s="536" t="s">
        <v>889</v>
      </c>
      <c r="K40" s="536" t="s">
        <v>2002</v>
      </c>
      <c r="L40" s="483">
        <v>149</v>
      </c>
      <c r="M40" s="483">
        <v>18</v>
      </c>
      <c r="N40" s="536" t="s">
        <v>942</v>
      </c>
      <c r="O40" s="484"/>
      <c r="P40" s="589"/>
      <c r="Q40" s="831"/>
      <c r="R40" s="831"/>
      <c r="S40" s="499"/>
      <c r="T40" s="482"/>
      <c r="U40" s="484">
        <v>39552</v>
      </c>
      <c r="V40" s="589" t="s">
        <v>1114</v>
      </c>
      <c r="W40" s="1484"/>
      <c r="X40" s="589"/>
    </row>
    <row r="41" spans="1:24" s="591" customFormat="1" ht="118.5" customHeight="1" x14ac:dyDescent="0.25">
      <c r="A41" s="483" t="s">
        <v>959</v>
      </c>
      <c r="B41" s="483" t="s">
        <v>1511</v>
      </c>
      <c r="C41" s="483"/>
      <c r="D41" s="917" t="s">
        <v>371</v>
      </c>
      <c r="E41" s="536" t="s">
        <v>1522</v>
      </c>
      <c r="F41" s="482" t="s">
        <v>128</v>
      </c>
      <c r="G41" s="559" t="s">
        <v>574</v>
      </c>
      <c r="H41" s="536" t="s">
        <v>221</v>
      </c>
      <c r="I41" s="536" t="s">
        <v>2020</v>
      </c>
      <c r="J41" s="536" t="s">
        <v>772</v>
      </c>
      <c r="K41" s="482" t="s">
        <v>909</v>
      </c>
      <c r="L41" s="483">
        <v>149</v>
      </c>
      <c r="M41" s="483">
        <v>18</v>
      </c>
      <c r="N41" s="536" t="s">
        <v>942</v>
      </c>
      <c r="O41" s="482" t="s">
        <v>744</v>
      </c>
      <c r="P41" s="482" t="s">
        <v>662</v>
      </c>
      <c r="Q41" s="838" t="s">
        <v>175</v>
      </c>
      <c r="R41" s="482" t="s">
        <v>176</v>
      </c>
      <c r="S41" s="499"/>
      <c r="T41" s="482"/>
      <c r="U41" s="841"/>
      <c r="V41" s="498"/>
      <c r="W41" s="1481"/>
      <c r="X41" s="498"/>
    </row>
    <row r="42" spans="1:24" s="591" customFormat="1" ht="132.75" customHeight="1" x14ac:dyDescent="0.25">
      <c r="A42" s="483"/>
      <c r="B42" s="483"/>
      <c r="C42" s="483"/>
      <c r="D42" s="917" t="s">
        <v>402</v>
      </c>
      <c r="E42" s="482" t="s">
        <v>1512</v>
      </c>
      <c r="F42" s="482" t="s">
        <v>1327</v>
      </c>
      <c r="G42" s="559" t="s">
        <v>574</v>
      </c>
      <c r="H42" s="536" t="s">
        <v>1328</v>
      </c>
      <c r="I42" s="536" t="s">
        <v>2008</v>
      </c>
      <c r="J42" s="536" t="s">
        <v>1513</v>
      </c>
      <c r="K42" s="536" t="s">
        <v>909</v>
      </c>
      <c r="L42" s="483">
        <v>149</v>
      </c>
      <c r="M42" s="483">
        <v>18</v>
      </c>
      <c r="N42" s="559" t="s">
        <v>1207</v>
      </c>
      <c r="O42" s="481">
        <v>38014</v>
      </c>
      <c r="P42" s="482" t="s">
        <v>174</v>
      </c>
      <c r="Q42" s="558">
        <v>38834</v>
      </c>
      <c r="R42" s="482" t="s">
        <v>1313</v>
      </c>
      <c r="S42" s="593" t="s">
        <v>326</v>
      </c>
      <c r="T42" s="521" t="s">
        <v>760</v>
      </c>
      <c r="U42" s="593" t="s">
        <v>972</v>
      </c>
      <c r="V42" s="521" t="s">
        <v>1208</v>
      </c>
      <c r="W42" s="1485"/>
      <c r="X42" s="521"/>
    </row>
    <row r="43" spans="1:24" s="591" customFormat="1" ht="28.5" customHeight="1" x14ac:dyDescent="0.25">
      <c r="A43" s="1532" t="s">
        <v>1322</v>
      </c>
      <c r="B43" s="1533"/>
      <c r="C43" s="1533"/>
      <c r="D43" s="917" t="s">
        <v>570</v>
      </c>
      <c r="E43" s="483" t="s">
        <v>1320</v>
      </c>
      <c r="F43" s="521" t="s">
        <v>1321</v>
      </c>
      <c r="G43" s="559" t="s">
        <v>574</v>
      </c>
      <c r="H43" s="482" t="s">
        <v>1324</v>
      </c>
      <c r="I43" s="482" t="s">
        <v>2021</v>
      </c>
      <c r="J43" s="482" t="s">
        <v>1323</v>
      </c>
      <c r="K43" s="482" t="s">
        <v>909</v>
      </c>
      <c r="L43" s="483"/>
      <c r="M43" s="483" t="s">
        <v>223</v>
      </c>
      <c r="N43" s="559" t="s">
        <v>928</v>
      </c>
      <c r="O43" s="481">
        <v>39195</v>
      </c>
      <c r="P43" s="482" t="s">
        <v>1325</v>
      </c>
      <c r="Q43" s="481"/>
      <c r="R43" s="482"/>
      <c r="S43" s="558"/>
      <c r="T43" s="482"/>
      <c r="U43" s="481"/>
      <c r="V43" s="482"/>
      <c r="W43" s="1327"/>
      <c r="X43" s="482"/>
    </row>
    <row r="44" spans="1:24" s="591" customFormat="1" ht="52.8" x14ac:dyDescent="0.25">
      <c r="A44" s="483" t="s">
        <v>959</v>
      </c>
      <c r="B44" s="483" t="s">
        <v>1316</v>
      </c>
      <c r="C44" s="483"/>
      <c r="D44" s="2093"/>
      <c r="E44" s="1533"/>
      <c r="F44" s="1533"/>
      <c r="G44" s="1533"/>
      <c r="H44" s="1533"/>
      <c r="I44" s="1533"/>
      <c r="J44" s="1533"/>
      <c r="K44" s="1534"/>
      <c r="L44" s="483"/>
      <c r="M44" s="483"/>
      <c r="N44" s="559"/>
      <c r="O44" s="831"/>
      <c r="P44" s="831"/>
      <c r="Q44" s="831"/>
      <c r="R44" s="831"/>
      <c r="S44" s="499"/>
      <c r="T44" s="482"/>
      <c r="U44" s="841"/>
      <c r="V44" s="498"/>
      <c r="W44" s="1481"/>
      <c r="X44" s="498"/>
    </row>
    <row r="45" spans="1:24" s="591" customFormat="1" ht="183.75" customHeight="1" x14ac:dyDescent="0.25">
      <c r="A45" s="483" t="s">
        <v>959</v>
      </c>
      <c r="B45" s="483" t="s">
        <v>1478</v>
      </c>
      <c r="C45" s="483"/>
      <c r="D45" s="917" t="s">
        <v>1316</v>
      </c>
      <c r="E45" s="845" t="s">
        <v>1375</v>
      </c>
      <c r="F45" s="482" t="s">
        <v>865</v>
      </c>
      <c r="G45" s="559" t="s">
        <v>574</v>
      </c>
      <c r="H45" s="482" t="s">
        <v>871</v>
      </c>
      <c r="I45" s="482" t="s">
        <v>2022</v>
      </c>
      <c r="J45" s="482" t="s">
        <v>1339</v>
      </c>
      <c r="K45" s="482" t="s">
        <v>909</v>
      </c>
      <c r="L45" s="483">
        <v>151</v>
      </c>
      <c r="M45" s="483">
        <v>21</v>
      </c>
      <c r="N45" s="482" t="s">
        <v>57</v>
      </c>
      <c r="O45" s="831"/>
      <c r="P45" s="831"/>
      <c r="Q45" s="843">
        <v>38014</v>
      </c>
      <c r="R45" s="482" t="s">
        <v>504</v>
      </c>
      <c r="S45" s="499"/>
      <c r="T45" s="482"/>
      <c r="U45" s="841"/>
      <c r="V45" s="498"/>
      <c r="W45" s="1481"/>
      <c r="X45" s="498"/>
    </row>
    <row r="46" spans="1:24" s="591" customFormat="1" ht="158.4" x14ac:dyDescent="0.25">
      <c r="A46" s="483" t="s">
        <v>1185</v>
      </c>
      <c r="B46" s="483" t="s">
        <v>1479</v>
      </c>
      <c r="C46" s="483"/>
      <c r="D46" s="917" t="s">
        <v>1478</v>
      </c>
      <c r="E46" s="845" t="s">
        <v>1375</v>
      </c>
      <c r="F46" s="482" t="s">
        <v>866</v>
      </c>
      <c r="G46" s="559" t="s">
        <v>574</v>
      </c>
      <c r="H46" s="482" t="s">
        <v>872</v>
      </c>
      <c r="I46" s="482" t="s">
        <v>2022</v>
      </c>
      <c r="J46" s="482" t="s">
        <v>1340</v>
      </c>
      <c r="K46" s="482" t="s">
        <v>909</v>
      </c>
      <c r="L46" s="483">
        <v>151</v>
      </c>
      <c r="M46" s="483">
        <v>21</v>
      </c>
      <c r="N46" s="482" t="s">
        <v>57</v>
      </c>
      <c r="O46" s="838" t="s">
        <v>1195</v>
      </c>
      <c r="P46" s="482" t="s">
        <v>729</v>
      </c>
      <c r="Q46" s="843">
        <v>38014</v>
      </c>
      <c r="R46" s="482" t="s">
        <v>504</v>
      </c>
      <c r="S46" s="499"/>
      <c r="T46" s="482"/>
      <c r="U46" s="841"/>
      <c r="V46" s="498"/>
      <c r="W46" s="1481"/>
      <c r="X46" s="498"/>
    </row>
    <row r="47" spans="1:24" s="591" customFormat="1" ht="66" x14ac:dyDescent="0.25">
      <c r="A47" s="483">
        <v>12</v>
      </c>
      <c r="B47" s="483" t="s">
        <v>1317</v>
      </c>
      <c r="C47" s="483"/>
      <c r="D47" s="917" t="s">
        <v>1479</v>
      </c>
      <c r="E47" s="845" t="s">
        <v>1375</v>
      </c>
      <c r="F47" s="482" t="s">
        <v>867</v>
      </c>
      <c r="G47" s="559" t="s">
        <v>574</v>
      </c>
      <c r="H47" s="482" t="s">
        <v>873</v>
      </c>
      <c r="I47" s="482" t="s">
        <v>2008</v>
      </c>
      <c r="J47" s="482" t="s">
        <v>1477</v>
      </c>
      <c r="K47" s="482" t="s">
        <v>2005</v>
      </c>
      <c r="L47" s="483">
        <v>151</v>
      </c>
      <c r="M47" s="483">
        <v>21</v>
      </c>
      <c r="N47" s="482" t="s">
        <v>57</v>
      </c>
      <c r="O47" s="831"/>
      <c r="P47" s="831"/>
      <c r="Q47" s="831"/>
      <c r="R47" s="831"/>
      <c r="S47" s="499"/>
      <c r="T47" s="482"/>
      <c r="U47" s="841"/>
      <c r="V47" s="498"/>
      <c r="W47" s="1481"/>
      <c r="X47" s="498"/>
    </row>
    <row r="48" spans="1:24" s="591" customFormat="1" ht="142.5" customHeight="1" x14ac:dyDescent="0.25">
      <c r="A48" s="483" t="s">
        <v>753</v>
      </c>
      <c r="B48" s="483" t="s">
        <v>1318</v>
      </c>
      <c r="C48" s="483"/>
      <c r="D48" s="917" t="s">
        <v>1317</v>
      </c>
      <c r="E48" s="845" t="s">
        <v>1375</v>
      </c>
      <c r="F48" s="482" t="s">
        <v>1460</v>
      </c>
      <c r="G48" s="559" t="s">
        <v>574</v>
      </c>
      <c r="H48" s="536" t="s">
        <v>1461</v>
      </c>
      <c r="I48" s="536" t="s">
        <v>2020</v>
      </c>
      <c r="J48" s="536" t="s">
        <v>1462</v>
      </c>
      <c r="K48" s="536" t="s">
        <v>909</v>
      </c>
      <c r="L48" s="483">
        <v>151</v>
      </c>
      <c r="M48" s="483">
        <v>21</v>
      </c>
      <c r="N48" s="536" t="s">
        <v>942</v>
      </c>
      <c r="O48" s="831"/>
      <c r="P48" s="831"/>
      <c r="Q48" s="831"/>
      <c r="R48" s="831"/>
      <c r="S48" s="499"/>
      <c r="T48" s="482"/>
      <c r="U48" s="841"/>
      <c r="V48" s="498"/>
      <c r="W48" s="1481"/>
      <c r="X48" s="498"/>
    </row>
    <row r="49" spans="1:25" s="591" customFormat="1" ht="145.19999999999999" x14ac:dyDescent="0.25">
      <c r="A49" s="483"/>
      <c r="B49" s="483"/>
      <c r="C49" s="483"/>
      <c r="D49" s="917" t="s">
        <v>1318</v>
      </c>
      <c r="E49" s="845" t="s">
        <v>1375</v>
      </c>
      <c r="F49" s="482" t="s">
        <v>2484</v>
      </c>
      <c r="G49" s="559" t="s">
        <v>574</v>
      </c>
      <c r="H49" s="482" t="s">
        <v>2485</v>
      </c>
      <c r="I49" s="482" t="s">
        <v>2008</v>
      </c>
      <c r="J49" s="482" t="s">
        <v>1073</v>
      </c>
      <c r="K49" s="482" t="s">
        <v>2002</v>
      </c>
      <c r="L49" s="483">
        <v>151</v>
      </c>
      <c r="M49" s="483">
        <v>21</v>
      </c>
      <c r="N49" s="482" t="s">
        <v>942</v>
      </c>
      <c r="O49" s="831"/>
      <c r="P49" s="831"/>
      <c r="Q49" s="487">
        <v>38463</v>
      </c>
      <c r="R49" s="482" t="s">
        <v>757</v>
      </c>
      <c r="S49" s="499"/>
      <c r="T49" s="482"/>
      <c r="U49" s="499" t="s">
        <v>951</v>
      </c>
      <c r="V49" s="482" t="s">
        <v>1098</v>
      </c>
      <c r="W49" s="594">
        <v>42522</v>
      </c>
      <c r="X49" s="482" t="s">
        <v>2486</v>
      </c>
    </row>
    <row r="50" spans="1:25" s="591" customFormat="1" ht="145.19999999999999" x14ac:dyDescent="0.25">
      <c r="A50" s="483"/>
      <c r="B50" s="483"/>
      <c r="C50" s="483"/>
      <c r="D50" s="917" t="s">
        <v>1518</v>
      </c>
      <c r="E50" s="845" t="s">
        <v>1375</v>
      </c>
      <c r="F50" s="482" t="s">
        <v>1520</v>
      </c>
      <c r="G50" s="559" t="s">
        <v>574</v>
      </c>
      <c r="H50" s="482" t="s">
        <v>754</v>
      </c>
      <c r="I50" s="482" t="s">
        <v>2008</v>
      </c>
      <c r="J50" s="482" t="s">
        <v>755</v>
      </c>
      <c r="K50" s="482" t="s">
        <v>2006</v>
      </c>
      <c r="L50" s="483"/>
      <c r="M50" s="483">
        <v>21</v>
      </c>
      <c r="N50" s="482" t="s">
        <v>942</v>
      </c>
      <c r="O50" s="831"/>
      <c r="P50" s="831"/>
      <c r="Q50" s="487">
        <v>38463</v>
      </c>
      <c r="R50" s="482" t="s">
        <v>756</v>
      </c>
      <c r="S50" s="499"/>
      <c r="T50" s="482"/>
      <c r="U50" s="499" t="s">
        <v>951</v>
      </c>
      <c r="V50" s="482" t="s">
        <v>1098</v>
      </c>
      <c r="W50" s="594">
        <v>42522</v>
      </c>
      <c r="X50" s="482" t="s">
        <v>2486</v>
      </c>
    </row>
    <row r="51" spans="1:25" s="591" customFormat="1" ht="39.6" x14ac:dyDescent="0.25">
      <c r="A51" s="483" t="s">
        <v>894</v>
      </c>
      <c r="B51" s="483" t="s">
        <v>1319</v>
      </c>
      <c r="C51" s="483" t="s">
        <v>995</v>
      </c>
      <c r="D51" s="917" t="s">
        <v>1642</v>
      </c>
      <c r="E51" s="845" t="s">
        <v>1375</v>
      </c>
      <c r="F51" s="482" t="s">
        <v>1644</v>
      </c>
      <c r="G51" s="559" t="s">
        <v>574</v>
      </c>
      <c r="H51" s="482" t="s">
        <v>1646</v>
      </c>
      <c r="I51" s="482" t="s">
        <v>2008</v>
      </c>
      <c r="J51" s="482" t="s">
        <v>755</v>
      </c>
      <c r="K51" s="482" t="s">
        <v>2006</v>
      </c>
      <c r="L51" s="483"/>
      <c r="M51" s="483">
        <v>21</v>
      </c>
      <c r="N51" s="482" t="s">
        <v>942</v>
      </c>
      <c r="O51" s="831"/>
      <c r="P51" s="831"/>
      <c r="Q51" s="487"/>
      <c r="R51" s="482"/>
      <c r="S51" s="499"/>
      <c r="T51" s="482"/>
      <c r="U51" s="499"/>
      <c r="V51" s="482"/>
      <c r="W51" s="594">
        <v>42522</v>
      </c>
      <c r="X51" s="482" t="s">
        <v>2190</v>
      </c>
    </row>
    <row r="52" spans="1:25" s="591" customFormat="1" ht="68.25" customHeight="1" x14ac:dyDescent="0.25">
      <c r="A52" s="483"/>
      <c r="B52" s="483"/>
      <c r="C52" s="483"/>
      <c r="D52" s="917" t="s">
        <v>1319</v>
      </c>
      <c r="E52" s="483" t="s">
        <v>947</v>
      </c>
      <c r="F52" s="482" t="s">
        <v>1062</v>
      </c>
      <c r="G52" s="559" t="s">
        <v>574</v>
      </c>
      <c r="H52" s="482" t="s">
        <v>1063</v>
      </c>
      <c r="I52" s="482" t="s">
        <v>2023</v>
      </c>
      <c r="J52" s="482" t="s">
        <v>1064</v>
      </c>
      <c r="K52" s="482" t="s">
        <v>909</v>
      </c>
      <c r="L52" s="483"/>
      <c r="M52" s="483">
        <v>21</v>
      </c>
      <c r="N52" s="482" t="s">
        <v>1233</v>
      </c>
      <c r="O52" s="486">
        <v>38119</v>
      </c>
      <c r="P52" s="482" t="s">
        <v>1237</v>
      </c>
      <c r="Q52" s="486">
        <v>38463</v>
      </c>
      <c r="R52" s="482" t="s">
        <v>1086</v>
      </c>
      <c r="S52" s="499"/>
      <c r="T52" s="482"/>
      <c r="U52" s="499">
        <v>39552</v>
      </c>
      <c r="V52" s="482" t="s">
        <v>1234</v>
      </c>
      <c r="W52" s="594"/>
      <c r="X52" s="482"/>
    </row>
    <row r="53" spans="1:25" s="591" customFormat="1" ht="66" x14ac:dyDescent="0.25">
      <c r="A53" s="483">
        <v>19</v>
      </c>
      <c r="B53" s="483" t="s">
        <v>509</v>
      </c>
      <c r="C53" s="483"/>
      <c r="D53" s="917" t="s">
        <v>391</v>
      </c>
      <c r="E53" s="483" t="s">
        <v>1375</v>
      </c>
      <c r="F53" s="482" t="s">
        <v>1249</v>
      </c>
      <c r="G53" s="559" t="s">
        <v>574</v>
      </c>
      <c r="H53" s="482" t="s">
        <v>1250</v>
      </c>
      <c r="I53" s="482" t="s">
        <v>2023</v>
      </c>
      <c r="J53" s="482" t="s">
        <v>1064</v>
      </c>
      <c r="K53" s="482" t="s">
        <v>909</v>
      </c>
      <c r="L53" s="483"/>
      <c r="M53" s="483">
        <v>21</v>
      </c>
      <c r="N53" s="482" t="s">
        <v>1233</v>
      </c>
      <c r="O53" s="486"/>
      <c r="P53" s="482"/>
      <c r="Q53" s="486"/>
      <c r="R53" s="482"/>
      <c r="S53" s="499"/>
      <c r="T53" s="482"/>
      <c r="U53" s="499"/>
      <c r="V53" s="482"/>
      <c r="W53" s="594" t="s">
        <v>1403</v>
      </c>
      <c r="X53" s="482" t="s">
        <v>1403</v>
      </c>
    </row>
    <row r="54" spans="1:25" s="591" customFormat="1" ht="148.5" customHeight="1" x14ac:dyDescent="0.25">
      <c r="A54" s="483"/>
      <c r="B54" s="483"/>
      <c r="C54" s="483" t="s">
        <v>608</v>
      </c>
      <c r="D54" s="917" t="s">
        <v>509</v>
      </c>
      <c r="E54" s="845" t="s">
        <v>1375</v>
      </c>
      <c r="F54" s="482" t="s">
        <v>1032</v>
      </c>
      <c r="G54" s="536" t="s">
        <v>574</v>
      </c>
      <c r="H54" s="536" t="s">
        <v>832</v>
      </c>
      <c r="I54" s="536" t="s">
        <v>2020</v>
      </c>
      <c r="J54" s="536" t="s">
        <v>786</v>
      </c>
      <c r="K54" s="536" t="s">
        <v>909</v>
      </c>
      <c r="L54" s="483">
        <v>151</v>
      </c>
      <c r="M54" s="483">
        <v>21</v>
      </c>
      <c r="N54" s="536" t="s">
        <v>942</v>
      </c>
      <c r="O54" s="487">
        <v>38881</v>
      </c>
      <c r="P54" s="482" t="s">
        <v>834</v>
      </c>
      <c r="Q54" s="481">
        <v>39135</v>
      </c>
      <c r="R54" s="482" t="s">
        <v>835</v>
      </c>
      <c r="S54" s="487">
        <v>39135</v>
      </c>
      <c r="T54" s="482" t="s">
        <v>833</v>
      </c>
      <c r="U54" s="499">
        <v>39552</v>
      </c>
      <c r="V54" s="482" t="s">
        <v>289</v>
      </c>
      <c r="W54" s="594"/>
      <c r="X54" s="482"/>
      <c r="Y54" s="844"/>
    </row>
    <row r="55" spans="1:25" s="591" customFormat="1" ht="225" customHeight="1" x14ac:dyDescent="0.25">
      <c r="A55" s="483"/>
      <c r="B55" s="483"/>
      <c r="C55" s="483" t="s">
        <v>608</v>
      </c>
      <c r="D55" s="917" t="s">
        <v>510</v>
      </c>
      <c r="E55" s="845" t="s">
        <v>1375</v>
      </c>
      <c r="F55" s="482" t="s">
        <v>680</v>
      </c>
      <c r="G55" s="536" t="s">
        <v>574</v>
      </c>
      <c r="H55" s="536" t="s">
        <v>681</v>
      </c>
      <c r="I55" s="482" t="s">
        <v>2023</v>
      </c>
      <c r="J55" s="536" t="s">
        <v>682</v>
      </c>
      <c r="K55" s="536" t="s">
        <v>909</v>
      </c>
      <c r="L55" s="483">
        <v>151</v>
      </c>
      <c r="M55" s="483">
        <v>21</v>
      </c>
      <c r="N55" s="536" t="s">
        <v>683</v>
      </c>
      <c r="O55" s="481">
        <v>37824</v>
      </c>
      <c r="P55" s="482" t="s">
        <v>1335</v>
      </c>
      <c r="Q55" s="836" t="s">
        <v>1088</v>
      </c>
      <c r="R55" s="482" t="s">
        <v>505</v>
      </c>
      <c r="S55" s="484">
        <v>38463</v>
      </c>
      <c r="T55" s="482" t="s">
        <v>1087</v>
      </c>
      <c r="U55" s="535">
        <v>39552</v>
      </c>
      <c r="V55" s="536" t="s">
        <v>684</v>
      </c>
      <c r="W55" s="594">
        <v>42522</v>
      </c>
      <c r="X55" s="536" t="s">
        <v>2487</v>
      </c>
      <c r="Y55" s="844"/>
    </row>
    <row r="56" spans="1:25" s="591" customFormat="1" ht="211.5" customHeight="1" x14ac:dyDescent="0.25">
      <c r="A56" s="483"/>
      <c r="B56" s="483"/>
      <c r="C56" s="483"/>
      <c r="D56" s="917" t="s">
        <v>1563</v>
      </c>
      <c r="E56" s="845" t="s">
        <v>1375</v>
      </c>
      <c r="F56" s="482" t="s">
        <v>1565</v>
      </c>
      <c r="G56" s="536" t="s">
        <v>574</v>
      </c>
      <c r="H56" s="536" t="s">
        <v>1566</v>
      </c>
      <c r="I56" s="482" t="s">
        <v>2023</v>
      </c>
      <c r="J56" s="536" t="s">
        <v>682</v>
      </c>
      <c r="K56" s="536" t="s">
        <v>909</v>
      </c>
      <c r="L56" s="483"/>
      <c r="M56" s="483">
        <v>21</v>
      </c>
      <c r="N56" s="536" t="s">
        <v>1567</v>
      </c>
      <c r="O56" s="481"/>
      <c r="P56" s="482"/>
      <c r="Q56" s="836"/>
      <c r="R56" s="482"/>
      <c r="S56" s="484"/>
      <c r="T56" s="482"/>
      <c r="U56" s="535">
        <v>39552</v>
      </c>
      <c r="V56" s="536" t="s">
        <v>1568</v>
      </c>
      <c r="W56" s="594">
        <v>42522</v>
      </c>
      <c r="X56" s="536" t="s">
        <v>2488</v>
      </c>
      <c r="Y56" s="844"/>
    </row>
    <row r="57" spans="1:25" s="591" customFormat="1" ht="105.6" x14ac:dyDescent="0.25">
      <c r="A57" s="483"/>
      <c r="B57" s="483"/>
      <c r="C57" s="483"/>
      <c r="D57" s="917" t="s">
        <v>1774</v>
      </c>
      <c r="E57" s="845" t="s">
        <v>1775</v>
      </c>
      <c r="F57" s="482" t="s">
        <v>1777</v>
      </c>
      <c r="G57" s="536" t="s">
        <v>1776</v>
      </c>
      <c r="H57" s="482" t="s">
        <v>1778</v>
      </c>
      <c r="I57" s="482" t="s">
        <v>2024</v>
      </c>
      <c r="J57" s="536" t="s">
        <v>1978</v>
      </c>
      <c r="K57" s="536" t="s">
        <v>909</v>
      </c>
      <c r="L57" s="483"/>
      <c r="M57" s="483"/>
      <c r="N57" s="482" t="s">
        <v>942</v>
      </c>
      <c r="O57" s="481"/>
      <c r="P57" s="482"/>
      <c r="Q57" s="836"/>
      <c r="R57" s="482"/>
      <c r="S57" s="484"/>
      <c r="T57" s="482"/>
      <c r="U57" s="535"/>
      <c r="V57" s="536"/>
      <c r="W57" s="594">
        <v>42522</v>
      </c>
      <c r="X57" s="536" t="s">
        <v>2489</v>
      </c>
      <c r="Y57" s="844"/>
    </row>
    <row r="58" spans="1:25" s="591" customFormat="1" ht="79.2" x14ac:dyDescent="0.25">
      <c r="A58" s="482"/>
      <c r="B58" s="482"/>
      <c r="C58" s="483"/>
      <c r="D58" s="917" t="s">
        <v>1962</v>
      </c>
      <c r="E58" s="483" t="s">
        <v>1976</v>
      </c>
      <c r="F58" s="482" t="s">
        <v>1977</v>
      </c>
      <c r="G58" s="536" t="s">
        <v>1776</v>
      </c>
      <c r="H58" s="482" t="s">
        <v>1982</v>
      </c>
      <c r="I58" s="482" t="s">
        <v>2025</v>
      </c>
      <c r="J58" s="536" t="s">
        <v>1978</v>
      </c>
      <c r="K58" s="536" t="s">
        <v>909</v>
      </c>
      <c r="L58" s="483"/>
      <c r="M58" s="483"/>
      <c r="N58" s="482" t="s">
        <v>942</v>
      </c>
      <c r="O58" s="481"/>
      <c r="P58" s="482"/>
      <c r="Q58" s="836"/>
      <c r="R58" s="482"/>
      <c r="S58" s="484"/>
      <c r="T58" s="482"/>
      <c r="U58" s="535"/>
      <c r="V58" s="536"/>
      <c r="W58" s="594">
        <v>42522</v>
      </c>
      <c r="X58" s="536" t="s">
        <v>2489</v>
      </c>
    </row>
    <row r="59" spans="1:25" s="591" customFormat="1" ht="132" x14ac:dyDescent="0.25">
      <c r="A59" s="589"/>
      <c r="B59" s="482"/>
      <c r="C59" s="483"/>
      <c r="D59" s="917" t="s">
        <v>1469</v>
      </c>
      <c r="E59" s="483" t="s">
        <v>1375</v>
      </c>
      <c r="F59" s="482" t="s">
        <v>246</v>
      </c>
      <c r="G59" s="482" t="s">
        <v>574</v>
      </c>
      <c r="H59" s="482" t="s">
        <v>1526</v>
      </c>
      <c r="I59" s="482" t="s">
        <v>2024</v>
      </c>
      <c r="J59" s="482" t="s">
        <v>580</v>
      </c>
      <c r="K59" s="482" t="s">
        <v>2003</v>
      </c>
      <c r="L59" s="845">
        <v>151</v>
      </c>
      <c r="M59" s="845">
        <v>21</v>
      </c>
      <c r="N59" s="482" t="s">
        <v>942</v>
      </c>
      <c r="O59" s="840" t="s">
        <v>1195</v>
      </c>
      <c r="P59" s="482" t="s">
        <v>1235</v>
      </c>
      <c r="Q59" s="535"/>
      <c r="R59" s="536"/>
      <c r="S59" s="499"/>
      <c r="T59" s="482"/>
      <c r="U59" s="535"/>
      <c r="V59" s="536"/>
      <c r="W59" s="594"/>
      <c r="X59" s="536"/>
    </row>
    <row r="60" spans="1:25" s="591" customFormat="1" ht="66" x14ac:dyDescent="0.25">
      <c r="A60" s="589" t="s">
        <v>959</v>
      </c>
      <c r="B60" s="483" t="s">
        <v>1471</v>
      </c>
      <c r="C60" s="483"/>
      <c r="D60" s="917" t="s">
        <v>244</v>
      </c>
      <c r="E60" s="483" t="s">
        <v>1375</v>
      </c>
      <c r="F60" s="482" t="s">
        <v>119</v>
      </c>
      <c r="G60" s="482" t="s">
        <v>574</v>
      </c>
      <c r="H60" s="482" t="s">
        <v>1470</v>
      </c>
      <c r="I60" s="482" t="s">
        <v>2025</v>
      </c>
      <c r="J60" s="482" t="s">
        <v>1467</v>
      </c>
      <c r="K60" s="482" t="s">
        <v>2003</v>
      </c>
      <c r="L60" s="845">
        <v>151</v>
      </c>
      <c r="M60" s="845">
        <v>21</v>
      </c>
      <c r="N60" s="482" t="s">
        <v>942</v>
      </c>
      <c r="O60" s="482" t="s">
        <v>573</v>
      </c>
      <c r="P60" s="482"/>
      <c r="Q60" s="535"/>
      <c r="R60" s="536"/>
      <c r="S60" s="499"/>
      <c r="T60" s="482"/>
      <c r="U60" s="535"/>
      <c r="V60" s="536"/>
      <c r="W60" s="594"/>
      <c r="X60" s="536"/>
    </row>
    <row r="61" spans="1:25" s="591" customFormat="1" ht="66" x14ac:dyDescent="0.25">
      <c r="A61" s="589"/>
      <c r="B61" s="483"/>
      <c r="C61" s="483"/>
      <c r="D61" s="917" t="s">
        <v>1471</v>
      </c>
      <c r="E61" s="483" t="s">
        <v>1375</v>
      </c>
      <c r="F61" s="482" t="s">
        <v>1285</v>
      </c>
      <c r="G61" s="536" t="s">
        <v>574</v>
      </c>
      <c r="H61" s="482" t="s">
        <v>190</v>
      </c>
      <c r="I61" s="482" t="s">
        <v>2008</v>
      </c>
      <c r="J61" s="482" t="s">
        <v>1462</v>
      </c>
      <c r="K61" s="482" t="s">
        <v>909</v>
      </c>
      <c r="L61" s="483">
        <v>151</v>
      </c>
      <c r="M61" s="483">
        <v>22</v>
      </c>
      <c r="N61" s="482" t="s">
        <v>942</v>
      </c>
      <c r="O61" s="831"/>
      <c r="P61" s="831"/>
      <c r="Q61" s="831"/>
      <c r="R61" s="831"/>
      <c r="S61" s="499"/>
      <c r="T61" s="482"/>
      <c r="U61" s="841"/>
      <c r="V61" s="498"/>
      <c r="W61" s="594" t="s">
        <v>1403</v>
      </c>
      <c r="X61" s="482" t="s">
        <v>1403</v>
      </c>
    </row>
    <row r="62" spans="1:25" s="591" customFormat="1" ht="66" x14ac:dyDescent="0.25">
      <c r="A62" s="589" t="s">
        <v>998</v>
      </c>
      <c r="B62" s="589" t="s">
        <v>998</v>
      </c>
      <c r="C62" s="589"/>
      <c r="D62" s="917" t="s">
        <v>392</v>
      </c>
      <c r="E62" s="483" t="s">
        <v>1375</v>
      </c>
      <c r="F62" s="482" t="s">
        <v>1286</v>
      </c>
      <c r="G62" s="536" t="s">
        <v>574</v>
      </c>
      <c r="H62" s="482" t="s">
        <v>1287</v>
      </c>
      <c r="I62" s="482" t="s">
        <v>2008</v>
      </c>
      <c r="J62" s="482" t="s">
        <v>1462</v>
      </c>
      <c r="K62" s="482" t="s">
        <v>909</v>
      </c>
      <c r="L62" s="483">
        <v>151</v>
      </c>
      <c r="M62" s="483">
        <v>22</v>
      </c>
      <c r="N62" s="482" t="s">
        <v>942</v>
      </c>
      <c r="O62" s="831"/>
      <c r="P62" s="831"/>
      <c r="Q62" s="831"/>
      <c r="R62" s="831"/>
      <c r="S62" s="499"/>
      <c r="T62" s="482"/>
      <c r="U62" s="841"/>
      <c r="V62" s="498"/>
      <c r="W62" s="594" t="s">
        <v>1403</v>
      </c>
      <c r="X62" s="482" t="s">
        <v>1403</v>
      </c>
    </row>
    <row r="63" spans="1:25" s="591" customFormat="1" ht="52.8" x14ac:dyDescent="0.25">
      <c r="A63" s="589" t="s">
        <v>998</v>
      </c>
      <c r="B63" s="589" t="s">
        <v>998</v>
      </c>
      <c r="C63" s="483" t="s">
        <v>608</v>
      </c>
      <c r="D63" s="917" t="s">
        <v>403</v>
      </c>
      <c r="E63" s="483" t="s">
        <v>1375</v>
      </c>
      <c r="F63" s="482" t="s">
        <v>999</v>
      </c>
      <c r="G63" s="536" t="s">
        <v>574</v>
      </c>
      <c r="H63" s="482" t="s">
        <v>1060</v>
      </c>
      <c r="I63" s="482" t="s">
        <v>2026</v>
      </c>
      <c r="J63" s="482" t="s">
        <v>1061</v>
      </c>
      <c r="K63" s="482" t="s">
        <v>909</v>
      </c>
      <c r="L63" s="483"/>
      <c r="M63" s="483">
        <v>22</v>
      </c>
      <c r="N63" s="482" t="s">
        <v>942</v>
      </c>
      <c r="O63" s="486">
        <v>38119</v>
      </c>
      <c r="P63" s="482" t="s">
        <v>1237</v>
      </c>
      <c r="Q63" s="486"/>
      <c r="R63" s="482"/>
      <c r="S63" s="499"/>
      <c r="T63" s="482"/>
      <c r="U63" s="841"/>
      <c r="V63" s="498"/>
      <c r="W63" s="1481"/>
      <c r="X63" s="498"/>
    </row>
    <row r="64" spans="1:25" s="591" customFormat="1" ht="79.2" x14ac:dyDescent="0.25">
      <c r="A64" s="589" t="s">
        <v>998</v>
      </c>
      <c r="B64" s="589" t="s">
        <v>998</v>
      </c>
      <c r="C64" s="483" t="s">
        <v>608</v>
      </c>
      <c r="D64" s="917" t="s">
        <v>2459</v>
      </c>
      <c r="E64" s="483" t="s">
        <v>1375</v>
      </c>
      <c r="F64" s="630" t="s">
        <v>2460</v>
      </c>
      <c r="G64" s="536" t="s">
        <v>574</v>
      </c>
      <c r="H64" s="482" t="s">
        <v>2197</v>
      </c>
      <c r="I64" s="482" t="s">
        <v>2490</v>
      </c>
      <c r="J64" s="482" t="s">
        <v>2203</v>
      </c>
      <c r="K64" s="482" t="s">
        <v>2491</v>
      </c>
      <c r="L64" s="483"/>
      <c r="M64" s="483">
        <v>22</v>
      </c>
      <c r="N64" s="482" t="s">
        <v>942</v>
      </c>
      <c r="O64" s="486">
        <v>38119</v>
      </c>
      <c r="P64" s="482" t="s">
        <v>1237</v>
      </c>
      <c r="Q64" s="486"/>
      <c r="R64" s="482"/>
      <c r="S64" s="499"/>
      <c r="T64" s="482"/>
      <c r="U64" s="841"/>
      <c r="V64" s="498"/>
      <c r="W64" s="594">
        <v>42522</v>
      </c>
      <c r="X64" s="536" t="s">
        <v>2492</v>
      </c>
    </row>
    <row r="65" spans="1:24" s="591" customFormat="1" ht="108" customHeight="1" x14ac:dyDescent="0.25">
      <c r="A65" s="2267">
        <v>38463</v>
      </c>
      <c r="B65" s="2268"/>
      <c r="C65" s="483" t="s">
        <v>608</v>
      </c>
      <c r="D65" s="917" t="s">
        <v>995</v>
      </c>
      <c r="E65" s="483" t="s">
        <v>1375</v>
      </c>
      <c r="F65" s="482" t="s">
        <v>304</v>
      </c>
      <c r="G65" s="559" t="s">
        <v>574</v>
      </c>
      <c r="H65" s="482" t="s">
        <v>1442</v>
      </c>
      <c r="I65" s="482" t="s">
        <v>2023</v>
      </c>
      <c r="J65" s="482" t="s">
        <v>1149</v>
      </c>
      <c r="K65" s="482" t="s">
        <v>909</v>
      </c>
      <c r="L65" s="483"/>
      <c r="M65" s="483">
        <v>22</v>
      </c>
      <c r="N65" s="482" t="s">
        <v>1151</v>
      </c>
      <c r="O65" s="486"/>
      <c r="P65" s="482"/>
      <c r="Q65" s="486"/>
      <c r="R65" s="482"/>
      <c r="S65" s="499"/>
      <c r="T65" s="482"/>
      <c r="U65" s="499">
        <v>39552</v>
      </c>
      <c r="V65" s="482" t="s">
        <v>1569</v>
      </c>
      <c r="W65" s="594">
        <v>42522</v>
      </c>
      <c r="X65" s="482" t="s">
        <v>2493</v>
      </c>
    </row>
    <row r="66" spans="1:24" s="591" customFormat="1" ht="105.75" customHeight="1" x14ac:dyDescent="0.25">
      <c r="A66" s="846"/>
      <c r="B66" s="846"/>
      <c r="C66" s="483" t="s">
        <v>608</v>
      </c>
      <c r="D66" s="917" t="s">
        <v>377</v>
      </c>
      <c r="E66" s="483" t="s">
        <v>1375</v>
      </c>
      <c r="F66" s="482" t="s">
        <v>305</v>
      </c>
      <c r="G66" s="559" t="s">
        <v>574</v>
      </c>
      <c r="H66" s="482" t="s">
        <v>1443</v>
      </c>
      <c r="I66" s="482" t="s">
        <v>2023</v>
      </c>
      <c r="J66" s="482" t="s">
        <v>1150</v>
      </c>
      <c r="K66" s="482" t="s">
        <v>909</v>
      </c>
      <c r="L66" s="483"/>
      <c r="M66" s="483">
        <v>22</v>
      </c>
      <c r="N66" s="482" t="s">
        <v>1152</v>
      </c>
      <c r="O66" s="831"/>
      <c r="P66" s="831"/>
      <c r="Q66" s="485"/>
      <c r="R66" s="482"/>
      <c r="S66" s="535"/>
      <c r="T66" s="536"/>
      <c r="U66" s="535">
        <v>39552</v>
      </c>
      <c r="V66" s="536" t="s">
        <v>1153</v>
      </c>
      <c r="W66" s="594">
        <v>42522</v>
      </c>
      <c r="X66" s="482" t="s">
        <v>2493</v>
      </c>
    </row>
    <row r="67" spans="1:24" s="591" customFormat="1" ht="107.25" customHeight="1" x14ac:dyDescent="0.25">
      <c r="A67" s="846"/>
      <c r="B67" s="846"/>
      <c r="C67" s="483" t="s">
        <v>608</v>
      </c>
      <c r="D67" s="917" t="s">
        <v>1035</v>
      </c>
      <c r="E67" s="483" t="s">
        <v>1375</v>
      </c>
      <c r="F67" s="482" t="s">
        <v>303</v>
      </c>
      <c r="G67" s="559" t="s">
        <v>574</v>
      </c>
      <c r="H67" s="482" t="s">
        <v>1444</v>
      </c>
      <c r="I67" s="482" t="s">
        <v>2023</v>
      </c>
      <c r="J67" s="482" t="s">
        <v>1149</v>
      </c>
      <c r="K67" s="482" t="s">
        <v>909</v>
      </c>
      <c r="L67" s="483"/>
      <c r="M67" s="483">
        <v>22</v>
      </c>
      <c r="N67" s="482" t="s">
        <v>1151</v>
      </c>
      <c r="O67" s="831"/>
      <c r="P67" s="831"/>
      <c r="Q67" s="485"/>
      <c r="R67" s="482"/>
      <c r="S67" s="535"/>
      <c r="T67" s="536"/>
      <c r="U67" s="535">
        <v>39552</v>
      </c>
      <c r="V67" s="536" t="s">
        <v>1568</v>
      </c>
      <c r="W67" s="594">
        <v>42522</v>
      </c>
      <c r="X67" s="482" t="s">
        <v>2493</v>
      </c>
    </row>
    <row r="68" spans="1:24" s="591" customFormat="1" ht="95.25" customHeight="1" x14ac:dyDescent="0.25">
      <c r="A68" s="846"/>
      <c r="B68" s="846"/>
      <c r="C68" s="483" t="s">
        <v>608</v>
      </c>
      <c r="D68" s="917" t="s">
        <v>1036</v>
      </c>
      <c r="E68" s="483" t="s">
        <v>1375</v>
      </c>
      <c r="F68" s="482" t="s">
        <v>306</v>
      </c>
      <c r="G68" s="559" t="s">
        <v>574</v>
      </c>
      <c r="H68" s="482" t="s">
        <v>1445</v>
      </c>
      <c r="I68" s="482" t="s">
        <v>2023</v>
      </c>
      <c r="J68" s="482" t="s">
        <v>1150</v>
      </c>
      <c r="K68" s="482" t="s">
        <v>909</v>
      </c>
      <c r="L68" s="483"/>
      <c r="M68" s="483">
        <v>22</v>
      </c>
      <c r="N68" s="482" t="s">
        <v>1152</v>
      </c>
      <c r="O68" s="831"/>
      <c r="P68" s="831"/>
      <c r="Q68" s="485"/>
      <c r="R68" s="482"/>
      <c r="S68" s="535"/>
      <c r="T68" s="536"/>
      <c r="U68" s="535">
        <v>39552</v>
      </c>
      <c r="V68" s="536" t="s">
        <v>1568</v>
      </c>
      <c r="W68" s="594"/>
      <c r="X68" s="536"/>
    </row>
    <row r="69" spans="1:24" s="591" customFormat="1" ht="143.25" customHeight="1" x14ac:dyDescent="0.25">
      <c r="A69" s="483"/>
      <c r="B69" s="483"/>
      <c r="C69" s="483" t="s">
        <v>897</v>
      </c>
      <c r="D69" s="917" t="s">
        <v>296</v>
      </c>
      <c r="E69" s="483" t="s">
        <v>1375</v>
      </c>
      <c r="F69" s="482" t="s">
        <v>302</v>
      </c>
      <c r="G69" s="559" t="s">
        <v>574</v>
      </c>
      <c r="H69" s="482" t="s">
        <v>1037</v>
      </c>
      <c r="I69" s="482" t="s">
        <v>2023</v>
      </c>
      <c r="J69" s="482" t="s">
        <v>1038</v>
      </c>
      <c r="K69" s="482" t="s">
        <v>909</v>
      </c>
      <c r="L69" s="483"/>
      <c r="M69" s="483">
        <v>22</v>
      </c>
      <c r="N69" s="482" t="s">
        <v>1152</v>
      </c>
      <c r="O69" s="831"/>
      <c r="P69" s="831"/>
      <c r="Q69" s="485"/>
      <c r="R69" s="482"/>
      <c r="S69" s="535"/>
      <c r="T69" s="536"/>
      <c r="U69" s="535">
        <v>39552</v>
      </c>
      <c r="V69" s="536" t="s">
        <v>1568</v>
      </c>
      <c r="W69" s="594"/>
      <c r="X69" s="536"/>
    </row>
    <row r="70" spans="1:24" s="591" customFormat="1" ht="96" customHeight="1" x14ac:dyDescent="0.25">
      <c r="A70" s="483"/>
      <c r="B70" s="483"/>
      <c r="C70" s="483" t="s">
        <v>1310</v>
      </c>
      <c r="D70" s="1380" t="s">
        <v>382</v>
      </c>
      <c r="E70" s="845" t="s">
        <v>1375</v>
      </c>
      <c r="F70" s="536" t="s">
        <v>870</v>
      </c>
      <c r="G70" s="536" t="s">
        <v>574</v>
      </c>
      <c r="H70" s="482" t="s">
        <v>1387</v>
      </c>
      <c r="I70" s="483" t="s">
        <v>2027</v>
      </c>
      <c r="J70" s="482" t="s">
        <v>1187</v>
      </c>
      <c r="K70" s="560" t="s">
        <v>909</v>
      </c>
      <c r="L70" s="845">
        <v>113</v>
      </c>
      <c r="M70" s="845">
        <v>22</v>
      </c>
      <c r="N70" s="482" t="s">
        <v>1152</v>
      </c>
      <c r="O70" s="831"/>
      <c r="P70" s="831"/>
      <c r="Q70" s="487">
        <v>38014</v>
      </c>
      <c r="R70" s="482" t="s">
        <v>176</v>
      </c>
      <c r="S70" s="847" t="s">
        <v>621</v>
      </c>
      <c r="T70" s="482" t="s">
        <v>622</v>
      </c>
      <c r="U70" s="535">
        <v>39552</v>
      </c>
      <c r="V70" s="482" t="s">
        <v>1447</v>
      </c>
      <c r="W70" s="594"/>
      <c r="X70" s="482"/>
    </row>
    <row r="71" spans="1:24" s="591" customFormat="1" ht="96" customHeight="1" x14ac:dyDescent="0.25">
      <c r="A71" s="483"/>
      <c r="B71" s="483"/>
      <c r="C71" s="483" t="s">
        <v>1310</v>
      </c>
      <c r="D71" s="1380" t="s">
        <v>2461</v>
      </c>
      <c r="E71" s="845" t="s">
        <v>1375</v>
      </c>
      <c r="F71" s="120" t="s">
        <v>2462</v>
      </c>
      <c r="G71" s="536" t="s">
        <v>574</v>
      </c>
      <c r="H71" s="482" t="s">
        <v>2201</v>
      </c>
      <c r="I71" s="483" t="s">
        <v>2494</v>
      </c>
      <c r="J71" s="482" t="s">
        <v>2202</v>
      </c>
      <c r="K71" s="560" t="s">
        <v>909</v>
      </c>
      <c r="L71" s="845">
        <v>113</v>
      </c>
      <c r="M71" s="845">
        <v>22</v>
      </c>
      <c r="N71" s="482" t="s">
        <v>1152</v>
      </c>
      <c r="O71" s="831"/>
      <c r="P71" s="831"/>
      <c r="Q71" s="487">
        <v>38014</v>
      </c>
      <c r="R71" s="482" t="s">
        <v>176</v>
      </c>
      <c r="S71" s="847" t="s">
        <v>621</v>
      </c>
      <c r="T71" s="482" t="s">
        <v>622</v>
      </c>
      <c r="U71" s="535">
        <v>39552</v>
      </c>
      <c r="V71" s="482" t="s">
        <v>1447</v>
      </c>
      <c r="W71" s="594">
        <v>42522</v>
      </c>
      <c r="X71" s="482" t="s">
        <v>2495</v>
      </c>
    </row>
    <row r="72" spans="1:24" s="591" customFormat="1" ht="92.4" x14ac:dyDescent="0.25">
      <c r="A72" s="483"/>
      <c r="B72" s="483"/>
      <c r="C72" s="483"/>
      <c r="D72" s="1483" t="s">
        <v>400</v>
      </c>
      <c r="E72" s="594" t="s">
        <v>1375</v>
      </c>
      <c r="F72" s="482" t="s">
        <v>228</v>
      </c>
      <c r="G72" s="559" t="s">
        <v>574</v>
      </c>
      <c r="H72" s="482" t="s">
        <v>229</v>
      </c>
      <c r="I72" s="482" t="s">
        <v>2028</v>
      </c>
      <c r="J72" s="482" t="s">
        <v>230</v>
      </c>
      <c r="K72" s="482" t="s">
        <v>378</v>
      </c>
      <c r="L72" s="482"/>
      <c r="M72" s="483">
        <v>22</v>
      </c>
      <c r="N72" s="482" t="s">
        <v>942</v>
      </c>
      <c r="O72" s="831"/>
      <c r="P72" s="831"/>
      <c r="Q72" s="831"/>
      <c r="R72" s="831"/>
      <c r="S72" s="837"/>
      <c r="T72" s="482"/>
      <c r="U72" s="535"/>
      <c r="V72" s="536"/>
      <c r="W72" s="594">
        <v>42522</v>
      </c>
      <c r="X72" s="483" t="s">
        <v>2496</v>
      </c>
    </row>
    <row r="73" spans="1:24" s="591" customFormat="1" ht="29.1" customHeight="1" x14ac:dyDescent="0.25">
      <c r="A73" s="483"/>
      <c r="B73" s="483"/>
      <c r="C73" s="483"/>
      <c r="D73" s="1483" t="s">
        <v>329</v>
      </c>
      <c r="E73" s="594" t="s">
        <v>1375</v>
      </c>
      <c r="F73" s="482" t="s">
        <v>330</v>
      </c>
      <c r="G73" s="559" t="s">
        <v>574</v>
      </c>
      <c r="H73" s="482" t="s">
        <v>330</v>
      </c>
      <c r="I73" s="482" t="s">
        <v>2008</v>
      </c>
      <c r="J73" s="536" t="s">
        <v>1499</v>
      </c>
      <c r="K73" s="482" t="s">
        <v>378</v>
      </c>
      <c r="L73" s="536"/>
      <c r="M73" s="483">
        <v>22</v>
      </c>
      <c r="N73" s="482" t="s">
        <v>942</v>
      </c>
      <c r="O73" s="831"/>
      <c r="P73" s="831"/>
      <c r="Q73" s="831"/>
      <c r="R73" s="831"/>
      <c r="S73" s="837">
        <v>38834</v>
      </c>
      <c r="T73" s="482" t="s">
        <v>1237</v>
      </c>
      <c r="U73" s="848"/>
      <c r="V73" s="498"/>
      <c r="W73" s="1486"/>
      <c r="X73" s="498"/>
    </row>
    <row r="74" spans="1:24" s="591" customFormat="1" ht="39.6" x14ac:dyDescent="0.25">
      <c r="A74" s="483"/>
      <c r="B74" s="483"/>
      <c r="C74" s="483"/>
      <c r="D74" s="917" t="s">
        <v>331</v>
      </c>
      <c r="E74" s="483" t="s">
        <v>1375</v>
      </c>
      <c r="F74" s="482" t="s">
        <v>332</v>
      </c>
      <c r="G74" s="559" t="s">
        <v>574</v>
      </c>
      <c r="H74" s="482" t="s">
        <v>332</v>
      </c>
      <c r="I74" s="482" t="s">
        <v>2008</v>
      </c>
      <c r="J74" s="536" t="s">
        <v>1499</v>
      </c>
      <c r="K74" s="482" t="s">
        <v>378</v>
      </c>
      <c r="L74" s="536"/>
      <c r="M74" s="483">
        <v>22</v>
      </c>
      <c r="N74" s="482" t="s">
        <v>942</v>
      </c>
      <c r="O74" s="831"/>
      <c r="P74" s="831"/>
      <c r="Q74" s="831"/>
      <c r="R74" s="831"/>
      <c r="S74" s="837">
        <v>38834</v>
      </c>
      <c r="T74" s="482" t="s">
        <v>1237</v>
      </c>
      <c r="U74" s="848"/>
      <c r="V74" s="498"/>
      <c r="W74" s="1486"/>
      <c r="X74" s="498"/>
    </row>
    <row r="75" spans="1:24" s="849" customFormat="1" ht="66" x14ac:dyDescent="0.25">
      <c r="A75" s="483"/>
      <c r="B75" s="483"/>
      <c r="C75" s="483"/>
      <c r="D75" s="917" t="s">
        <v>333</v>
      </c>
      <c r="E75" s="483" t="s">
        <v>1375</v>
      </c>
      <c r="F75" s="482" t="s">
        <v>1498</v>
      </c>
      <c r="G75" s="559" t="s">
        <v>574</v>
      </c>
      <c r="H75" s="482" t="s">
        <v>1498</v>
      </c>
      <c r="I75" s="482" t="s">
        <v>2008</v>
      </c>
      <c r="J75" s="482" t="s">
        <v>1500</v>
      </c>
      <c r="K75" s="482" t="s">
        <v>378</v>
      </c>
      <c r="L75" s="482"/>
      <c r="M75" s="483">
        <v>22</v>
      </c>
      <c r="N75" s="482" t="s">
        <v>942</v>
      </c>
      <c r="O75" s="831"/>
      <c r="P75" s="831"/>
      <c r="Q75" s="831"/>
      <c r="R75" s="831"/>
      <c r="S75" s="837">
        <v>38834</v>
      </c>
      <c r="T75" s="482" t="s">
        <v>1237</v>
      </c>
      <c r="U75" s="848"/>
      <c r="V75" s="498"/>
      <c r="W75" s="1486"/>
      <c r="X75" s="498"/>
    </row>
    <row r="76" spans="1:24" s="591" customFormat="1" ht="92.4" x14ac:dyDescent="0.25">
      <c r="A76" s="483"/>
      <c r="B76" s="483"/>
      <c r="C76" s="483"/>
      <c r="D76" s="917" t="s">
        <v>881</v>
      </c>
      <c r="E76" s="483" t="s">
        <v>1375</v>
      </c>
      <c r="F76" s="482" t="s">
        <v>883</v>
      </c>
      <c r="G76" s="559" t="s">
        <v>574</v>
      </c>
      <c r="H76" s="536" t="s">
        <v>884</v>
      </c>
      <c r="I76" s="483" t="s">
        <v>2008</v>
      </c>
      <c r="J76" s="536" t="s">
        <v>885</v>
      </c>
      <c r="K76" s="536" t="s">
        <v>909</v>
      </c>
      <c r="L76" s="483"/>
      <c r="M76" s="483">
        <v>23</v>
      </c>
      <c r="N76" s="482" t="s">
        <v>942</v>
      </c>
      <c r="O76" s="482" t="s">
        <v>138</v>
      </c>
      <c r="P76" s="589"/>
      <c r="Q76" s="589"/>
      <c r="R76" s="589"/>
      <c r="S76" s="499"/>
      <c r="T76" s="482"/>
      <c r="U76" s="499"/>
      <c r="V76" s="482"/>
      <c r="W76" s="594"/>
      <c r="X76" s="482"/>
    </row>
    <row r="77" spans="1:24" s="591" customFormat="1" ht="107.25" customHeight="1" x14ac:dyDescent="0.25">
      <c r="A77" s="483"/>
      <c r="B77" s="483"/>
      <c r="C77" s="483"/>
      <c r="D77" s="917" t="s">
        <v>226</v>
      </c>
      <c r="E77" s="483" t="s">
        <v>1375</v>
      </c>
      <c r="F77" s="482" t="s">
        <v>1288</v>
      </c>
      <c r="G77" s="559" t="s">
        <v>574</v>
      </c>
      <c r="H77" s="536" t="s">
        <v>1533</v>
      </c>
      <c r="I77" s="536" t="s">
        <v>2008</v>
      </c>
      <c r="J77" s="536" t="s">
        <v>1534</v>
      </c>
      <c r="K77" s="536" t="s">
        <v>909</v>
      </c>
      <c r="L77" s="536"/>
      <c r="M77" s="483">
        <v>23</v>
      </c>
      <c r="N77" s="850" t="s">
        <v>942</v>
      </c>
      <c r="O77" s="482" t="s">
        <v>138</v>
      </c>
      <c r="P77" s="831"/>
      <c r="Q77" s="831"/>
      <c r="R77" s="831"/>
      <c r="S77" s="499"/>
      <c r="T77" s="482"/>
      <c r="U77" s="841"/>
      <c r="V77" s="498"/>
      <c r="W77" s="1481"/>
      <c r="X77" s="498"/>
    </row>
    <row r="78" spans="1:24" s="591" customFormat="1" ht="107.25" customHeight="1" x14ac:dyDescent="0.25">
      <c r="A78" s="483"/>
      <c r="B78" s="483"/>
      <c r="C78" s="483"/>
      <c r="D78" s="917" t="s">
        <v>394</v>
      </c>
      <c r="E78" s="483" t="s">
        <v>1375</v>
      </c>
      <c r="F78" s="482" t="s">
        <v>1422</v>
      </c>
      <c r="G78" s="559" t="s">
        <v>574</v>
      </c>
      <c r="H78" s="536" t="s">
        <v>1423</v>
      </c>
      <c r="I78" s="536" t="s">
        <v>2028</v>
      </c>
      <c r="J78" s="536" t="s">
        <v>1424</v>
      </c>
      <c r="K78" s="536" t="s">
        <v>1071</v>
      </c>
      <c r="L78" s="536"/>
      <c r="M78" s="483">
        <v>23</v>
      </c>
      <c r="N78" s="850" t="s">
        <v>942</v>
      </c>
      <c r="O78" s="482"/>
      <c r="P78" s="831"/>
      <c r="Q78" s="831"/>
      <c r="R78" s="831"/>
      <c r="S78" s="499"/>
      <c r="T78" s="482"/>
      <c r="U78" s="841"/>
      <c r="V78" s="498"/>
      <c r="W78" s="594" t="s">
        <v>1403</v>
      </c>
      <c r="X78" s="482" t="s">
        <v>1403</v>
      </c>
    </row>
    <row r="79" spans="1:24" s="591" customFormat="1" ht="110.25" customHeight="1" x14ac:dyDescent="0.25">
      <c r="A79" s="483"/>
      <c r="B79" s="483"/>
      <c r="C79" s="483"/>
      <c r="D79" s="917" t="s">
        <v>395</v>
      </c>
      <c r="E79" s="483" t="s">
        <v>1375</v>
      </c>
      <c r="F79" s="482" t="s">
        <v>1430</v>
      </c>
      <c r="G79" s="559" t="s">
        <v>574</v>
      </c>
      <c r="H79" s="536" t="s">
        <v>1431</v>
      </c>
      <c r="I79" s="536" t="s">
        <v>2028</v>
      </c>
      <c r="J79" s="536" t="s">
        <v>1432</v>
      </c>
      <c r="K79" s="536" t="s">
        <v>1071</v>
      </c>
      <c r="L79" s="536"/>
      <c r="M79" s="483">
        <v>23</v>
      </c>
      <c r="N79" s="850" t="s">
        <v>942</v>
      </c>
      <c r="O79" s="482"/>
      <c r="P79" s="831"/>
      <c r="Q79" s="831"/>
      <c r="R79" s="831"/>
      <c r="S79" s="499"/>
      <c r="T79" s="482"/>
      <c r="U79" s="841"/>
      <c r="V79" s="498"/>
      <c r="W79" s="594">
        <v>42522</v>
      </c>
      <c r="X79" s="482" t="s">
        <v>2497</v>
      </c>
    </row>
    <row r="80" spans="1:24" s="591" customFormat="1" ht="96" customHeight="1" x14ac:dyDescent="0.25">
      <c r="A80" s="483"/>
      <c r="B80" s="483"/>
      <c r="C80" s="483"/>
      <c r="D80" s="917" t="s">
        <v>396</v>
      </c>
      <c r="E80" s="483" t="s">
        <v>1375</v>
      </c>
      <c r="F80" s="482" t="s">
        <v>1264</v>
      </c>
      <c r="G80" s="559" t="s">
        <v>574</v>
      </c>
      <c r="H80" s="536" t="s">
        <v>1265</v>
      </c>
      <c r="I80" s="483" t="s">
        <v>2027</v>
      </c>
      <c r="J80" s="536" t="s">
        <v>1266</v>
      </c>
      <c r="K80" s="536" t="s">
        <v>909</v>
      </c>
      <c r="L80" s="536"/>
      <c r="M80" s="483">
        <v>23</v>
      </c>
      <c r="N80" s="850" t="s">
        <v>942</v>
      </c>
      <c r="O80" s="831"/>
      <c r="P80" s="831"/>
      <c r="Q80" s="831"/>
      <c r="R80" s="831"/>
      <c r="S80" s="499"/>
      <c r="T80" s="482"/>
      <c r="U80" s="499"/>
      <c r="V80" s="482"/>
      <c r="W80" s="594" t="s">
        <v>1403</v>
      </c>
      <c r="X80" s="482" t="s">
        <v>1403</v>
      </c>
    </row>
    <row r="81" spans="1:24" s="591" customFormat="1" ht="96" customHeight="1" x14ac:dyDescent="0.25">
      <c r="A81" s="483"/>
      <c r="B81" s="483"/>
      <c r="C81" s="483"/>
      <c r="D81" s="917" t="s">
        <v>397</v>
      </c>
      <c r="E81" s="483" t="s">
        <v>1375</v>
      </c>
      <c r="F81" s="482" t="s">
        <v>1271</v>
      </c>
      <c r="G81" s="559" t="s">
        <v>574</v>
      </c>
      <c r="H81" s="536" t="s">
        <v>1272</v>
      </c>
      <c r="I81" s="483" t="s">
        <v>2027</v>
      </c>
      <c r="J81" s="483" t="s">
        <v>1273</v>
      </c>
      <c r="K81" s="536" t="s">
        <v>909</v>
      </c>
      <c r="L81" s="483"/>
      <c r="M81" s="483">
        <v>23</v>
      </c>
      <c r="N81" s="850" t="s">
        <v>942</v>
      </c>
      <c r="O81" s="831"/>
      <c r="P81" s="831"/>
      <c r="Q81" s="831"/>
      <c r="R81" s="831"/>
      <c r="S81" s="499"/>
      <c r="T81" s="482"/>
      <c r="U81" s="499"/>
      <c r="V81" s="482"/>
      <c r="W81" s="594" t="s">
        <v>1403</v>
      </c>
      <c r="X81" s="482" t="s">
        <v>1403</v>
      </c>
    </row>
    <row r="82" spans="1:24" s="591" customFormat="1" ht="66" x14ac:dyDescent="0.25">
      <c r="A82" s="851"/>
      <c r="B82" s="851"/>
      <c r="C82" s="851"/>
      <c r="D82" s="917" t="s">
        <v>410</v>
      </c>
      <c r="E82" s="483" t="s">
        <v>1386</v>
      </c>
      <c r="F82" s="482" t="s">
        <v>421</v>
      </c>
      <c r="G82" s="850" t="s">
        <v>422</v>
      </c>
      <c r="H82" s="536" t="s">
        <v>423</v>
      </c>
      <c r="I82" s="483" t="s">
        <v>2029</v>
      </c>
      <c r="J82" s="483" t="s">
        <v>424</v>
      </c>
      <c r="K82" s="536" t="s">
        <v>909</v>
      </c>
      <c r="L82" s="483"/>
      <c r="M82" s="483">
        <v>23</v>
      </c>
      <c r="N82" s="850" t="s">
        <v>942</v>
      </c>
      <c r="O82" s="831"/>
      <c r="P82" s="831"/>
      <c r="Q82" s="831"/>
      <c r="R82" s="831"/>
      <c r="S82" s="499"/>
      <c r="T82" s="482"/>
      <c r="U82" s="499"/>
      <c r="V82" s="482"/>
      <c r="W82" s="594" t="s">
        <v>1403</v>
      </c>
      <c r="X82" s="482" t="s">
        <v>1403</v>
      </c>
    </row>
    <row r="83" spans="1:24" s="591" customFormat="1" ht="118.8" x14ac:dyDescent="0.25">
      <c r="A83" s="852"/>
      <c r="B83" s="851"/>
      <c r="C83" s="851"/>
      <c r="D83" s="917" t="s">
        <v>446</v>
      </c>
      <c r="E83" s="483" t="s">
        <v>1386</v>
      </c>
      <c r="F83" s="854" t="s">
        <v>449</v>
      </c>
      <c r="G83" s="850" t="s">
        <v>422</v>
      </c>
      <c r="H83" s="536" t="s">
        <v>423</v>
      </c>
      <c r="I83" s="483" t="s">
        <v>2029</v>
      </c>
      <c r="J83" s="483" t="s">
        <v>448</v>
      </c>
      <c r="K83" s="536" t="s">
        <v>909</v>
      </c>
      <c r="L83" s="483"/>
      <c r="M83" s="483">
        <v>23</v>
      </c>
      <c r="N83" s="850" t="s">
        <v>942</v>
      </c>
      <c r="O83" s="831"/>
      <c r="P83" s="831"/>
      <c r="Q83" s="831"/>
      <c r="R83" s="831"/>
      <c r="S83" s="499"/>
      <c r="T83" s="482"/>
      <c r="U83" s="499"/>
      <c r="V83" s="482"/>
      <c r="W83" s="594" t="s">
        <v>1403</v>
      </c>
      <c r="X83" s="482" t="s">
        <v>1403</v>
      </c>
    </row>
    <row r="84" spans="1:24" s="1105" customFormat="1" ht="132" x14ac:dyDescent="0.25">
      <c r="A84" s="1102"/>
      <c r="B84" s="1103"/>
      <c r="C84" s="1103"/>
      <c r="D84" s="917" t="s">
        <v>447</v>
      </c>
      <c r="E84" s="483" t="s">
        <v>1386</v>
      </c>
      <c r="F84" s="482" t="s">
        <v>450</v>
      </c>
      <c r="G84" s="559" t="s">
        <v>422</v>
      </c>
      <c r="H84" s="536" t="s">
        <v>423</v>
      </c>
      <c r="I84" s="483" t="s">
        <v>2029</v>
      </c>
      <c r="J84" s="483" t="s">
        <v>448</v>
      </c>
      <c r="K84" s="536" t="s">
        <v>909</v>
      </c>
      <c r="L84" s="483"/>
      <c r="M84" s="483">
        <v>23</v>
      </c>
      <c r="N84" s="850" t="s">
        <v>942</v>
      </c>
      <c r="O84" s="831"/>
      <c r="P84" s="831"/>
      <c r="Q84" s="831"/>
      <c r="R84" s="831"/>
      <c r="S84" s="499"/>
      <c r="T84" s="482"/>
      <c r="U84" s="499"/>
      <c r="V84" s="482"/>
      <c r="W84" s="594" t="s">
        <v>1403</v>
      </c>
      <c r="X84" s="482" t="s">
        <v>1403</v>
      </c>
    </row>
    <row r="85" spans="1:24" s="1105" customFormat="1" ht="39.6" x14ac:dyDescent="0.25">
      <c r="A85" s="1102"/>
      <c r="B85" s="1103"/>
      <c r="C85" s="1103"/>
      <c r="D85" s="917" t="s">
        <v>1697</v>
      </c>
      <c r="E85" s="917" t="s">
        <v>1386</v>
      </c>
      <c r="F85" s="918" t="s">
        <v>1695</v>
      </c>
      <c r="G85" s="1104" t="s">
        <v>422</v>
      </c>
      <c r="H85" s="920" t="s">
        <v>1403</v>
      </c>
      <c r="I85" s="917" t="s">
        <v>2029</v>
      </c>
      <c r="J85" s="917" t="s">
        <v>1403</v>
      </c>
      <c r="K85" s="920" t="s">
        <v>1071</v>
      </c>
      <c r="L85" s="917"/>
      <c r="M85" s="917">
        <v>23</v>
      </c>
      <c r="N85" s="1104" t="s">
        <v>942</v>
      </c>
      <c r="O85" s="921"/>
      <c r="P85" s="921"/>
      <c r="Q85" s="921"/>
      <c r="R85" s="921"/>
      <c r="S85" s="924"/>
      <c r="T85" s="918"/>
      <c r="U85" s="924"/>
      <c r="V85" s="918"/>
      <c r="W85" s="1483" t="s">
        <v>1403</v>
      </c>
      <c r="X85" s="918" t="s">
        <v>1403</v>
      </c>
    </row>
    <row r="86" spans="1:24" s="591" customFormat="1" ht="39.6" x14ac:dyDescent="0.25">
      <c r="A86" s="853"/>
      <c r="B86" s="851"/>
      <c r="C86" s="851"/>
      <c r="D86" s="1379" t="s">
        <v>1696</v>
      </c>
      <c r="E86" s="1379" t="s">
        <v>1386</v>
      </c>
      <c r="F86" s="918" t="s">
        <v>1698</v>
      </c>
      <c r="G86" s="1435" t="s">
        <v>422</v>
      </c>
      <c r="H86" s="920" t="s">
        <v>1403</v>
      </c>
      <c r="I86" s="917" t="s">
        <v>2029</v>
      </c>
      <c r="J86" s="917" t="s">
        <v>1403</v>
      </c>
      <c r="K86" s="920" t="s">
        <v>1071</v>
      </c>
      <c r="L86" s="917"/>
      <c r="M86" s="917">
        <v>23</v>
      </c>
      <c r="N86" s="1104" t="s">
        <v>942</v>
      </c>
      <c r="O86" s="921"/>
      <c r="P86" s="921"/>
      <c r="Q86" s="921"/>
      <c r="R86" s="921"/>
      <c r="S86" s="924"/>
      <c r="T86" s="918"/>
      <c r="U86" s="924"/>
      <c r="V86" s="918"/>
      <c r="W86" s="1483" t="s">
        <v>1403</v>
      </c>
      <c r="X86" s="918" t="s">
        <v>1403</v>
      </c>
    </row>
    <row r="87" spans="1:24" s="591" customFormat="1" ht="39.9" customHeight="1" x14ac:dyDescent="0.25">
      <c r="A87" s="852"/>
      <c r="B87" s="851"/>
      <c r="C87" s="851"/>
      <c r="D87" s="1379" t="s">
        <v>1807</v>
      </c>
      <c r="E87" s="872" t="s">
        <v>1941</v>
      </c>
      <c r="F87" s="482" t="s">
        <v>1968</v>
      </c>
      <c r="G87" s="1435" t="s">
        <v>422</v>
      </c>
      <c r="H87" s="482" t="s">
        <v>1970</v>
      </c>
      <c r="I87" s="482" t="s">
        <v>2008</v>
      </c>
      <c r="J87" s="482" t="s">
        <v>1971</v>
      </c>
      <c r="K87" s="482" t="s">
        <v>1972</v>
      </c>
      <c r="L87" s="482"/>
      <c r="M87" s="482"/>
      <c r="N87" s="482"/>
      <c r="O87" s="831"/>
      <c r="P87" s="831"/>
      <c r="Q87" s="831"/>
      <c r="R87" s="831"/>
      <c r="S87" s="499"/>
      <c r="T87" s="482"/>
      <c r="U87" s="499"/>
      <c r="V87" s="482"/>
      <c r="W87" s="594">
        <v>42522</v>
      </c>
      <c r="X87" s="883" t="s">
        <v>2216</v>
      </c>
    </row>
    <row r="88" spans="1:24" s="591" customFormat="1" ht="88.5" customHeight="1" x14ac:dyDescent="0.25">
      <c r="A88" s="853"/>
      <c r="B88" s="851"/>
      <c r="C88" s="851"/>
      <c r="D88" s="1379" t="s">
        <v>1940</v>
      </c>
      <c r="E88" s="872" t="s">
        <v>1379</v>
      </c>
      <c r="F88" s="482" t="s">
        <v>1969</v>
      </c>
      <c r="G88" s="1435" t="s">
        <v>422</v>
      </c>
      <c r="H88" s="883" t="s">
        <v>1979</v>
      </c>
      <c r="I88" s="536" t="s">
        <v>2028</v>
      </c>
      <c r="J88" s="482" t="s">
        <v>1975</v>
      </c>
      <c r="K88" s="482" t="s">
        <v>909</v>
      </c>
      <c r="L88" s="482"/>
      <c r="M88" s="482"/>
      <c r="N88" s="482" t="s">
        <v>785</v>
      </c>
      <c r="O88" s="831"/>
      <c r="P88" s="831"/>
      <c r="Q88" s="831"/>
      <c r="R88" s="831"/>
      <c r="S88" s="499"/>
      <c r="T88" s="482"/>
      <c r="U88" s="499"/>
      <c r="V88" s="482"/>
      <c r="W88" s="594">
        <v>42522</v>
      </c>
      <c r="X88" s="883" t="s">
        <v>2498</v>
      </c>
    </row>
    <row r="89" spans="1:24" s="591" customFormat="1" ht="145.19999999999999" x14ac:dyDescent="0.25">
      <c r="A89" s="852"/>
      <c r="B89" s="851"/>
      <c r="C89" s="851"/>
      <c r="D89" s="917" t="s">
        <v>2052</v>
      </c>
      <c r="E89" s="483" t="s">
        <v>1375</v>
      </c>
      <c r="F89" s="482" t="s">
        <v>2057</v>
      </c>
      <c r="G89" s="1435" t="s">
        <v>422</v>
      </c>
      <c r="H89" s="536" t="s">
        <v>2058</v>
      </c>
      <c r="I89" s="536" t="s">
        <v>2028</v>
      </c>
      <c r="J89" s="536" t="s">
        <v>2059</v>
      </c>
      <c r="K89" s="536" t="s">
        <v>909</v>
      </c>
      <c r="L89" s="536"/>
      <c r="M89" s="536"/>
      <c r="N89" s="482" t="s">
        <v>785</v>
      </c>
      <c r="O89" s="831"/>
      <c r="P89" s="831"/>
      <c r="Q89" s="831"/>
      <c r="R89" s="831"/>
      <c r="S89" s="499"/>
      <c r="T89" s="482"/>
      <c r="U89" s="499"/>
      <c r="V89" s="482"/>
      <c r="W89" s="594">
        <v>42522</v>
      </c>
      <c r="X89" s="883" t="s">
        <v>2499</v>
      </c>
    </row>
    <row r="90" spans="1:24" s="591" customFormat="1" ht="52.8" x14ac:dyDescent="0.25">
      <c r="A90" s="852"/>
      <c r="B90" s="851"/>
      <c r="C90" s="851"/>
      <c r="D90" s="917" t="s">
        <v>2463</v>
      </c>
      <c r="E90" s="872" t="s">
        <v>1375</v>
      </c>
      <c r="F90" s="1899" t="s">
        <v>2500</v>
      </c>
      <c r="G90" s="1435" t="s">
        <v>422</v>
      </c>
      <c r="H90" s="536" t="s">
        <v>2464</v>
      </c>
      <c r="I90" s="536" t="s">
        <v>2028</v>
      </c>
      <c r="J90" s="536"/>
      <c r="K90" s="536" t="s">
        <v>1071</v>
      </c>
      <c r="L90" s="536"/>
      <c r="M90" s="483">
        <v>23</v>
      </c>
      <c r="N90" s="850" t="s">
        <v>942</v>
      </c>
      <c r="O90" s="831"/>
      <c r="P90" s="831"/>
      <c r="Q90" s="831"/>
      <c r="R90" s="831"/>
      <c r="S90" s="499"/>
      <c r="T90" s="482"/>
      <c r="U90" s="499"/>
      <c r="V90" s="482"/>
      <c r="W90" s="594">
        <v>42522</v>
      </c>
      <c r="X90" s="883" t="s">
        <v>2501</v>
      </c>
    </row>
    <row r="91" spans="1:24" s="591" customFormat="1" ht="26.4" x14ac:dyDescent="0.25">
      <c r="A91" s="852"/>
      <c r="B91" s="851"/>
      <c r="C91" s="851"/>
      <c r="D91" s="917" t="s">
        <v>2465</v>
      </c>
      <c r="E91" s="1097" t="s">
        <v>1980</v>
      </c>
      <c r="F91" s="482" t="s">
        <v>2502</v>
      </c>
      <c r="G91" s="1435" t="s">
        <v>422</v>
      </c>
      <c r="H91" s="482" t="s">
        <v>2466</v>
      </c>
      <c r="I91" s="536" t="s">
        <v>2503</v>
      </c>
      <c r="J91" s="536" t="s">
        <v>2502</v>
      </c>
      <c r="K91" s="536" t="s">
        <v>909</v>
      </c>
      <c r="L91" s="536"/>
      <c r="M91" s="536"/>
      <c r="N91" s="482" t="s">
        <v>1226</v>
      </c>
      <c r="O91" s="831"/>
      <c r="P91" s="831"/>
      <c r="Q91" s="831"/>
      <c r="R91" s="831"/>
      <c r="S91" s="499"/>
      <c r="T91" s="482"/>
      <c r="U91" s="499"/>
      <c r="V91" s="482"/>
      <c r="W91" s="594">
        <v>42522</v>
      </c>
      <c r="X91" s="883" t="s">
        <v>2504</v>
      </c>
    </row>
    <row r="92" spans="1:24" s="591" customFormat="1" ht="224.4" x14ac:dyDescent="0.25">
      <c r="A92" s="852"/>
      <c r="B92" s="851"/>
      <c r="C92" s="851"/>
      <c r="D92" s="917" t="s">
        <v>2467</v>
      </c>
      <c r="E92" s="872" t="s">
        <v>1375</v>
      </c>
      <c r="F92" s="482" t="s">
        <v>2468</v>
      </c>
      <c r="G92" s="1435" t="s">
        <v>422</v>
      </c>
      <c r="H92" s="482" t="s">
        <v>2468</v>
      </c>
      <c r="I92" s="536" t="s">
        <v>2028</v>
      </c>
      <c r="J92" s="536" t="s">
        <v>2505</v>
      </c>
      <c r="K92" s="536" t="s">
        <v>2491</v>
      </c>
      <c r="L92" s="536"/>
      <c r="M92" s="536"/>
      <c r="N92" s="482" t="s">
        <v>1226</v>
      </c>
      <c r="O92" s="831"/>
      <c r="P92" s="831"/>
      <c r="Q92" s="831"/>
      <c r="R92" s="831"/>
      <c r="S92" s="499"/>
      <c r="T92" s="482"/>
      <c r="U92" s="499"/>
      <c r="V92" s="482"/>
      <c r="W92" s="594">
        <v>42522</v>
      </c>
      <c r="X92" s="883" t="s">
        <v>2506</v>
      </c>
    </row>
    <row r="93" spans="1:24" s="591" customFormat="1" ht="66" x14ac:dyDescent="0.25">
      <c r="A93" s="852"/>
      <c r="B93" s="851"/>
      <c r="C93" s="851"/>
      <c r="D93" s="917" t="s">
        <v>2469</v>
      </c>
      <c r="E93" s="872" t="s">
        <v>2470</v>
      </c>
      <c r="F93" s="482" t="s">
        <v>2471</v>
      </c>
      <c r="G93" s="1435" t="s">
        <v>422</v>
      </c>
      <c r="H93" s="482" t="s">
        <v>2507</v>
      </c>
      <c r="I93" s="536" t="s">
        <v>2028</v>
      </c>
      <c r="J93" s="536" t="s">
        <v>2508</v>
      </c>
      <c r="K93" s="536" t="s">
        <v>909</v>
      </c>
      <c r="L93" s="536"/>
      <c r="M93" s="536"/>
      <c r="N93" s="482" t="s">
        <v>785</v>
      </c>
      <c r="O93" s="831"/>
      <c r="P93" s="831"/>
      <c r="Q93" s="831"/>
      <c r="R93" s="831"/>
      <c r="S93" s="499"/>
      <c r="T93" s="482"/>
      <c r="U93" s="499"/>
      <c r="V93" s="482"/>
      <c r="W93" s="594">
        <v>42522</v>
      </c>
      <c r="X93" s="883" t="s">
        <v>2509</v>
      </c>
    </row>
    <row r="94" spans="1:24" s="591" customFormat="1" ht="171" customHeight="1" x14ac:dyDescent="0.25">
      <c r="A94" s="852"/>
      <c r="B94" s="851"/>
      <c r="C94" s="851"/>
      <c r="D94" s="851"/>
      <c r="E94" s="851"/>
      <c r="F94" s="854"/>
      <c r="G94" s="855"/>
      <c r="H94" s="851"/>
      <c r="I94" s="851"/>
      <c r="J94" s="851"/>
      <c r="K94" s="855"/>
      <c r="L94" s="855"/>
      <c r="M94" s="855"/>
      <c r="N94" s="851"/>
      <c r="O94" s="832"/>
      <c r="P94" s="832"/>
      <c r="Q94" s="832"/>
      <c r="R94" s="832"/>
      <c r="S94" s="856"/>
      <c r="T94" s="856"/>
      <c r="U94" s="856"/>
      <c r="V94" s="856"/>
      <c r="W94" s="1487"/>
      <c r="X94" s="856"/>
    </row>
    <row r="95" spans="1:24" s="591" customFormat="1" ht="30.75" customHeight="1" x14ac:dyDescent="0.25">
      <c r="A95" s="853"/>
      <c r="B95" s="851"/>
      <c r="C95" s="851"/>
      <c r="D95" s="851"/>
      <c r="E95" s="851"/>
      <c r="F95" s="854"/>
      <c r="G95" s="855"/>
      <c r="H95" s="851"/>
      <c r="I95" s="851"/>
      <c r="J95" s="851"/>
      <c r="K95" s="851"/>
      <c r="L95" s="851"/>
      <c r="M95" s="851"/>
      <c r="N95" s="851"/>
      <c r="O95" s="832"/>
      <c r="P95" s="832"/>
      <c r="Q95" s="832"/>
      <c r="R95" s="832"/>
      <c r="S95" s="856"/>
      <c r="T95" s="856"/>
      <c r="U95" s="856"/>
      <c r="V95" s="856"/>
      <c r="W95" s="1487"/>
      <c r="X95" s="856"/>
    </row>
    <row r="96" spans="1:24" s="591" customFormat="1" x14ac:dyDescent="0.25">
      <c r="A96" s="852"/>
      <c r="B96" s="851"/>
      <c r="C96" s="851"/>
      <c r="D96" s="851"/>
      <c r="E96" s="851"/>
      <c r="F96" s="854"/>
      <c r="G96" s="855"/>
      <c r="H96" s="851"/>
      <c r="I96" s="851"/>
      <c r="J96" s="851"/>
      <c r="K96" s="851"/>
      <c r="L96" s="851"/>
      <c r="M96" s="851"/>
      <c r="N96" s="851"/>
      <c r="O96" s="832"/>
      <c r="P96" s="832"/>
      <c r="Q96" s="832"/>
      <c r="R96" s="832"/>
      <c r="S96" s="856"/>
      <c r="T96" s="856"/>
      <c r="U96" s="856"/>
      <c r="V96" s="856"/>
      <c r="W96" s="1487"/>
      <c r="X96" s="856"/>
    </row>
    <row r="97" spans="1:24" s="591" customFormat="1" ht="30.75" customHeight="1" x14ac:dyDescent="0.25">
      <c r="A97" s="853"/>
      <c r="B97" s="851"/>
      <c r="C97" s="851"/>
      <c r="D97" s="851"/>
      <c r="E97" s="851"/>
      <c r="F97" s="854"/>
      <c r="G97" s="855"/>
      <c r="H97" s="851"/>
      <c r="I97" s="851"/>
      <c r="J97" s="851"/>
      <c r="K97" s="851"/>
      <c r="L97" s="851"/>
      <c r="M97" s="851"/>
      <c r="N97" s="851"/>
      <c r="O97" s="832"/>
      <c r="P97" s="832"/>
      <c r="Q97" s="832"/>
      <c r="R97" s="832"/>
      <c r="S97" s="856"/>
      <c r="T97" s="856"/>
      <c r="U97" s="856"/>
      <c r="V97" s="856"/>
      <c r="W97" s="1487"/>
      <c r="X97" s="856"/>
    </row>
    <row r="98" spans="1:24" s="591" customFormat="1" ht="18" customHeight="1" x14ac:dyDescent="0.25">
      <c r="A98" s="852"/>
      <c r="B98" s="851"/>
      <c r="C98" s="851"/>
      <c r="D98" s="851"/>
      <c r="E98" s="851"/>
      <c r="F98" s="854"/>
      <c r="G98" s="857"/>
      <c r="H98" s="851"/>
      <c r="I98" s="851"/>
      <c r="J98" s="851"/>
      <c r="K98" s="854"/>
      <c r="L98" s="854"/>
      <c r="M98" s="854"/>
      <c r="N98" s="851"/>
      <c r="O98" s="832"/>
      <c r="P98" s="832"/>
      <c r="Q98" s="832"/>
      <c r="R98" s="832"/>
      <c r="S98" s="856"/>
      <c r="T98" s="856"/>
      <c r="U98" s="856"/>
      <c r="V98" s="856"/>
      <c r="W98" s="1487"/>
      <c r="X98" s="856"/>
    </row>
    <row r="99" spans="1:24" s="591" customFormat="1" x14ac:dyDescent="0.25">
      <c r="A99" s="853"/>
      <c r="B99" s="851"/>
      <c r="C99" s="851"/>
      <c r="D99" s="851"/>
      <c r="E99" s="851"/>
      <c r="F99" s="854"/>
      <c r="G99" s="855"/>
      <c r="H99" s="855"/>
      <c r="I99" s="855"/>
      <c r="J99" s="855"/>
      <c r="K99" s="855"/>
      <c r="L99" s="855"/>
      <c r="M99" s="855"/>
      <c r="N99" s="851"/>
      <c r="O99" s="832"/>
      <c r="P99" s="832"/>
      <c r="Q99" s="832"/>
      <c r="R99" s="832"/>
      <c r="S99" s="856"/>
      <c r="T99" s="856"/>
      <c r="U99" s="856"/>
      <c r="V99" s="856"/>
      <c r="W99" s="1487"/>
      <c r="X99" s="856"/>
    </row>
    <row r="100" spans="1:24" s="591" customFormat="1" ht="51" customHeight="1" x14ac:dyDescent="0.25">
      <c r="A100" s="852"/>
      <c r="B100" s="851"/>
      <c r="C100" s="851"/>
      <c r="D100" s="851"/>
      <c r="E100" s="851"/>
      <c r="F100" s="854"/>
      <c r="G100" s="855"/>
      <c r="H100" s="855"/>
      <c r="I100" s="855"/>
      <c r="J100" s="855"/>
      <c r="K100" s="855"/>
      <c r="L100" s="855"/>
      <c r="M100" s="855"/>
      <c r="N100" s="851"/>
      <c r="O100" s="832"/>
      <c r="P100" s="832"/>
      <c r="Q100" s="832"/>
      <c r="R100" s="832"/>
      <c r="S100" s="856"/>
      <c r="T100" s="856"/>
      <c r="U100" s="856"/>
      <c r="V100" s="856"/>
      <c r="W100" s="1487"/>
      <c r="X100" s="856"/>
    </row>
    <row r="101" spans="1:24" s="591" customFormat="1" x14ac:dyDescent="0.25">
      <c r="A101" s="852"/>
      <c r="B101" s="851"/>
      <c r="C101" s="851"/>
      <c r="D101" s="851"/>
      <c r="E101" s="851"/>
      <c r="F101" s="854"/>
      <c r="G101" s="855"/>
      <c r="H101" s="851"/>
      <c r="I101" s="851"/>
      <c r="J101" s="851"/>
      <c r="K101" s="855"/>
      <c r="L101" s="855"/>
      <c r="M101" s="855"/>
      <c r="N101" s="851"/>
      <c r="O101" s="832"/>
      <c r="P101" s="832"/>
      <c r="Q101" s="832"/>
      <c r="R101" s="832"/>
      <c r="S101" s="856"/>
      <c r="T101" s="856"/>
      <c r="U101" s="856"/>
      <c r="V101" s="856"/>
      <c r="W101" s="1487"/>
      <c r="X101" s="856"/>
    </row>
    <row r="102" spans="1:24" s="591" customFormat="1" x14ac:dyDescent="0.25">
      <c r="A102" s="852"/>
      <c r="B102" s="851"/>
      <c r="C102" s="851"/>
      <c r="D102" s="851"/>
      <c r="E102" s="851"/>
      <c r="F102" s="854"/>
      <c r="G102" s="855"/>
      <c r="H102" s="855"/>
      <c r="I102" s="855"/>
      <c r="J102" s="855"/>
      <c r="K102" s="855"/>
      <c r="L102" s="855"/>
      <c r="M102" s="855"/>
      <c r="N102" s="851"/>
      <c r="O102" s="832"/>
      <c r="P102" s="832"/>
      <c r="Q102" s="832"/>
      <c r="R102" s="832"/>
      <c r="S102" s="856"/>
      <c r="T102" s="856"/>
      <c r="U102" s="856"/>
      <c r="V102" s="856"/>
      <c r="W102" s="1487"/>
      <c r="X102" s="856"/>
    </row>
    <row r="103" spans="1:24" s="591" customFormat="1" x14ac:dyDescent="0.25">
      <c r="A103" s="852"/>
      <c r="B103" s="851"/>
      <c r="C103" s="851"/>
      <c r="D103" s="851"/>
      <c r="E103" s="851"/>
      <c r="F103" s="854"/>
      <c r="G103" s="855"/>
      <c r="H103" s="855"/>
      <c r="I103" s="855"/>
      <c r="J103" s="855"/>
      <c r="K103" s="855"/>
      <c r="L103" s="855"/>
      <c r="M103" s="855"/>
      <c r="N103" s="851"/>
      <c r="O103" s="832"/>
      <c r="P103" s="832"/>
      <c r="Q103" s="832"/>
      <c r="R103" s="832"/>
      <c r="S103" s="856"/>
      <c r="T103" s="856"/>
      <c r="U103" s="856"/>
      <c r="V103" s="856"/>
      <c r="W103" s="1487"/>
      <c r="X103" s="856"/>
    </row>
    <row r="104" spans="1:24" s="591" customFormat="1" ht="149.25" customHeight="1" x14ac:dyDescent="0.25">
      <c r="A104" s="852"/>
      <c r="B104" s="851"/>
      <c r="C104" s="851"/>
      <c r="D104" s="851"/>
      <c r="E104" s="851"/>
      <c r="F104" s="854"/>
      <c r="G104" s="855"/>
      <c r="H104" s="851"/>
      <c r="I104" s="851"/>
      <c r="J104" s="851"/>
      <c r="K104" s="851"/>
      <c r="L104" s="851"/>
      <c r="M104" s="851"/>
      <c r="N104" s="851"/>
      <c r="O104" s="832"/>
      <c r="P104" s="832"/>
      <c r="Q104" s="832"/>
      <c r="R104" s="832"/>
      <c r="S104" s="856"/>
      <c r="T104" s="856"/>
      <c r="U104" s="856"/>
      <c r="V104" s="856"/>
      <c r="W104" s="1487"/>
      <c r="X104" s="856"/>
    </row>
    <row r="105" spans="1:24" s="591" customFormat="1" x14ac:dyDescent="0.25">
      <c r="A105" s="852"/>
      <c r="B105" s="851"/>
      <c r="C105" s="851"/>
      <c r="D105" s="851"/>
      <c r="E105" s="851"/>
      <c r="F105" s="854"/>
      <c r="G105" s="855"/>
      <c r="H105" s="851"/>
      <c r="I105" s="851"/>
      <c r="J105" s="851"/>
      <c r="K105" s="851"/>
      <c r="L105" s="851"/>
      <c r="M105" s="851"/>
      <c r="N105" s="851"/>
      <c r="O105" s="832"/>
      <c r="P105" s="832"/>
      <c r="Q105" s="832"/>
      <c r="R105" s="832"/>
      <c r="W105" s="858"/>
    </row>
    <row r="106" spans="1:24" s="591" customFormat="1" x14ac:dyDescent="0.25">
      <c r="A106" s="852"/>
      <c r="B106" s="851"/>
      <c r="C106" s="851"/>
      <c r="D106" s="851"/>
      <c r="E106" s="851"/>
      <c r="F106" s="854"/>
      <c r="G106" s="855"/>
      <c r="H106" s="851"/>
      <c r="I106" s="851"/>
      <c r="J106" s="851"/>
      <c r="K106" s="851"/>
      <c r="L106" s="851"/>
      <c r="M106" s="851"/>
      <c r="N106" s="851"/>
      <c r="O106" s="832"/>
      <c r="P106" s="832"/>
      <c r="Q106" s="832"/>
      <c r="R106" s="832"/>
      <c r="W106" s="858"/>
    </row>
    <row r="107" spans="1:24" s="591" customFormat="1" x14ac:dyDescent="0.25">
      <c r="A107" s="852"/>
      <c r="B107" s="851"/>
      <c r="C107" s="851"/>
      <c r="D107" s="851"/>
      <c r="E107" s="851"/>
      <c r="F107" s="854"/>
      <c r="G107" s="855"/>
      <c r="H107" s="851"/>
      <c r="I107" s="851"/>
      <c r="J107" s="851"/>
      <c r="K107" s="851"/>
      <c r="L107" s="851"/>
      <c r="M107" s="851"/>
      <c r="N107" s="851"/>
      <c r="O107" s="832"/>
      <c r="P107" s="832"/>
      <c r="Q107" s="832"/>
      <c r="R107" s="832"/>
      <c r="W107" s="858"/>
    </row>
    <row r="108" spans="1:24" s="591" customFormat="1" x14ac:dyDescent="0.25">
      <c r="A108" s="852"/>
      <c r="B108" s="851"/>
      <c r="C108" s="851"/>
      <c r="D108" s="851"/>
      <c r="E108" s="851"/>
      <c r="F108" s="854"/>
      <c r="G108" s="855"/>
      <c r="H108" s="851"/>
      <c r="I108" s="851"/>
      <c r="J108" s="851"/>
      <c r="K108" s="851"/>
      <c r="L108" s="851"/>
      <c r="M108" s="851"/>
      <c r="N108" s="851"/>
      <c r="O108" s="832"/>
      <c r="P108" s="832"/>
      <c r="Q108" s="832"/>
      <c r="R108" s="832"/>
      <c r="W108" s="858"/>
    </row>
    <row r="109" spans="1:24" s="591" customFormat="1" x14ac:dyDescent="0.25">
      <c r="A109" s="852"/>
      <c r="B109" s="851"/>
      <c r="C109" s="851"/>
      <c r="D109" s="851"/>
      <c r="E109" s="851"/>
      <c r="F109" s="854"/>
      <c r="G109" s="855"/>
      <c r="H109" s="851"/>
      <c r="I109" s="851"/>
      <c r="J109" s="851"/>
      <c r="K109" s="851"/>
      <c r="L109" s="851"/>
      <c r="M109" s="851"/>
      <c r="N109" s="851"/>
      <c r="O109" s="832"/>
      <c r="P109" s="832"/>
      <c r="Q109" s="832"/>
      <c r="R109" s="832"/>
      <c r="W109" s="858"/>
    </row>
    <row r="110" spans="1:24" s="591" customFormat="1" x14ac:dyDescent="0.25">
      <c r="A110" s="858"/>
      <c r="B110" s="859"/>
      <c r="C110" s="859"/>
      <c r="D110" s="851"/>
      <c r="E110" s="851"/>
      <c r="F110" s="854"/>
      <c r="G110" s="855"/>
      <c r="H110" s="851"/>
      <c r="I110" s="851"/>
      <c r="J110" s="851"/>
      <c r="K110" s="851"/>
      <c r="L110" s="851"/>
      <c r="M110" s="851"/>
      <c r="N110" s="851"/>
      <c r="O110" s="832"/>
      <c r="P110" s="832"/>
      <c r="Q110" s="832"/>
      <c r="R110" s="832"/>
      <c r="W110" s="858"/>
    </row>
    <row r="111" spans="1:24" s="591" customFormat="1" x14ac:dyDescent="0.25">
      <c r="B111" s="832"/>
      <c r="C111" s="832"/>
      <c r="D111" s="859"/>
      <c r="E111" s="859"/>
      <c r="F111" s="832"/>
      <c r="G111" s="860"/>
      <c r="H111" s="860"/>
      <c r="I111" s="860"/>
      <c r="J111" s="860"/>
      <c r="K111" s="832"/>
      <c r="L111" s="832"/>
      <c r="M111" s="832"/>
      <c r="N111" s="832"/>
      <c r="O111" s="832"/>
      <c r="P111" s="832"/>
      <c r="Q111" s="832"/>
      <c r="R111" s="832"/>
      <c r="W111" s="858"/>
    </row>
    <row r="112" spans="1:24" s="591" customFormat="1" x14ac:dyDescent="0.25">
      <c r="B112" s="832"/>
      <c r="C112" s="832"/>
      <c r="D112" s="832"/>
      <c r="E112" s="832"/>
      <c r="F112" s="861"/>
      <c r="G112" s="860"/>
      <c r="H112" s="860"/>
      <c r="I112" s="860"/>
      <c r="J112" s="860"/>
      <c r="K112" s="832"/>
      <c r="L112" s="832"/>
      <c r="M112" s="832"/>
      <c r="N112" s="832"/>
      <c r="O112" s="832"/>
      <c r="P112" s="832"/>
      <c r="Q112" s="832"/>
      <c r="R112" s="832"/>
      <c r="W112" s="858"/>
    </row>
    <row r="113" spans="2:23" s="591" customFormat="1" x14ac:dyDescent="0.25">
      <c r="B113" s="832"/>
      <c r="C113" s="832"/>
      <c r="D113" s="832"/>
      <c r="E113" s="832"/>
      <c r="F113" s="832"/>
      <c r="G113" s="860"/>
      <c r="H113" s="860"/>
      <c r="I113" s="860"/>
      <c r="J113" s="860"/>
      <c r="K113" s="832"/>
      <c r="L113" s="832"/>
      <c r="M113" s="832"/>
      <c r="N113" s="832"/>
      <c r="O113" s="832"/>
      <c r="P113" s="832"/>
      <c r="Q113" s="832"/>
      <c r="R113" s="832"/>
      <c r="W113" s="858"/>
    </row>
    <row r="114" spans="2:23" s="591" customFormat="1" x14ac:dyDescent="0.25">
      <c r="B114" s="832"/>
      <c r="C114" s="832"/>
      <c r="D114" s="832"/>
      <c r="E114" s="832"/>
      <c r="F114" s="832"/>
      <c r="G114" s="860"/>
      <c r="H114" s="860"/>
      <c r="I114" s="860"/>
      <c r="J114" s="860"/>
      <c r="K114" s="832"/>
      <c r="L114" s="832"/>
      <c r="M114" s="832"/>
      <c r="N114" s="832"/>
      <c r="O114" s="832"/>
      <c r="P114" s="832"/>
      <c r="Q114" s="832"/>
      <c r="R114" s="832"/>
      <c r="W114" s="858"/>
    </row>
    <row r="115" spans="2:23" s="591" customFormat="1" x14ac:dyDescent="0.25">
      <c r="B115" s="832"/>
      <c r="C115" s="832"/>
      <c r="D115" s="832"/>
      <c r="E115" s="832"/>
      <c r="F115" s="832"/>
      <c r="G115" s="860"/>
      <c r="H115" s="860"/>
      <c r="I115" s="860"/>
      <c r="J115" s="860"/>
      <c r="K115" s="832"/>
      <c r="L115" s="832"/>
      <c r="M115" s="832"/>
      <c r="N115" s="832"/>
      <c r="O115" s="832"/>
      <c r="P115" s="832"/>
      <c r="Q115" s="832"/>
      <c r="R115" s="832"/>
      <c r="W115" s="858"/>
    </row>
    <row r="116" spans="2:23" s="591" customFormat="1" x14ac:dyDescent="0.25">
      <c r="B116" s="832"/>
      <c r="C116" s="832"/>
      <c r="D116" s="832"/>
      <c r="E116" s="832"/>
      <c r="F116" s="832"/>
      <c r="G116" s="860"/>
      <c r="H116" s="860"/>
      <c r="I116" s="860"/>
      <c r="J116" s="860"/>
      <c r="K116" s="832"/>
      <c r="L116" s="832"/>
      <c r="M116" s="832"/>
      <c r="N116" s="832"/>
      <c r="O116" s="832"/>
      <c r="P116" s="832"/>
      <c r="Q116" s="832"/>
      <c r="R116" s="832"/>
      <c r="W116" s="858"/>
    </row>
    <row r="117" spans="2:23" s="591" customFormat="1" x14ac:dyDescent="0.25">
      <c r="B117" s="832"/>
      <c r="C117" s="832"/>
      <c r="D117" s="832"/>
      <c r="E117" s="832"/>
      <c r="F117" s="832"/>
      <c r="G117" s="860"/>
      <c r="H117" s="860"/>
      <c r="I117" s="860"/>
      <c r="J117" s="860"/>
      <c r="K117" s="832"/>
      <c r="L117" s="832"/>
      <c r="M117" s="832"/>
      <c r="N117" s="832"/>
      <c r="O117" s="832"/>
      <c r="P117" s="832"/>
      <c r="Q117" s="832"/>
      <c r="R117" s="832"/>
      <c r="W117" s="858"/>
    </row>
    <row r="118" spans="2:23" s="591" customFormat="1" x14ac:dyDescent="0.25">
      <c r="B118" s="832"/>
      <c r="C118" s="832"/>
      <c r="D118" s="832"/>
      <c r="E118" s="832"/>
      <c r="F118" s="832"/>
      <c r="G118" s="860"/>
      <c r="H118" s="860"/>
      <c r="I118" s="860"/>
      <c r="J118" s="860"/>
      <c r="K118" s="832"/>
      <c r="L118" s="832"/>
      <c r="M118" s="832"/>
      <c r="N118" s="832"/>
      <c r="O118" s="832"/>
      <c r="P118" s="832"/>
      <c r="Q118" s="832"/>
      <c r="R118" s="832"/>
      <c r="W118" s="858"/>
    </row>
    <row r="119" spans="2:23" s="591" customFormat="1" x14ac:dyDescent="0.25">
      <c r="B119" s="832"/>
      <c r="C119" s="832"/>
      <c r="D119" s="832"/>
      <c r="E119" s="832"/>
      <c r="F119" s="832"/>
      <c r="G119" s="860"/>
      <c r="H119" s="860"/>
      <c r="I119" s="860"/>
      <c r="J119" s="860"/>
      <c r="K119" s="832"/>
      <c r="L119" s="832"/>
      <c r="M119" s="832"/>
      <c r="N119" s="832"/>
      <c r="O119" s="832"/>
      <c r="P119" s="832"/>
      <c r="Q119" s="832"/>
      <c r="R119" s="832"/>
      <c r="W119" s="858"/>
    </row>
    <row r="120" spans="2:23" s="591" customFormat="1" x14ac:dyDescent="0.25">
      <c r="B120" s="832"/>
      <c r="C120" s="832"/>
      <c r="D120" s="832"/>
      <c r="E120" s="832"/>
      <c r="F120" s="832"/>
      <c r="G120" s="860"/>
      <c r="H120" s="860"/>
      <c r="I120" s="860"/>
      <c r="J120" s="860"/>
      <c r="K120" s="832"/>
      <c r="L120" s="832"/>
      <c r="M120" s="832"/>
      <c r="N120" s="832"/>
      <c r="O120" s="832"/>
      <c r="P120" s="832"/>
      <c r="Q120" s="832"/>
      <c r="R120" s="832"/>
      <c r="W120" s="858"/>
    </row>
    <row r="121" spans="2:23" s="591" customFormat="1" x14ac:dyDescent="0.25">
      <c r="B121" s="832"/>
      <c r="C121" s="832"/>
      <c r="D121" s="832"/>
      <c r="E121" s="832"/>
      <c r="F121" s="832"/>
      <c r="G121" s="860"/>
      <c r="H121" s="860"/>
      <c r="I121" s="860"/>
      <c r="J121" s="860"/>
      <c r="K121" s="832"/>
      <c r="L121" s="832"/>
      <c r="M121" s="832"/>
      <c r="N121" s="832"/>
      <c r="O121" s="832"/>
      <c r="P121" s="832"/>
      <c r="Q121" s="832"/>
      <c r="R121" s="832"/>
      <c r="W121" s="858"/>
    </row>
    <row r="122" spans="2:23" s="591" customFormat="1" x14ac:dyDescent="0.25">
      <c r="B122" s="832"/>
      <c r="C122" s="832"/>
      <c r="D122" s="832"/>
      <c r="E122" s="832"/>
      <c r="F122" s="832"/>
      <c r="G122" s="860"/>
      <c r="H122" s="860"/>
      <c r="I122" s="860"/>
      <c r="J122" s="860"/>
      <c r="K122" s="832"/>
      <c r="L122" s="832"/>
      <c r="M122" s="832"/>
      <c r="N122" s="832"/>
      <c r="O122" s="832"/>
      <c r="P122" s="832"/>
      <c r="Q122" s="832"/>
      <c r="R122" s="832"/>
      <c r="W122" s="858"/>
    </row>
    <row r="123" spans="2:23" s="591" customFormat="1" x14ac:dyDescent="0.25">
      <c r="B123" s="832"/>
      <c r="C123" s="832"/>
      <c r="D123" s="832"/>
      <c r="E123" s="832"/>
      <c r="F123" s="832"/>
      <c r="G123" s="860"/>
      <c r="H123" s="860"/>
      <c r="I123" s="860"/>
      <c r="J123" s="860"/>
      <c r="K123" s="832"/>
      <c r="L123" s="832"/>
      <c r="M123" s="832"/>
      <c r="N123" s="832"/>
      <c r="O123" s="832"/>
      <c r="P123" s="832"/>
      <c r="Q123" s="832"/>
      <c r="R123" s="832"/>
      <c r="W123" s="858"/>
    </row>
    <row r="124" spans="2:23" s="591" customFormat="1" x14ac:dyDescent="0.25">
      <c r="B124" s="832"/>
      <c r="C124" s="832"/>
      <c r="D124" s="832"/>
      <c r="E124" s="832"/>
      <c r="F124" s="832"/>
      <c r="G124" s="860"/>
      <c r="H124" s="860"/>
      <c r="I124" s="860"/>
      <c r="J124" s="860"/>
      <c r="K124" s="832"/>
      <c r="L124" s="832"/>
      <c r="M124" s="832"/>
      <c r="N124" s="832"/>
      <c r="O124" s="832"/>
      <c r="P124" s="832"/>
      <c r="Q124" s="832"/>
      <c r="R124" s="832"/>
      <c r="W124" s="858"/>
    </row>
    <row r="125" spans="2:23" s="591" customFormat="1" x14ac:dyDescent="0.25">
      <c r="B125" s="832"/>
      <c r="C125" s="832"/>
      <c r="D125" s="832"/>
      <c r="E125" s="832"/>
      <c r="F125" s="832"/>
      <c r="G125" s="832"/>
      <c r="H125" s="832"/>
      <c r="I125" s="832"/>
      <c r="J125" s="832"/>
      <c r="K125" s="832"/>
      <c r="L125" s="832"/>
      <c r="M125" s="832"/>
      <c r="N125" s="832"/>
      <c r="O125" s="832"/>
      <c r="P125" s="832"/>
      <c r="Q125" s="832"/>
      <c r="R125" s="832"/>
      <c r="W125" s="858"/>
    </row>
    <row r="126" spans="2:23" s="591" customFormat="1" x14ac:dyDescent="0.25">
      <c r="B126" s="832"/>
      <c r="C126" s="832"/>
      <c r="D126" s="832"/>
      <c r="E126" s="832"/>
      <c r="F126" s="832"/>
      <c r="G126" s="832"/>
      <c r="H126" s="832"/>
      <c r="I126" s="832"/>
      <c r="J126" s="832"/>
      <c r="K126" s="832"/>
      <c r="L126" s="832"/>
      <c r="M126" s="832"/>
      <c r="N126" s="832"/>
      <c r="O126" s="832"/>
      <c r="P126" s="832"/>
      <c r="Q126" s="832"/>
      <c r="R126" s="832"/>
      <c r="W126" s="858"/>
    </row>
    <row r="127" spans="2:23" s="591" customFormat="1" x14ac:dyDescent="0.25">
      <c r="B127" s="832"/>
      <c r="C127" s="832"/>
      <c r="D127" s="832"/>
      <c r="E127" s="832"/>
      <c r="F127" s="832"/>
      <c r="G127" s="832"/>
      <c r="H127" s="832"/>
      <c r="I127" s="832"/>
      <c r="J127" s="832"/>
      <c r="K127" s="832"/>
      <c r="L127" s="832"/>
      <c r="M127" s="832"/>
      <c r="N127" s="832"/>
      <c r="O127" s="832"/>
      <c r="P127" s="832"/>
      <c r="Q127" s="832"/>
      <c r="R127" s="832"/>
      <c r="W127" s="858"/>
    </row>
    <row r="128" spans="2:23" s="591" customFormat="1" x14ac:dyDescent="0.25">
      <c r="B128" s="832"/>
      <c r="C128" s="832"/>
      <c r="D128" s="832"/>
      <c r="E128" s="832"/>
      <c r="F128" s="832"/>
      <c r="G128" s="832"/>
      <c r="H128" s="832"/>
      <c r="I128" s="832"/>
      <c r="J128" s="832"/>
      <c r="K128" s="832"/>
      <c r="L128" s="832"/>
      <c r="M128" s="832"/>
      <c r="N128" s="832"/>
      <c r="O128" s="832"/>
      <c r="P128" s="832"/>
      <c r="Q128" s="832"/>
      <c r="R128" s="832"/>
      <c r="W128" s="858"/>
    </row>
    <row r="129" spans="2:23" s="591" customFormat="1" x14ac:dyDescent="0.25">
      <c r="B129" s="832"/>
      <c r="C129" s="832"/>
      <c r="D129" s="832"/>
      <c r="E129" s="832"/>
      <c r="F129" s="832"/>
      <c r="G129" s="832"/>
      <c r="H129" s="832"/>
      <c r="I129" s="832"/>
      <c r="J129" s="832"/>
      <c r="K129" s="832"/>
      <c r="L129" s="832"/>
      <c r="M129" s="832"/>
      <c r="N129" s="832"/>
      <c r="O129" s="832"/>
      <c r="P129" s="832"/>
      <c r="Q129" s="832"/>
      <c r="R129" s="832"/>
      <c r="W129" s="858"/>
    </row>
    <row r="130" spans="2:23" s="591" customFormat="1" x14ac:dyDescent="0.25">
      <c r="B130" s="832"/>
      <c r="C130" s="832"/>
      <c r="D130" s="832"/>
      <c r="E130" s="832"/>
      <c r="F130" s="832"/>
      <c r="G130" s="832"/>
      <c r="H130" s="832"/>
      <c r="I130" s="832"/>
      <c r="J130" s="832"/>
      <c r="K130" s="832"/>
      <c r="L130" s="832"/>
      <c r="M130" s="832"/>
      <c r="N130" s="832"/>
      <c r="O130" s="832"/>
      <c r="P130" s="832"/>
      <c r="Q130" s="832"/>
      <c r="R130" s="832"/>
      <c r="W130" s="858"/>
    </row>
    <row r="131" spans="2:23" s="591" customFormat="1" x14ac:dyDescent="0.25">
      <c r="B131" s="832"/>
      <c r="C131" s="832"/>
      <c r="D131" s="832"/>
      <c r="E131" s="832"/>
      <c r="F131" s="832"/>
      <c r="G131" s="832"/>
      <c r="H131" s="832"/>
      <c r="I131" s="832"/>
      <c r="J131" s="832"/>
      <c r="K131" s="832"/>
      <c r="L131" s="832"/>
      <c r="M131" s="832"/>
      <c r="N131" s="832"/>
      <c r="O131" s="832"/>
      <c r="P131" s="832"/>
      <c r="Q131" s="832"/>
      <c r="R131" s="832"/>
      <c r="W131" s="858"/>
    </row>
    <row r="132" spans="2:23" s="591" customFormat="1" x14ac:dyDescent="0.25">
      <c r="B132" s="832"/>
      <c r="C132" s="832"/>
      <c r="D132" s="832"/>
      <c r="E132" s="832"/>
      <c r="F132" s="832"/>
      <c r="G132" s="832"/>
      <c r="H132" s="832"/>
      <c r="I132" s="832"/>
      <c r="J132" s="832"/>
      <c r="K132" s="832"/>
      <c r="L132" s="832"/>
      <c r="M132" s="832"/>
      <c r="N132" s="832"/>
      <c r="O132" s="832"/>
      <c r="P132" s="832"/>
      <c r="Q132" s="832"/>
      <c r="R132" s="832"/>
      <c r="W132" s="858"/>
    </row>
    <row r="133" spans="2:23" s="591" customFormat="1" x14ac:dyDescent="0.25">
      <c r="B133" s="832"/>
      <c r="C133" s="832"/>
      <c r="D133" s="832"/>
      <c r="E133" s="832"/>
      <c r="F133" s="832"/>
      <c r="G133" s="832"/>
      <c r="H133" s="832"/>
      <c r="I133" s="832"/>
      <c r="J133" s="832"/>
      <c r="K133" s="832"/>
      <c r="L133" s="832"/>
      <c r="M133" s="832"/>
      <c r="N133" s="832"/>
      <c r="O133" s="832"/>
      <c r="P133" s="832"/>
      <c r="Q133" s="832"/>
      <c r="R133" s="832"/>
      <c r="W133" s="858"/>
    </row>
    <row r="134" spans="2:23" s="591" customFormat="1" x14ac:dyDescent="0.25">
      <c r="B134" s="832"/>
      <c r="C134" s="832"/>
      <c r="D134" s="832"/>
      <c r="E134" s="832"/>
      <c r="F134" s="832"/>
      <c r="G134" s="832"/>
      <c r="H134" s="832"/>
      <c r="I134" s="832"/>
      <c r="J134" s="832"/>
      <c r="K134" s="832"/>
      <c r="L134" s="832"/>
      <c r="M134" s="832"/>
      <c r="N134" s="832"/>
      <c r="O134" s="832"/>
      <c r="P134" s="832"/>
      <c r="Q134" s="832"/>
      <c r="R134" s="832"/>
      <c r="W134" s="858"/>
    </row>
    <row r="135" spans="2:23" s="591" customFormat="1" x14ac:dyDescent="0.25">
      <c r="B135" s="832"/>
      <c r="C135" s="832"/>
      <c r="D135" s="832"/>
      <c r="E135" s="832"/>
      <c r="F135" s="832"/>
      <c r="G135" s="832"/>
      <c r="H135" s="832"/>
      <c r="I135" s="832"/>
      <c r="J135" s="832"/>
      <c r="K135" s="832"/>
      <c r="L135" s="832"/>
      <c r="M135" s="832"/>
      <c r="N135" s="832"/>
      <c r="O135" s="832"/>
      <c r="P135" s="832"/>
      <c r="Q135" s="832"/>
      <c r="R135" s="832"/>
      <c r="W135" s="858"/>
    </row>
    <row r="136" spans="2:23" s="591" customFormat="1" x14ac:dyDescent="0.25">
      <c r="B136" s="832"/>
      <c r="C136" s="832"/>
      <c r="D136" s="832"/>
      <c r="E136" s="832"/>
      <c r="F136" s="832"/>
      <c r="G136" s="832"/>
      <c r="H136" s="832"/>
      <c r="I136" s="832"/>
      <c r="J136" s="832"/>
      <c r="K136" s="832"/>
      <c r="L136" s="832"/>
      <c r="M136" s="832"/>
      <c r="N136" s="832"/>
      <c r="O136" s="832"/>
      <c r="P136" s="832"/>
      <c r="Q136" s="832"/>
      <c r="R136" s="832"/>
      <c r="W136" s="858"/>
    </row>
    <row r="137" spans="2:23" s="591" customFormat="1" x14ac:dyDescent="0.25">
      <c r="B137" s="832"/>
      <c r="C137" s="832"/>
      <c r="D137" s="832"/>
      <c r="E137" s="832"/>
      <c r="F137" s="832"/>
      <c r="G137" s="832"/>
      <c r="H137" s="832"/>
      <c r="I137" s="832"/>
      <c r="J137" s="832"/>
      <c r="K137" s="832"/>
      <c r="L137" s="832"/>
      <c r="M137" s="832"/>
      <c r="N137" s="832"/>
      <c r="O137" s="832"/>
      <c r="P137" s="832"/>
      <c r="Q137" s="832"/>
      <c r="R137" s="832"/>
      <c r="W137" s="858"/>
    </row>
    <row r="138" spans="2:23" s="591" customFormat="1" x14ac:dyDescent="0.25">
      <c r="D138" s="832"/>
      <c r="E138" s="832"/>
      <c r="F138" s="832"/>
      <c r="G138" s="832"/>
      <c r="H138" s="832"/>
      <c r="I138" s="832"/>
      <c r="J138" s="832"/>
      <c r="K138" s="832"/>
      <c r="L138" s="832"/>
      <c r="M138" s="832"/>
      <c r="N138" s="832"/>
      <c r="O138" s="832"/>
      <c r="P138" s="832"/>
      <c r="Q138" s="832"/>
      <c r="R138" s="832"/>
      <c r="W138" s="858"/>
    </row>
    <row r="139" spans="2:23" s="591" customFormat="1" x14ac:dyDescent="0.25">
      <c r="W139" s="858"/>
    </row>
    <row r="140" spans="2:23" s="591" customFormat="1" x14ac:dyDescent="0.25">
      <c r="W140" s="858"/>
    </row>
    <row r="141" spans="2:23" s="591" customFormat="1" x14ac:dyDescent="0.25">
      <c r="W141" s="858"/>
    </row>
    <row r="142" spans="2:23" s="591" customFormat="1" x14ac:dyDescent="0.25">
      <c r="W142" s="858"/>
    </row>
    <row r="143" spans="2:23" s="591" customFormat="1" x14ac:dyDescent="0.25">
      <c r="W143" s="858"/>
    </row>
    <row r="144" spans="2:23" s="591" customFormat="1" x14ac:dyDescent="0.25">
      <c r="W144" s="858"/>
    </row>
    <row r="145" spans="4:24" s="591" customFormat="1" x14ac:dyDescent="0.25">
      <c r="W145" s="858"/>
    </row>
    <row r="146" spans="4:24" s="591" customFormat="1" x14ac:dyDescent="0.25">
      <c r="W146" s="858"/>
    </row>
    <row r="147" spans="4:24" s="591" customFormat="1" x14ac:dyDescent="0.25">
      <c r="W147" s="858"/>
    </row>
    <row r="148" spans="4:24" x14ac:dyDescent="0.25">
      <c r="D148" s="591"/>
      <c r="E148" s="591"/>
      <c r="F148" s="591"/>
      <c r="G148" s="591"/>
      <c r="H148" s="591"/>
      <c r="I148" s="591"/>
      <c r="J148" s="591"/>
      <c r="K148" s="591"/>
      <c r="L148" s="591"/>
      <c r="M148" s="591"/>
      <c r="N148" s="591"/>
      <c r="O148" s="591"/>
      <c r="P148" s="591"/>
      <c r="Q148" s="591"/>
      <c r="R148" s="591"/>
      <c r="S148" s="591"/>
      <c r="T148" s="591"/>
      <c r="U148" s="591"/>
      <c r="V148" s="591"/>
      <c r="W148" s="858"/>
      <c r="X148" s="591"/>
    </row>
  </sheetData>
  <mergeCells count="29">
    <mergeCell ref="A65:B65"/>
    <mergeCell ref="M7:M8"/>
    <mergeCell ref="R7:R8"/>
    <mergeCell ref="B7:B8"/>
    <mergeCell ref="L7:L8"/>
    <mergeCell ref="K7:K8"/>
    <mergeCell ref="A7:A8"/>
    <mergeCell ref="C7:C8"/>
    <mergeCell ref="F7:F8"/>
    <mergeCell ref="E7:E8"/>
    <mergeCell ref="D7:D8"/>
    <mergeCell ref="I7:I8"/>
    <mergeCell ref="G7:G8"/>
    <mergeCell ref="J7:J8"/>
    <mergeCell ref="D1:X1"/>
    <mergeCell ref="D2:X2"/>
    <mergeCell ref="D3:X3"/>
    <mergeCell ref="D6:X6"/>
    <mergeCell ref="U7:U8"/>
    <mergeCell ref="X7:X8"/>
    <mergeCell ref="V7:V8"/>
    <mergeCell ref="S7:S8"/>
    <mergeCell ref="T7:T8"/>
    <mergeCell ref="W7:W8"/>
    <mergeCell ref="P7:P8"/>
    <mergeCell ref="H7:H8"/>
    <mergeCell ref="O7:O8"/>
    <mergeCell ref="Q7:Q8"/>
    <mergeCell ref="N7:N8"/>
  </mergeCells>
  <phoneticPr fontId="0" type="noConversion"/>
  <printOptions horizontalCentered="1"/>
  <pageMargins left="0.1" right="0.15" top="1" bottom="0.75" header="0.69" footer="0"/>
  <pageSetup scale="68" fitToHeight="15" orientation="landscape" r:id="rId1"/>
  <headerFooter alignWithMargins="0">
    <oddFooter>&amp;L&amp;"Times New Roman,Regular"&amp;9
Journal Entry Control Log
June 2016
&amp;R&amp;P of &amp;N
&amp;D   &amp;T</oddFooter>
  </headerFooter>
  <rowBreaks count="10" manualBreakCount="10">
    <brk id="11" max="16383" man="1"/>
    <brk id="19" max="16383" man="1"/>
    <brk id="29" max="16383" man="1"/>
    <brk id="43" max="16383" man="1"/>
    <brk id="47" max="16383" man="1"/>
    <brk id="57" max="16383" man="1"/>
    <brk id="78" max="16383" man="1"/>
    <brk id="86" max="23" man="1"/>
    <brk id="90" max="9" man="1"/>
    <brk id="108" max="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pageSetUpPr fitToPage="1"/>
  </sheetPr>
  <dimension ref="B1:O62"/>
  <sheetViews>
    <sheetView showGridLines="0" topLeftCell="A14" zoomScaleNormal="100" workbookViewId="0">
      <selection activeCell="C18" sqref="C18"/>
    </sheetView>
  </sheetViews>
  <sheetFormatPr defaultColWidth="7.88671875" defaultRowHeight="13.2" x14ac:dyDescent="0.25"/>
  <cols>
    <col min="1" max="1" width="6.109375" style="1" customWidth="1"/>
    <col min="2" max="2" width="12.5546875" style="1" customWidth="1"/>
    <col min="3" max="3" width="46.5546875" style="1" customWidth="1"/>
    <col min="4" max="5" width="7.109375" style="1" customWidth="1"/>
    <col min="6" max="6" width="1.44140625" style="607" customWidth="1"/>
    <col min="7" max="7" width="8.5546875" style="1" customWidth="1"/>
    <col min="8" max="9" width="7.109375" style="1" customWidth="1"/>
    <col min="10" max="10" width="1.44140625" style="607" customWidth="1"/>
    <col min="11" max="11" width="7.109375" style="1" customWidth="1"/>
    <col min="12" max="12" width="1.44140625" style="1" customWidth="1"/>
    <col min="13" max="13" width="10.88671875" style="1" customWidth="1"/>
    <col min="14" max="14" width="17.33203125" style="1" customWidth="1"/>
    <col min="15" max="15" width="12.44140625" style="1" bestFit="1" customWidth="1"/>
    <col min="16" max="16384" width="7.88671875" style="1"/>
  </cols>
  <sheetData>
    <row r="1" spans="2:15" s="305" customFormat="1" hidden="1" x14ac:dyDescent="0.25">
      <c r="B1" s="677" t="s">
        <v>2100</v>
      </c>
    </row>
    <row r="2" spans="2:15" s="305" customFormat="1" hidden="1" x14ac:dyDescent="0.25">
      <c r="B2" s="2299" t="s">
        <v>2475</v>
      </c>
      <c r="C2" s="2299"/>
      <c r="D2" s="2299"/>
      <c r="E2" s="2299"/>
      <c r="F2" s="2299"/>
      <c r="G2" s="2299"/>
      <c r="H2" s="2299"/>
      <c r="I2" s="2299"/>
      <c r="J2" s="2299"/>
      <c r="K2" s="2299"/>
      <c r="L2" s="2299"/>
      <c r="M2" s="2299"/>
      <c r="N2" s="2299"/>
    </row>
    <row r="3" spans="2:15" s="305" customFormat="1" hidden="1" x14ac:dyDescent="0.25">
      <c r="B3" s="677"/>
    </row>
    <row r="4" spans="2:15" s="305" customFormat="1" hidden="1" x14ac:dyDescent="0.25">
      <c r="B4" s="1897"/>
      <c r="C4" s="1897"/>
      <c r="D4" s="1897"/>
      <c r="E4" s="1897"/>
      <c r="F4" s="1897"/>
      <c r="G4" s="1897"/>
      <c r="H4" s="1897"/>
      <c r="I4" s="1897"/>
      <c r="J4" s="1897"/>
      <c r="K4" s="1897"/>
      <c r="L4" s="1897"/>
      <c r="M4" s="1897"/>
      <c r="N4" s="1897"/>
    </row>
    <row r="5" spans="2:15" ht="13.8" thickBot="1" x14ac:dyDescent="0.3">
      <c r="B5" s="240"/>
      <c r="C5" s="240"/>
      <c r="D5" s="240"/>
      <c r="E5" s="240"/>
      <c r="G5" s="240"/>
      <c r="H5" s="240"/>
      <c r="I5" s="240"/>
      <c r="K5" s="406" t="s">
        <v>82</v>
      </c>
      <c r="M5" s="6"/>
      <c r="N5" s="6"/>
    </row>
    <row r="6" spans="2:15" ht="25.5" customHeight="1" thickBot="1" x14ac:dyDescent="0.3">
      <c r="B6" s="240"/>
      <c r="C6" s="240"/>
      <c r="D6" s="240"/>
      <c r="E6" s="240"/>
      <c r="G6" s="240"/>
      <c r="H6" s="240"/>
      <c r="I6" s="240"/>
      <c r="K6" s="406" t="s">
        <v>85</v>
      </c>
      <c r="M6" s="6"/>
      <c r="N6" s="6"/>
    </row>
    <row r="7" spans="2:15" ht="13.8" thickBot="1" x14ac:dyDescent="0.3">
      <c r="B7" s="240"/>
      <c r="C7" s="240"/>
      <c r="D7" s="240"/>
      <c r="E7" s="240"/>
      <c r="G7" s="240"/>
      <c r="H7" s="240"/>
      <c r="I7" s="240"/>
    </row>
    <row r="8" spans="2:15" ht="15.6" x14ac:dyDescent="0.3">
      <c r="B8" s="2271"/>
      <c r="C8" s="2272"/>
      <c r="D8" s="2272"/>
      <c r="E8" s="2272"/>
      <c r="F8" s="2272"/>
      <c r="G8" s="2272"/>
      <c r="H8" s="2272"/>
      <c r="I8" s="2272"/>
      <c r="J8" s="2272"/>
      <c r="K8" s="2272"/>
      <c r="L8" s="2272"/>
      <c r="M8" s="2272"/>
      <c r="N8" s="2301"/>
    </row>
    <row r="9" spans="2:15" s="607" customFormat="1" ht="15.6" x14ac:dyDescent="0.3">
      <c r="B9" s="2274" t="s">
        <v>1374</v>
      </c>
      <c r="C9" s="2275"/>
      <c r="D9" s="2275"/>
      <c r="E9" s="2275"/>
      <c r="F9" s="2275"/>
      <c r="G9" s="2275"/>
      <c r="H9" s="2275"/>
      <c r="I9" s="2275"/>
      <c r="J9" s="2275"/>
      <c r="K9" s="2275"/>
      <c r="L9" s="2275"/>
      <c r="M9" s="2275"/>
      <c r="N9" s="2295"/>
    </row>
    <row r="10" spans="2:15" ht="15.6" x14ac:dyDescent="0.3">
      <c r="B10" s="2274" t="s">
        <v>1378</v>
      </c>
      <c r="C10" s="2275"/>
      <c r="D10" s="2275"/>
      <c r="E10" s="2275"/>
      <c r="F10" s="2275"/>
      <c r="G10" s="2275"/>
      <c r="H10" s="2275"/>
      <c r="I10" s="2275"/>
      <c r="J10" s="2275"/>
      <c r="K10" s="2275"/>
      <c r="L10" s="2275"/>
      <c r="M10" s="2275"/>
      <c r="N10" s="2295"/>
    </row>
    <row r="11" spans="2:15" ht="15.6" x14ac:dyDescent="0.3">
      <c r="B11" s="2283" t="s">
        <v>1199</v>
      </c>
      <c r="C11" s="2284"/>
      <c r="D11" s="2284"/>
      <c r="E11" s="1347"/>
      <c r="F11" s="1470"/>
      <c r="G11" s="1347"/>
      <c r="H11" s="1347"/>
      <c r="I11" s="1347"/>
      <c r="J11" s="1470"/>
      <c r="K11" s="1347"/>
      <c r="L11" s="1347"/>
      <c r="M11" s="1347"/>
      <c r="N11" s="1358"/>
    </row>
    <row r="12" spans="2:15" x14ac:dyDescent="0.25">
      <c r="B12" s="10" t="s">
        <v>259</v>
      </c>
      <c r="C12" s="609"/>
      <c r="D12" s="609"/>
      <c r="E12" s="609"/>
      <c r="F12" s="612"/>
      <c r="G12" s="612"/>
      <c r="H12" s="612"/>
      <c r="I12" s="83" t="s">
        <v>967</v>
      </c>
      <c r="J12" s="612"/>
      <c r="K12" s="612"/>
      <c r="L12" s="612"/>
      <c r="M12" s="612"/>
      <c r="N12" s="40"/>
      <c r="O12" s="5"/>
    </row>
    <row r="13" spans="2:15" x14ac:dyDescent="0.25">
      <c r="B13" s="47" t="s">
        <v>1200</v>
      </c>
      <c r="C13" s="609"/>
      <c r="D13" s="612"/>
      <c r="E13" s="612"/>
      <c r="F13" s="612"/>
      <c r="G13" s="612"/>
      <c r="H13" s="612"/>
      <c r="I13" s="612"/>
      <c r="J13" s="612"/>
      <c r="K13" s="612"/>
      <c r="L13" s="612"/>
      <c r="M13" s="612"/>
      <c r="N13" s="40"/>
      <c r="O13" s="5"/>
    </row>
    <row r="14" spans="2:15" x14ac:dyDescent="0.25">
      <c r="B14" s="10"/>
      <c r="C14" s="612"/>
      <c r="D14" s="612"/>
      <c r="E14" s="612"/>
      <c r="F14" s="612"/>
      <c r="G14" s="612"/>
      <c r="H14" s="612"/>
      <c r="I14" s="612"/>
      <c r="J14" s="612"/>
      <c r="K14" s="612"/>
      <c r="L14" s="612"/>
      <c r="M14" s="612"/>
      <c r="N14" s="40"/>
      <c r="O14" s="5"/>
    </row>
    <row r="15" spans="2:15" ht="13.8" thickBot="1" x14ac:dyDescent="0.3">
      <c r="B15" s="10"/>
      <c r="C15" s="6" t="s">
        <v>1366</v>
      </c>
      <c r="D15" s="6"/>
      <c r="E15" s="6"/>
      <c r="F15" s="6"/>
      <c r="G15" s="6" t="s">
        <v>1408</v>
      </c>
      <c r="H15" s="6"/>
      <c r="I15" s="6"/>
      <c r="J15" s="6"/>
      <c r="K15" s="6"/>
      <c r="L15" s="6"/>
      <c r="M15" s="6"/>
      <c r="N15" s="50"/>
      <c r="O15" s="5"/>
    </row>
    <row r="16" spans="2:15" x14ac:dyDescent="0.25">
      <c r="B16" s="10"/>
      <c r="C16" s="612"/>
      <c r="D16" s="612"/>
      <c r="E16" s="612"/>
      <c r="F16" s="612"/>
      <c r="G16" s="612"/>
      <c r="H16" s="612"/>
      <c r="I16" s="612"/>
      <c r="J16" s="612"/>
      <c r="K16" s="612"/>
      <c r="L16" s="612"/>
      <c r="M16" s="612"/>
      <c r="N16" s="40"/>
      <c r="O16" s="5"/>
    </row>
    <row r="17" spans="2:15" ht="13.8" thickBot="1" x14ac:dyDescent="0.3">
      <c r="B17" s="10"/>
      <c r="C17" s="612"/>
      <c r="D17" s="612"/>
      <c r="E17" s="612"/>
      <c r="F17" s="612"/>
      <c r="G17" s="612"/>
      <c r="H17" s="612"/>
      <c r="I17" s="612"/>
      <c r="J17" s="612"/>
      <c r="K17" s="612"/>
      <c r="L17" s="612"/>
      <c r="M17" s="612"/>
      <c r="N17" s="40"/>
      <c r="O17" s="5"/>
    </row>
    <row r="18" spans="2:15" x14ac:dyDescent="0.25">
      <c r="B18" s="1094" t="s">
        <v>1380</v>
      </c>
      <c r="C18" s="770" t="s">
        <v>1367</v>
      </c>
      <c r="D18" s="771" t="s">
        <v>1368</v>
      </c>
      <c r="E18" s="771" t="s">
        <v>1377</v>
      </c>
      <c r="F18" s="771"/>
      <c r="G18" s="771" t="s">
        <v>1369</v>
      </c>
      <c r="H18" s="771" t="s">
        <v>1370</v>
      </c>
      <c r="I18" s="771" t="s">
        <v>1122</v>
      </c>
      <c r="J18" s="771"/>
      <c r="K18" s="771" t="s">
        <v>1120</v>
      </c>
      <c r="L18" s="771"/>
      <c r="M18" s="771" t="s">
        <v>1371</v>
      </c>
      <c r="N18" s="772" t="s">
        <v>1371</v>
      </c>
      <c r="O18" s="5"/>
    </row>
    <row r="19" spans="2:15" x14ac:dyDescent="0.25">
      <c r="B19" s="10"/>
      <c r="C19" s="10"/>
      <c r="D19" s="612"/>
      <c r="E19" s="612"/>
      <c r="F19" s="612"/>
      <c r="G19" s="612"/>
      <c r="H19" s="612"/>
      <c r="I19" s="1352" t="s">
        <v>1993</v>
      </c>
      <c r="J19" s="612"/>
      <c r="K19" s="1352" t="s">
        <v>1119</v>
      </c>
      <c r="L19" s="612"/>
      <c r="M19" s="1352" t="s">
        <v>1372</v>
      </c>
      <c r="N19" s="12" t="s">
        <v>1373</v>
      </c>
      <c r="O19" s="5"/>
    </row>
    <row r="20" spans="2:15" ht="6.75" customHeight="1" thickBot="1" x14ac:dyDescent="0.3">
      <c r="B20" s="10"/>
      <c r="C20" s="13"/>
      <c r="D20" s="14"/>
      <c r="E20" s="14"/>
      <c r="F20" s="14"/>
      <c r="G20" s="14"/>
      <c r="H20" s="14"/>
      <c r="I20" s="14"/>
      <c r="J20" s="14"/>
      <c r="K20" s="14"/>
      <c r="L20" s="14"/>
      <c r="M20" s="15"/>
      <c r="N20" s="16"/>
      <c r="O20" s="5"/>
    </row>
    <row r="21" spans="2:15" ht="13.8" thickTop="1" x14ac:dyDescent="0.25">
      <c r="B21" s="1363" t="s">
        <v>1386</v>
      </c>
      <c r="C21" s="1349" t="s">
        <v>1201</v>
      </c>
      <c r="D21" s="612"/>
      <c r="E21" s="612"/>
      <c r="F21" s="612"/>
      <c r="G21" s="612"/>
      <c r="H21" s="612"/>
      <c r="I21" s="612"/>
      <c r="J21" s="612"/>
      <c r="K21" s="612"/>
      <c r="L21" s="612"/>
      <c r="M21" s="18"/>
      <c r="N21" s="825"/>
      <c r="O21" s="5"/>
    </row>
    <row r="22" spans="2:15" x14ac:dyDescent="0.25">
      <c r="B22" s="1363"/>
      <c r="C22" s="1107" t="s">
        <v>50</v>
      </c>
      <c r="D22" s="506">
        <v>12210</v>
      </c>
      <c r="E22" s="1364"/>
      <c r="F22" s="612"/>
      <c r="G22" s="1364" t="s">
        <v>1202</v>
      </c>
      <c r="H22" s="1364"/>
      <c r="I22" s="1364">
        <v>2017</v>
      </c>
      <c r="J22" s="612"/>
      <c r="K22" s="1364"/>
      <c r="L22" s="612"/>
      <c r="M22" s="63">
        <v>298303</v>
      </c>
      <c r="N22" s="827"/>
      <c r="O22" s="5"/>
    </row>
    <row r="23" spans="2:15" x14ac:dyDescent="0.25">
      <c r="B23" s="1363"/>
      <c r="C23" s="1107" t="s">
        <v>50</v>
      </c>
      <c r="D23" s="506">
        <v>12220</v>
      </c>
      <c r="E23" s="1364"/>
      <c r="F23" s="612"/>
      <c r="G23" s="1364" t="s">
        <v>1203</v>
      </c>
      <c r="H23" s="1364"/>
      <c r="I23" s="2087">
        <v>2017</v>
      </c>
      <c r="J23" s="612"/>
      <c r="K23" s="1364"/>
      <c r="L23" s="612"/>
      <c r="M23" s="63">
        <v>4959</v>
      </c>
      <c r="N23" s="827"/>
      <c r="O23" s="5"/>
    </row>
    <row r="24" spans="2:15" x14ac:dyDescent="0.25">
      <c r="B24" s="1363"/>
      <c r="C24" s="1107" t="s">
        <v>50</v>
      </c>
      <c r="D24" s="506">
        <v>12230</v>
      </c>
      <c r="E24" s="1364"/>
      <c r="F24" s="612"/>
      <c r="G24" s="1364" t="s">
        <v>1343</v>
      </c>
      <c r="H24" s="1364"/>
      <c r="I24" s="2087">
        <v>2017</v>
      </c>
      <c r="J24" s="612"/>
      <c r="K24" s="1364"/>
      <c r="L24" s="612"/>
      <c r="M24" s="63">
        <v>18633</v>
      </c>
      <c r="N24" s="829"/>
      <c r="O24" s="5"/>
    </row>
    <row r="25" spans="2:15" x14ac:dyDescent="0.25">
      <c r="B25" s="1363"/>
      <c r="C25" s="1107" t="s">
        <v>50</v>
      </c>
      <c r="D25" s="506">
        <v>12240</v>
      </c>
      <c r="E25" s="1364"/>
      <c r="F25" s="612"/>
      <c r="G25" s="1364" t="s">
        <v>1344</v>
      </c>
      <c r="H25" s="1364"/>
      <c r="I25" s="2087">
        <v>2017</v>
      </c>
      <c r="J25" s="612"/>
      <c r="K25" s="1364"/>
      <c r="L25" s="612"/>
      <c r="M25" s="63"/>
      <c r="N25" s="829"/>
      <c r="O25" s="5"/>
    </row>
    <row r="26" spans="2:15" x14ac:dyDescent="0.25">
      <c r="B26" s="1363"/>
      <c r="C26" s="1107" t="s">
        <v>50</v>
      </c>
      <c r="D26" s="506">
        <v>12250</v>
      </c>
      <c r="E26" s="1364"/>
      <c r="F26" s="612"/>
      <c r="G26" s="1364" t="s">
        <v>661</v>
      </c>
      <c r="H26" s="1364"/>
      <c r="I26" s="2087">
        <v>2017</v>
      </c>
      <c r="J26" s="612"/>
      <c r="K26" s="1364"/>
      <c r="L26" s="612"/>
      <c r="M26" s="63"/>
      <c r="N26" s="829"/>
      <c r="O26" s="5"/>
    </row>
    <row r="27" spans="2:15" x14ac:dyDescent="0.25">
      <c r="B27" s="1363"/>
      <c r="C27" s="1107" t="s">
        <v>50</v>
      </c>
      <c r="D27" s="506">
        <v>12260</v>
      </c>
      <c r="E27" s="1364"/>
      <c r="F27" s="612"/>
      <c r="G27" s="1364" t="s">
        <v>1345</v>
      </c>
      <c r="H27" s="1364"/>
      <c r="I27" s="2087">
        <v>2017</v>
      </c>
      <c r="J27" s="612"/>
      <c r="K27" s="1364"/>
      <c r="L27" s="612"/>
      <c r="M27" s="63"/>
      <c r="N27" s="827"/>
      <c r="O27" s="26"/>
    </row>
    <row r="28" spans="2:15" x14ac:dyDescent="0.25">
      <c r="B28" s="1363"/>
      <c r="C28" s="1107" t="s">
        <v>50</v>
      </c>
      <c r="D28" s="506">
        <v>12270</v>
      </c>
      <c r="E28" s="1364"/>
      <c r="F28" s="612"/>
      <c r="G28" s="1364" t="s">
        <v>1346</v>
      </c>
      <c r="H28" s="1364"/>
      <c r="I28" s="2087">
        <v>2017</v>
      </c>
      <c r="J28" s="612"/>
      <c r="K28" s="1364"/>
      <c r="L28" s="612"/>
      <c r="M28" s="63">
        <v>10000</v>
      </c>
      <c r="N28" s="827"/>
      <c r="O28" s="26"/>
    </row>
    <row r="29" spans="2:15" x14ac:dyDescent="0.25">
      <c r="B29" s="1363"/>
      <c r="C29" s="1107" t="s">
        <v>50</v>
      </c>
      <c r="D29" s="506">
        <v>12280</v>
      </c>
      <c r="E29" s="1364"/>
      <c r="F29" s="612"/>
      <c r="G29" s="1364" t="s">
        <v>1347</v>
      </c>
      <c r="H29" s="1364"/>
      <c r="I29" s="2087">
        <v>2017</v>
      </c>
      <c r="J29" s="612"/>
      <c r="K29" s="1364"/>
      <c r="L29" s="612"/>
      <c r="M29" s="63">
        <v>10000</v>
      </c>
      <c r="N29" s="827"/>
      <c r="O29" s="26"/>
    </row>
    <row r="30" spans="2:15" x14ac:dyDescent="0.25">
      <c r="B30" s="1363" t="s">
        <v>1386</v>
      </c>
      <c r="C30" s="1140" t="s">
        <v>725</v>
      </c>
      <c r="D30" s="612"/>
      <c r="E30" s="1364"/>
      <c r="F30" s="612"/>
      <c r="G30" s="1364"/>
      <c r="H30" s="1364"/>
      <c r="I30" s="1364"/>
      <c r="J30" s="612"/>
      <c r="K30" s="1364"/>
      <c r="L30" s="612"/>
      <c r="M30" s="824"/>
      <c r="N30" s="827"/>
      <c r="O30" s="26"/>
    </row>
    <row r="31" spans="2:15" x14ac:dyDescent="0.25">
      <c r="B31" s="10"/>
      <c r="C31" s="1006" t="s">
        <v>1080</v>
      </c>
      <c r="D31" s="506">
        <v>12210</v>
      </c>
      <c r="E31" s="1364"/>
      <c r="F31" s="612"/>
      <c r="G31" s="1364" t="s">
        <v>604</v>
      </c>
      <c r="H31" s="1364"/>
      <c r="I31" s="2087">
        <v>2017</v>
      </c>
      <c r="J31" s="612"/>
      <c r="K31" s="1364"/>
      <c r="L31" s="612"/>
      <c r="M31" s="824"/>
      <c r="N31" s="827">
        <v>298303</v>
      </c>
      <c r="O31" s="26"/>
    </row>
    <row r="32" spans="2:15" x14ac:dyDescent="0.25">
      <c r="B32" s="10"/>
      <c r="C32" s="1006" t="s">
        <v>1080</v>
      </c>
      <c r="D32" s="506">
        <v>12220</v>
      </c>
      <c r="E32" s="1364"/>
      <c r="F32" s="612"/>
      <c r="G32" s="1364" t="s">
        <v>606</v>
      </c>
      <c r="H32" s="1364"/>
      <c r="I32" s="2087">
        <v>2017</v>
      </c>
      <c r="J32" s="612"/>
      <c r="K32" s="1364"/>
      <c r="L32" s="612"/>
      <c r="M32" s="824"/>
      <c r="N32" s="827">
        <v>4959</v>
      </c>
      <c r="O32" s="26"/>
    </row>
    <row r="33" spans="2:15" x14ac:dyDescent="0.25">
      <c r="B33" s="10"/>
      <c r="C33" s="1006" t="s">
        <v>1080</v>
      </c>
      <c r="D33" s="506">
        <v>12230</v>
      </c>
      <c r="E33" s="1364"/>
      <c r="F33" s="612"/>
      <c r="G33" s="1364" t="s">
        <v>605</v>
      </c>
      <c r="H33" s="1364"/>
      <c r="I33" s="2087">
        <v>2017</v>
      </c>
      <c r="J33" s="612"/>
      <c r="K33" s="1364"/>
      <c r="L33" s="612"/>
      <c r="M33" s="824"/>
      <c r="N33" s="827">
        <v>18633</v>
      </c>
      <c r="O33" s="5"/>
    </row>
    <row r="34" spans="2:15" x14ac:dyDescent="0.25">
      <c r="B34" s="10"/>
      <c r="C34" s="1006" t="s">
        <v>1080</v>
      </c>
      <c r="D34" s="506">
        <v>12240</v>
      </c>
      <c r="E34" s="1364"/>
      <c r="F34" s="612"/>
      <c r="G34" s="1364" t="s">
        <v>821</v>
      </c>
      <c r="H34" s="1364"/>
      <c r="I34" s="2087">
        <v>2017</v>
      </c>
      <c r="J34" s="612"/>
      <c r="K34" s="1364"/>
      <c r="L34" s="612"/>
      <c r="M34" s="824"/>
      <c r="N34" s="827"/>
      <c r="O34" s="5"/>
    </row>
    <row r="35" spans="2:15" x14ac:dyDescent="0.25">
      <c r="B35" s="10"/>
      <c r="C35" s="1006" t="s">
        <v>1080</v>
      </c>
      <c r="D35" s="506">
        <v>12250</v>
      </c>
      <c r="E35" s="1364"/>
      <c r="F35" s="612"/>
      <c r="G35" s="1364" t="s">
        <v>820</v>
      </c>
      <c r="H35" s="1364"/>
      <c r="I35" s="2087">
        <v>2017</v>
      </c>
      <c r="J35" s="612"/>
      <c r="K35" s="1364"/>
      <c r="L35" s="612"/>
      <c r="M35" s="824"/>
      <c r="N35" s="827"/>
      <c r="O35" s="5"/>
    </row>
    <row r="36" spans="2:15" x14ac:dyDescent="0.25">
      <c r="B36" s="10"/>
      <c r="C36" s="1006" t="s">
        <v>1080</v>
      </c>
      <c r="D36" s="506">
        <v>12260</v>
      </c>
      <c r="E36" s="1364"/>
      <c r="F36" s="612"/>
      <c r="G36" s="1364" t="s">
        <v>1342</v>
      </c>
      <c r="H36" s="1364"/>
      <c r="I36" s="2087">
        <v>2017</v>
      </c>
      <c r="J36" s="612"/>
      <c r="K36" s="1364"/>
      <c r="L36" s="612"/>
      <c r="M36" s="824"/>
      <c r="N36" s="827"/>
      <c r="O36" s="5"/>
    </row>
    <row r="37" spans="2:15" x14ac:dyDescent="0.25">
      <c r="B37" s="10"/>
      <c r="C37" s="1006" t="s">
        <v>1080</v>
      </c>
      <c r="D37" s="506">
        <v>12270</v>
      </c>
      <c r="E37" s="1364"/>
      <c r="F37" s="612"/>
      <c r="G37" s="1364" t="s">
        <v>822</v>
      </c>
      <c r="H37" s="1364"/>
      <c r="I37" s="2087">
        <v>2017</v>
      </c>
      <c r="J37" s="612"/>
      <c r="K37" s="1364"/>
      <c r="L37" s="612"/>
      <c r="M37" s="824"/>
      <c r="N37" s="827">
        <v>10000</v>
      </c>
      <c r="O37" s="5"/>
    </row>
    <row r="38" spans="2:15" ht="13.8" thickBot="1" x14ac:dyDescent="0.3">
      <c r="B38" s="10"/>
      <c r="C38" s="1006" t="s">
        <v>1080</v>
      </c>
      <c r="D38" s="506">
        <v>12280</v>
      </c>
      <c r="E38" s="1364"/>
      <c r="F38" s="6"/>
      <c r="G38" s="1364" t="s">
        <v>607</v>
      </c>
      <c r="H38" s="1364"/>
      <c r="I38" s="2087">
        <v>2017</v>
      </c>
      <c r="J38" s="6"/>
      <c r="K38" s="53"/>
      <c r="L38" s="6"/>
      <c r="M38" s="54"/>
      <c r="N38" s="55">
        <v>10000</v>
      </c>
      <c r="O38" s="5"/>
    </row>
    <row r="39" spans="2:15" x14ac:dyDescent="0.25">
      <c r="B39" s="10"/>
      <c r="C39" s="1361"/>
      <c r="D39" s="1362"/>
      <c r="E39" s="1362"/>
      <c r="F39" s="29"/>
      <c r="G39" s="1362"/>
      <c r="H39" s="1362"/>
      <c r="I39" s="1362"/>
      <c r="J39" s="29"/>
      <c r="K39" s="1362"/>
      <c r="L39" s="29"/>
      <c r="M39" s="30"/>
      <c r="N39" s="31"/>
      <c r="O39" s="5"/>
    </row>
    <row r="40" spans="2:15" ht="13.8" thickBot="1" x14ac:dyDescent="0.3">
      <c r="B40" s="10"/>
      <c r="C40" s="10"/>
      <c r="D40" s="612"/>
      <c r="E40" s="612"/>
      <c r="F40" s="612"/>
      <c r="G40" s="612"/>
      <c r="H40" s="612"/>
      <c r="I40" s="612"/>
      <c r="J40" s="612"/>
      <c r="K40" s="612"/>
      <c r="L40" s="612"/>
      <c r="M40" s="32">
        <f>SUM(M22:M39)</f>
        <v>341895</v>
      </c>
      <c r="N40" s="33">
        <f>SUM(N22:N39)</f>
        <v>341895</v>
      </c>
      <c r="O40" s="84"/>
    </row>
    <row r="41" spans="2:15" ht="14.4" thickTop="1" thickBot="1" x14ac:dyDescent="0.3">
      <c r="B41" s="10"/>
      <c r="C41" s="34"/>
      <c r="D41" s="6"/>
      <c r="E41" s="6"/>
      <c r="F41" s="6"/>
      <c r="G41" s="6"/>
      <c r="H41" s="6"/>
      <c r="I41" s="6"/>
      <c r="J41" s="6"/>
      <c r="K41" s="6"/>
      <c r="L41" s="6"/>
      <c r="M41" s="35"/>
      <c r="N41" s="36">
        <f>+N40-M40</f>
        <v>0</v>
      </c>
    </row>
    <row r="42" spans="2:15" x14ac:dyDescent="0.25">
      <c r="B42" s="10"/>
      <c r="C42" s="612"/>
      <c r="D42" s="612"/>
      <c r="E42" s="612"/>
      <c r="F42" s="612"/>
      <c r="G42" s="612"/>
      <c r="H42" s="612"/>
      <c r="I42" s="612"/>
      <c r="J42" s="612"/>
      <c r="K42" s="612"/>
      <c r="L42" s="612"/>
      <c r="M42" s="612"/>
      <c r="N42" s="40"/>
    </row>
    <row r="43" spans="2:15" x14ac:dyDescent="0.25">
      <c r="B43" s="10"/>
      <c r="C43" s="2279" t="s">
        <v>1409</v>
      </c>
      <c r="D43" s="2279"/>
      <c r="E43" s="612"/>
      <c r="F43" s="612"/>
      <c r="G43" s="612"/>
      <c r="H43" s="612"/>
      <c r="I43" s="612"/>
      <c r="J43" s="612"/>
      <c r="K43" s="612"/>
      <c r="L43" s="612"/>
      <c r="M43" s="612"/>
      <c r="N43" s="619"/>
    </row>
    <row r="44" spans="2:15" x14ac:dyDescent="0.25">
      <c r="B44" s="10"/>
      <c r="C44" s="612"/>
      <c r="D44" s="612"/>
      <c r="E44" s="612"/>
      <c r="F44" s="612"/>
      <c r="G44" s="612"/>
      <c r="H44" s="612"/>
      <c r="I44" s="612"/>
      <c r="J44" s="612"/>
      <c r="K44" s="612"/>
      <c r="L44" s="612"/>
      <c r="M44" s="612"/>
      <c r="N44" s="619"/>
    </row>
    <row r="45" spans="2:15" ht="30.75" customHeight="1" x14ac:dyDescent="0.25">
      <c r="B45" s="10"/>
      <c r="C45" s="2308" t="s">
        <v>2167</v>
      </c>
      <c r="D45" s="2308"/>
      <c r="E45" s="2308"/>
      <c r="F45" s="2308"/>
      <c r="G45" s="2308"/>
      <c r="H45" s="2308"/>
      <c r="I45" s="2308"/>
      <c r="J45" s="2308"/>
      <c r="K45" s="2308"/>
      <c r="L45" s="2308"/>
      <c r="M45" s="2308"/>
      <c r="N45" s="2309"/>
    </row>
    <row r="46" spans="2:15" s="607" customFormat="1" x14ac:dyDescent="0.25">
      <c r="B46" s="10"/>
      <c r="C46" s="2308"/>
      <c r="D46" s="2308"/>
      <c r="E46" s="2308"/>
      <c r="F46" s="2308"/>
      <c r="G46" s="2308"/>
      <c r="H46" s="2308"/>
      <c r="I46" s="2308"/>
      <c r="J46" s="2308"/>
      <c r="K46" s="2308"/>
      <c r="L46" s="2308"/>
      <c r="M46" s="2308"/>
      <c r="N46" s="2309"/>
    </row>
    <row r="47" spans="2:15" x14ac:dyDescent="0.25">
      <c r="B47" s="10"/>
      <c r="C47" s="612" t="s">
        <v>180</v>
      </c>
      <c r="D47" s="612"/>
      <c r="E47" s="612"/>
      <c r="F47" s="612"/>
      <c r="G47" s="612"/>
      <c r="H47" s="612"/>
      <c r="I47" s="612"/>
      <c r="J47" s="612"/>
      <c r="K47" s="612"/>
      <c r="L47" s="612"/>
      <c r="M47" s="612"/>
      <c r="N47" s="619"/>
    </row>
    <row r="48" spans="2:15" x14ac:dyDescent="0.25">
      <c r="B48" s="10"/>
      <c r="C48" s="612"/>
      <c r="D48" s="612"/>
      <c r="E48" s="612"/>
      <c r="F48" s="612"/>
      <c r="G48" s="612"/>
      <c r="H48" s="612"/>
      <c r="I48" s="612"/>
      <c r="J48" s="612"/>
      <c r="K48" s="612"/>
      <c r="L48" s="612"/>
      <c r="M48" s="612"/>
      <c r="N48" s="619"/>
    </row>
    <row r="49" spans="2:15" x14ac:dyDescent="0.25">
      <c r="B49" s="47"/>
      <c r="C49" s="609" t="s">
        <v>962</v>
      </c>
      <c r="D49" s="609"/>
      <c r="E49" s="610" t="s">
        <v>181</v>
      </c>
      <c r="F49" s="609"/>
      <c r="G49" s="609"/>
      <c r="H49" s="609"/>
      <c r="I49" s="609"/>
      <c r="J49" s="609"/>
      <c r="K49" s="609"/>
      <c r="L49" s="609"/>
      <c r="M49" s="609"/>
      <c r="N49" s="619"/>
    </row>
    <row r="50" spans="2:15" x14ac:dyDescent="0.25">
      <c r="B50" s="47"/>
      <c r="C50" s="609"/>
      <c r="D50" s="609"/>
      <c r="E50" s="610" t="s">
        <v>182</v>
      </c>
      <c r="F50" s="609"/>
      <c r="G50" s="609"/>
      <c r="H50" s="609"/>
      <c r="I50" s="609"/>
      <c r="J50" s="609"/>
      <c r="K50" s="609"/>
      <c r="L50" s="609"/>
      <c r="M50" s="609"/>
      <c r="N50" s="619"/>
      <c r="O50" s="112"/>
    </row>
    <row r="51" spans="2:15" x14ac:dyDescent="0.25">
      <c r="B51" s="47"/>
      <c r="C51" s="612"/>
      <c r="D51" s="609"/>
      <c r="E51" s="610" t="s">
        <v>183</v>
      </c>
      <c r="F51" s="609"/>
      <c r="G51" s="609"/>
      <c r="H51" s="609"/>
      <c r="I51" s="609"/>
      <c r="J51" s="609"/>
      <c r="K51" s="609"/>
      <c r="L51" s="609"/>
      <c r="M51" s="609"/>
      <c r="N51" s="619"/>
    </row>
    <row r="52" spans="2:15" x14ac:dyDescent="0.25">
      <c r="B52" s="47"/>
      <c r="C52" s="612"/>
      <c r="D52" s="609"/>
      <c r="E52" s="610" t="s">
        <v>1348</v>
      </c>
      <c r="F52" s="609"/>
      <c r="G52" s="609"/>
      <c r="H52" s="609"/>
      <c r="I52" s="609"/>
      <c r="J52" s="609"/>
      <c r="K52" s="609"/>
      <c r="L52" s="609"/>
      <c r="M52" s="609"/>
      <c r="N52" s="619"/>
    </row>
    <row r="53" spans="2:15" x14ac:dyDescent="0.25">
      <c r="B53" s="47"/>
      <c r="C53" s="612"/>
      <c r="D53" s="609"/>
      <c r="E53" s="610"/>
      <c r="F53" s="609"/>
      <c r="G53" s="609"/>
      <c r="H53" s="609"/>
      <c r="I53" s="609"/>
      <c r="J53" s="609"/>
      <c r="K53" s="609"/>
      <c r="L53" s="609"/>
      <c r="M53" s="609"/>
      <c r="N53" s="619"/>
    </row>
    <row r="54" spans="2:15" x14ac:dyDescent="0.25">
      <c r="B54" s="47"/>
      <c r="C54" s="609" t="s">
        <v>1410</v>
      </c>
      <c r="D54" s="609"/>
      <c r="E54" s="610" t="s">
        <v>909</v>
      </c>
      <c r="F54" s="609"/>
      <c r="G54" s="609"/>
      <c r="H54" s="609"/>
      <c r="I54" s="609"/>
      <c r="J54" s="609"/>
      <c r="K54" s="609"/>
      <c r="L54" s="609"/>
      <c r="M54" s="609"/>
      <c r="N54" s="619"/>
    </row>
    <row r="55" spans="2:15" x14ac:dyDescent="0.25">
      <c r="B55" s="47"/>
      <c r="C55" s="609" t="s">
        <v>254</v>
      </c>
      <c r="D55" s="609"/>
      <c r="E55" s="609"/>
      <c r="F55" s="609"/>
      <c r="G55" s="609"/>
      <c r="H55" s="609"/>
      <c r="I55" s="609"/>
      <c r="J55" s="609"/>
      <c r="K55" s="609"/>
      <c r="L55" s="609"/>
      <c r="M55" s="609"/>
      <c r="N55" s="619"/>
    </row>
    <row r="56" spans="2:15" x14ac:dyDescent="0.25">
      <c r="B56" s="47"/>
      <c r="C56" s="609" t="s">
        <v>255</v>
      </c>
      <c r="D56" s="609"/>
      <c r="E56" s="609"/>
      <c r="F56" s="131"/>
      <c r="G56" s="609"/>
      <c r="H56" s="609"/>
      <c r="I56" s="609"/>
      <c r="J56" s="131"/>
      <c r="K56" s="609" t="s">
        <v>184</v>
      </c>
      <c r="L56" s="131"/>
      <c r="M56" s="609"/>
      <c r="N56" s="1445" t="s">
        <v>1195</v>
      </c>
    </row>
    <row r="57" spans="2:15" x14ac:dyDescent="0.25">
      <c r="B57" s="47"/>
      <c r="C57" s="609"/>
      <c r="D57" s="609"/>
      <c r="E57" s="609"/>
      <c r="F57" s="131"/>
      <c r="G57" s="609"/>
      <c r="H57" s="609"/>
      <c r="I57" s="609"/>
      <c r="J57" s="131"/>
      <c r="K57" s="609" t="s">
        <v>961</v>
      </c>
      <c r="L57" s="131"/>
      <c r="M57" s="609"/>
      <c r="N57" s="1446" t="s">
        <v>1081</v>
      </c>
    </row>
    <row r="58" spans="2:15" x14ac:dyDescent="0.25">
      <c r="B58" s="47"/>
      <c r="C58" s="1351" t="s">
        <v>1043</v>
      </c>
      <c r="D58" s="612"/>
      <c r="E58" s="612" t="s">
        <v>1089</v>
      </c>
      <c r="F58" s="308"/>
      <c r="G58" s="609"/>
      <c r="H58" s="609"/>
      <c r="I58" s="609"/>
      <c r="J58" s="308"/>
      <c r="K58" s="424" t="s">
        <v>2473</v>
      </c>
      <c r="L58" s="308"/>
      <c r="M58" s="308"/>
      <c r="N58" s="40"/>
    </row>
    <row r="59" spans="2:15" s="607" customFormat="1" x14ac:dyDescent="0.25">
      <c r="B59" s="47"/>
      <c r="C59" s="1847"/>
      <c r="D59" s="612"/>
      <c r="E59" s="612"/>
      <c r="F59" s="308"/>
      <c r="G59" s="609"/>
      <c r="H59" s="609"/>
      <c r="I59" s="609"/>
      <c r="J59" s="308"/>
      <c r="K59" s="610"/>
      <c r="L59" s="308"/>
      <c r="M59" s="308"/>
      <c r="N59" s="1900">
        <v>42522</v>
      </c>
    </row>
    <row r="60" spans="2:15" ht="13.8" thickBot="1" x14ac:dyDescent="0.3">
      <c r="B60" s="34"/>
      <c r="C60" s="6"/>
      <c r="D60" s="6"/>
      <c r="E60" s="6"/>
      <c r="F60" s="316"/>
      <c r="G60" s="6"/>
      <c r="H60" s="6"/>
      <c r="I60" s="6"/>
      <c r="J60" s="316"/>
      <c r="K60" s="316"/>
      <c r="L60" s="316"/>
      <c r="M60" s="316"/>
      <c r="N60" s="1412"/>
    </row>
    <row r="62" spans="2:15" x14ac:dyDescent="0.25">
      <c r="I62" s="4"/>
    </row>
  </sheetData>
  <mergeCells count="7">
    <mergeCell ref="B2:N2"/>
    <mergeCell ref="C45:N46"/>
    <mergeCell ref="B8:N8"/>
    <mergeCell ref="B10:N10"/>
    <mergeCell ref="C43:D43"/>
    <mergeCell ref="B11:D11"/>
    <mergeCell ref="B9:N9"/>
  </mergeCells>
  <phoneticPr fontId="0" type="noConversion"/>
  <printOptions horizontalCentered="1"/>
  <pageMargins left="0.1" right="0.15" top="1" bottom="0.75" header="0.69" footer="0"/>
  <pageSetup fitToHeight="15" orientation="landscape" r:id="rId1"/>
  <headerFooter alignWithMargins="0">
    <oddFooter>&amp;L&amp;"Times New Roman,Regular"&amp;9
Journal Entry Control Log
June 2016
&amp;R&amp;P of &amp;N
&amp;D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zoomScaleNormal="100" zoomScaleSheetLayoutView="100" workbookViewId="0">
      <selection activeCell="L66" sqref="L66"/>
    </sheetView>
  </sheetViews>
  <sheetFormatPr defaultColWidth="9.109375" defaultRowHeight="13.2" x14ac:dyDescent="0.25"/>
  <cols>
    <col min="1" max="1" width="8.109375" style="1" customWidth="1"/>
    <col min="2" max="7" width="9.109375" style="1" customWidth="1"/>
    <col min="8" max="8" width="10.88671875" style="1" bestFit="1" customWidth="1"/>
    <col min="9" max="10" width="9.109375" style="1"/>
    <col min="11" max="11" width="21" style="1" customWidth="1"/>
    <col min="12" max="16384" width="9.109375" style="1"/>
  </cols>
  <sheetData>
    <row r="1" spans="1:11" x14ac:dyDescent="0.25">
      <c r="A1" s="677" t="s">
        <v>2100</v>
      </c>
    </row>
    <row r="2" spans="1:11" s="607" customFormat="1" x14ac:dyDescent="0.25">
      <c r="A2" s="677"/>
    </row>
    <row r="3" spans="1:11" x14ac:dyDescent="0.25">
      <c r="A3" s="1574"/>
      <c r="B3" s="1574"/>
      <c r="C3" s="1574"/>
      <c r="D3" s="1574"/>
      <c r="E3" s="1574"/>
      <c r="F3" s="1574"/>
      <c r="G3" s="1574"/>
      <c r="H3" s="1574"/>
      <c r="I3" s="1575"/>
      <c r="J3" s="1574"/>
      <c r="K3" s="1574"/>
    </row>
    <row r="4" spans="1:11" x14ac:dyDescent="0.25">
      <c r="B4" s="583" t="s">
        <v>1314</v>
      </c>
      <c r="C4" s="583"/>
      <c r="D4" s="583"/>
      <c r="E4" s="583"/>
      <c r="F4" s="583"/>
      <c r="G4" s="583"/>
      <c r="H4" s="583"/>
      <c r="I4" s="583"/>
    </row>
    <row r="5" spans="1:11" x14ac:dyDescent="0.25">
      <c r="B5" s="582" t="s">
        <v>837</v>
      </c>
      <c r="C5" s="78"/>
      <c r="D5" s="78"/>
      <c r="E5" s="78"/>
      <c r="F5"/>
      <c r="G5" s="78"/>
      <c r="H5" s="78"/>
      <c r="I5" s="78"/>
    </row>
    <row r="6" spans="1:11" x14ac:dyDescent="0.25">
      <c r="B6" s="78"/>
      <c r="C6" s="78"/>
      <c r="D6" s="78"/>
      <c r="E6" s="78"/>
      <c r="F6" s="78"/>
      <c r="G6" s="78"/>
      <c r="H6" s="78"/>
      <c r="I6" s="78"/>
    </row>
    <row r="7" spans="1:11" ht="15.6" x14ac:dyDescent="0.25">
      <c r="B7" s="187" t="s">
        <v>1055</v>
      </c>
      <c r="J7" s="280"/>
      <c r="K7" s="280"/>
    </row>
    <row r="8" spans="1:11" ht="15.6" x14ac:dyDescent="0.25">
      <c r="B8" s="677" t="s">
        <v>2897</v>
      </c>
      <c r="J8" s="280"/>
      <c r="K8" s="280"/>
    </row>
    <row r="9" spans="1:11" ht="17.25" customHeight="1" x14ac:dyDescent="0.25"/>
    <row r="10" spans="1:11" x14ac:dyDescent="0.25">
      <c r="B10" s="677" t="s">
        <v>1990</v>
      </c>
    </row>
    <row r="11" spans="1:11" x14ac:dyDescent="0.25">
      <c r="B11" s="677" t="s">
        <v>2112</v>
      </c>
    </row>
    <row r="12" spans="1:11" x14ac:dyDescent="0.25">
      <c r="B12" s="187" t="s">
        <v>1053</v>
      </c>
    </row>
    <row r="13" spans="1:11" x14ac:dyDescent="0.25">
      <c r="B13" s="187" t="s">
        <v>1049</v>
      </c>
    </row>
    <row r="18" s="607" customFormat="1" x14ac:dyDescent="0.25"/>
    <row r="19" s="607" customFormat="1" x14ac:dyDescent="0.25"/>
    <row r="20" s="607" customFormat="1" x14ac:dyDescent="0.25"/>
    <row r="21" s="607" customFormat="1" x14ac:dyDescent="0.25"/>
    <row r="22" s="607" customFormat="1" x14ac:dyDescent="0.25"/>
    <row r="23" s="607" customFormat="1" x14ac:dyDescent="0.25"/>
    <row r="24" s="607" customFormat="1" x14ac:dyDescent="0.25"/>
    <row r="25" s="607" customFormat="1" x14ac:dyDescent="0.25"/>
    <row r="26" s="607" customFormat="1" x14ac:dyDescent="0.25"/>
    <row r="27" s="607" customFormat="1" x14ac:dyDescent="0.25"/>
    <row r="28" s="607" customFormat="1" x14ac:dyDescent="0.25"/>
    <row r="29" s="607" customFormat="1" x14ac:dyDescent="0.25"/>
    <row r="30" s="607" customFormat="1" x14ac:dyDescent="0.25"/>
    <row r="31" s="607" customFormat="1" x14ac:dyDescent="0.25"/>
    <row r="32" s="607" customFormat="1" x14ac:dyDescent="0.25"/>
    <row r="33" s="607" customFormat="1" x14ac:dyDescent="0.25"/>
    <row r="34" s="607" customFormat="1" x14ac:dyDescent="0.25"/>
    <row r="35" s="607" customFormat="1" x14ac:dyDescent="0.25"/>
    <row r="36" s="607" customFormat="1" x14ac:dyDescent="0.25"/>
    <row r="37" s="607" customFormat="1" x14ac:dyDescent="0.25"/>
    <row r="38" s="607" customFormat="1" x14ac:dyDescent="0.25"/>
    <row r="39" s="607" customFormat="1" x14ac:dyDescent="0.25"/>
    <row r="40" s="607" customFormat="1" x14ac:dyDescent="0.25"/>
    <row r="41" s="607" customFormat="1" x14ac:dyDescent="0.25"/>
    <row r="42" s="607" customFormat="1" x14ac:dyDescent="0.25"/>
    <row r="43" s="607" customFormat="1" x14ac:dyDescent="0.25"/>
    <row r="44" s="607" customFormat="1" x14ac:dyDescent="0.25"/>
    <row r="45" s="607" customFormat="1" x14ac:dyDescent="0.25"/>
    <row r="46" s="607" customFormat="1" x14ac:dyDescent="0.25"/>
    <row r="47" s="607" customFormat="1" x14ac:dyDescent="0.25"/>
    <row r="49" spans="2:4" x14ac:dyDescent="0.25">
      <c r="B49" s="1" t="s">
        <v>193</v>
      </c>
      <c r="D49" s="187" t="s">
        <v>1054</v>
      </c>
    </row>
    <row r="51" spans="2:4" s="607" customFormat="1" x14ac:dyDescent="0.25"/>
    <row r="52" spans="2:4" s="607" customFormat="1" x14ac:dyDescent="0.25"/>
    <row r="53" spans="2:4" x14ac:dyDescent="0.25">
      <c r="B53" s="187" t="s">
        <v>1050</v>
      </c>
    </row>
  </sheetData>
  <phoneticPr fontId="0" type="noConversion"/>
  <pageMargins left="0.75" right="0.25" top="0.75" bottom="0.75" header="0.5" footer="0.5"/>
  <pageSetup scale="86" fitToHeight="3" orientation="landscape" r:id="rId1"/>
  <headerFooter alignWithMargins="0"/>
  <rowBreaks count="1" manualBreakCount="1">
    <brk id="47" max="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O41"/>
  <sheetViews>
    <sheetView showGridLines="0" zoomScaleNormal="100" workbookViewId="0">
      <selection activeCell="J20" sqref="J20"/>
    </sheetView>
  </sheetViews>
  <sheetFormatPr defaultColWidth="7.88671875" defaultRowHeight="13.2" x14ac:dyDescent="0.25"/>
  <cols>
    <col min="1" max="1" width="6.109375" style="607" customWidth="1"/>
    <col min="2" max="2" width="12.5546875" style="607" customWidth="1"/>
    <col min="3" max="3" width="46.5546875" style="607" customWidth="1"/>
    <col min="4" max="5" width="7.109375" style="607" customWidth="1"/>
    <col min="6" max="6" width="1.44140625" style="607" customWidth="1"/>
    <col min="7" max="7" width="8.5546875" style="607" customWidth="1"/>
    <col min="8" max="9" width="7.109375" style="607" customWidth="1"/>
    <col min="10" max="10" width="1.44140625" style="607" customWidth="1"/>
    <col min="11" max="11" width="7.109375" style="607" customWidth="1"/>
    <col min="12" max="12" width="1.44140625" style="607" customWidth="1"/>
    <col min="13" max="13" width="10.88671875" style="607" customWidth="1"/>
    <col min="14" max="14" width="17.33203125" style="607" customWidth="1"/>
    <col min="15" max="15" width="12.44140625" style="607" bestFit="1" customWidth="1"/>
    <col min="16" max="16384" width="7.88671875" style="607"/>
  </cols>
  <sheetData>
    <row r="1" spans="2:15" ht="13.8" thickBot="1" x14ac:dyDescent="0.3">
      <c r="B1" s="677"/>
      <c r="C1" s="677"/>
      <c r="D1" s="677"/>
      <c r="E1" s="677"/>
      <c r="G1" s="677"/>
      <c r="H1" s="677"/>
      <c r="I1" s="677"/>
      <c r="K1" s="406" t="s">
        <v>82</v>
      </c>
      <c r="M1" s="6"/>
      <c r="N1" s="6"/>
    </row>
    <row r="2" spans="2:15" ht="25.5" customHeight="1" thickBot="1" x14ac:dyDescent="0.3">
      <c r="B2" s="677"/>
      <c r="C2" s="677"/>
      <c r="D2" s="677"/>
      <c r="E2" s="677"/>
      <c r="G2" s="677"/>
      <c r="H2" s="677"/>
      <c r="I2" s="677"/>
      <c r="K2" s="406" t="s">
        <v>85</v>
      </c>
      <c r="M2" s="6"/>
      <c r="N2" s="6"/>
    </row>
    <row r="3" spans="2:15" ht="13.8" thickBot="1" x14ac:dyDescent="0.3">
      <c r="B3" s="677"/>
      <c r="C3" s="677"/>
      <c r="D3" s="677"/>
      <c r="E3" s="677"/>
      <c r="G3" s="677"/>
      <c r="H3" s="677"/>
      <c r="I3" s="677"/>
    </row>
    <row r="4" spans="2:15" ht="15.6" x14ac:dyDescent="0.3">
      <c r="B4" s="2271"/>
      <c r="C4" s="2272"/>
      <c r="D4" s="2272"/>
      <c r="E4" s="2272"/>
      <c r="F4" s="2272"/>
      <c r="G4" s="2272"/>
      <c r="H4" s="2272"/>
      <c r="I4" s="2272"/>
      <c r="J4" s="2272"/>
      <c r="K4" s="2272"/>
      <c r="L4" s="2272"/>
      <c r="M4" s="2272"/>
      <c r="N4" s="2301"/>
    </row>
    <row r="5" spans="2:15" ht="15.6" x14ac:dyDescent="0.3">
      <c r="B5" s="2274" t="s">
        <v>1374</v>
      </c>
      <c r="C5" s="2275"/>
      <c r="D5" s="2275"/>
      <c r="E5" s="2275"/>
      <c r="F5" s="2275"/>
      <c r="G5" s="2275"/>
      <c r="H5" s="2275"/>
      <c r="I5" s="2275"/>
      <c r="J5" s="2275"/>
      <c r="K5" s="2275"/>
      <c r="L5" s="2275"/>
      <c r="M5" s="2275"/>
      <c r="N5" s="2295"/>
    </row>
    <row r="6" spans="2:15" ht="15.6" x14ac:dyDescent="0.3">
      <c r="B6" s="2274" t="s">
        <v>1378</v>
      </c>
      <c r="C6" s="2275"/>
      <c r="D6" s="2275"/>
      <c r="E6" s="2275"/>
      <c r="F6" s="2275"/>
      <c r="G6" s="2275"/>
      <c r="H6" s="2275"/>
      <c r="I6" s="2275"/>
      <c r="J6" s="2275"/>
      <c r="K6" s="2275"/>
      <c r="L6" s="2275"/>
      <c r="M6" s="2275"/>
      <c r="N6" s="2295"/>
    </row>
    <row r="7" spans="2:15" ht="15.6" x14ac:dyDescent="0.3">
      <c r="B7" s="2283" t="s">
        <v>1199</v>
      </c>
      <c r="C7" s="2284"/>
      <c r="D7" s="2284"/>
      <c r="E7" s="1536"/>
      <c r="F7" s="1536"/>
      <c r="G7" s="1536"/>
      <c r="H7" s="1536"/>
      <c r="I7" s="1536"/>
      <c r="J7" s="1536"/>
      <c r="K7" s="1536"/>
      <c r="L7" s="1536"/>
      <c r="M7" s="1536"/>
      <c r="N7" s="1540"/>
    </row>
    <row r="8" spans="2:15" x14ac:dyDescent="0.25">
      <c r="B8" s="10" t="s">
        <v>259</v>
      </c>
      <c r="C8" s="609"/>
      <c r="D8" s="609"/>
      <c r="E8" s="609"/>
      <c r="F8" s="612"/>
      <c r="G8" s="612"/>
      <c r="H8" s="612"/>
      <c r="I8" s="83" t="s">
        <v>967</v>
      </c>
      <c r="J8" s="612"/>
      <c r="K8" s="612"/>
      <c r="L8" s="612"/>
      <c r="M8" s="612"/>
      <c r="N8" s="40"/>
      <c r="O8" s="5"/>
    </row>
    <row r="9" spans="2:15" x14ac:dyDescent="0.25">
      <c r="B9" s="47" t="s">
        <v>2165</v>
      </c>
      <c r="C9" s="609"/>
      <c r="D9" s="612"/>
      <c r="E9" s="612"/>
      <c r="F9" s="612"/>
      <c r="G9" s="612"/>
      <c r="H9" s="612"/>
      <c r="I9" s="612"/>
      <c r="J9" s="612"/>
      <c r="K9" s="612"/>
      <c r="L9" s="612"/>
      <c r="M9" s="612"/>
      <c r="N9" s="40"/>
      <c r="O9" s="5"/>
    </row>
    <row r="10" spans="2:15" x14ac:dyDescent="0.25">
      <c r="B10" s="10"/>
      <c r="C10" s="612"/>
      <c r="D10" s="612"/>
      <c r="E10" s="612"/>
      <c r="F10" s="612"/>
      <c r="G10" s="612"/>
      <c r="H10" s="612"/>
      <c r="I10" s="612"/>
      <c r="J10" s="612"/>
      <c r="K10" s="612"/>
      <c r="L10" s="612"/>
      <c r="M10" s="612"/>
      <c r="N10" s="40"/>
      <c r="O10" s="5"/>
    </row>
    <row r="11" spans="2:15" ht="13.8" thickBot="1" x14ac:dyDescent="0.3">
      <c r="B11" s="10"/>
      <c r="C11" s="6" t="s">
        <v>1366</v>
      </c>
      <c r="D11" s="6"/>
      <c r="E11" s="6"/>
      <c r="F11" s="6"/>
      <c r="G11" s="6" t="s">
        <v>1408</v>
      </c>
      <c r="H11" s="6"/>
      <c r="I11" s="6"/>
      <c r="J11" s="6"/>
      <c r="K11" s="6"/>
      <c r="L11" s="6"/>
      <c r="M11" s="6"/>
      <c r="N11" s="50"/>
      <c r="O11" s="5"/>
    </row>
    <row r="12" spans="2:15" x14ac:dyDescent="0.25">
      <c r="B12" s="10"/>
      <c r="C12" s="612"/>
      <c r="D12" s="612"/>
      <c r="E12" s="612"/>
      <c r="F12" s="612"/>
      <c r="G12" s="612"/>
      <c r="H12" s="612"/>
      <c r="I12" s="612"/>
      <c r="J12" s="612"/>
      <c r="K12" s="612"/>
      <c r="L12" s="612"/>
      <c r="M12" s="612"/>
      <c r="N12" s="40"/>
      <c r="O12" s="5"/>
    </row>
    <row r="13" spans="2:15" ht="13.8" thickBot="1" x14ac:dyDescent="0.3">
      <c r="B13" s="10"/>
      <c r="C13" s="612"/>
      <c r="D13" s="612"/>
      <c r="E13" s="612"/>
      <c r="F13" s="612"/>
      <c r="G13" s="612"/>
      <c r="H13" s="612"/>
      <c r="I13" s="612"/>
      <c r="J13" s="612"/>
      <c r="K13" s="612"/>
      <c r="L13" s="612"/>
      <c r="M13" s="612"/>
      <c r="N13" s="40"/>
      <c r="O13" s="5"/>
    </row>
    <row r="14" spans="2:15" x14ac:dyDescent="0.25">
      <c r="B14" s="1094" t="s">
        <v>1380</v>
      </c>
      <c r="C14" s="770" t="s">
        <v>1367</v>
      </c>
      <c r="D14" s="771" t="s">
        <v>1368</v>
      </c>
      <c r="E14" s="771" t="s">
        <v>1377</v>
      </c>
      <c r="F14" s="771"/>
      <c r="G14" s="771" t="s">
        <v>1369</v>
      </c>
      <c r="H14" s="771" t="s">
        <v>1370</v>
      </c>
      <c r="I14" s="771" t="s">
        <v>1122</v>
      </c>
      <c r="J14" s="771"/>
      <c r="K14" s="771" t="s">
        <v>1120</v>
      </c>
      <c r="L14" s="771"/>
      <c r="M14" s="771" t="s">
        <v>1371</v>
      </c>
      <c r="N14" s="772" t="s">
        <v>1371</v>
      </c>
      <c r="O14" s="5"/>
    </row>
    <row r="15" spans="2:15" x14ac:dyDescent="0.25">
      <c r="B15" s="10"/>
      <c r="C15" s="10"/>
      <c r="D15" s="612"/>
      <c r="E15" s="612"/>
      <c r="F15" s="612"/>
      <c r="G15" s="612"/>
      <c r="H15" s="612"/>
      <c r="I15" s="1539" t="s">
        <v>1993</v>
      </c>
      <c r="J15" s="612"/>
      <c r="K15" s="1539" t="s">
        <v>1119</v>
      </c>
      <c r="L15" s="612"/>
      <c r="M15" s="1539" t="s">
        <v>1372</v>
      </c>
      <c r="N15" s="12" t="s">
        <v>1373</v>
      </c>
      <c r="O15" s="5"/>
    </row>
    <row r="16" spans="2:15" ht="6.75" customHeight="1" thickBot="1" x14ac:dyDescent="0.3">
      <c r="B16" s="10"/>
      <c r="C16" s="13"/>
      <c r="D16" s="14"/>
      <c r="E16" s="14"/>
      <c r="F16" s="14"/>
      <c r="G16" s="14"/>
      <c r="H16" s="14"/>
      <c r="I16" s="14"/>
      <c r="J16" s="14"/>
      <c r="K16" s="14"/>
      <c r="L16" s="14"/>
      <c r="M16" s="15"/>
      <c r="N16" s="16"/>
      <c r="O16" s="5"/>
    </row>
    <row r="17" spans="2:15" ht="13.8" thickTop="1" x14ac:dyDescent="0.25">
      <c r="B17" s="1543" t="s">
        <v>1386</v>
      </c>
      <c r="C17" s="1537" t="s">
        <v>1201</v>
      </c>
      <c r="D17" s="612"/>
      <c r="E17" s="612"/>
      <c r="F17" s="612"/>
      <c r="G17" s="612"/>
      <c r="H17" s="612"/>
      <c r="I17" s="612"/>
      <c r="J17" s="612"/>
      <c r="K17" s="612"/>
      <c r="L17" s="612"/>
      <c r="M17" s="18"/>
      <c r="N17" s="825"/>
      <c r="O17" s="5"/>
    </row>
    <row r="18" spans="2:15" x14ac:dyDescent="0.25">
      <c r="B18" s="1543"/>
      <c r="C18" s="1107" t="s">
        <v>50</v>
      </c>
      <c r="D18" s="506">
        <v>12210</v>
      </c>
      <c r="E18" s="1544"/>
      <c r="F18" s="612"/>
      <c r="G18" s="1544" t="s">
        <v>1202</v>
      </c>
      <c r="H18" s="1544"/>
      <c r="I18" s="1544">
        <v>2017</v>
      </c>
      <c r="J18" s="612"/>
      <c r="K18" s="1544"/>
      <c r="L18" s="612"/>
      <c r="M18" s="63">
        <v>200000</v>
      </c>
      <c r="N18" s="827"/>
      <c r="O18" s="5"/>
    </row>
    <row r="19" spans="2:15" x14ac:dyDescent="0.25">
      <c r="B19" s="1543" t="s">
        <v>1386</v>
      </c>
      <c r="C19" s="1140" t="s">
        <v>725</v>
      </c>
      <c r="D19" s="612"/>
      <c r="E19" s="1544"/>
      <c r="F19" s="612"/>
      <c r="G19" s="1544"/>
      <c r="H19" s="1544"/>
      <c r="I19" s="1544"/>
      <c r="J19" s="612"/>
      <c r="K19" s="1544"/>
      <c r="L19" s="612"/>
      <c r="M19" s="824"/>
      <c r="N19" s="827"/>
      <c r="O19" s="26"/>
    </row>
    <row r="20" spans="2:15" x14ac:dyDescent="0.25">
      <c r="B20" s="10"/>
      <c r="C20" s="1006" t="s">
        <v>1080</v>
      </c>
      <c r="D20" s="506">
        <v>12210</v>
      </c>
      <c r="E20" s="1544"/>
      <c r="F20" s="612"/>
      <c r="G20" s="1544" t="s">
        <v>604</v>
      </c>
      <c r="H20" s="1544"/>
      <c r="I20" s="1544">
        <v>2017</v>
      </c>
      <c r="J20" s="612"/>
      <c r="K20" s="1544"/>
      <c r="L20" s="612"/>
      <c r="M20" s="824"/>
      <c r="N20" s="827">
        <v>200000</v>
      </c>
      <c r="O20" s="26"/>
    </row>
    <row r="21" spans="2:15" ht="13.8" thickBot="1" x14ac:dyDescent="0.3">
      <c r="B21" s="10"/>
      <c r="C21" s="1006"/>
      <c r="D21" s="506"/>
      <c r="E21" s="1544"/>
      <c r="F21" s="6"/>
      <c r="G21" s="1544"/>
      <c r="H21" s="1544"/>
      <c r="I21" s="1544"/>
      <c r="J21" s="6"/>
      <c r="K21" s="53"/>
      <c r="L21" s="6"/>
      <c r="M21" s="54"/>
      <c r="N21" s="55"/>
      <c r="O21" s="5"/>
    </row>
    <row r="22" spans="2:15" x14ac:dyDescent="0.25">
      <c r="B22" s="10"/>
      <c r="C22" s="1541"/>
      <c r="D22" s="1542"/>
      <c r="E22" s="1542"/>
      <c r="F22" s="29"/>
      <c r="G22" s="1542"/>
      <c r="H22" s="1542"/>
      <c r="I22" s="1542"/>
      <c r="J22" s="29"/>
      <c r="K22" s="1542"/>
      <c r="L22" s="29"/>
      <c r="M22" s="30"/>
      <c r="N22" s="31"/>
      <c r="O22" s="5"/>
    </row>
    <row r="23" spans="2:15" ht="13.8" thickBot="1" x14ac:dyDescent="0.3">
      <c r="B23" s="10"/>
      <c r="C23" s="10"/>
      <c r="D23" s="612"/>
      <c r="E23" s="612"/>
      <c r="F23" s="612"/>
      <c r="G23" s="612"/>
      <c r="H23" s="612"/>
      <c r="I23" s="612"/>
      <c r="J23" s="612"/>
      <c r="K23" s="612"/>
      <c r="L23" s="612"/>
      <c r="M23" s="32">
        <f>SUM(M18:M22)</f>
        <v>200000</v>
      </c>
      <c r="N23" s="33">
        <f>SUM(N18:N22)</f>
        <v>200000</v>
      </c>
      <c r="O23" s="84"/>
    </row>
    <row r="24" spans="2:15" ht="14.4" thickTop="1" thickBot="1" x14ac:dyDescent="0.3">
      <c r="B24" s="10"/>
      <c r="C24" s="34"/>
      <c r="D24" s="6"/>
      <c r="E24" s="6"/>
      <c r="F24" s="6"/>
      <c r="G24" s="6"/>
      <c r="H24" s="6"/>
      <c r="I24" s="6"/>
      <c r="J24" s="6"/>
      <c r="K24" s="6"/>
      <c r="L24" s="6"/>
      <c r="M24" s="35"/>
      <c r="N24" s="36">
        <f>+N23-M23</f>
        <v>0</v>
      </c>
    </row>
    <row r="25" spans="2:15" x14ac:dyDescent="0.25">
      <c r="B25" s="10"/>
      <c r="C25" s="612"/>
      <c r="D25" s="612"/>
      <c r="E25" s="612"/>
      <c r="F25" s="612"/>
      <c r="G25" s="612"/>
      <c r="H25" s="612"/>
      <c r="I25" s="612"/>
      <c r="J25" s="612"/>
      <c r="K25" s="612"/>
      <c r="L25" s="612"/>
      <c r="M25" s="612"/>
      <c r="N25" s="40"/>
    </row>
    <row r="26" spans="2:15" x14ac:dyDescent="0.25">
      <c r="B26" s="10"/>
      <c r="C26" s="2279" t="s">
        <v>1409</v>
      </c>
      <c r="D26" s="2279"/>
      <c r="E26" s="612"/>
      <c r="F26" s="612"/>
      <c r="G26" s="612"/>
      <c r="H26" s="612"/>
      <c r="I26" s="612"/>
      <c r="J26" s="612"/>
      <c r="K26" s="612"/>
      <c r="L26" s="612"/>
      <c r="M26" s="612"/>
      <c r="N26" s="619"/>
    </row>
    <row r="27" spans="2:15" x14ac:dyDescent="0.25">
      <c r="B27" s="10"/>
      <c r="C27" s="612"/>
      <c r="D27" s="612"/>
      <c r="E27" s="612"/>
      <c r="F27" s="612"/>
      <c r="G27" s="612"/>
      <c r="H27" s="612"/>
      <c r="I27" s="612"/>
      <c r="J27" s="612"/>
      <c r="K27" s="612"/>
      <c r="L27" s="612"/>
      <c r="M27" s="612"/>
      <c r="N27" s="619"/>
    </row>
    <row r="28" spans="2:15" ht="30.75" customHeight="1" x14ac:dyDescent="0.25">
      <c r="B28" s="10"/>
      <c r="C28" s="2317" t="s">
        <v>2169</v>
      </c>
      <c r="D28" s="2317"/>
      <c r="E28" s="2317"/>
      <c r="F28" s="2317"/>
      <c r="G28" s="2317"/>
      <c r="H28" s="2317"/>
      <c r="I28" s="2317"/>
      <c r="J28" s="2317"/>
      <c r="K28" s="2317"/>
      <c r="L28" s="2317"/>
      <c r="M28" s="2317"/>
      <c r="N28" s="2318"/>
    </row>
    <row r="29" spans="2:15" x14ac:dyDescent="0.25">
      <c r="B29" s="10"/>
      <c r="C29" s="2317"/>
      <c r="D29" s="2317"/>
      <c r="E29" s="2317"/>
      <c r="F29" s="2317"/>
      <c r="G29" s="2317"/>
      <c r="H29" s="2317"/>
      <c r="I29" s="2317"/>
      <c r="J29" s="2317"/>
      <c r="K29" s="2317"/>
      <c r="L29" s="2317"/>
      <c r="M29" s="2317"/>
      <c r="N29" s="2318"/>
    </row>
    <row r="30" spans="2:15" x14ac:dyDescent="0.25">
      <c r="B30" s="10"/>
      <c r="C30" s="612" t="s">
        <v>180</v>
      </c>
      <c r="D30" s="612"/>
      <c r="E30" s="612"/>
      <c r="F30" s="612"/>
      <c r="G30" s="612"/>
      <c r="H30" s="612"/>
      <c r="I30" s="612"/>
      <c r="J30" s="612"/>
      <c r="K30" s="612"/>
      <c r="L30" s="612"/>
      <c r="M30" s="612"/>
      <c r="N30" s="619"/>
    </row>
    <row r="31" spans="2:15" x14ac:dyDescent="0.25">
      <c r="B31" s="10"/>
      <c r="C31" s="612"/>
      <c r="D31" s="612"/>
      <c r="E31" s="612"/>
      <c r="F31" s="612"/>
      <c r="G31" s="612"/>
      <c r="H31" s="612"/>
      <c r="I31" s="612"/>
      <c r="J31" s="612"/>
      <c r="K31" s="612"/>
      <c r="L31" s="612"/>
      <c r="M31" s="612"/>
      <c r="N31" s="619"/>
    </row>
    <row r="32" spans="2:15" x14ac:dyDescent="0.25">
      <c r="B32" s="47"/>
      <c r="C32" s="609" t="s">
        <v>962</v>
      </c>
      <c r="D32" s="609"/>
      <c r="E32" s="424" t="s">
        <v>2168</v>
      </c>
      <c r="F32" s="609"/>
      <c r="G32" s="609"/>
      <c r="H32" s="609"/>
      <c r="I32" s="609"/>
      <c r="J32" s="609"/>
      <c r="K32" s="609"/>
      <c r="L32" s="609"/>
      <c r="M32" s="609"/>
      <c r="N32" s="619"/>
    </row>
    <row r="33" spans="2:14" x14ac:dyDescent="0.25">
      <c r="B33" s="47"/>
      <c r="C33" s="609"/>
      <c r="D33" s="609"/>
      <c r="E33" s="424"/>
      <c r="F33" s="609"/>
      <c r="G33" s="609"/>
      <c r="H33" s="609"/>
      <c r="I33" s="609"/>
      <c r="J33" s="609"/>
      <c r="K33" s="609"/>
      <c r="L33" s="609"/>
      <c r="M33" s="609"/>
      <c r="N33" s="619"/>
    </row>
    <row r="34" spans="2:14" x14ac:dyDescent="0.25">
      <c r="B34" s="47"/>
      <c r="C34" s="609" t="s">
        <v>1410</v>
      </c>
      <c r="D34" s="609"/>
      <c r="E34" s="610" t="s">
        <v>909</v>
      </c>
      <c r="F34" s="609"/>
      <c r="G34" s="609"/>
      <c r="H34" s="609"/>
      <c r="I34" s="609"/>
      <c r="J34" s="609"/>
      <c r="K34" s="609"/>
      <c r="L34" s="609"/>
      <c r="M34" s="609"/>
      <c r="N34" s="619"/>
    </row>
    <row r="35" spans="2:14" x14ac:dyDescent="0.25">
      <c r="B35" s="47"/>
      <c r="C35" s="609" t="s">
        <v>254</v>
      </c>
      <c r="D35" s="609"/>
      <c r="E35" s="609"/>
      <c r="F35" s="609"/>
      <c r="G35" s="609"/>
      <c r="H35" s="609"/>
      <c r="I35" s="609"/>
      <c r="J35" s="609"/>
      <c r="K35" s="609"/>
      <c r="L35" s="609"/>
      <c r="M35" s="609"/>
      <c r="N35" s="619"/>
    </row>
    <row r="36" spans="2:14" x14ac:dyDescent="0.25">
      <c r="B36" s="47"/>
      <c r="C36" s="609" t="s">
        <v>255</v>
      </c>
      <c r="D36" s="609"/>
      <c r="E36" s="609"/>
      <c r="F36" s="131"/>
      <c r="G36" s="609"/>
      <c r="H36" s="609"/>
      <c r="I36" s="609"/>
      <c r="J36" s="131"/>
      <c r="K36" s="609" t="s">
        <v>184</v>
      </c>
      <c r="L36" s="131"/>
      <c r="M36" s="609"/>
      <c r="N36" s="1617" t="s">
        <v>2164</v>
      </c>
    </row>
    <row r="37" spans="2:14" x14ac:dyDescent="0.25">
      <c r="B37" s="47"/>
      <c r="C37" s="609"/>
      <c r="D37" s="609"/>
      <c r="E37" s="609"/>
      <c r="F37" s="131"/>
      <c r="G37" s="609"/>
      <c r="H37" s="609"/>
      <c r="I37" s="609"/>
      <c r="J37" s="131"/>
      <c r="K37" s="609" t="s">
        <v>961</v>
      </c>
      <c r="L37" s="131"/>
      <c r="M37" s="609"/>
      <c r="N37" s="1446"/>
    </row>
    <row r="38" spans="2:14" x14ac:dyDescent="0.25">
      <c r="B38" s="47"/>
      <c r="C38" s="1538" t="s">
        <v>1043</v>
      </c>
      <c r="D38" s="612"/>
      <c r="E38" s="612" t="s">
        <v>1089</v>
      </c>
      <c r="F38" s="308"/>
      <c r="G38" s="609"/>
      <c r="H38" s="609"/>
      <c r="I38" s="609"/>
      <c r="J38" s="308"/>
      <c r="K38" s="610"/>
      <c r="L38" s="308"/>
      <c r="M38" s="308"/>
      <c r="N38" s="40"/>
    </row>
    <row r="39" spans="2:14" ht="13.8" thickBot="1" x14ac:dyDescent="0.3">
      <c r="B39" s="34"/>
      <c r="C39" s="6"/>
      <c r="D39" s="6"/>
      <c r="E39" s="6"/>
      <c r="F39" s="316"/>
      <c r="G39" s="6"/>
      <c r="H39" s="6"/>
      <c r="I39" s="6"/>
      <c r="J39" s="316"/>
      <c r="K39" s="316"/>
      <c r="L39" s="316"/>
      <c r="M39" s="316"/>
      <c r="N39" s="1412"/>
    </row>
    <row r="41" spans="2:14" x14ac:dyDescent="0.25">
      <c r="I41" s="612"/>
    </row>
  </sheetData>
  <mergeCells count="6">
    <mergeCell ref="C28:N29"/>
    <mergeCell ref="B4:N4"/>
    <mergeCell ref="B5:N5"/>
    <mergeCell ref="B6:N6"/>
    <mergeCell ref="B7:D7"/>
    <mergeCell ref="C26:D26"/>
  </mergeCells>
  <printOptions horizontalCentered="1"/>
  <pageMargins left="0.1" right="0.15" top="1" bottom="0.75" header="0.69" footer="0"/>
  <pageSetup scale="69" fitToHeight="15" orientation="landscape" r:id="rId1"/>
  <headerFooter alignWithMargins="0">
    <oddFooter>&amp;L&amp;"Times New Roman,Regular"&amp;9
Journal Entry Control Log
June 2016
&amp;R&amp;P of &amp;N
&amp;D   &amp;T</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50"/>
  <sheetViews>
    <sheetView showGridLines="0" topLeftCell="A16" zoomScaleNormal="87" workbookViewId="0">
      <selection activeCell="T33" sqref="T33"/>
    </sheetView>
  </sheetViews>
  <sheetFormatPr defaultColWidth="9.109375" defaultRowHeight="13.2" x14ac:dyDescent="0.25"/>
  <cols>
    <col min="1" max="1" width="39.88671875" style="240" customWidth="1"/>
    <col min="2" max="2" width="2.5546875" style="240" customWidth="1"/>
    <col min="3" max="3" width="0.88671875" style="240" customWidth="1"/>
    <col min="4" max="4" width="11.44140625" style="240" customWidth="1"/>
    <col min="5" max="5" width="0.88671875" style="240" customWidth="1"/>
    <col min="6" max="6" width="9" style="240" customWidth="1"/>
    <col min="7" max="7" width="0.88671875" style="240" customWidth="1"/>
    <col min="8" max="8" width="9.44140625" style="240" customWidth="1"/>
    <col min="9" max="9" width="0.88671875" style="240" customWidth="1"/>
    <col min="10" max="10" width="10.44140625" style="240" customWidth="1"/>
    <col min="11" max="11" width="0.88671875" style="677" customWidth="1"/>
    <col min="12" max="12" width="16.44140625" style="677" customWidth="1"/>
    <col min="13" max="13" width="0.88671875" style="240" customWidth="1"/>
    <col min="14" max="14" width="11" style="240" customWidth="1"/>
    <col min="15" max="15" width="0.88671875" style="240" customWidth="1"/>
    <col min="16" max="16" width="15.88671875" style="240" customWidth="1"/>
    <col min="17" max="17" width="0.88671875" style="240" customWidth="1"/>
    <col min="18" max="18" width="13.109375" style="240" bestFit="1" customWidth="1"/>
    <col min="19" max="19" width="0.88671875" style="240" customWidth="1"/>
    <col min="20" max="20" width="11.33203125" style="240" customWidth="1"/>
    <col min="21" max="21" width="2.44140625" style="240" customWidth="1"/>
    <col min="22" max="22" width="23.5546875" style="240" customWidth="1"/>
    <col min="23" max="23" width="13.44140625" style="240" bestFit="1" customWidth="1"/>
    <col min="24" max="16384" width="9.109375" style="240"/>
  </cols>
  <sheetData>
    <row r="1" spans="1:26" s="677" customFormat="1" x14ac:dyDescent="0.25">
      <c r="A1" s="677" t="s">
        <v>2100</v>
      </c>
    </row>
    <row r="2" spans="1:26" s="678" customFormat="1" x14ac:dyDescent="0.25">
      <c r="A2" s="1554" t="s">
        <v>2099</v>
      </c>
      <c r="B2" s="1549"/>
      <c r="C2" s="1549"/>
      <c r="D2" s="1549"/>
      <c r="E2" s="1549"/>
      <c r="F2" s="1549"/>
      <c r="G2" s="1549"/>
      <c r="H2" s="1549"/>
      <c r="I2" s="1549"/>
      <c r="J2" s="1549"/>
      <c r="K2" s="1549"/>
      <c r="L2" s="1549"/>
      <c r="M2" s="1549"/>
      <c r="N2" s="1549"/>
      <c r="O2" s="1549"/>
      <c r="P2" s="1549"/>
      <c r="Q2" s="1549"/>
      <c r="R2" s="1549"/>
      <c r="S2" s="1549"/>
      <c r="T2" s="1549"/>
      <c r="U2" s="1017"/>
      <c r="V2" s="1017"/>
    </row>
    <row r="3" spans="1:26" s="678" customFormat="1" x14ac:dyDescent="0.25">
      <c r="A3" s="1550" t="s">
        <v>2096</v>
      </c>
      <c r="B3" s="1552"/>
      <c r="C3" s="1552"/>
      <c r="D3" s="1552"/>
      <c r="E3" s="1552"/>
      <c r="F3" s="1552"/>
      <c r="G3" s="1552"/>
      <c r="H3" s="1552"/>
      <c r="I3" s="1552"/>
      <c r="J3" s="1552"/>
      <c r="K3" s="1552"/>
      <c r="L3" s="1552"/>
      <c r="M3" s="1552"/>
      <c r="N3" s="1552"/>
      <c r="O3" s="1552"/>
      <c r="P3" s="1552"/>
      <c r="Q3" s="1552"/>
      <c r="R3" s="1552"/>
      <c r="S3" s="1552"/>
      <c r="T3" s="1552"/>
    </row>
    <row r="4" spans="1:26" s="678" customFormat="1" x14ac:dyDescent="0.25">
      <c r="A4" s="1550" t="s">
        <v>2095</v>
      </c>
      <c r="B4" s="1551"/>
      <c r="C4" s="1551"/>
      <c r="D4" s="1551"/>
      <c r="E4" s="1551"/>
      <c r="F4" s="1551"/>
      <c r="G4" s="1551"/>
      <c r="H4" s="1551"/>
      <c r="I4" s="1551"/>
      <c r="J4" s="1551"/>
      <c r="K4" s="1551"/>
      <c r="L4" s="1551"/>
      <c r="M4" s="1551"/>
      <c r="N4" s="1551"/>
      <c r="O4" s="1551"/>
      <c r="P4" s="1551"/>
      <c r="Q4" s="1551"/>
      <c r="R4" s="1551"/>
      <c r="S4" s="1551"/>
      <c r="T4" s="1551"/>
    </row>
    <row r="5" spans="1:26" x14ac:dyDescent="0.25">
      <c r="A5" s="1553" t="s">
        <v>2097</v>
      </c>
      <c r="B5" s="1550"/>
      <c r="C5" s="1550"/>
      <c r="D5" s="1550"/>
      <c r="E5" s="1550"/>
      <c r="F5" s="1550"/>
      <c r="G5" s="1550"/>
      <c r="H5" s="1550"/>
      <c r="I5" s="1550"/>
      <c r="J5" s="1550"/>
      <c r="K5" s="1550"/>
      <c r="L5" s="1550"/>
      <c r="M5" s="1550"/>
      <c r="N5" s="1550"/>
      <c r="O5" s="1550"/>
      <c r="P5" s="1550"/>
      <c r="Q5" s="1550"/>
      <c r="R5" s="1550"/>
      <c r="S5" s="1550"/>
      <c r="T5" s="1550"/>
    </row>
    <row r="6" spans="1:26" s="677" customFormat="1" ht="31.5" customHeight="1" x14ac:dyDescent="0.25">
      <c r="A6" s="2299" t="s">
        <v>2098</v>
      </c>
      <c r="B6" s="2299"/>
      <c r="C6" s="2299"/>
      <c r="D6" s="2299"/>
      <c r="E6" s="2299"/>
      <c r="F6" s="2299"/>
      <c r="G6" s="2299"/>
      <c r="H6" s="2299"/>
      <c r="I6" s="2299"/>
      <c r="J6" s="2299"/>
      <c r="K6" s="2299"/>
      <c r="L6" s="2299"/>
      <c r="M6" s="2299"/>
      <c r="N6" s="2299"/>
      <c r="O6" s="2299"/>
      <c r="P6" s="2299"/>
      <c r="Q6" s="2299"/>
      <c r="R6" s="2299"/>
      <c r="S6" s="2299"/>
      <c r="T6" s="2299"/>
    </row>
    <row r="7" spans="1:26" s="677" customFormat="1" x14ac:dyDescent="0.25">
      <c r="A7" s="1553" t="s">
        <v>2103</v>
      </c>
      <c r="B7" s="1555"/>
      <c r="C7" s="1555"/>
      <c r="D7" s="1555"/>
      <c r="E7" s="1555"/>
      <c r="F7" s="1555"/>
      <c r="G7" s="1555"/>
      <c r="H7" s="1555"/>
      <c r="I7" s="1555"/>
      <c r="J7" s="1555"/>
      <c r="K7" s="1555"/>
      <c r="L7" s="1555"/>
      <c r="M7" s="1555"/>
      <c r="N7" s="1555"/>
      <c r="O7" s="1555"/>
      <c r="P7" s="1555"/>
      <c r="Q7" s="1555"/>
      <c r="R7" s="1555"/>
      <c r="S7" s="1555"/>
      <c r="T7" s="1555"/>
    </row>
    <row r="8" spans="1:26" s="1556" customFormat="1" x14ac:dyDescent="0.25">
      <c r="A8" s="1553" t="s">
        <v>2102</v>
      </c>
      <c r="B8" s="1553"/>
      <c r="C8" s="1553"/>
      <c r="D8" s="1553"/>
      <c r="E8" s="1553"/>
      <c r="F8" s="1553"/>
      <c r="G8" s="1553"/>
      <c r="H8" s="1553"/>
      <c r="I8" s="1553"/>
      <c r="J8" s="1553"/>
      <c r="K8" s="1553"/>
      <c r="L8" s="1553"/>
      <c r="M8" s="1553"/>
      <c r="N8" s="1553"/>
      <c r="O8" s="1553"/>
      <c r="P8" s="1553"/>
      <c r="Q8" s="1553"/>
      <c r="R8" s="1553"/>
      <c r="S8" s="1553"/>
      <c r="T8" s="1553"/>
    </row>
    <row r="9" spans="1:26" s="1556" customFormat="1" ht="30.75" customHeight="1" x14ac:dyDescent="0.25">
      <c r="A9" s="2299" t="s">
        <v>2191</v>
      </c>
      <c r="B9" s="2299"/>
      <c r="C9" s="2299"/>
      <c r="D9" s="2299"/>
      <c r="E9" s="2299"/>
      <c r="F9" s="2299"/>
      <c r="G9" s="2299"/>
      <c r="H9" s="2299"/>
      <c r="I9" s="2299"/>
      <c r="J9" s="2299"/>
      <c r="K9" s="2299"/>
      <c r="L9" s="2299"/>
      <c r="M9" s="2299"/>
      <c r="N9" s="2299"/>
      <c r="O9" s="2299"/>
      <c r="P9" s="2299"/>
      <c r="Q9" s="2299"/>
      <c r="R9" s="2299"/>
      <c r="S9" s="2299"/>
      <c r="T9" s="2299"/>
    </row>
    <row r="10" spans="1:26" s="677" customFormat="1" x14ac:dyDescent="0.25">
      <c r="A10" s="1553" t="s">
        <v>2101</v>
      </c>
      <c r="B10" s="1555"/>
      <c r="C10" s="1555"/>
      <c r="D10" s="1555"/>
      <c r="E10" s="1555"/>
      <c r="F10" s="1555"/>
      <c r="G10" s="1555"/>
      <c r="H10" s="1555"/>
      <c r="I10" s="1555"/>
      <c r="J10" s="1555"/>
      <c r="K10" s="1555"/>
      <c r="L10" s="1555"/>
      <c r="M10" s="1555"/>
      <c r="N10" s="1555"/>
      <c r="O10" s="1555"/>
      <c r="P10" s="1555"/>
      <c r="Q10" s="1555"/>
      <c r="R10" s="1555"/>
      <c r="S10" s="1555"/>
      <c r="T10" s="1555"/>
    </row>
    <row r="11" spans="1:26" s="677" customFormat="1" x14ac:dyDescent="0.25">
      <c r="A11" s="1553" t="s">
        <v>2111</v>
      </c>
      <c r="B11" s="1555"/>
      <c r="C11" s="1555"/>
      <c r="D11" s="1555"/>
      <c r="E11" s="1555"/>
      <c r="F11" s="1555"/>
      <c r="G11" s="1555"/>
      <c r="H11" s="1555"/>
      <c r="I11" s="1555"/>
      <c r="J11" s="1555"/>
      <c r="K11" s="1555"/>
      <c r="L11" s="1555"/>
      <c r="M11" s="1555"/>
      <c r="N11" s="1555"/>
      <c r="O11" s="1555"/>
      <c r="P11" s="1555"/>
      <c r="Q11" s="1555"/>
      <c r="R11" s="1555"/>
      <c r="S11" s="1555"/>
      <c r="T11" s="1555"/>
    </row>
    <row r="12" spans="1:26" ht="15" x14ac:dyDescent="0.35">
      <c r="A12" s="2324" t="s">
        <v>348</v>
      </c>
      <c r="B12" s="2324"/>
      <c r="C12" s="2324"/>
      <c r="D12" s="2324"/>
      <c r="E12" s="2324"/>
      <c r="F12" s="2324"/>
      <c r="G12" s="2324"/>
      <c r="H12" s="2324"/>
      <c r="I12" s="2324"/>
      <c r="J12" s="2324"/>
      <c r="K12" s="2324"/>
      <c r="L12" s="2324"/>
      <c r="M12" s="2324"/>
      <c r="N12" s="2324"/>
      <c r="O12" s="2324"/>
      <c r="P12" s="2324"/>
      <c r="Q12" s="2324"/>
      <c r="R12" s="2324"/>
      <c r="S12" s="2324"/>
      <c r="T12" s="2324"/>
    </row>
    <row r="13" spans="1:26" ht="15" x14ac:dyDescent="0.35">
      <c r="A13" s="2323" t="s">
        <v>185</v>
      </c>
      <c r="B13" s="2323"/>
      <c r="C13" s="2323"/>
      <c r="D13" s="2323"/>
      <c r="E13" s="2323"/>
      <c r="F13" s="2323"/>
      <c r="G13" s="2323"/>
      <c r="H13" s="2323"/>
      <c r="I13" s="2323"/>
      <c r="J13" s="2323"/>
      <c r="K13" s="2323"/>
      <c r="L13" s="2323"/>
      <c r="M13" s="2323"/>
      <c r="N13" s="2323"/>
      <c r="O13" s="2323"/>
      <c r="P13" s="2323"/>
      <c r="Q13" s="2323"/>
      <c r="R13" s="2323"/>
      <c r="S13" s="2323"/>
      <c r="T13" s="2323"/>
      <c r="V13" s="677"/>
    </row>
    <row r="14" spans="1:26" ht="15" x14ac:dyDescent="0.35">
      <c r="A14" s="2323" t="s">
        <v>2070</v>
      </c>
      <c r="B14" s="2323"/>
      <c r="C14" s="2323"/>
      <c r="D14" s="2323"/>
      <c r="E14" s="2323"/>
      <c r="F14" s="2323"/>
      <c r="G14" s="2323"/>
      <c r="H14" s="2323"/>
      <c r="I14" s="2323"/>
      <c r="J14" s="2323"/>
      <c r="K14" s="2323"/>
      <c r="L14" s="2323"/>
      <c r="M14" s="2323"/>
      <c r="N14" s="2323"/>
      <c r="O14" s="2323"/>
      <c r="P14" s="2323"/>
      <c r="Q14" s="2323"/>
      <c r="R14" s="2323"/>
      <c r="S14" s="2323"/>
      <c r="T14" s="2323"/>
      <c r="V14" s="677"/>
    </row>
    <row r="15" spans="1:26" x14ac:dyDescent="0.25">
      <c r="A15" s="738"/>
      <c r="B15" s="738"/>
      <c r="C15" s="738"/>
      <c r="D15" s="738"/>
      <c r="E15" s="738"/>
      <c r="F15" s="738"/>
      <c r="G15" s="738"/>
      <c r="H15" s="738"/>
      <c r="I15" s="738"/>
      <c r="J15" s="738"/>
      <c r="K15" s="738"/>
      <c r="L15" s="738"/>
      <c r="M15" s="738"/>
      <c r="N15" s="738"/>
      <c r="O15" s="738"/>
      <c r="P15" s="738"/>
      <c r="Q15" s="738"/>
      <c r="R15" s="738"/>
      <c r="S15" s="738"/>
      <c r="T15" s="738"/>
      <c r="V15" s="677"/>
    </row>
    <row r="16" spans="1:26" ht="221.25" customHeight="1" x14ac:dyDescent="0.25">
      <c r="A16" s="2325" t="s">
        <v>2513</v>
      </c>
      <c r="B16" s="2325"/>
      <c r="C16" s="2325"/>
      <c r="D16" s="2325"/>
      <c r="E16" s="2325"/>
      <c r="F16" s="2325"/>
      <c r="G16" s="2325"/>
      <c r="H16" s="2325"/>
      <c r="I16" s="2325"/>
      <c r="J16" s="2325"/>
      <c r="K16" s="2325"/>
      <c r="L16" s="2325"/>
      <c r="M16" s="2325"/>
      <c r="N16" s="2325"/>
      <c r="O16" s="2325"/>
      <c r="P16" s="2325"/>
      <c r="Q16" s="2325"/>
      <c r="R16" s="2325"/>
      <c r="S16" s="2325"/>
      <c r="T16" s="2325"/>
      <c r="U16" s="424"/>
      <c r="V16" s="677"/>
      <c r="W16" s="97"/>
      <c r="X16" s="99"/>
      <c r="Y16" s="99"/>
      <c r="Z16" s="99"/>
    </row>
    <row r="17" spans="1:26" x14ac:dyDescent="0.25">
      <c r="A17" s="738"/>
      <c r="B17" s="738"/>
      <c r="C17" s="738"/>
      <c r="D17" s="738"/>
      <c r="E17" s="738"/>
      <c r="F17" s="738"/>
      <c r="G17" s="738"/>
      <c r="H17" s="738"/>
      <c r="I17" s="738"/>
      <c r="J17" s="738"/>
      <c r="K17" s="738"/>
      <c r="L17" s="738"/>
      <c r="M17" s="738"/>
      <c r="N17" s="738"/>
      <c r="O17" s="738"/>
      <c r="P17" s="738"/>
      <c r="Q17" s="738"/>
      <c r="R17" s="738"/>
      <c r="S17" s="738"/>
      <c r="T17" s="738"/>
      <c r="V17" s="677"/>
    </row>
    <row r="18" spans="1:26" ht="13.8" x14ac:dyDescent="0.3">
      <c r="A18" s="739"/>
      <c r="B18" s="739"/>
      <c r="C18" s="739"/>
      <c r="D18" s="740"/>
      <c r="E18" s="741"/>
      <c r="F18" s="742"/>
      <c r="G18" s="741"/>
      <c r="H18" s="742"/>
      <c r="I18" s="741"/>
      <c r="J18" s="742"/>
      <c r="K18" s="743"/>
      <c r="L18" s="742"/>
      <c r="M18" s="743"/>
      <c r="N18" s="742"/>
      <c r="O18" s="744"/>
      <c r="P18" s="742"/>
      <c r="Q18" s="742"/>
      <c r="R18" s="742"/>
      <c r="S18" s="741"/>
      <c r="T18" s="741"/>
      <c r="V18" s="677"/>
    </row>
    <row r="19" spans="1:26" ht="36" customHeight="1" x14ac:dyDescent="0.3">
      <c r="A19" s="739"/>
      <c r="B19" s="739"/>
      <c r="C19" s="739"/>
      <c r="D19" s="1557" t="s">
        <v>2104</v>
      </c>
      <c r="E19" s="1558"/>
      <c r="F19" s="1557" t="s">
        <v>2105</v>
      </c>
      <c r="G19" s="1558"/>
      <c r="H19" s="1559" t="s">
        <v>2106</v>
      </c>
      <c r="I19" s="1558"/>
      <c r="J19" s="1559" t="s">
        <v>2094</v>
      </c>
      <c r="K19" s="1560"/>
      <c r="L19" s="1562" t="s">
        <v>187</v>
      </c>
      <c r="M19" s="1563"/>
      <c r="N19" s="1562" t="s">
        <v>2107</v>
      </c>
      <c r="O19" s="1561"/>
      <c r="P19" s="1559" t="s">
        <v>2108</v>
      </c>
      <c r="Q19" s="1559"/>
      <c r="R19" s="1559" t="s">
        <v>615</v>
      </c>
      <c r="S19" s="1558"/>
      <c r="T19" s="1559"/>
      <c r="V19" s="677"/>
    </row>
    <row r="20" spans="1:26" ht="13.8" x14ac:dyDescent="0.3">
      <c r="A20" s="1571" t="s">
        <v>454</v>
      </c>
      <c r="B20" s="739"/>
      <c r="C20" s="739"/>
      <c r="D20" s="1572">
        <v>12210</v>
      </c>
      <c r="E20" s="746"/>
      <c r="F20" s="1572">
        <v>12230</v>
      </c>
      <c r="G20" s="746"/>
      <c r="H20" s="1572">
        <v>12220</v>
      </c>
      <c r="I20" s="746"/>
      <c r="J20" s="1572">
        <v>12250</v>
      </c>
      <c r="K20" s="745"/>
      <c r="L20" s="1572">
        <v>12260</v>
      </c>
      <c r="M20" s="745"/>
      <c r="N20" s="1572">
        <v>12240</v>
      </c>
      <c r="O20" s="746"/>
      <c r="P20" s="1572">
        <v>12280</v>
      </c>
      <c r="Q20" s="745"/>
      <c r="R20" s="1572">
        <v>12270</v>
      </c>
      <c r="S20" s="741"/>
      <c r="T20" s="1573" t="s">
        <v>601</v>
      </c>
      <c r="V20" s="677"/>
    </row>
    <row r="21" spans="1:26" ht="13.8" x14ac:dyDescent="0.3">
      <c r="A21" s="739"/>
      <c r="B21" s="739"/>
      <c r="C21" s="739"/>
      <c r="D21" s="739"/>
      <c r="E21" s="739"/>
      <c r="F21" s="739"/>
      <c r="G21" s="739"/>
      <c r="H21" s="739"/>
      <c r="I21" s="739"/>
      <c r="J21" s="739"/>
      <c r="K21" s="739"/>
      <c r="L21" s="739"/>
      <c r="M21" s="739"/>
      <c r="N21" s="739"/>
      <c r="O21" s="739"/>
      <c r="P21" s="739"/>
      <c r="Q21" s="739"/>
      <c r="R21" s="739"/>
      <c r="S21" s="739"/>
      <c r="T21" s="739"/>
    </row>
    <row r="22" spans="1:26" ht="13.8" x14ac:dyDescent="0.3">
      <c r="A22" s="739" t="s">
        <v>2110</v>
      </c>
      <c r="B22" s="739"/>
      <c r="C22" s="747"/>
      <c r="D22" s="1609">
        <v>500000</v>
      </c>
      <c r="E22" s="1610"/>
      <c r="F22" s="1609">
        <v>0</v>
      </c>
      <c r="G22" s="1610"/>
      <c r="H22" s="1609">
        <v>0</v>
      </c>
      <c r="I22" s="1610"/>
      <c r="J22" s="1609">
        <v>0</v>
      </c>
      <c r="K22" s="1610"/>
      <c r="L22" s="1609">
        <v>0</v>
      </c>
      <c r="M22" s="1610"/>
      <c r="N22" s="1609">
        <v>0</v>
      </c>
      <c r="O22" s="1610"/>
      <c r="P22" s="1609">
        <v>0</v>
      </c>
      <c r="Q22" s="1610"/>
      <c r="R22" s="1609">
        <v>0</v>
      </c>
      <c r="S22" s="748"/>
      <c r="T22" s="749">
        <f>SUM(C22:R22)</f>
        <v>500000</v>
      </c>
    </row>
    <row r="23" spans="1:26" ht="13.8" x14ac:dyDescent="0.3">
      <c r="A23" s="750" t="s">
        <v>2154</v>
      </c>
      <c r="B23" s="739"/>
      <c r="C23" s="751"/>
      <c r="D23" s="1611">
        <v>200000</v>
      </c>
      <c r="E23" s="1612"/>
      <c r="F23" s="1611">
        <v>0</v>
      </c>
      <c r="G23" s="1612"/>
      <c r="H23" s="1611">
        <v>0</v>
      </c>
      <c r="I23" s="1612"/>
      <c r="J23" s="1611">
        <v>0</v>
      </c>
      <c r="K23" s="1612"/>
      <c r="L23" s="1611">
        <v>0</v>
      </c>
      <c r="M23" s="1612"/>
      <c r="N23" s="1611">
        <v>0</v>
      </c>
      <c r="O23" s="1612"/>
      <c r="P23" s="1611">
        <v>0</v>
      </c>
      <c r="Q23" s="1612"/>
      <c r="R23" s="1611">
        <v>0</v>
      </c>
      <c r="S23" s="751"/>
      <c r="T23" s="752">
        <f>SUM(C23:R23)</f>
        <v>200000</v>
      </c>
      <c r="U23" s="242"/>
    </row>
    <row r="24" spans="1:26" ht="13.8" x14ac:dyDescent="0.3">
      <c r="A24" s="1569" t="s">
        <v>2155</v>
      </c>
      <c r="B24" s="739"/>
      <c r="C24" s="751"/>
      <c r="D24" s="1611">
        <v>-50000</v>
      </c>
      <c r="E24" s="1612"/>
      <c r="F24" s="1611">
        <v>0</v>
      </c>
      <c r="G24" s="1612"/>
      <c r="H24" s="1611">
        <v>0</v>
      </c>
      <c r="I24" s="1612"/>
      <c r="J24" s="1611">
        <v>0</v>
      </c>
      <c r="K24" s="1612"/>
      <c r="L24" s="1611">
        <v>0</v>
      </c>
      <c r="M24" s="1612"/>
      <c r="N24" s="1611">
        <v>0</v>
      </c>
      <c r="O24" s="1612"/>
      <c r="P24" s="1611">
        <v>0</v>
      </c>
      <c r="Q24" s="1612"/>
      <c r="R24" s="1611">
        <v>0</v>
      </c>
      <c r="S24" s="751"/>
      <c r="T24" s="753">
        <f>SUM(C24:R24)</f>
        <v>-50000</v>
      </c>
    </row>
    <row r="25" spans="1:26" s="677" customFormat="1" ht="13.8" x14ac:dyDescent="0.3">
      <c r="A25" s="1564" t="s">
        <v>2109</v>
      </c>
      <c r="B25" s="739"/>
      <c r="C25" s="751"/>
      <c r="D25" s="1605">
        <f>SUM(D22:D24)</f>
        <v>650000</v>
      </c>
      <c r="E25" s="1606"/>
      <c r="F25" s="1605">
        <f>SUM(F22:F24)</f>
        <v>0</v>
      </c>
      <c r="G25" s="1606"/>
      <c r="H25" s="1605">
        <f>SUM(H22:H24)</f>
        <v>0</v>
      </c>
      <c r="I25" s="1606"/>
      <c r="J25" s="1605">
        <f>SUM(J22:J24)</f>
        <v>0</v>
      </c>
      <c r="K25" s="1606"/>
      <c r="L25" s="1605">
        <f>SUM(L22:L24)</f>
        <v>0</v>
      </c>
      <c r="M25" s="1606"/>
      <c r="N25" s="1605">
        <f>SUM(N22:N24)</f>
        <v>0</v>
      </c>
      <c r="O25" s="1606"/>
      <c r="P25" s="1605">
        <f>SUM(P22:P24)</f>
        <v>0</v>
      </c>
      <c r="Q25" s="1606"/>
      <c r="R25" s="1605">
        <f>SUM(R22:R24)</f>
        <v>0</v>
      </c>
      <c r="S25" s="1607"/>
      <c r="T25" s="1602">
        <f t="shared" ref="T25:T27" si="0">SUM(C25:R25)</f>
        <v>650000</v>
      </c>
      <c r="U25" s="1603"/>
      <c r="V25" s="1604" t="s">
        <v>2150</v>
      </c>
      <c r="W25" s="1603"/>
    </row>
    <row r="26" spans="1:26" s="677" customFormat="1" ht="13.8" x14ac:dyDescent="0.3">
      <c r="A26" s="1564"/>
      <c r="B26" s="739"/>
      <c r="C26" s="751"/>
      <c r="D26" s="1613"/>
      <c r="E26" s="1612"/>
      <c r="F26" s="1613"/>
      <c r="G26" s="1612"/>
      <c r="H26" s="1613"/>
      <c r="I26" s="1612"/>
      <c r="J26" s="1613"/>
      <c r="K26" s="1612"/>
      <c r="L26" s="1613"/>
      <c r="M26" s="1612"/>
      <c r="N26" s="1613"/>
      <c r="O26" s="1612"/>
      <c r="P26" s="1613"/>
      <c r="Q26" s="1612"/>
      <c r="R26" s="1613"/>
      <c r="S26" s="751"/>
      <c r="T26" s="753">
        <f t="shared" si="0"/>
        <v>0</v>
      </c>
      <c r="V26" s="739"/>
    </row>
    <row r="27" spans="1:26" s="677" customFormat="1" ht="27.6" x14ac:dyDescent="0.3">
      <c r="A27" s="1565" t="s">
        <v>2156</v>
      </c>
      <c r="B27" s="739"/>
      <c r="C27" s="751"/>
      <c r="D27" s="1608">
        <v>-100000</v>
      </c>
      <c r="E27" s="1606"/>
      <c r="F27" s="1608"/>
      <c r="G27" s="1606"/>
      <c r="H27" s="1608"/>
      <c r="I27" s="1606"/>
      <c r="J27" s="1608"/>
      <c r="K27" s="1606"/>
      <c r="L27" s="1608"/>
      <c r="M27" s="1606"/>
      <c r="N27" s="1608"/>
      <c r="O27" s="1606"/>
      <c r="P27" s="1608"/>
      <c r="Q27" s="1606"/>
      <c r="R27" s="1608"/>
      <c r="S27" s="1607"/>
      <c r="T27" s="1602">
        <f t="shared" si="0"/>
        <v>-100000</v>
      </c>
      <c r="U27" s="1603"/>
      <c r="V27" s="1604" t="s">
        <v>2151</v>
      </c>
      <c r="W27" s="1603"/>
    </row>
    <row r="28" spans="1:26" ht="36" customHeight="1" x14ac:dyDescent="0.3">
      <c r="A28" s="1570" t="s">
        <v>2163</v>
      </c>
      <c r="B28" s="739"/>
      <c r="C28" s="751"/>
      <c r="D28" s="1614">
        <v>-200000</v>
      </c>
      <c r="E28" s="1615"/>
      <c r="F28" s="1614">
        <v>0</v>
      </c>
      <c r="G28" s="1615"/>
      <c r="H28" s="1614">
        <v>0</v>
      </c>
      <c r="I28" s="1615"/>
      <c r="J28" s="1614">
        <v>0</v>
      </c>
      <c r="K28" s="1615"/>
      <c r="L28" s="1614">
        <v>0</v>
      </c>
      <c r="M28" s="1615"/>
      <c r="N28" s="1614">
        <v>0</v>
      </c>
      <c r="O28" s="1615"/>
      <c r="P28" s="1614">
        <v>0</v>
      </c>
      <c r="Q28" s="1615"/>
      <c r="R28" s="1614">
        <v>0</v>
      </c>
      <c r="S28" s="1616"/>
      <c r="T28" s="1602">
        <f>(IF(SUM(D28:S28)=L43,SUM(D28:S28),"Error"))</f>
        <v>-200000</v>
      </c>
      <c r="U28" s="1603"/>
      <c r="V28" s="1604" t="s">
        <v>2152</v>
      </c>
      <c r="W28" s="1603"/>
    </row>
    <row r="29" spans="1:26" ht="13.8" x14ac:dyDescent="0.3">
      <c r="A29" s="739"/>
      <c r="B29" s="739"/>
      <c r="C29" s="751"/>
      <c r="D29" s="1547"/>
      <c r="E29" s="751"/>
      <c r="F29" s="1547"/>
      <c r="G29" s="751"/>
      <c r="H29" s="1547"/>
      <c r="I29" s="751"/>
      <c r="J29" s="1547"/>
      <c r="K29" s="751"/>
      <c r="L29" s="1547"/>
      <c r="M29" s="751"/>
      <c r="N29" s="1547"/>
      <c r="O29" s="751"/>
      <c r="P29" s="1547"/>
      <c r="Q29" s="751"/>
      <c r="R29" s="1547"/>
      <c r="S29" s="751"/>
      <c r="T29" s="1547"/>
      <c r="V29" s="429"/>
      <c r="W29" s="99"/>
      <c r="X29" s="99"/>
      <c r="Y29" s="99"/>
      <c r="Z29" s="99"/>
    </row>
    <row r="30" spans="1:26" ht="14.4" thickBot="1" x14ac:dyDescent="0.35">
      <c r="A30" s="739" t="s">
        <v>2157</v>
      </c>
      <c r="B30" s="739"/>
      <c r="C30" s="754"/>
      <c r="D30" s="755">
        <f>SUM(D25:D29)</f>
        <v>350000</v>
      </c>
      <c r="E30" s="756"/>
      <c r="F30" s="755">
        <f>SUM(F25:F29)</f>
        <v>0</v>
      </c>
      <c r="G30" s="756"/>
      <c r="H30" s="755">
        <f>SUM(H25:H29)</f>
        <v>0</v>
      </c>
      <c r="I30" s="756"/>
      <c r="J30" s="755">
        <f>SUM(J25:J29)</f>
        <v>0</v>
      </c>
      <c r="K30" s="756"/>
      <c r="L30" s="755">
        <f>SUM(L25:L29)</f>
        <v>0</v>
      </c>
      <c r="M30" s="756"/>
      <c r="N30" s="755">
        <f>SUM(N25:N29)</f>
        <v>0</v>
      </c>
      <c r="O30" s="756"/>
      <c r="P30" s="755">
        <f>SUM(P25:P29)</f>
        <v>0</v>
      </c>
      <c r="Q30" s="756"/>
      <c r="R30" s="755">
        <f>SUM(R25:R29)</f>
        <v>0</v>
      </c>
      <c r="S30" s="756"/>
      <c r="T30" s="755">
        <f>SUM(T25:T29)</f>
        <v>350000</v>
      </c>
      <c r="V30" s="429"/>
      <c r="W30" s="97"/>
      <c r="X30" s="99"/>
      <c r="Y30" s="99"/>
      <c r="Z30" s="99"/>
    </row>
    <row r="31" spans="1:26" ht="15.6" thickTop="1" x14ac:dyDescent="0.35">
      <c r="A31" s="865"/>
      <c r="B31" s="865"/>
      <c r="C31" s="865"/>
      <c r="D31" s="865"/>
      <c r="E31" s="865"/>
      <c r="F31" s="865"/>
      <c r="G31" s="865"/>
      <c r="H31" s="865"/>
      <c r="I31" s="865"/>
      <c r="J31" s="865"/>
      <c r="K31" s="865"/>
      <c r="L31" s="865"/>
      <c r="M31" s="865"/>
      <c r="N31" s="865"/>
      <c r="O31" s="865"/>
      <c r="P31" s="865"/>
      <c r="Q31" s="241"/>
      <c r="R31" s="241"/>
      <c r="S31" s="241"/>
      <c r="T31" s="241"/>
    </row>
    <row r="32" spans="1:26" ht="15" x14ac:dyDescent="0.35">
      <c r="A32" s="865"/>
      <c r="B32" s="865"/>
      <c r="C32" s="865"/>
      <c r="D32" s="865"/>
      <c r="E32" s="865"/>
      <c r="F32" s="865"/>
      <c r="G32" s="865"/>
      <c r="H32" s="865"/>
      <c r="I32" s="865"/>
      <c r="J32" s="865"/>
      <c r="K32" s="865"/>
      <c r="L32" s="865"/>
      <c r="M32" s="865"/>
      <c r="N32" s="865"/>
      <c r="O32" s="865"/>
      <c r="P32" s="865"/>
      <c r="Q32" s="241"/>
      <c r="R32" s="241"/>
      <c r="S32" s="241"/>
      <c r="T32" s="241"/>
    </row>
    <row r="33" spans="1:26" ht="15" x14ac:dyDescent="0.35">
      <c r="A33" s="865"/>
      <c r="B33" s="865"/>
      <c r="C33" s="865"/>
      <c r="D33" s="865"/>
      <c r="E33" s="865"/>
      <c r="F33" s="865"/>
      <c r="G33" s="865"/>
      <c r="H33" s="865"/>
      <c r="I33" s="865"/>
      <c r="J33" s="865"/>
      <c r="K33" s="865"/>
      <c r="L33" s="865"/>
      <c r="M33" s="865"/>
      <c r="N33" s="865"/>
      <c r="O33" s="865"/>
      <c r="P33" s="865"/>
      <c r="Q33" s="115"/>
      <c r="R33" s="115"/>
      <c r="S33" s="115"/>
      <c r="T33" s="115"/>
    </row>
    <row r="34" spans="1:26" ht="15" x14ac:dyDescent="0.35">
      <c r="A34" s="865"/>
      <c r="B34" s="865"/>
      <c r="C34" s="866"/>
      <c r="D34" s="866"/>
      <c r="E34" s="866"/>
      <c r="F34" s="866"/>
      <c r="G34" s="866"/>
      <c r="H34" s="866"/>
      <c r="I34" s="866"/>
      <c r="J34" s="866"/>
      <c r="K34" s="866"/>
      <c r="L34" s="866"/>
      <c r="M34" s="866"/>
      <c r="N34" s="866"/>
      <c r="O34" s="866"/>
      <c r="P34" s="866"/>
      <c r="Q34" s="244"/>
      <c r="R34" s="244"/>
      <c r="S34" s="244"/>
      <c r="T34" s="244"/>
    </row>
    <row r="37" spans="1:26" x14ac:dyDescent="0.25">
      <c r="A37" s="2320" t="s">
        <v>2890</v>
      </c>
      <c r="B37" s="2320"/>
      <c r="C37" s="2320"/>
      <c r="D37" s="2320"/>
      <c r="E37" s="2320"/>
      <c r="F37" s="2320"/>
      <c r="G37" s="2320"/>
      <c r="H37" s="2320"/>
      <c r="I37" s="2320"/>
      <c r="J37" s="2320"/>
      <c r="K37" s="1568"/>
      <c r="L37" s="203" t="s">
        <v>1371</v>
      </c>
    </row>
    <row r="38" spans="1:26" ht="44.25" customHeight="1" x14ac:dyDescent="0.25">
      <c r="A38" s="2322" t="s">
        <v>2891</v>
      </c>
      <c r="B38" s="2322"/>
      <c r="C38" s="2322"/>
      <c r="D38" s="2322"/>
      <c r="E38" s="2322"/>
      <c r="F38" s="2322"/>
      <c r="G38" s="2322"/>
      <c r="H38" s="2322"/>
      <c r="I38" s="2322"/>
      <c r="J38" s="2322"/>
      <c r="K38" s="1566"/>
      <c r="L38" s="1567">
        <v>-200000</v>
      </c>
    </row>
    <row r="39" spans="1:26" s="677" customFormat="1" ht="32.25" customHeight="1" x14ac:dyDescent="0.25">
      <c r="A39" s="2322"/>
      <c r="B39" s="2322"/>
      <c r="C39" s="2322"/>
      <c r="D39" s="2322"/>
      <c r="E39" s="2322"/>
      <c r="F39" s="2322"/>
      <c r="G39" s="2322"/>
      <c r="H39" s="2322"/>
      <c r="I39" s="2322"/>
      <c r="J39" s="2322"/>
      <c r="K39" s="1566"/>
      <c r="L39" s="1567"/>
    </row>
    <row r="40" spans="1:26" ht="32.25" customHeight="1" x14ac:dyDescent="0.25">
      <c r="A40" s="2322"/>
      <c r="B40" s="2322"/>
      <c r="C40" s="2322"/>
      <c r="D40" s="2322"/>
      <c r="E40" s="2322"/>
      <c r="F40" s="2322"/>
      <c r="G40" s="2322"/>
      <c r="H40" s="2322"/>
      <c r="I40" s="2322"/>
      <c r="J40" s="2322"/>
      <c r="K40" s="1566"/>
      <c r="L40" s="1567"/>
    </row>
    <row r="41" spans="1:26" ht="32.25" customHeight="1" x14ac:dyDescent="0.25">
      <c r="A41" s="2322"/>
      <c r="B41" s="2322"/>
      <c r="C41" s="2322"/>
      <c r="D41" s="2322"/>
      <c r="E41" s="2322"/>
      <c r="F41" s="2322"/>
      <c r="G41" s="2322"/>
      <c r="H41" s="2322"/>
      <c r="I41" s="2322"/>
      <c r="J41" s="2322"/>
      <c r="K41" s="1566"/>
      <c r="L41" s="1567"/>
    </row>
    <row r="42" spans="1:26" ht="32.25" customHeight="1" x14ac:dyDescent="0.25">
      <c r="A42" s="2322"/>
      <c r="B42" s="2322"/>
      <c r="C42" s="2322"/>
      <c r="D42" s="2322"/>
      <c r="E42" s="2322"/>
      <c r="F42" s="2322"/>
      <c r="G42" s="2322"/>
      <c r="H42" s="2322"/>
      <c r="I42" s="2322"/>
      <c r="J42" s="2322"/>
      <c r="K42" s="1566"/>
      <c r="L42" s="1567"/>
    </row>
    <row r="43" spans="1:26" x14ac:dyDescent="0.25">
      <c r="A43" s="2319" t="s">
        <v>601</v>
      </c>
      <c r="B43" s="2319"/>
      <c r="C43" s="2319"/>
      <c r="D43" s="2319"/>
      <c r="E43" s="2319"/>
      <c r="F43" s="2319"/>
      <c r="G43" s="2319"/>
      <c r="H43" s="2319"/>
      <c r="I43" s="2319"/>
      <c r="J43" s="2319"/>
      <c r="K43" s="1566"/>
      <c r="L43" s="1567">
        <f>SUM(L38:L42)</f>
        <v>-200000</v>
      </c>
    </row>
    <row r="44" spans="1:26" ht="13.8" x14ac:dyDescent="0.3">
      <c r="A44" s="739"/>
      <c r="B44" s="739"/>
      <c r="C44" s="751"/>
      <c r="D44" s="751"/>
      <c r="E44" s="751"/>
      <c r="F44" s="751"/>
      <c r="G44" s="751"/>
      <c r="H44" s="751"/>
      <c r="I44" s="751"/>
      <c r="J44" s="751"/>
      <c r="K44" s="751"/>
      <c r="L44" s="751"/>
      <c r="M44" s="751"/>
      <c r="N44" s="751"/>
      <c r="O44" s="751"/>
      <c r="P44" s="751"/>
      <c r="Q44" s="751"/>
      <c r="R44" s="751"/>
      <c r="S44" s="751"/>
      <c r="T44" s="751"/>
      <c r="V44" s="429"/>
      <c r="W44" s="97"/>
      <c r="X44" s="99"/>
      <c r="Y44" s="99"/>
      <c r="Z44" s="99"/>
    </row>
    <row r="45" spans="1:26" ht="15" x14ac:dyDescent="0.35">
      <c r="A45" s="862" t="s">
        <v>2153</v>
      </c>
      <c r="B45" s="862"/>
      <c r="C45" s="863"/>
      <c r="D45" s="863"/>
      <c r="E45" s="863"/>
      <c r="F45" s="864"/>
      <c r="G45" s="864"/>
      <c r="H45" s="864"/>
      <c r="I45" s="863"/>
      <c r="J45" s="863"/>
      <c r="K45" s="863"/>
      <c r="L45" s="863"/>
      <c r="M45" s="863"/>
      <c r="N45" s="863"/>
      <c r="O45" s="863"/>
      <c r="P45" s="863"/>
      <c r="Q45" s="430"/>
      <c r="R45" s="430"/>
      <c r="S45" s="430"/>
      <c r="T45" s="430"/>
      <c r="U45" s="424"/>
      <c r="V45" s="99"/>
      <c r="W45" s="97"/>
      <c r="X45" s="99"/>
      <c r="Y45" s="99"/>
      <c r="Z45" s="99"/>
    </row>
    <row r="46" spans="1:26" s="677" customFormat="1" ht="15" x14ac:dyDescent="0.35">
      <c r="A46" s="862" t="s">
        <v>2158</v>
      </c>
      <c r="B46" s="862"/>
      <c r="C46" s="863"/>
      <c r="D46" s="863"/>
      <c r="E46" s="863"/>
      <c r="F46" s="864"/>
      <c r="G46" s="864"/>
      <c r="H46" s="864"/>
      <c r="I46" s="863"/>
      <c r="J46" s="863"/>
      <c r="K46" s="863"/>
      <c r="L46" s="863"/>
      <c r="M46" s="863"/>
      <c r="N46" s="863"/>
      <c r="O46" s="863"/>
      <c r="P46" s="863"/>
      <c r="Q46" s="430"/>
      <c r="R46" s="430"/>
      <c r="S46" s="430"/>
      <c r="T46" s="430"/>
      <c r="U46" s="424"/>
      <c r="V46" s="789"/>
      <c r="W46" s="97"/>
      <c r="X46" s="789"/>
      <c r="Y46" s="789"/>
      <c r="Z46" s="789"/>
    </row>
    <row r="47" spans="1:26" s="677" customFormat="1" ht="15" x14ac:dyDescent="0.35">
      <c r="A47" s="862" t="s">
        <v>2162</v>
      </c>
      <c r="B47" s="862"/>
      <c r="C47" s="863"/>
      <c r="D47" s="863"/>
      <c r="E47" s="863"/>
      <c r="F47" s="864"/>
      <c r="G47" s="864"/>
      <c r="H47" s="864"/>
      <c r="I47" s="863"/>
      <c r="J47" s="863"/>
      <c r="K47" s="863"/>
      <c r="L47" s="863"/>
      <c r="M47" s="863"/>
      <c r="N47" s="863"/>
      <c r="O47" s="863"/>
      <c r="P47" s="863"/>
      <c r="Q47" s="430"/>
      <c r="R47" s="430"/>
      <c r="S47" s="430"/>
      <c r="T47" s="430"/>
      <c r="U47" s="424"/>
      <c r="V47" s="789"/>
      <c r="W47" s="97"/>
      <c r="X47" s="789"/>
      <c r="Y47" s="789"/>
      <c r="Z47" s="789"/>
    </row>
    <row r="48" spans="1:26" ht="15" x14ac:dyDescent="0.35">
      <c r="A48" s="2321" t="s">
        <v>2160</v>
      </c>
      <c r="B48" s="2321"/>
      <c r="C48" s="2321"/>
      <c r="D48" s="2321"/>
      <c r="E48" s="2321"/>
      <c r="F48" s="2321"/>
      <c r="G48" s="2321"/>
      <c r="H48" s="2321"/>
      <c r="I48" s="2321"/>
      <c r="J48" s="2321"/>
      <c r="K48" s="2321"/>
      <c r="L48" s="2321"/>
      <c r="M48" s="2321"/>
      <c r="N48" s="2321"/>
      <c r="O48" s="2321"/>
      <c r="P48" s="2321"/>
      <c r="Q48" s="2321"/>
      <c r="R48" s="2321"/>
      <c r="S48" s="2321"/>
      <c r="T48" s="2321"/>
      <c r="V48" s="243"/>
      <c r="W48" s="243"/>
      <c r="X48" s="243"/>
      <c r="Y48" s="243"/>
      <c r="Z48" s="243"/>
    </row>
    <row r="49" spans="1:20" ht="15" x14ac:dyDescent="0.35">
      <c r="A49" s="865" t="s">
        <v>2159</v>
      </c>
      <c r="B49" s="865"/>
      <c r="C49" s="865"/>
      <c r="D49" s="865"/>
      <c r="E49" s="865"/>
      <c r="F49" s="865"/>
      <c r="G49" s="865"/>
      <c r="H49" s="865"/>
      <c r="I49" s="865"/>
      <c r="J49" s="865"/>
      <c r="K49" s="865"/>
      <c r="L49" s="865"/>
      <c r="M49" s="865"/>
      <c r="N49" s="865"/>
      <c r="O49" s="865"/>
      <c r="P49" s="865"/>
      <c r="Q49" s="241"/>
      <c r="R49" s="241"/>
      <c r="S49" s="241"/>
      <c r="T49" s="241"/>
    </row>
    <row r="50" spans="1:20" s="677" customFormat="1" ht="15" x14ac:dyDescent="0.35">
      <c r="A50" s="865" t="s">
        <v>2161</v>
      </c>
      <c r="B50" s="865"/>
      <c r="C50" s="865"/>
      <c r="D50" s="865"/>
      <c r="E50" s="865"/>
      <c r="F50" s="865"/>
      <c r="G50" s="865"/>
      <c r="H50" s="865"/>
      <c r="I50" s="865"/>
      <c r="J50" s="865"/>
      <c r="K50" s="865"/>
      <c r="L50" s="865"/>
      <c r="M50" s="865"/>
      <c r="N50" s="865"/>
      <c r="O50" s="865"/>
      <c r="P50" s="865"/>
      <c r="Q50" s="241"/>
      <c r="R50" s="241"/>
      <c r="S50" s="241"/>
      <c r="T50" s="241"/>
    </row>
  </sheetData>
  <mergeCells count="14">
    <mergeCell ref="A6:T6"/>
    <mergeCell ref="A43:J43"/>
    <mergeCell ref="A37:J37"/>
    <mergeCell ref="A48:T48"/>
    <mergeCell ref="A38:J38"/>
    <mergeCell ref="A40:J40"/>
    <mergeCell ref="A41:J41"/>
    <mergeCell ref="A42:J42"/>
    <mergeCell ref="A9:T9"/>
    <mergeCell ref="A39:J39"/>
    <mergeCell ref="A13:T13"/>
    <mergeCell ref="A12:T12"/>
    <mergeCell ref="A14:T14"/>
    <mergeCell ref="A16:T16"/>
  </mergeCells>
  <phoneticPr fontId="0" type="noConversion"/>
  <pageMargins left="0.4" right="0.25" top="0.45" bottom="0.23" header="0.17" footer="0.17"/>
  <pageSetup scale="61" orientation="landscape" r:id="rId1"/>
  <headerFooter alignWithMargins="0">
    <oddFooter xml:space="preserve">&amp;L&amp;8
&amp;C&amp;7
</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P45"/>
  <sheetViews>
    <sheetView zoomScaleNormal="100" workbookViewId="0">
      <selection activeCell="P37" sqref="P37"/>
    </sheetView>
  </sheetViews>
  <sheetFormatPr defaultColWidth="7.88671875" defaultRowHeight="13.2" x14ac:dyDescent="0.25"/>
  <cols>
    <col min="1" max="1" width="8" style="1" customWidth="1"/>
    <col min="2" max="2" width="7.44140625" style="1" customWidth="1"/>
    <col min="3" max="3" width="46.5546875" style="1" customWidth="1"/>
    <col min="4" max="5" width="7.109375" style="1" customWidth="1"/>
    <col min="6" max="6" width="1.44140625" style="607" customWidth="1"/>
    <col min="7" max="7" width="8.88671875" style="1" customWidth="1"/>
    <col min="8" max="9" width="7.109375" style="1" customWidth="1"/>
    <col min="10" max="10" width="1.44140625" style="607" customWidth="1"/>
    <col min="11" max="11" width="7.109375" style="1" customWidth="1"/>
    <col min="12" max="12" width="1.44140625" style="1" customWidth="1"/>
    <col min="13" max="13" width="15" style="1" customWidth="1"/>
    <col min="14" max="14" width="15.5546875" style="1" customWidth="1"/>
    <col min="15" max="15" width="4.44140625" style="1" customWidth="1"/>
    <col min="16" max="16" width="12.44140625" style="1" bestFit="1" customWidth="1"/>
    <col min="17" max="16384" width="7.88671875" style="1"/>
  </cols>
  <sheetData>
    <row r="1" spans="2:16" ht="13.8" thickBot="1" x14ac:dyDescent="0.3">
      <c r="B1" s="502"/>
      <c r="K1" s="406" t="s">
        <v>82</v>
      </c>
      <c r="M1" s="6"/>
      <c r="N1" s="6"/>
    </row>
    <row r="2" spans="2:16" ht="25.5" customHeight="1" thickBot="1" x14ac:dyDescent="0.3">
      <c r="K2" s="406" t="s">
        <v>85</v>
      </c>
      <c r="M2" s="6"/>
      <c r="N2" s="6"/>
    </row>
    <row r="3" spans="2:16" ht="13.8" thickBot="1" x14ac:dyDescent="0.3"/>
    <row r="4" spans="2:16" s="607" customFormat="1" x14ac:dyDescent="0.25">
      <c r="B4" s="516"/>
      <c r="C4" s="29"/>
      <c r="D4" s="29"/>
      <c r="E4" s="29"/>
      <c r="F4" s="29"/>
      <c r="G4" s="29"/>
      <c r="H4" s="29"/>
      <c r="I4" s="29"/>
      <c r="J4" s="29"/>
      <c r="K4" s="29"/>
      <c r="L4" s="29"/>
      <c r="M4" s="29"/>
      <c r="N4" s="29"/>
      <c r="O4" s="88"/>
    </row>
    <row r="5" spans="2:16" ht="15.6" x14ac:dyDescent="0.25">
      <c r="B5" s="2313" t="s">
        <v>1374</v>
      </c>
      <c r="C5" s="2314"/>
      <c r="D5" s="2314"/>
      <c r="E5" s="2314"/>
      <c r="F5" s="2314"/>
      <c r="G5" s="2314"/>
      <c r="H5" s="2314"/>
      <c r="I5" s="2314"/>
      <c r="J5" s="2314"/>
      <c r="K5" s="2314"/>
      <c r="L5" s="2314"/>
      <c r="M5" s="2314"/>
      <c r="N5" s="2314"/>
      <c r="O5" s="2315"/>
    </row>
    <row r="6" spans="2:16" ht="15.6" x14ac:dyDescent="0.3">
      <c r="B6" s="2274" t="s">
        <v>1378</v>
      </c>
      <c r="C6" s="2275"/>
      <c r="D6" s="2275"/>
      <c r="E6" s="2275"/>
      <c r="F6" s="2275"/>
      <c r="G6" s="2275"/>
      <c r="H6" s="2275"/>
      <c r="I6" s="2275"/>
      <c r="J6" s="2275"/>
      <c r="K6" s="2275"/>
      <c r="L6" s="2275"/>
      <c r="M6" s="2275"/>
      <c r="N6" s="2275"/>
      <c r="O6" s="46"/>
    </row>
    <row r="7" spans="2:16" ht="15.6" x14ac:dyDescent="0.3">
      <c r="B7" s="2283" t="s">
        <v>1463</v>
      </c>
      <c r="C7" s="2284"/>
      <c r="D7" s="2284"/>
      <c r="E7" s="1262"/>
      <c r="F7" s="1470"/>
      <c r="G7" s="1262"/>
      <c r="H7" s="1262"/>
      <c r="I7" s="1262"/>
      <c r="J7" s="1470"/>
      <c r="K7" s="1262"/>
      <c r="L7" s="1262"/>
      <c r="M7" s="1262"/>
      <c r="N7" s="1262"/>
      <c r="O7" s="46"/>
    </row>
    <row r="8" spans="2:16" x14ac:dyDescent="0.25">
      <c r="B8" s="10" t="s">
        <v>1473</v>
      </c>
      <c r="C8" s="609"/>
      <c r="D8" s="609"/>
      <c r="E8" s="609"/>
      <c r="F8" s="612"/>
      <c r="G8" s="612"/>
      <c r="H8" s="612"/>
      <c r="I8" s="83" t="s">
        <v>967</v>
      </c>
      <c r="J8" s="612"/>
      <c r="K8" s="612"/>
      <c r="L8" s="612"/>
      <c r="M8" s="612"/>
      <c r="N8" s="612"/>
      <c r="O8" s="40"/>
      <c r="P8" s="5"/>
    </row>
    <row r="9" spans="2:16" x14ac:dyDescent="0.25">
      <c r="B9" s="47" t="s">
        <v>533</v>
      </c>
      <c r="C9" s="609"/>
      <c r="D9" s="612"/>
      <c r="E9" s="612"/>
      <c r="F9" s="612"/>
      <c r="G9" s="612"/>
      <c r="H9" s="612"/>
      <c r="I9" s="612"/>
      <c r="J9" s="612"/>
      <c r="K9" s="612"/>
      <c r="L9" s="612"/>
      <c r="M9" s="612"/>
      <c r="N9" s="612"/>
      <c r="O9" s="40"/>
      <c r="P9" s="5"/>
    </row>
    <row r="10" spans="2:16" x14ac:dyDescent="0.25">
      <c r="B10" s="10"/>
      <c r="C10" s="612"/>
      <c r="D10" s="612"/>
      <c r="E10" s="612"/>
      <c r="F10" s="612"/>
      <c r="G10" s="612"/>
      <c r="H10" s="612"/>
      <c r="I10" s="612"/>
      <c r="J10" s="612"/>
      <c r="K10" s="612"/>
      <c r="L10" s="612"/>
      <c r="M10" s="612"/>
      <c r="N10" s="612"/>
      <c r="O10" s="40"/>
      <c r="P10" s="5"/>
    </row>
    <row r="11" spans="2:16" ht="13.8" thickBot="1" x14ac:dyDescent="0.3">
      <c r="B11" s="10"/>
      <c r="C11" s="6" t="s">
        <v>1366</v>
      </c>
      <c r="D11" s="6"/>
      <c r="E11" s="6"/>
      <c r="F11" s="6"/>
      <c r="G11" s="6" t="s">
        <v>1408</v>
      </c>
      <c r="H11" s="6"/>
      <c r="I11" s="6"/>
      <c r="J11" s="6"/>
      <c r="K11" s="6"/>
      <c r="L11" s="6"/>
      <c r="M11" s="6"/>
      <c r="N11" s="6"/>
      <c r="O11" s="40"/>
      <c r="P11" s="5"/>
    </row>
    <row r="12" spans="2:16" x14ac:dyDescent="0.25">
      <c r="B12" s="10"/>
      <c r="C12" s="612"/>
      <c r="D12" s="612"/>
      <c r="E12" s="612"/>
      <c r="F12" s="612"/>
      <c r="G12" s="612"/>
      <c r="H12" s="612"/>
      <c r="I12" s="612"/>
      <c r="J12" s="612"/>
      <c r="K12" s="612"/>
      <c r="L12" s="612"/>
      <c r="M12" s="612"/>
      <c r="N12" s="612"/>
      <c r="O12" s="40"/>
      <c r="P12" s="5"/>
    </row>
    <row r="13" spans="2:16" ht="13.8" thickBot="1" x14ac:dyDescent="0.3">
      <c r="B13" s="10"/>
      <c r="C13" s="612"/>
      <c r="D13" s="612"/>
      <c r="E13" s="612"/>
      <c r="F13" s="612"/>
      <c r="G13" s="612"/>
      <c r="H13" s="612"/>
      <c r="I13" s="612"/>
      <c r="J13" s="612"/>
      <c r="K13" s="612"/>
      <c r="L13" s="612"/>
      <c r="M13" s="612"/>
      <c r="N13" s="612"/>
      <c r="O13" s="40"/>
      <c r="P13" s="5"/>
    </row>
    <row r="14" spans="2:16" x14ac:dyDescent="0.25">
      <c r="B14" s="56" t="s">
        <v>1380</v>
      </c>
      <c r="C14" s="770" t="s">
        <v>1367</v>
      </c>
      <c r="D14" s="771" t="s">
        <v>1368</v>
      </c>
      <c r="E14" s="771" t="s">
        <v>1377</v>
      </c>
      <c r="F14" s="771"/>
      <c r="G14" s="771" t="s">
        <v>1369</v>
      </c>
      <c r="H14" s="771" t="s">
        <v>1370</v>
      </c>
      <c r="I14" s="771" t="s">
        <v>1122</v>
      </c>
      <c r="J14" s="771"/>
      <c r="K14" s="771" t="s">
        <v>1120</v>
      </c>
      <c r="L14" s="771"/>
      <c r="M14" s="771" t="s">
        <v>1371</v>
      </c>
      <c r="N14" s="772" t="s">
        <v>1371</v>
      </c>
      <c r="O14" s="40"/>
      <c r="P14" s="5"/>
    </row>
    <row r="15" spans="2:16" x14ac:dyDescent="0.25">
      <c r="B15" s="10"/>
      <c r="C15" s="10"/>
      <c r="D15" s="612"/>
      <c r="E15" s="612"/>
      <c r="F15" s="612"/>
      <c r="G15" s="612"/>
      <c r="H15" s="612"/>
      <c r="I15" s="1260" t="s">
        <v>1993</v>
      </c>
      <c r="J15" s="612"/>
      <c r="K15" s="1260" t="s">
        <v>1119</v>
      </c>
      <c r="L15" s="612"/>
      <c r="M15" s="1260" t="s">
        <v>1372</v>
      </c>
      <c r="N15" s="12" t="s">
        <v>1373</v>
      </c>
      <c r="O15" s="40"/>
      <c r="P15" s="5"/>
    </row>
    <row r="16" spans="2:16" ht="6.75" customHeight="1" thickBot="1" x14ac:dyDescent="0.3">
      <c r="B16" s="10"/>
      <c r="C16" s="13"/>
      <c r="D16" s="14"/>
      <c r="E16" s="14"/>
      <c r="F16" s="14"/>
      <c r="G16" s="14"/>
      <c r="H16" s="14"/>
      <c r="I16" s="14"/>
      <c r="J16" s="14"/>
      <c r="K16" s="14"/>
      <c r="L16" s="14"/>
      <c r="M16" s="15"/>
      <c r="N16" s="16"/>
      <c r="O16" s="40"/>
      <c r="P16" s="5"/>
    </row>
    <row r="17" spans="2:16" ht="13.8" thickTop="1" x14ac:dyDescent="0.25">
      <c r="B17" s="10" t="s">
        <v>1386</v>
      </c>
      <c r="C17" s="1140" t="s">
        <v>1801</v>
      </c>
      <c r="D17" s="612"/>
      <c r="E17" s="612"/>
      <c r="F17" s="612"/>
      <c r="G17" s="612"/>
      <c r="H17" s="612"/>
      <c r="I17" s="612"/>
      <c r="J17" s="612"/>
      <c r="K17" s="612"/>
      <c r="L17" s="612"/>
      <c r="M17" s="18"/>
      <c r="N17" s="825"/>
      <c r="O17" s="40"/>
      <c r="P17" s="5"/>
    </row>
    <row r="18" spans="2:16" x14ac:dyDescent="0.25">
      <c r="B18" s="10"/>
      <c r="C18" s="1173" t="s">
        <v>49</v>
      </c>
      <c r="D18" s="563" t="s">
        <v>84</v>
      </c>
      <c r="E18" s="1269" t="s">
        <v>907</v>
      </c>
      <c r="F18" s="612"/>
      <c r="G18" s="1269" t="s">
        <v>262</v>
      </c>
      <c r="H18" s="1269" t="s">
        <v>262</v>
      </c>
      <c r="I18" s="1269">
        <v>2017</v>
      </c>
      <c r="J18" s="612"/>
      <c r="K18" s="1269"/>
      <c r="L18" s="612"/>
      <c r="M18" s="824">
        <v>50000</v>
      </c>
      <c r="N18" s="827"/>
      <c r="O18" s="40"/>
      <c r="P18" s="5"/>
    </row>
    <row r="19" spans="2:16" x14ac:dyDescent="0.25">
      <c r="B19" s="10" t="s">
        <v>1386</v>
      </c>
      <c r="C19" s="1140" t="s">
        <v>1474</v>
      </c>
      <c r="D19" s="1269"/>
      <c r="E19" s="1269"/>
      <c r="F19" s="612"/>
      <c r="G19" s="1269"/>
      <c r="H19" s="1269"/>
      <c r="I19" s="1269"/>
      <c r="J19" s="612"/>
      <c r="K19" s="1269"/>
      <c r="L19" s="612"/>
      <c r="M19" s="828"/>
      <c r="N19" s="829"/>
      <c r="O19" s="40"/>
      <c r="P19" s="5"/>
    </row>
    <row r="20" spans="2:16" x14ac:dyDescent="0.25">
      <c r="B20" s="10"/>
      <c r="C20" s="1174" t="s">
        <v>1475</v>
      </c>
      <c r="D20" s="563" t="s">
        <v>84</v>
      </c>
      <c r="E20" s="1269" t="s">
        <v>907</v>
      </c>
      <c r="F20" s="612"/>
      <c r="G20" s="1269" t="s">
        <v>262</v>
      </c>
      <c r="H20" s="1269" t="s">
        <v>262</v>
      </c>
      <c r="I20" s="1269">
        <v>2017</v>
      </c>
      <c r="J20" s="612"/>
      <c r="K20" s="1269"/>
      <c r="L20" s="612"/>
      <c r="M20" s="824"/>
      <c r="N20" s="827">
        <v>50000</v>
      </c>
      <c r="O20" s="40"/>
      <c r="P20" s="26"/>
    </row>
    <row r="21" spans="2:16" x14ac:dyDescent="0.25">
      <c r="B21" s="10"/>
      <c r="C21" s="628"/>
      <c r="D21" s="1269"/>
      <c r="E21" s="1269"/>
      <c r="F21" s="612"/>
      <c r="G21" s="1269"/>
      <c r="H21" s="1269"/>
      <c r="I21" s="1269"/>
      <c r="J21" s="612"/>
      <c r="K21" s="1269"/>
      <c r="L21" s="612"/>
      <c r="M21" s="824"/>
      <c r="N21" s="827"/>
      <c r="O21" s="40"/>
      <c r="P21" s="5"/>
    </row>
    <row r="22" spans="2:16" x14ac:dyDescent="0.25">
      <c r="B22" s="10"/>
      <c r="C22" s="1268"/>
      <c r="D22" s="1269"/>
      <c r="E22" s="1269"/>
      <c r="F22" s="612"/>
      <c r="G22" s="1269"/>
      <c r="H22" s="1269"/>
      <c r="I22" s="1269"/>
      <c r="J22" s="612"/>
      <c r="K22" s="1269"/>
      <c r="L22" s="612"/>
      <c r="M22" s="824"/>
      <c r="N22" s="827"/>
      <c r="O22" s="40"/>
      <c r="P22" s="5"/>
    </row>
    <row r="23" spans="2:16" x14ac:dyDescent="0.25">
      <c r="B23" s="10"/>
      <c r="C23" s="1268"/>
      <c r="D23" s="1269"/>
      <c r="E23" s="1269"/>
      <c r="F23" s="612"/>
      <c r="G23" s="1269"/>
      <c r="H23" s="1269"/>
      <c r="I23" s="1269"/>
      <c r="J23" s="612"/>
      <c r="K23" s="1269"/>
      <c r="L23" s="612"/>
      <c r="M23" s="824"/>
      <c r="N23" s="827"/>
      <c r="O23" s="40"/>
      <c r="P23" s="5"/>
    </row>
    <row r="24" spans="2:16" ht="13.8" thickBot="1" x14ac:dyDescent="0.3">
      <c r="B24" s="10"/>
      <c r="C24" s="1268"/>
      <c r="D24" s="1269"/>
      <c r="E24" s="1269"/>
      <c r="F24" s="612"/>
      <c r="G24" s="1269"/>
      <c r="H24" s="1269"/>
      <c r="I24" s="1269"/>
      <c r="J24" s="612"/>
      <c r="K24" s="1269"/>
      <c r="L24" s="612"/>
      <c r="M24" s="824"/>
      <c r="N24" s="827"/>
      <c r="O24" s="40"/>
      <c r="P24" s="5"/>
    </row>
    <row r="25" spans="2:16" x14ac:dyDescent="0.25">
      <c r="B25" s="10"/>
      <c r="C25" s="1266"/>
      <c r="D25" s="1267"/>
      <c r="E25" s="1267"/>
      <c r="F25" s="29"/>
      <c r="G25" s="1267"/>
      <c r="H25" s="1267"/>
      <c r="I25" s="1267"/>
      <c r="J25" s="29"/>
      <c r="K25" s="1267"/>
      <c r="L25" s="29"/>
      <c r="M25" s="30"/>
      <c r="N25" s="31"/>
      <c r="O25" s="40"/>
      <c r="P25" s="5"/>
    </row>
    <row r="26" spans="2:16" ht="13.8" thickBot="1" x14ac:dyDescent="0.3">
      <c r="B26" s="10"/>
      <c r="C26" s="10"/>
      <c r="D26" s="612"/>
      <c r="E26" s="612"/>
      <c r="F26" s="612"/>
      <c r="G26" s="612"/>
      <c r="H26" s="612"/>
      <c r="I26" s="612"/>
      <c r="J26" s="612"/>
      <c r="K26" s="612"/>
      <c r="L26" s="612"/>
      <c r="M26" s="32">
        <f>SUM(M18:M25)</f>
        <v>50000</v>
      </c>
      <c r="N26" s="33">
        <f>SUM(N18:N25)</f>
        <v>50000</v>
      </c>
      <c r="O26" s="40"/>
      <c r="P26" s="84"/>
    </row>
    <row r="27" spans="2:16" ht="14.4" thickTop="1" thickBot="1" x14ac:dyDescent="0.3">
      <c r="B27" s="10"/>
      <c r="C27" s="34"/>
      <c r="D27" s="6"/>
      <c r="E27" s="6"/>
      <c r="F27" s="6"/>
      <c r="G27" s="6"/>
      <c r="H27" s="6"/>
      <c r="I27" s="6"/>
      <c r="J27" s="6"/>
      <c r="K27" s="6"/>
      <c r="L27" s="6"/>
      <c r="M27" s="35"/>
      <c r="N27" s="36">
        <f>+N26-M26</f>
        <v>0</v>
      </c>
      <c r="O27" s="40"/>
    </row>
    <row r="28" spans="2:16" x14ac:dyDescent="0.25">
      <c r="B28" s="10"/>
      <c r="C28" s="612"/>
      <c r="D28" s="612"/>
      <c r="E28" s="612"/>
      <c r="F28" s="612"/>
      <c r="G28" s="612"/>
      <c r="H28" s="612"/>
      <c r="I28" s="612"/>
      <c r="J28" s="612"/>
      <c r="K28" s="612"/>
      <c r="L28" s="612"/>
      <c r="M28" s="612"/>
      <c r="N28" s="612"/>
      <c r="O28" s="40"/>
    </row>
    <row r="29" spans="2:16" x14ac:dyDescent="0.25">
      <c r="B29" s="10"/>
      <c r="C29" s="2279" t="s">
        <v>1476</v>
      </c>
      <c r="D29" s="2279"/>
      <c r="E29" s="2279"/>
      <c r="F29" s="2279"/>
      <c r="G29" s="2279"/>
      <c r="H29" s="2279"/>
      <c r="I29" s="2279"/>
      <c r="J29" s="2279"/>
      <c r="K29" s="2279"/>
      <c r="L29" s="2279"/>
      <c r="M29" s="2279"/>
      <c r="N29" s="2279"/>
      <c r="O29" s="40"/>
    </row>
    <row r="30" spans="2:16" x14ac:dyDescent="0.25">
      <c r="B30" s="10"/>
      <c r="C30" s="612" t="s">
        <v>1326</v>
      </c>
      <c r="D30" s="612"/>
      <c r="E30" s="612"/>
      <c r="F30" s="613"/>
      <c r="G30" s="612"/>
      <c r="H30" s="612"/>
      <c r="I30" s="612"/>
      <c r="J30" s="613"/>
      <c r="K30" s="612"/>
      <c r="L30" s="613"/>
      <c r="M30" s="612"/>
      <c r="N30" s="613"/>
      <c r="O30" s="40"/>
    </row>
    <row r="31" spans="2:16" x14ac:dyDescent="0.25">
      <c r="B31" s="10"/>
      <c r="C31" s="612" t="s">
        <v>1349</v>
      </c>
      <c r="D31" s="612"/>
      <c r="E31" s="612"/>
      <c r="F31" s="612"/>
      <c r="G31" s="612"/>
      <c r="H31" s="612"/>
      <c r="I31" s="612"/>
      <c r="J31" s="612"/>
      <c r="K31" s="612"/>
      <c r="L31" s="612"/>
      <c r="M31" s="612"/>
      <c r="N31" s="613"/>
      <c r="O31" s="40"/>
    </row>
    <row r="32" spans="2:16" x14ac:dyDescent="0.25">
      <c r="B32" s="10"/>
      <c r="C32" s="612"/>
      <c r="D32" s="612"/>
      <c r="E32" s="612"/>
      <c r="F32" s="612"/>
      <c r="G32" s="612"/>
      <c r="H32" s="612"/>
      <c r="I32" s="612"/>
      <c r="J32" s="612"/>
      <c r="K32" s="612"/>
      <c r="L32" s="612"/>
      <c r="M32" s="612"/>
      <c r="N32" s="613"/>
      <c r="O32" s="40"/>
    </row>
    <row r="33" spans="2:16" x14ac:dyDescent="0.25">
      <c r="B33" s="10"/>
      <c r="C33" s="612" t="s">
        <v>531</v>
      </c>
      <c r="D33" s="612"/>
      <c r="E33" s="612"/>
      <c r="F33" s="612"/>
      <c r="G33" s="612"/>
      <c r="H33" s="612"/>
      <c r="I33" s="612"/>
      <c r="J33" s="612"/>
      <c r="K33" s="612"/>
      <c r="L33" s="612"/>
      <c r="M33" s="612"/>
      <c r="N33" s="613"/>
      <c r="O33" s="40"/>
    </row>
    <row r="34" spans="2:16" x14ac:dyDescent="0.25">
      <c r="B34" s="10"/>
      <c r="C34" s="612"/>
      <c r="D34" s="612"/>
      <c r="E34" s="612"/>
      <c r="F34" s="612"/>
      <c r="G34" s="612"/>
      <c r="H34" s="612"/>
      <c r="I34" s="612"/>
      <c r="J34" s="612"/>
      <c r="K34" s="612"/>
      <c r="L34" s="612"/>
      <c r="M34" s="612"/>
      <c r="N34" s="613"/>
      <c r="O34" s="40"/>
    </row>
    <row r="35" spans="2:16" x14ac:dyDescent="0.25">
      <c r="B35" s="47"/>
      <c r="C35" s="609" t="s">
        <v>962</v>
      </c>
      <c r="D35" s="609"/>
      <c r="E35" s="609"/>
      <c r="F35" s="609"/>
      <c r="G35" s="610" t="s">
        <v>1351</v>
      </c>
      <c r="H35" s="609"/>
      <c r="I35" s="609"/>
      <c r="J35" s="609"/>
      <c r="K35" s="609"/>
      <c r="L35" s="609"/>
      <c r="M35" s="609"/>
      <c r="N35" s="613"/>
      <c r="O35" s="40"/>
    </row>
    <row r="36" spans="2:16" x14ac:dyDescent="0.25">
      <c r="B36" s="47"/>
      <c r="C36" s="609"/>
      <c r="D36" s="609"/>
      <c r="E36" s="609"/>
      <c r="F36" s="609"/>
      <c r="G36" s="609"/>
      <c r="H36" s="609"/>
      <c r="I36" s="609"/>
      <c r="J36" s="609"/>
      <c r="K36" s="609"/>
      <c r="L36" s="609"/>
      <c r="M36" s="609"/>
      <c r="N36" s="613"/>
      <c r="O36" s="40"/>
      <c r="P36" s="112"/>
    </row>
    <row r="37" spans="2:16" x14ac:dyDescent="0.25">
      <c r="B37" s="47"/>
      <c r="C37" s="609" t="s">
        <v>1410</v>
      </c>
      <c r="D37" s="609"/>
      <c r="E37" s="609"/>
      <c r="F37" s="609"/>
      <c r="G37" s="610" t="s">
        <v>1071</v>
      </c>
      <c r="H37" s="609"/>
      <c r="I37" s="609"/>
      <c r="J37" s="609"/>
      <c r="K37" s="609"/>
      <c r="L37" s="609"/>
      <c r="M37" s="609"/>
      <c r="N37" s="613"/>
      <c r="O37" s="40"/>
    </row>
    <row r="38" spans="2:16" x14ac:dyDescent="0.25">
      <c r="B38" s="47"/>
      <c r="C38" s="609" t="s">
        <v>254</v>
      </c>
      <c r="D38" s="609"/>
      <c r="E38" s="609"/>
      <c r="F38" s="609"/>
      <c r="G38" s="610" t="s">
        <v>532</v>
      </c>
      <c r="H38" s="609"/>
      <c r="I38" s="609"/>
      <c r="J38" s="609"/>
      <c r="K38" s="609"/>
      <c r="L38" s="609"/>
      <c r="M38" s="609"/>
      <c r="N38" s="613"/>
      <c r="O38" s="40"/>
    </row>
    <row r="39" spans="2:16" x14ac:dyDescent="0.25">
      <c r="B39" s="47"/>
      <c r="C39" s="609" t="s">
        <v>255</v>
      </c>
      <c r="D39" s="609"/>
      <c r="E39" s="609"/>
      <c r="F39" s="609"/>
      <c r="G39" s="609"/>
      <c r="H39" s="609"/>
      <c r="I39" s="609"/>
      <c r="J39" s="609"/>
      <c r="K39" s="609"/>
      <c r="L39" s="609"/>
      <c r="M39" s="609"/>
      <c r="N39" s="613"/>
      <c r="O39" s="40"/>
    </row>
    <row r="40" spans="2:16" x14ac:dyDescent="0.25">
      <c r="B40" s="47"/>
      <c r="C40" s="609"/>
      <c r="D40" s="609"/>
      <c r="E40" s="609"/>
      <c r="F40" s="609"/>
      <c r="G40" s="609"/>
      <c r="H40" s="609"/>
      <c r="I40" s="609"/>
      <c r="J40" s="609"/>
      <c r="K40" s="609"/>
      <c r="L40" s="609"/>
      <c r="M40" s="609"/>
      <c r="N40" s="613"/>
      <c r="O40" s="40"/>
    </row>
    <row r="41" spans="2:16" x14ac:dyDescent="0.25">
      <c r="B41" s="47"/>
      <c r="C41" s="1264" t="s">
        <v>1350</v>
      </c>
      <c r="D41" s="609"/>
      <c r="E41" s="609"/>
      <c r="F41" s="131"/>
      <c r="G41" s="609"/>
      <c r="H41" s="609"/>
      <c r="I41" s="609"/>
      <c r="J41" s="131"/>
      <c r="K41" s="609" t="s">
        <v>960</v>
      </c>
      <c r="L41" s="131"/>
      <c r="M41" s="609"/>
      <c r="N41" s="675" t="s">
        <v>777</v>
      </c>
      <c r="O41" s="40"/>
    </row>
    <row r="42" spans="2:16" x14ac:dyDescent="0.25">
      <c r="B42" s="47"/>
      <c r="C42" s="609"/>
      <c r="D42" s="609"/>
      <c r="E42" s="609"/>
      <c r="F42" s="131"/>
      <c r="G42" s="609"/>
      <c r="H42" s="609"/>
      <c r="I42" s="609"/>
      <c r="J42" s="131"/>
      <c r="K42" s="609" t="s">
        <v>961</v>
      </c>
      <c r="L42" s="131"/>
      <c r="M42" s="609"/>
      <c r="N42" s="612"/>
      <c r="O42" s="40"/>
    </row>
    <row r="43" spans="2:16" ht="13.8" thickBot="1" x14ac:dyDescent="0.3">
      <c r="B43" s="34"/>
      <c r="C43" s="6"/>
      <c r="D43" s="6"/>
      <c r="E43" s="6"/>
      <c r="F43" s="6"/>
      <c r="G43" s="6"/>
      <c r="H43" s="6"/>
      <c r="I43" s="6"/>
      <c r="J43" s="6"/>
      <c r="K43" s="6"/>
      <c r="L43" s="6"/>
      <c r="M43" s="6"/>
      <c r="N43" s="85"/>
      <c r="O43" s="50"/>
    </row>
    <row r="45" spans="2:16" x14ac:dyDescent="0.25">
      <c r="I45" s="4"/>
    </row>
  </sheetData>
  <mergeCells count="4">
    <mergeCell ref="B6:N6"/>
    <mergeCell ref="B7:D7"/>
    <mergeCell ref="C29:N29"/>
    <mergeCell ref="B5:O5"/>
  </mergeCells>
  <phoneticPr fontId="0" type="noConversion"/>
  <printOptions horizontalCentered="1"/>
  <pageMargins left="0.1" right="0.15" top="1" bottom="0.75" header="0.69" footer="0"/>
  <pageSetup scale="87" fitToHeight="15" orientation="landscape" r:id="rId1"/>
  <headerFooter alignWithMargins="0">
    <oddFooter>&amp;L&amp;"Times New Roman,Regular"&amp;9
Journal Entry Control Log
June 2016
&amp;R&amp;P of &amp;N
&amp;D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N45"/>
  <sheetViews>
    <sheetView zoomScaleNormal="100" zoomScaleSheetLayoutView="75" workbookViewId="0">
      <selection activeCell="I22" sqref="I22"/>
    </sheetView>
  </sheetViews>
  <sheetFormatPr defaultColWidth="7.88671875" defaultRowHeight="13.2" x14ac:dyDescent="0.25"/>
  <cols>
    <col min="1" max="1" width="7.88671875" style="1"/>
    <col min="2" max="2" width="12.44140625" style="1" customWidth="1"/>
    <col min="3" max="3" width="46.5546875" style="1" customWidth="1"/>
    <col min="4" max="4" width="7.109375" style="1" customWidth="1"/>
    <col min="5" max="5" width="8.88671875" style="1" bestFit="1" customWidth="1"/>
    <col min="6" max="6" width="10" style="1" bestFit="1" customWidth="1"/>
    <col min="7" max="7" width="7.109375" style="1" customWidth="1"/>
    <col min="8" max="8" width="15.44140625" style="1" customWidth="1"/>
    <col min="9" max="9" width="9.44140625" style="1" customWidth="1"/>
    <col min="10" max="10" width="1.44140625" style="1" customWidth="1"/>
    <col min="11" max="11" width="10.88671875" style="1" customWidth="1"/>
    <col min="12" max="12" width="13.88671875" style="1" customWidth="1"/>
    <col min="13" max="13" width="4.44140625" style="1" customWidth="1"/>
    <col min="14" max="14" width="12.44140625" style="1" bestFit="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c r="B3" s="502"/>
      <c r="C3" s="502"/>
    </row>
    <row r="4" spans="2:14" ht="15.6" x14ac:dyDescent="0.3">
      <c r="B4" s="2271" t="s">
        <v>1403</v>
      </c>
      <c r="C4" s="2272"/>
      <c r="D4" s="2272"/>
      <c r="E4" s="2272"/>
      <c r="F4" s="2272"/>
      <c r="G4" s="2272"/>
      <c r="H4" s="2272"/>
      <c r="I4" s="2272"/>
      <c r="J4" s="2272"/>
      <c r="K4" s="2272"/>
      <c r="L4" s="2272"/>
      <c r="M4" s="45"/>
    </row>
    <row r="5" spans="2:14" s="607" customFormat="1" ht="15.6" x14ac:dyDescent="0.3">
      <c r="B5" s="1261"/>
      <c r="C5" s="1262"/>
      <c r="D5" s="1262"/>
      <c r="E5" s="1262" t="s">
        <v>1374</v>
      </c>
      <c r="F5" s="1262"/>
      <c r="G5" s="1262"/>
      <c r="H5" s="1262"/>
      <c r="I5" s="1262"/>
      <c r="J5" s="1262"/>
      <c r="K5" s="1262"/>
      <c r="L5" s="1262"/>
      <c r="M5" s="46"/>
    </row>
    <row r="6" spans="2:14" ht="15.6" x14ac:dyDescent="0.3">
      <c r="B6" s="2274" t="s">
        <v>1378</v>
      </c>
      <c r="C6" s="2275"/>
      <c r="D6" s="2275"/>
      <c r="E6" s="2275"/>
      <c r="F6" s="2275"/>
      <c r="G6" s="2275"/>
      <c r="H6" s="2275"/>
      <c r="I6" s="2275"/>
      <c r="J6" s="2275"/>
      <c r="K6" s="2275"/>
      <c r="L6" s="2275"/>
      <c r="M6" s="46"/>
    </row>
    <row r="7" spans="2:14" ht="15.6" x14ac:dyDescent="0.3">
      <c r="B7" s="2283" t="s">
        <v>1330</v>
      </c>
      <c r="C7" s="2284"/>
      <c r="D7" s="2284"/>
      <c r="E7" s="2"/>
      <c r="F7" s="2"/>
      <c r="G7" s="2"/>
      <c r="H7" s="2"/>
      <c r="I7" s="2"/>
      <c r="J7" s="2"/>
      <c r="K7" s="2"/>
      <c r="L7" s="2"/>
      <c r="M7" s="46"/>
    </row>
    <row r="8" spans="2:14" x14ac:dyDescent="0.25">
      <c r="B8" s="10" t="s">
        <v>1175</v>
      </c>
      <c r="C8" s="3"/>
      <c r="D8" s="3"/>
      <c r="E8" s="3"/>
      <c r="F8" s="4"/>
      <c r="G8" s="4"/>
      <c r="H8" s="83" t="s">
        <v>256</v>
      </c>
      <c r="I8" s="4"/>
      <c r="J8" s="4"/>
      <c r="K8" s="4"/>
      <c r="L8" s="4"/>
      <c r="M8" s="40"/>
      <c r="N8" s="5"/>
    </row>
    <row r="9" spans="2:14" x14ac:dyDescent="0.25">
      <c r="B9" s="47" t="s">
        <v>1176</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x14ac:dyDescent="0.25">
      <c r="B14" s="10"/>
      <c r="C14" s="4"/>
      <c r="D14" s="4"/>
      <c r="E14" s="4"/>
      <c r="F14" s="4"/>
      <c r="G14" s="4"/>
      <c r="H14" s="4"/>
      <c r="I14" s="4"/>
      <c r="J14" s="4"/>
      <c r="K14" s="4"/>
      <c r="L14" s="4"/>
      <c r="M14" s="40"/>
      <c r="N14" s="5"/>
    </row>
    <row r="15" spans="2:14" ht="13.8" thickBot="1" x14ac:dyDescent="0.3">
      <c r="B15" s="10"/>
      <c r="C15" s="4"/>
      <c r="D15" s="4"/>
      <c r="E15" s="4"/>
      <c r="F15" s="4"/>
      <c r="G15" s="4"/>
      <c r="H15" s="4"/>
      <c r="I15" s="4"/>
      <c r="J15" s="4"/>
      <c r="K15" s="4"/>
      <c r="L15" s="4"/>
      <c r="M15" s="40"/>
      <c r="N15" s="5"/>
    </row>
    <row r="16" spans="2:14" x14ac:dyDescent="0.25">
      <c r="B16" s="1018" t="s">
        <v>1380</v>
      </c>
      <c r="C16" s="7" t="s">
        <v>1367</v>
      </c>
      <c r="D16" s="8" t="s">
        <v>1368</v>
      </c>
      <c r="E16" s="8" t="s">
        <v>1377</v>
      </c>
      <c r="F16" s="8" t="s">
        <v>1369</v>
      </c>
      <c r="G16" s="8" t="s">
        <v>1370</v>
      </c>
      <c r="H16" s="8" t="s">
        <v>1122</v>
      </c>
      <c r="I16" s="8" t="s">
        <v>1120</v>
      </c>
      <c r="J16" s="8"/>
      <c r="K16" s="8" t="s">
        <v>1371</v>
      </c>
      <c r="L16" s="9" t="s">
        <v>1371</v>
      </c>
      <c r="M16" s="40"/>
      <c r="N16" s="5"/>
    </row>
    <row r="17" spans="2:14" x14ac:dyDescent="0.25">
      <c r="B17" s="10"/>
      <c r="C17" s="10"/>
      <c r="D17" s="4"/>
      <c r="E17" s="4"/>
      <c r="F17" s="4"/>
      <c r="G17" s="4"/>
      <c r="H17" s="11" t="s">
        <v>1993</v>
      </c>
      <c r="I17" s="11" t="s">
        <v>1119</v>
      </c>
      <c r="J17" s="4"/>
      <c r="K17" s="11" t="s">
        <v>1372</v>
      </c>
      <c r="L17" s="12" t="s">
        <v>1373</v>
      </c>
      <c r="M17" s="40"/>
      <c r="N17" s="5"/>
    </row>
    <row r="18" spans="2:14" ht="6.75" customHeight="1" thickBot="1" x14ac:dyDescent="0.3">
      <c r="B18" s="10"/>
      <c r="C18" s="13"/>
      <c r="D18" s="14"/>
      <c r="E18" s="14"/>
      <c r="F18" s="14"/>
      <c r="G18" s="14"/>
      <c r="H18" s="14"/>
      <c r="I18" s="14"/>
      <c r="J18" s="14"/>
      <c r="K18" s="15"/>
      <c r="L18" s="16"/>
      <c r="M18" s="40"/>
      <c r="N18" s="5"/>
    </row>
    <row r="19" spans="2:14" ht="13.8" thickTop="1" x14ac:dyDescent="0.25">
      <c r="B19" s="10" t="s">
        <v>610</v>
      </c>
      <c r="C19" s="1106" t="s">
        <v>1177</v>
      </c>
      <c r="D19" s="4"/>
      <c r="E19" s="4"/>
      <c r="F19" s="4"/>
      <c r="G19" s="4"/>
      <c r="H19" s="4"/>
      <c r="I19" s="4"/>
      <c r="J19" s="4"/>
      <c r="K19" s="18"/>
      <c r="L19" s="19"/>
      <c r="M19" s="40"/>
      <c r="N19" s="5"/>
    </row>
    <row r="20" spans="2:14" x14ac:dyDescent="0.25">
      <c r="B20" s="10"/>
      <c r="C20" s="1107" t="s">
        <v>172</v>
      </c>
      <c r="D20" s="21" t="s">
        <v>262</v>
      </c>
      <c r="E20" s="21" t="s">
        <v>907</v>
      </c>
      <c r="F20" s="21" t="s">
        <v>262</v>
      </c>
      <c r="G20" s="21" t="s">
        <v>262</v>
      </c>
      <c r="H20" s="21">
        <v>2017</v>
      </c>
      <c r="I20" s="21"/>
      <c r="J20" s="4"/>
      <c r="K20" s="22">
        <v>15000</v>
      </c>
      <c r="L20" s="23"/>
      <c r="M20" s="40"/>
      <c r="N20" s="5"/>
    </row>
    <row r="21" spans="2:14" x14ac:dyDescent="0.25">
      <c r="B21" s="10" t="s">
        <v>610</v>
      </c>
      <c r="C21" s="1106" t="s">
        <v>1178</v>
      </c>
      <c r="D21" s="21"/>
      <c r="E21" s="21"/>
      <c r="F21" s="21"/>
      <c r="G21" s="21"/>
      <c r="H21" s="21"/>
      <c r="I21" s="21"/>
      <c r="J21" s="4"/>
      <c r="K21" s="24"/>
      <c r="L21" s="25"/>
      <c r="M21" s="40"/>
      <c r="N21" s="5"/>
    </row>
    <row r="22" spans="2:14" x14ac:dyDescent="0.25">
      <c r="B22" s="10"/>
      <c r="C22" s="20" t="s">
        <v>173</v>
      </c>
      <c r="D22" s="21" t="s">
        <v>262</v>
      </c>
      <c r="E22" s="21" t="s">
        <v>907</v>
      </c>
      <c r="F22" s="21" t="s">
        <v>262</v>
      </c>
      <c r="G22" s="21" t="s">
        <v>262</v>
      </c>
      <c r="H22" s="1436">
        <v>2017</v>
      </c>
      <c r="I22" s="21"/>
      <c r="J22" s="4"/>
      <c r="K22" s="22"/>
      <c r="L22" s="23">
        <v>15000</v>
      </c>
      <c r="M22" s="40"/>
      <c r="N22" s="26"/>
    </row>
    <row r="23" spans="2:14" x14ac:dyDescent="0.25">
      <c r="B23" s="10"/>
      <c r="C23" s="17"/>
      <c r="D23" s="21"/>
      <c r="E23" s="21"/>
      <c r="F23" s="21"/>
      <c r="G23" s="21"/>
      <c r="H23" s="21"/>
      <c r="I23" s="21"/>
      <c r="J23" s="4"/>
      <c r="K23" s="22"/>
      <c r="L23" s="23"/>
      <c r="M23" s="40"/>
      <c r="N23" s="5"/>
    </row>
    <row r="24" spans="2:14" x14ac:dyDescent="0.25">
      <c r="B24" s="10"/>
      <c r="C24" s="20"/>
      <c r="D24" s="21"/>
      <c r="E24" s="21"/>
      <c r="F24" s="21"/>
      <c r="G24" s="21"/>
      <c r="H24" s="21"/>
      <c r="I24" s="21"/>
      <c r="J24" s="4"/>
      <c r="K24" s="22"/>
      <c r="L24" s="23"/>
      <c r="M24" s="40"/>
      <c r="N24" s="5"/>
    </row>
    <row r="25" spans="2:14" x14ac:dyDescent="0.25">
      <c r="B25" s="10"/>
      <c r="C25" s="17"/>
      <c r="D25" s="21"/>
      <c r="E25" s="21"/>
      <c r="F25" s="21"/>
      <c r="G25" s="21"/>
      <c r="H25" s="21"/>
      <c r="I25" s="21"/>
      <c r="J25" s="4"/>
      <c r="K25" s="22"/>
      <c r="L25" s="23"/>
      <c r="M25" s="40"/>
      <c r="N25" s="5"/>
    </row>
    <row r="26" spans="2:14" x14ac:dyDescent="0.25">
      <c r="B26" s="10"/>
      <c r="C26" s="20"/>
      <c r="D26" s="21"/>
      <c r="E26" s="21"/>
      <c r="F26" s="21"/>
      <c r="G26" s="21"/>
      <c r="H26" s="21"/>
      <c r="I26" s="21"/>
      <c r="J26" s="4"/>
      <c r="K26" s="22"/>
      <c r="L26" s="23"/>
      <c r="M26" s="40"/>
      <c r="N26" s="5"/>
    </row>
    <row r="27" spans="2:14" x14ac:dyDescent="0.25">
      <c r="B27" s="10"/>
      <c r="C27" s="17"/>
      <c r="D27" s="21"/>
      <c r="E27" s="21"/>
      <c r="F27" s="21"/>
      <c r="G27" s="21"/>
      <c r="H27" s="21"/>
      <c r="I27" s="21"/>
      <c r="J27" s="4"/>
      <c r="K27" s="22"/>
      <c r="L27" s="23"/>
      <c r="M27" s="40"/>
      <c r="N27" s="5"/>
    </row>
    <row r="28" spans="2:14" x14ac:dyDescent="0.25">
      <c r="B28" s="10"/>
      <c r="C28" s="20"/>
      <c r="D28" s="21"/>
      <c r="E28" s="21"/>
      <c r="F28" s="21"/>
      <c r="G28" s="21"/>
      <c r="H28" s="21"/>
      <c r="I28" s="21"/>
      <c r="J28" s="4"/>
      <c r="K28" s="22"/>
      <c r="L28" s="23"/>
      <c r="M28" s="40"/>
      <c r="N28" s="5"/>
    </row>
    <row r="29" spans="2:14" ht="13.8" thickBot="1" x14ac:dyDescent="0.3">
      <c r="B29" s="10"/>
      <c r="C29" s="20"/>
      <c r="D29" s="21"/>
      <c r="E29" s="21"/>
      <c r="F29" s="21"/>
      <c r="G29" s="21"/>
      <c r="H29" s="21"/>
      <c r="I29" s="21"/>
      <c r="J29" s="4"/>
      <c r="K29" s="22"/>
      <c r="L29" s="23"/>
      <c r="M29" s="40"/>
      <c r="N29" s="5"/>
    </row>
    <row r="30" spans="2:14" x14ac:dyDescent="0.25">
      <c r="B30" s="10"/>
      <c r="C30" s="27"/>
      <c r="D30" s="28"/>
      <c r="E30" s="28"/>
      <c r="F30" s="28"/>
      <c r="G30" s="28"/>
      <c r="H30" s="28"/>
      <c r="I30" s="28"/>
      <c r="J30" s="29"/>
      <c r="K30" s="30"/>
      <c r="L30" s="31"/>
      <c r="M30" s="40"/>
      <c r="N30" s="5"/>
    </row>
    <row r="31" spans="2:14" ht="13.8" thickBot="1" x14ac:dyDescent="0.3">
      <c r="B31" s="10"/>
      <c r="C31" s="10"/>
      <c r="D31" s="4"/>
      <c r="E31" s="4"/>
      <c r="F31" s="4"/>
      <c r="G31" s="4"/>
      <c r="H31" s="4"/>
      <c r="I31" s="4"/>
      <c r="J31" s="4"/>
      <c r="K31" s="32">
        <f>SUM(K20:K30)</f>
        <v>15000</v>
      </c>
      <c r="L31" s="33">
        <f>SUM(L20:L30)</f>
        <v>15000</v>
      </c>
      <c r="M31" s="40"/>
      <c r="N31" s="84"/>
    </row>
    <row r="32" spans="2:14" ht="14.4" thickTop="1" thickBot="1" x14ac:dyDescent="0.3">
      <c r="B32" s="10"/>
      <c r="C32" s="34"/>
      <c r="D32" s="6"/>
      <c r="E32" s="6"/>
      <c r="F32" s="6"/>
      <c r="G32" s="6"/>
      <c r="H32" s="6"/>
      <c r="I32" s="6"/>
      <c r="J32" s="6"/>
      <c r="K32" s="35"/>
      <c r="L32" s="36">
        <f>+L31-K31</f>
        <v>0</v>
      </c>
      <c r="M32" s="40"/>
    </row>
    <row r="33" spans="2:13" x14ac:dyDescent="0.25">
      <c r="B33" s="10"/>
      <c r="C33" s="4"/>
      <c r="D33" s="4"/>
      <c r="E33" s="4"/>
      <c r="F33" s="4"/>
      <c r="G33" s="4"/>
      <c r="H33" s="4"/>
      <c r="I33" s="4"/>
      <c r="J33" s="4"/>
      <c r="K33" s="4"/>
      <c r="L33" s="4"/>
      <c r="M33" s="40"/>
    </row>
    <row r="34" spans="2:13" x14ac:dyDescent="0.25">
      <c r="B34" s="10"/>
      <c r="C34" s="2279" t="s">
        <v>1409</v>
      </c>
      <c r="D34" s="2279"/>
      <c r="E34" s="4"/>
      <c r="F34" s="4" t="s">
        <v>1173</v>
      </c>
      <c r="G34" s="4"/>
      <c r="H34" s="4"/>
      <c r="I34" s="4"/>
      <c r="J34" s="4"/>
      <c r="K34" s="4"/>
      <c r="L34" s="37"/>
      <c r="M34" s="40"/>
    </row>
    <row r="35" spans="2:13" x14ac:dyDescent="0.25">
      <c r="B35" s="10"/>
      <c r="C35" s="4"/>
      <c r="D35" s="4"/>
      <c r="E35" s="4"/>
      <c r="F35" s="4"/>
      <c r="G35" s="4"/>
      <c r="H35" s="4"/>
      <c r="I35" s="4"/>
      <c r="J35" s="4"/>
      <c r="K35" s="4"/>
      <c r="L35" s="37"/>
      <c r="M35" s="40"/>
    </row>
    <row r="36" spans="2:13" x14ac:dyDescent="0.25">
      <c r="B36" s="10"/>
      <c r="C36" s="4"/>
      <c r="D36" s="4"/>
      <c r="E36" s="4"/>
      <c r="F36" s="4"/>
      <c r="G36" s="4"/>
      <c r="H36" s="4"/>
      <c r="I36" s="4"/>
      <c r="J36" s="4"/>
      <c r="K36" s="4"/>
      <c r="L36" s="37"/>
      <c r="M36" s="40"/>
    </row>
    <row r="37" spans="2:13" x14ac:dyDescent="0.25">
      <c r="B37" s="10"/>
      <c r="C37" s="3" t="s">
        <v>63</v>
      </c>
      <c r="D37" s="4"/>
      <c r="E37" s="4"/>
      <c r="F37" s="4" t="s">
        <v>1174</v>
      </c>
      <c r="G37" s="4"/>
      <c r="H37" s="4"/>
      <c r="I37" s="4"/>
      <c r="J37" s="4"/>
      <c r="K37" s="4"/>
      <c r="L37" s="37"/>
      <c r="M37" s="40"/>
    </row>
    <row r="38" spans="2:13" x14ac:dyDescent="0.25">
      <c r="B38" s="10"/>
      <c r="C38" s="3"/>
      <c r="D38" s="4"/>
      <c r="E38" s="4"/>
      <c r="F38" s="4"/>
      <c r="G38" s="4"/>
      <c r="H38" s="4"/>
      <c r="I38" s="4"/>
      <c r="J38" s="4"/>
      <c r="K38" s="4"/>
      <c r="L38" s="37"/>
      <c r="M38" s="40"/>
    </row>
    <row r="39" spans="2:13" x14ac:dyDescent="0.25">
      <c r="B39" s="10"/>
      <c r="C39" s="3" t="s">
        <v>963</v>
      </c>
      <c r="D39" s="4"/>
      <c r="E39" s="4"/>
      <c r="F39" s="424" t="s">
        <v>1071</v>
      </c>
      <c r="G39" s="424"/>
      <c r="H39" s="424"/>
      <c r="I39" s="424"/>
      <c r="J39" s="424"/>
      <c r="K39" s="424"/>
      <c r="L39" s="245"/>
      <c r="M39" s="40"/>
    </row>
    <row r="40" spans="2:13" x14ac:dyDescent="0.25">
      <c r="B40" s="10"/>
      <c r="C40" s="3" t="s">
        <v>1026</v>
      </c>
      <c r="D40" s="4"/>
      <c r="E40" s="4"/>
      <c r="F40" s="424"/>
      <c r="G40" s="424"/>
      <c r="H40" s="424"/>
      <c r="I40" s="424"/>
      <c r="J40" s="424"/>
      <c r="K40" s="424"/>
      <c r="L40" s="245"/>
      <c r="M40" s="40"/>
    </row>
    <row r="41" spans="2:13" x14ac:dyDescent="0.25">
      <c r="B41" s="10"/>
      <c r="C41" s="3" t="s">
        <v>255</v>
      </c>
      <c r="D41" s="4"/>
      <c r="E41" s="4"/>
      <c r="F41" s="4"/>
      <c r="G41" s="4"/>
      <c r="H41" s="4"/>
      <c r="I41" s="4"/>
      <c r="J41" s="4"/>
      <c r="K41" s="4"/>
      <c r="L41" s="37"/>
      <c r="M41" s="40"/>
    </row>
    <row r="42" spans="2:13" x14ac:dyDescent="0.25">
      <c r="B42" s="10"/>
      <c r="C42" s="3"/>
      <c r="D42" s="4"/>
      <c r="E42" s="4"/>
      <c r="F42" s="4"/>
      <c r="G42" s="4"/>
      <c r="H42" s="4"/>
      <c r="I42" s="4"/>
      <c r="J42" s="4"/>
      <c r="K42" s="4"/>
      <c r="L42" s="37"/>
      <c r="M42" s="40"/>
    </row>
    <row r="43" spans="2:13" x14ac:dyDescent="0.25">
      <c r="B43" s="10"/>
      <c r="C43" s="3" t="s">
        <v>64</v>
      </c>
      <c r="D43" s="4"/>
      <c r="E43" s="4"/>
      <c r="F43" s="4"/>
      <c r="G43" s="4"/>
      <c r="H43" s="4"/>
      <c r="I43" s="3" t="s">
        <v>261</v>
      </c>
      <c r="J43" s="131"/>
      <c r="K43" s="3"/>
      <c r="L43" s="480">
        <v>38463</v>
      </c>
      <c r="M43" s="40"/>
    </row>
    <row r="44" spans="2:13" x14ac:dyDescent="0.25">
      <c r="B44" s="10"/>
      <c r="C44" s="4"/>
      <c r="D44" s="4"/>
      <c r="E44" s="4"/>
      <c r="F44" s="4"/>
      <c r="G44" s="4"/>
      <c r="H44" s="4"/>
      <c r="I44" s="3" t="s">
        <v>257</v>
      </c>
      <c r="J44" s="131"/>
      <c r="K44" s="3"/>
      <c r="L44" s="500">
        <v>38834</v>
      </c>
      <c r="M44" s="40"/>
    </row>
    <row r="45" spans="2:13" ht="13.8" thickBot="1" x14ac:dyDescent="0.3">
      <c r="B45" s="34"/>
      <c r="C45" s="6"/>
      <c r="D45" s="6"/>
      <c r="E45" s="6"/>
      <c r="F45" s="6"/>
      <c r="G45" s="6"/>
      <c r="H45" s="6"/>
      <c r="I45" s="206" t="s">
        <v>209</v>
      </c>
      <c r="J45" s="206"/>
      <c r="K45" s="206"/>
      <c r="L45" s="501"/>
      <c r="M45" s="50"/>
    </row>
  </sheetData>
  <mergeCells count="4">
    <mergeCell ref="B4:L4"/>
    <mergeCell ref="B6:L6"/>
    <mergeCell ref="C34:D34"/>
    <mergeCell ref="B7:D7"/>
  </mergeCells>
  <phoneticPr fontId="0" type="noConversion"/>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9"/>
  <sheetViews>
    <sheetView showGridLines="0" zoomScaleNormal="100" workbookViewId="0">
      <selection activeCell="H21" sqref="H21"/>
    </sheetView>
  </sheetViews>
  <sheetFormatPr defaultColWidth="7.88671875" defaultRowHeight="13.2" x14ac:dyDescent="0.25"/>
  <cols>
    <col min="1" max="1" width="4.6640625" style="1" customWidth="1"/>
    <col min="2" max="2" width="14.44140625" style="1" customWidth="1"/>
    <col min="3" max="3" width="46.5546875" style="1" customWidth="1"/>
    <col min="4" max="4" width="9.5546875" style="1" customWidth="1"/>
    <col min="5" max="5" width="8.5546875" style="1" customWidth="1"/>
    <col min="6" max="6" width="8.44140625" style="1" customWidth="1"/>
    <col min="7" max="8" width="7.109375" style="1" customWidth="1"/>
    <col min="9" max="9" width="14.5546875" style="1" customWidth="1"/>
    <col min="10" max="10" width="1.44140625" style="1" customWidth="1"/>
    <col min="11" max="11" width="10.88671875" style="1" customWidth="1"/>
    <col min="12" max="12" width="15.44140625" style="1" customWidth="1"/>
    <col min="13" max="13" width="12.44140625" style="1" bestFit="1" customWidth="1"/>
    <col min="14" max="16384" width="7.88671875" style="1"/>
  </cols>
  <sheetData>
    <row r="1" spans="2:13" ht="13.8" thickBot="1" x14ac:dyDescent="0.3">
      <c r="I1" s="406" t="s">
        <v>82</v>
      </c>
      <c r="K1" s="6"/>
      <c r="L1" s="6"/>
    </row>
    <row r="2" spans="2:13" ht="25.5" customHeight="1" thickBot="1" x14ac:dyDescent="0.3">
      <c r="I2" s="406" t="s">
        <v>85</v>
      </c>
      <c r="K2" s="6"/>
      <c r="L2" s="6"/>
    </row>
    <row r="3" spans="2:13" ht="13.8" thickBot="1" x14ac:dyDescent="0.3">
      <c r="B3" s="240"/>
      <c r="C3" s="240"/>
    </row>
    <row r="4" spans="2:13" ht="15.6" x14ac:dyDescent="0.3">
      <c r="B4" s="2271" t="s">
        <v>1403</v>
      </c>
      <c r="C4" s="2272"/>
      <c r="D4" s="2272"/>
      <c r="E4" s="2272"/>
      <c r="F4" s="2272"/>
      <c r="G4" s="2272"/>
      <c r="H4" s="2272"/>
      <c r="I4" s="2272"/>
      <c r="J4" s="2272"/>
      <c r="K4" s="2272"/>
      <c r="L4" s="2301"/>
    </row>
    <row r="5" spans="2:13" s="607" customFormat="1" ht="15.6" x14ac:dyDescent="0.3">
      <c r="B5" s="1346"/>
      <c r="C5" s="1347"/>
      <c r="D5" s="1347"/>
      <c r="E5" s="1347" t="s">
        <v>1374</v>
      </c>
      <c r="F5" s="1347"/>
      <c r="G5" s="1347"/>
      <c r="H5" s="1347"/>
      <c r="I5" s="1347"/>
      <c r="J5" s="1347"/>
      <c r="K5" s="1347"/>
      <c r="L5" s="1358"/>
    </row>
    <row r="6" spans="2:13" ht="15.6" x14ac:dyDescent="0.3">
      <c r="B6" s="2274" t="s">
        <v>1378</v>
      </c>
      <c r="C6" s="2275"/>
      <c r="D6" s="2275"/>
      <c r="E6" s="2275"/>
      <c r="F6" s="2275"/>
      <c r="G6" s="2275"/>
      <c r="H6" s="2275"/>
      <c r="I6" s="2275"/>
      <c r="J6" s="2275"/>
      <c r="K6" s="2275"/>
      <c r="L6" s="2295"/>
    </row>
    <row r="7" spans="2:13" ht="15.6" x14ac:dyDescent="0.3">
      <c r="B7" s="2283" t="s">
        <v>1407</v>
      </c>
      <c r="C7" s="2284"/>
      <c r="D7" s="2284"/>
      <c r="E7" s="1347"/>
      <c r="F7" s="1347"/>
      <c r="G7" s="1347"/>
      <c r="H7" s="1347"/>
      <c r="I7" s="1347"/>
      <c r="J7" s="1347"/>
      <c r="K7" s="1347"/>
      <c r="L7" s="1358"/>
    </row>
    <row r="8" spans="2:13" x14ac:dyDescent="0.25">
      <c r="B8" s="10" t="s">
        <v>879</v>
      </c>
      <c r="C8" s="609"/>
      <c r="D8" s="609"/>
      <c r="E8" s="609"/>
      <c r="F8" s="612"/>
      <c r="G8" s="612"/>
      <c r="H8" s="83" t="s">
        <v>256</v>
      </c>
      <c r="I8" s="612"/>
      <c r="J8" s="612"/>
      <c r="K8" s="612"/>
      <c r="L8" s="40"/>
      <c r="M8" s="5"/>
    </row>
    <row r="9" spans="2:13" x14ac:dyDescent="0.25">
      <c r="B9" s="47" t="s">
        <v>438</v>
      </c>
      <c r="C9" s="609"/>
      <c r="D9" s="612"/>
      <c r="E9" s="612"/>
      <c r="F9" s="612"/>
      <c r="G9" s="612"/>
      <c r="H9" s="612"/>
      <c r="I9" s="612"/>
      <c r="J9" s="612"/>
      <c r="K9" s="612"/>
      <c r="L9" s="40"/>
      <c r="M9" s="5"/>
    </row>
    <row r="10" spans="2:13" x14ac:dyDescent="0.25">
      <c r="B10" s="10"/>
      <c r="C10" s="612"/>
      <c r="D10" s="612"/>
      <c r="E10" s="612"/>
      <c r="F10" s="612"/>
      <c r="G10" s="612"/>
      <c r="H10" s="612"/>
      <c r="I10" s="612"/>
      <c r="J10" s="612"/>
      <c r="K10" s="612"/>
      <c r="L10" s="40"/>
      <c r="M10" s="5"/>
    </row>
    <row r="11" spans="2:13" ht="13.8" thickBot="1" x14ac:dyDescent="0.3">
      <c r="B11" s="10"/>
      <c r="C11" s="6" t="s">
        <v>1366</v>
      </c>
      <c r="D11" s="6"/>
      <c r="E11" s="6"/>
      <c r="F11" s="6" t="s">
        <v>1408</v>
      </c>
      <c r="G11" s="6"/>
      <c r="H11" s="6"/>
      <c r="I11" s="6"/>
      <c r="J11" s="6"/>
      <c r="K11" s="6"/>
      <c r="L11" s="50"/>
      <c r="M11" s="5"/>
    </row>
    <row r="12" spans="2:13" x14ac:dyDescent="0.25">
      <c r="B12" s="10"/>
      <c r="C12" s="612"/>
      <c r="D12" s="612"/>
      <c r="E12" s="612"/>
      <c r="F12" s="612"/>
      <c r="G12" s="612"/>
      <c r="H12" s="612"/>
      <c r="I12" s="612"/>
      <c r="J12" s="612"/>
      <c r="K12" s="612"/>
      <c r="L12" s="40"/>
      <c r="M12" s="5"/>
    </row>
    <row r="13" spans="2:13" x14ac:dyDescent="0.25">
      <c r="B13" s="10"/>
      <c r="C13" s="612"/>
      <c r="D13" s="612"/>
      <c r="E13" s="612"/>
      <c r="F13" s="612"/>
      <c r="G13" s="612"/>
      <c r="H13" s="612"/>
      <c r="I13" s="612"/>
      <c r="J13" s="612"/>
      <c r="K13" s="612"/>
      <c r="L13" s="40"/>
      <c r="M13" s="5"/>
    </row>
    <row r="14" spans="2:13" ht="13.8" thickBot="1" x14ac:dyDescent="0.3">
      <c r="B14" s="10"/>
      <c r="C14" s="612"/>
      <c r="D14" s="612"/>
      <c r="E14" s="612"/>
      <c r="F14" s="612"/>
      <c r="G14" s="612"/>
      <c r="H14" s="612"/>
      <c r="I14" s="612"/>
      <c r="J14" s="612"/>
      <c r="K14" s="612"/>
      <c r="L14" s="40"/>
      <c r="M14" s="5"/>
    </row>
    <row r="15" spans="2:13" x14ac:dyDescent="0.25">
      <c r="B15" s="1018" t="s">
        <v>1380</v>
      </c>
      <c r="C15" s="770" t="s">
        <v>1367</v>
      </c>
      <c r="D15" s="970" t="s">
        <v>1368</v>
      </c>
      <c r="E15" s="771" t="s">
        <v>1377</v>
      </c>
      <c r="F15" s="771" t="s">
        <v>1369</v>
      </c>
      <c r="G15" s="771" t="s">
        <v>1370</v>
      </c>
      <c r="H15" s="771" t="s">
        <v>1122</v>
      </c>
      <c r="I15" s="771" t="s">
        <v>1120</v>
      </c>
      <c r="J15" s="771"/>
      <c r="K15" s="771" t="s">
        <v>1371</v>
      </c>
      <c r="L15" s="772" t="s">
        <v>1371</v>
      </c>
      <c r="M15" s="5"/>
    </row>
    <row r="16" spans="2:13" x14ac:dyDescent="0.25">
      <c r="B16" s="10"/>
      <c r="C16" s="10"/>
      <c r="D16" s="612"/>
      <c r="E16" s="612"/>
      <c r="F16" s="612"/>
      <c r="G16" s="612"/>
      <c r="H16" s="1352" t="s">
        <v>1993</v>
      </c>
      <c r="I16" s="1352" t="s">
        <v>1119</v>
      </c>
      <c r="J16" s="612"/>
      <c r="K16" s="1352" t="s">
        <v>1372</v>
      </c>
      <c r="L16" s="12" t="s">
        <v>1373</v>
      </c>
      <c r="M16" s="5"/>
    </row>
    <row r="17" spans="2:13" ht="6.75" customHeight="1" thickBot="1" x14ac:dyDescent="0.3">
      <c r="B17" s="10"/>
      <c r="C17" s="13"/>
      <c r="D17" s="14"/>
      <c r="E17" s="14"/>
      <c r="F17" s="14"/>
      <c r="G17" s="14"/>
      <c r="H17" s="14"/>
      <c r="I17" s="14"/>
      <c r="J17" s="14"/>
      <c r="K17" s="15"/>
      <c r="L17" s="16"/>
      <c r="M17" s="5"/>
    </row>
    <row r="18" spans="2:13" ht="13.8" thickTop="1" x14ac:dyDescent="0.25">
      <c r="B18" s="1363" t="s">
        <v>1386</v>
      </c>
      <c r="C18" s="1349" t="s">
        <v>1883</v>
      </c>
      <c r="D18" s="424" t="s">
        <v>262</v>
      </c>
      <c r="E18" s="1544" t="s">
        <v>907</v>
      </c>
      <c r="F18" s="424"/>
      <c r="G18" s="424"/>
      <c r="H18" s="407" t="s">
        <v>1618</v>
      </c>
      <c r="I18" s="1544" t="s">
        <v>262</v>
      </c>
      <c r="J18" s="612"/>
      <c r="K18" s="18">
        <v>30000</v>
      </c>
      <c r="L18" s="825"/>
      <c r="M18" s="5"/>
    </row>
    <row r="19" spans="2:13" x14ac:dyDescent="0.25">
      <c r="B19" s="1363"/>
      <c r="C19" s="1107"/>
      <c r="D19" s="407"/>
      <c r="E19" s="407"/>
      <c r="F19" s="407"/>
      <c r="G19" s="407"/>
      <c r="H19" s="407"/>
      <c r="I19" s="407"/>
      <c r="J19" s="612"/>
      <c r="K19" s="824"/>
      <c r="L19" s="827"/>
      <c r="M19" s="5"/>
    </row>
    <row r="20" spans="2:13" x14ac:dyDescent="0.25">
      <c r="B20" s="1363" t="s">
        <v>1386</v>
      </c>
      <c r="C20" s="1349" t="s">
        <v>1883</v>
      </c>
      <c r="D20" s="424" t="s">
        <v>262</v>
      </c>
      <c r="E20" s="1544" t="s">
        <v>907</v>
      </c>
      <c r="F20" s="424"/>
      <c r="G20" s="424"/>
      <c r="H20" s="407" t="s">
        <v>1618</v>
      </c>
      <c r="I20" s="1544" t="s">
        <v>262</v>
      </c>
      <c r="J20" s="612"/>
      <c r="K20" s="828">
        <v>78000</v>
      </c>
      <c r="L20" s="829"/>
      <c r="M20" s="5"/>
    </row>
    <row r="21" spans="2:13" x14ac:dyDescent="0.25">
      <c r="B21" s="1363"/>
      <c r="C21" s="1107"/>
      <c r="D21" s="407"/>
      <c r="E21" s="407"/>
      <c r="F21" s="407"/>
      <c r="G21" s="407"/>
      <c r="H21" s="407"/>
      <c r="I21" s="407"/>
      <c r="J21" s="612"/>
      <c r="K21" s="824"/>
      <c r="L21" s="827"/>
      <c r="M21" s="26"/>
    </row>
    <row r="22" spans="2:13" x14ac:dyDescent="0.25">
      <c r="B22" s="1363" t="s">
        <v>1386</v>
      </c>
      <c r="C22" s="1349" t="s">
        <v>1884</v>
      </c>
      <c r="D22" s="424" t="s">
        <v>262</v>
      </c>
      <c r="E22" s="1544" t="s">
        <v>907</v>
      </c>
      <c r="F22" s="424"/>
      <c r="G22" s="424"/>
      <c r="H22" s="407" t="s">
        <v>1618</v>
      </c>
      <c r="I22" s="1544" t="s">
        <v>262</v>
      </c>
      <c r="J22" s="612"/>
      <c r="K22" s="824"/>
      <c r="L22" s="827">
        <v>30000</v>
      </c>
      <c r="M22" s="5"/>
    </row>
    <row r="23" spans="2:13" x14ac:dyDescent="0.25">
      <c r="B23" s="1363"/>
      <c r="C23" s="1107"/>
      <c r="D23" s="407"/>
      <c r="E23" s="407"/>
      <c r="F23" s="407"/>
      <c r="G23" s="407"/>
      <c r="H23" s="407"/>
      <c r="I23" s="407"/>
      <c r="J23" s="612"/>
      <c r="K23" s="824"/>
      <c r="L23" s="827"/>
      <c r="M23" s="5"/>
    </row>
    <row r="24" spans="2:13" x14ac:dyDescent="0.25">
      <c r="B24" s="1363" t="s">
        <v>1386</v>
      </c>
      <c r="C24" s="1349" t="s">
        <v>1885</v>
      </c>
      <c r="D24" s="424" t="s">
        <v>262</v>
      </c>
      <c r="E24" s="1544" t="s">
        <v>907</v>
      </c>
      <c r="F24" s="424"/>
      <c r="G24" s="424"/>
      <c r="H24" s="407" t="s">
        <v>1618</v>
      </c>
      <c r="I24" s="1544" t="s">
        <v>262</v>
      </c>
      <c r="J24" s="612"/>
      <c r="K24" s="824"/>
      <c r="L24" s="827">
        <v>78000</v>
      </c>
      <c r="M24" s="5"/>
    </row>
    <row r="25" spans="2:13" x14ac:dyDescent="0.25">
      <c r="B25" s="10"/>
      <c r="C25" s="628"/>
      <c r="D25" s="1364"/>
      <c r="E25" s="1364"/>
      <c r="F25" s="1364"/>
      <c r="G25" s="1364"/>
      <c r="H25" s="1364"/>
      <c r="I25" s="1364"/>
      <c r="J25" s="612"/>
      <c r="K25" s="824"/>
      <c r="L25" s="827"/>
      <c r="M25" s="5"/>
    </row>
    <row r="26" spans="2:13" ht="13.8" thickBot="1" x14ac:dyDescent="0.3">
      <c r="B26" s="10"/>
      <c r="C26" s="1363"/>
      <c r="D26" s="1364"/>
      <c r="E26" s="1364"/>
      <c r="F26" s="1364"/>
      <c r="G26" s="1364"/>
      <c r="H26" s="1364"/>
      <c r="I26" s="1364"/>
      <c r="J26" s="612"/>
      <c r="K26" s="824"/>
      <c r="L26" s="827"/>
      <c r="M26" s="5"/>
    </row>
    <row r="27" spans="2:13" x14ac:dyDescent="0.25">
      <c r="B27" s="10"/>
      <c r="C27" s="1361"/>
      <c r="D27" s="1362"/>
      <c r="E27" s="1362"/>
      <c r="F27" s="1362"/>
      <c r="G27" s="1362"/>
      <c r="H27" s="1362"/>
      <c r="I27" s="1362"/>
      <c r="J27" s="29"/>
      <c r="K27" s="30"/>
      <c r="L27" s="31"/>
      <c r="M27" s="5"/>
    </row>
    <row r="28" spans="2:13" ht="13.8" thickBot="1" x14ac:dyDescent="0.3">
      <c r="B28" s="10"/>
      <c r="C28" s="10"/>
      <c r="D28" s="612"/>
      <c r="E28" s="612"/>
      <c r="F28" s="612"/>
      <c r="G28" s="612"/>
      <c r="H28" s="612"/>
      <c r="I28" s="612"/>
      <c r="J28" s="612"/>
      <c r="K28" s="32">
        <f>SUM(K18:K27)</f>
        <v>108000</v>
      </c>
      <c r="L28" s="33">
        <f>SUM(L19:L27)</f>
        <v>108000</v>
      </c>
      <c r="M28" s="84"/>
    </row>
    <row r="29" spans="2:13" ht="14.4" thickTop="1" thickBot="1" x14ac:dyDescent="0.3">
      <c r="B29" s="10"/>
      <c r="C29" s="34"/>
      <c r="D29" s="6"/>
      <c r="E29" s="6"/>
      <c r="F29" s="6"/>
      <c r="G29" s="6"/>
      <c r="H29" s="6"/>
      <c r="I29" s="6"/>
      <c r="J29" s="6"/>
      <c r="K29" s="35"/>
      <c r="L29" s="36">
        <f>+L28-K28</f>
        <v>0</v>
      </c>
    </row>
    <row r="30" spans="2:13" x14ac:dyDescent="0.25">
      <c r="B30" s="10"/>
      <c r="C30" s="612"/>
      <c r="D30" s="612"/>
      <c r="E30" s="612"/>
      <c r="F30" s="612"/>
      <c r="G30" s="612"/>
      <c r="H30" s="612"/>
      <c r="I30" s="612"/>
      <c r="J30" s="612"/>
      <c r="K30" s="612"/>
      <c r="L30" s="40"/>
    </row>
    <row r="31" spans="2:13" x14ac:dyDescent="0.25">
      <c r="B31" s="10"/>
      <c r="C31" s="2279" t="s">
        <v>1409</v>
      </c>
      <c r="D31" s="2279"/>
      <c r="E31" s="612"/>
      <c r="F31" s="612"/>
      <c r="G31" s="612"/>
      <c r="H31" s="612"/>
      <c r="I31" s="612"/>
      <c r="J31" s="612"/>
      <c r="K31" s="612"/>
      <c r="L31" s="619"/>
    </row>
    <row r="32" spans="2:13" x14ac:dyDescent="0.25">
      <c r="B32" s="10"/>
      <c r="C32" s="424" t="s">
        <v>2211</v>
      </c>
      <c r="D32" s="612"/>
      <c r="E32" s="612"/>
      <c r="F32" s="612"/>
      <c r="G32" s="612"/>
      <c r="H32" s="612"/>
      <c r="I32" s="612"/>
      <c r="J32" s="612"/>
      <c r="K32" s="612"/>
      <c r="L32" s="619"/>
    </row>
    <row r="33" spans="2:12" x14ac:dyDescent="0.25">
      <c r="B33" s="10"/>
      <c r="C33" s="610" t="s">
        <v>1057</v>
      </c>
      <c r="D33" s="612"/>
      <c r="E33" s="612"/>
      <c r="F33" s="612"/>
      <c r="G33" s="612"/>
      <c r="H33" s="612"/>
      <c r="I33" s="612"/>
      <c r="J33" s="612"/>
      <c r="K33" s="612"/>
      <c r="L33" s="619"/>
    </row>
    <row r="34" spans="2:12" x14ac:dyDescent="0.25">
      <c r="B34" s="10"/>
      <c r="C34" s="612" t="s">
        <v>225</v>
      </c>
      <c r="D34" s="612"/>
      <c r="E34" s="612"/>
      <c r="F34" s="612"/>
      <c r="G34" s="612"/>
      <c r="H34" s="612"/>
      <c r="I34" s="612"/>
      <c r="J34" s="612"/>
      <c r="K34" s="612"/>
      <c r="L34" s="619"/>
    </row>
    <row r="35" spans="2:12" x14ac:dyDescent="0.25">
      <c r="B35" s="10"/>
      <c r="C35" s="608" t="s">
        <v>437</v>
      </c>
      <c r="D35" s="612"/>
      <c r="E35" s="612"/>
      <c r="F35" s="612"/>
      <c r="G35" s="612"/>
      <c r="H35" s="612"/>
      <c r="I35" s="612"/>
      <c r="J35" s="612"/>
      <c r="K35" s="612"/>
      <c r="L35" s="619"/>
    </row>
    <row r="36" spans="2:12" x14ac:dyDescent="0.25">
      <c r="B36" s="10"/>
      <c r="C36" s="199"/>
      <c r="D36" s="434"/>
      <c r="E36" s="434"/>
      <c r="F36" s="434"/>
      <c r="G36" s="434"/>
      <c r="H36" s="434"/>
      <c r="I36" s="434"/>
      <c r="J36" s="434"/>
      <c r="K36" s="434"/>
      <c r="L36" s="1406"/>
    </row>
    <row r="37" spans="2:12" x14ac:dyDescent="0.25">
      <c r="B37" s="10"/>
      <c r="C37" s="199"/>
      <c r="D37" s="434"/>
      <c r="E37" s="434"/>
      <c r="F37" s="434"/>
      <c r="G37" s="434"/>
      <c r="H37" s="434"/>
      <c r="I37" s="434"/>
      <c r="J37" s="434"/>
      <c r="K37" s="434"/>
      <c r="L37" s="1406"/>
    </row>
    <row r="38" spans="2:12" x14ac:dyDescent="0.25">
      <c r="B38" s="10"/>
      <c r="C38" s="612"/>
      <c r="D38" s="612"/>
      <c r="E38" s="612"/>
      <c r="F38" s="612"/>
      <c r="G38" s="612"/>
      <c r="H38" s="612"/>
      <c r="I38" s="612"/>
      <c r="J38" s="612"/>
      <c r="K38" s="612"/>
      <c r="L38" s="619"/>
    </row>
    <row r="39" spans="2:12" x14ac:dyDescent="0.25">
      <c r="B39" s="10"/>
      <c r="C39" s="609" t="s">
        <v>63</v>
      </c>
      <c r="D39" s="424" t="s">
        <v>1805</v>
      </c>
      <c r="E39" s="612"/>
      <c r="F39" s="612"/>
      <c r="G39" s="612"/>
      <c r="H39" s="612"/>
      <c r="I39" s="612"/>
      <c r="J39" s="612"/>
      <c r="K39" s="612"/>
      <c r="L39" s="619"/>
    </row>
    <row r="40" spans="2:12" x14ac:dyDescent="0.25">
      <c r="B40" s="10"/>
      <c r="C40" s="609"/>
      <c r="D40" s="612" t="s">
        <v>810</v>
      </c>
      <c r="E40" s="612"/>
      <c r="F40" s="612"/>
      <c r="G40" s="612"/>
      <c r="H40" s="612"/>
      <c r="I40" s="612"/>
      <c r="J40" s="612"/>
      <c r="K40" s="612"/>
      <c r="L40" s="619"/>
    </row>
    <row r="41" spans="2:12" x14ac:dyDescent="0.25">
      <c r="B41" s="10"/>
      <c r="C41" s="609" t="s">
        <v>963</v>
      </c>
      <c r="D41" s="612" t="s">
        <v>909</v>
      </c>
      <c r="E41" s="612"/>
      <c r="F41" s="612"/>
      <c r="G41" s="612"/>
      <c r="H41" s="612"/>
      <c r="I41" s="612"/>
      <c r="J41" s="612"/>
      <c r="K41" s="612"/>
      <c r="L41" s="619"/>
    </row>
    <row r="42" spans="2:12" x14ac:dyDescent="0.25">
      <c r="B42" s="10"/>
      <c r="C42" s="609" t="s">
        <v>1026</v>
      </c>
      <c r="D42" s="612"/>
      <c r="E42" s="612"/>
      <c r="F42" s="612"/>
      <c r="G42" s="612"/>
      <c r="H42" s="612"/>
      <c r="I42" s="612"/>
      <c r="J42" s="612"/>
      <c r="K42" s="612"/>
      <c r="L42" s="619"/>
    </row>
    <row r="43" spans="2:12" x14ac:dyDescent="0.25">
      <c r="B43" s="10"/>
      <c r="C43" s="609" t="s">
        <v>255</v>
      </c>
      <c r="D43" s="612"/>
      <c r="E43" s="612"/>
      <c r="F43" s="612"/>
      <c r="G43" s="612"/>
      <c r="H43" s="612"/>
      <c r="I43" s="612"/>
      <c r="J43" s="612"/>
      <c r="K43" s="612"/>
      <c r="L43" s="619"/>
    </row>
    <row r="44" spans="2:12" x14ac:dyDescent="0.25">
      <c r="B44" s="10"/>
      <c r="C44" s="609"/>
      <c r="D44" s="612"/>
      <c r="E44" s="612"/>
      <c r="F44" s="612"/>
      <c r="G44" s="612"/>
      <c r="H44" s="612"/>
      <c r="I44" s="612"/>
      <c r="J44" s="612"/>
      <c r="K44" s="612"/>
      <c r="L44" s="619"/>
    </row>
    <row r="45" spans="2:12" x14ac:dyDescent="0.25">
      <c r="B45" s="10"/>
      <c r="C45" s="609" t="s">
        <v>64</v>
      </c>
      <c r="D45" s="612" t="s">
        <v>67</v>
      </c>
      <c r="E45" s="612"/>
      <c r="F45" s="612"/>
      <c r="G45" s="612"/>
      <c r="H45" s="612"/>
      <c r="I45" s="609" t="s">
        <v>960</v>
      </c>
      <c r="J45" s="131"/>
      <c r="K45" s="609"/>
      <c r="L45" s="1413">
        <v>38916</v>
      </c>
    </row>
    <row r="46" spans="2:12" x14ac:dyDescent="0.25">
      <c r="B46" s="10"/>
      <c r="C46" s="612"/>
      <c r="D46" s="612"/>
      <c r="E46" s="612"/>
      <c r="F46" s="612"/>
      <c r="G46" s="612"/>
      <c r="H46" s="612"/>
      <c r="I46" s="609" t="s">
        <v>961</v>
      </c>
      <c r="J46" s="131"/>
      <c r="K46" s="609"/>
      <c r="L46" s="1414">
        <v>39552</v>
      </c>
    </row>
    <row r="47" spans="2:12" x14ac:dyDescent="0.25">
      <c r="B47" s="10"/>
      <c r="C47" s="612"/>
      <c r="D47" s="612"/>
      <c r="E47" s="612"/>
      <c r="F47" s="612"/>
      <c r="G47" s="612"/>
      <c r="H47" s="612"/>
      <c r="I47" s="609" t="s">
        <v>961</v>
      </c>
      <c r="J47" s="131"/>
      <c r="K47" s="609"/>
      <c r="L47" s="1414">
        <v>41375</v>
      </c>
    </row>
    <row r="48" spans="2:12" ht="13.8" thickBot="1" x14ac:dyDescent="0.3">
      <c r="B48" s="34"/>
      <c r="C48" s="6"/>
      <c r="D48" s="6"/>
      <c r="E48" s="6"/>
      <c r="F48" s="6"/>
      <c r="G48" s="6"/>
      <c r="H48" s="6"/>
      <c r="I48" s="564" t="s">
        <v>1040</v>
      </c>
      <c r="J48" s="564"/>
      <c r="K48" s="564"/>
      <c r="L48" s="1398"/>
    </row>
    <row r="49" spans="8:8" x14ac:dyDescent="0.25">
      <c r="H49" s="4"/>
    </row>
  </sheetData>
  <mergeCells count="4">
    <mergeCell ref="B4:L4"/>
    <mergeCell ref="B6:L6"/>
    <mergeCell ref="B7:D7"/>
    <mergeCell ref="C31:D31"/>
  </mergeCells>
  <phoneticPr fontId="57"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7"/>
  <sheetViews>
    <sheetView topLeftCell="A4" zoomScaleNormal="100" workbookViewId="0">
      <selection activeCell="C11" sqref="C11"/>
    </sheetView>
  </sheetViews>
  <sheetFormatPr defaultColWidth="7.88671875" defaultRowHeight="13.2" x14ac:dyDescent="0.25"/>
  <cols>
    <col min="1" max="1" width="7.88671875" style="1"/>
    <col min="2" max="2" width="13.88671875" style="1" customWidth="1"/>
    <col min="3" max="3" width="46.5546875" style="1" customWidth="1"/>
    <col min="4" max="4" width="7.109375" style="1" customWidth="1"/>
    <col min="5" max="5" width="8.33203125" style="1" customWidth="1"/>
    <col min="6" max="6" width="8.109375" style="1" customWidth="1"/>
    <col min="7" max="8" width="7.109375" style="1" customWidth="1"/>
    <col min="9" max="9" width="14.5546875" style="1" customWidth="1"/>
    <col min="10" max="10" width="1.44140625" style="1" customWidth="1"/>
    <col min="11" max="11" width="10.88671875" style="1" customWidth="1"/>
    <col min="12" max="12" width="13.44140625" style="1" customWidth="1"/>
    <col min="13" max="13" width="12.44140625" style="1" bestFit="1" customWidth="1"/>
    <col min="14" max="16384" width="7.88671875" style="1"/>
  </cols>
  <sheetData>
    <row r="1" spans="2:13" s="607" customFormat="1" hidden="1" x14ac:dyDescent="0.25">
      <c r="B1" s="677" t="s">
        <v>2100</v>
      </c>
    </row>
    <row r="2" spans="2:13" s="607" customFormat="1" hidden="1" x14ac:dyDescent="0.25">
      <c r="B2" s="1548" t="s">
        <v>2476</v>
      </c>
    </row>
    <row r="3" spans="2:13" s="607" customFormat="1" hidden="1" x14ac:dyDescent="0.25">
      <c r="B3" s="1648"/>
      <c r="C3" s="1574"/>
      <c r="D3" s="1574"/>
      <c r="E3" s="1574"/>
      <c r="F3" s="1574"/>
      <c r="G3" s="1574"/>
      <c r="H3" s="1574"/>
      <c r="I3" s="1574"/>
      <c r="J3" s="1574"/>
      <c r="K3" s="1574"/>
      <c r="L3" s="1574"/>
    </row>
    <row r="4" spans="2:13" ht="13.8" thickBot="1" x14ac:dyDescent="0.3">
      <c r="I4" s="406" t="s">
        <v>82</v>
      </c>
      <c r="K4" s="6"/>
      <c r="L4" s="6"/>
    </row>
    <row r="5" spans="2:13" ht="25.5" customHeight="1" thickBot="1" x14ac:dyDescent="0.3">
      <c r="B5" s="616" t="s">
        <v>1403</v>
      </c>
      <c r="I5" s="406" t="s">
        <v>85</v>
      </c>
      <c r="K5" s="1418"/>
      <c r="L5" s="1418"/>
    </row>
    <row r="6" spans="2:13" ht="13.8" thickBot="1" x14ac:dyDescent="0.3">
      <c r="B6" s="240"/>
      <c r="C6" s="240"/>
    </row>
    <row r="7" spans="2:13" ht="15.6" x14ac:dyDescent="0.3">
      <c r="B7" s="2271" t="s">
        <v>1403</v>
      </c>
      <c r="C7" s="2272"/>
      <c r="D7" s="2272"/>
      <c r="E7" s="2272"/>
      <c r="F7" s="2272"/>
      <c r="G7" s="2272"/>
      <c r="H7" s="2272"/>
      <c r="I7" s="2272"/>
      <c r="J7" s="2272"/>
      <c r="K7" s="2272"/>
      <c r="L7" s="2301"/>
    </row>
    <row r="8" spans="2:13" s="607" customFormat="1" ht="15.6" x14ac:dyDescent="0.3">
      <c r="B8" s="1346"/>
      <c r="C8" s="1347"/>
      <c r="D8" s="1347"/>
      <c r="E8" s="1347" t="s">
        <v>1374</v>
      </c>
      <c r="F8" s="1347"/>
      <c r="G8" s="1347"/>
      <c r="H8" s="1347"/>
      <c r="I8" s="1347"/>
      <c r="J8" s="1347"/>
      <c r="K8" s="1347"/>
      <c r="L8" s="1358"/>
    </row>
    <row r="9" spans="2:13" ht="15.6" x14ac:dyDescent="0.3">
      <c r="B9" s="2274" t="s">
        <v>1378</v>
      </c>
      <c r="C9" s="2275"/>
      <c r="D9" s="2275"/>
      <c r="E9" s="2275"/>
      <c r="F9" s="2275"/>
      <c r="G9" s="2275"/>
      <c r="H9" s="2275"/>
      <c r="I9" s="2275"/>
      <c r="J9" s="2275"/>
      <c r="K9" s="2275"/>
      <c r="L9" s="2295"/>
    </row>
    <row r="10" spans="2:13" ht="15.6" x14ac:dyDescent="0.3">
      <c r="B10" s="2283" t="s">
        <v>1407</v>
      </c>
      <c r="C10" s="2284"/>
      <c r="D10" s="2284"/>
      <c r="E10" s="1347"/>
      <c r="F10" s="1347"/>
      <c r="G10" s="1347"/>
      <c r="H10" s="1347"/>
      <c r="I10" s="1347"/>
      <c r="J10" s="1347"/>
      <c r="K10" s="1347"/>
      <c r="L10" s="1358"/>
    </row>
    <row r="11" spans="2:13" x14ac:dyDescent="0.25">
      <c r="B11" s="10" t="s">
        <v>879</v>
      </c>
      <c r="C11" s="609"/>
      <c r="D11" s="609"/>
      <c r="E11" s="609"/>
      <c r="F11" s="612"/>
      <c r="G11" s="612"/>
      <c r="H11" s="83" t="s">
        <v>256</v>
      </c>
      <c r="I11" s="612"/>
      <c r="J11" s="612"/>
      <c r="K11" s="612"/>
      <c r="L11" s="40"/>
      <c r="M11" s="5"/>
    </row>
    <row r="12" spans="2:13" x14ac:dyDescent="0.25">
      <c r="B12" s="47" t="s">
        <v>439</v>
      </c>
      <c r="C12" s="609"/>
      <c r="D12" s="612"/>
      <c r="E12" s="612"/>
      <c r="F12" s="612"/>
      <c r="G12" s="612"/>
      <c r="H12" s="612"/>
      <c r="I12" s="612"/>
      <c r="J12" s="612"/>
      <c r="K12" s="612"/>
      <c r="L12" s="40"/>
      <c r="M12" s="5"/>
    </row>
    <row r="13" spans="2:13" x14ac:dyDescent="0.25">
      <c r="B13" s="10"/>
      <c r="C13" s="612"/>
      <c r="D13" s="612"/>
      <c r="E13" s="612"/>
      <c r="F13" s="612"/>
      <c r="G13" s="612"/>
      <c r="H13" s="612"/>
      <c r="I13" s="612"/>
      <c r="J13" s="612"/>
      <c r="K13" s="612"/>
      <c r="L13" s="40"/>
      <c r="M13" s="5"/>
    </row>
    <row r="14" spans="2:13" ht="13.8" thickBot="1" x14ac:dyDescent="0.3">
      <c r="B14" s="10"/>
      <c r="C14" s="6" t="s">
        <v>1366</v>
      </c>
      <c r="D14" s="6"/>
      <c r="E14" s="6"/>
      <c r="F14" s="6" t="s">
        <v>1408</v>
      </c>
      <c r="G14" s="6"/>
      <c r="H14" s="6"/>
      <c r="I14" s="6"/>
      <c r="J14" s="6"/>
      <c r="K14" s="6"/>
      <c r="L14" s="50"/>
      <c r="M14" s="5"/>
    </row>
    <row r="15" spans="2:13" x14ac:dyDescent="0.25">
      <c r="B15" s="10"/>
      <c r="C15" s="612"/>
      <c r="D15" s="612"/>
      <c r="E15" s="612"/>
      <c r="F15" s="612"/>
      <c r="G15" s="612"/>
      <c r="H15" s="612"/>
      <c r="I15" s="612"/>
      <c r="J15" s="612"/>
      <c r="K15" s="612"/>
      <c r="L15" s="40"/>
      <c r="M15" s="5"/>
    </row>
    <row r="16" spans="2:13" x14ac:dyDescent="0.25">
      <c r="B16" s="10"/>
      <c r="C16" s="612"/>
      <c r="D16" s="612"/>
      <c r="E16" s="612"/>
      <c r="F16" s="612"/>
      <c r="G16" s="612"/>
      <c r="H16" s="612"/>
      <c r="I16" s="612"/>
      <c r="J16" s="612"/>
      <c r="K16" s="612"/>
      <c r="L16" s="40"/>
      <c r="M16" s="5"/>
    </row>
    <row r="17" spans="2:13" x14ac:dyDescent="0.25">
      <c r="B17" s="10"/>
      <c r="C17" s="612"/>
      <c r="D17" s="612"/>
      <c r="E17" s="612"/>
      <c r="F17" s="612"/>
      <c r="G17" s="612"/>
      <c r="H17" s="612"/>
      <c r="I17" s="612"/>
      <c r="J17" s="612"/>
      <c r="K17" s="612"/>
      <c r="L17" s="40"/>
      <c r="M17" s="5"/>
    </row>
    <row r="18" spans="2:13" ht="13.8" thickBot="1" x14ac:dyDescent="0.3">
      <c r="B18" s="10"/>
      <c r="C18" s="612"/>
      <c r="D18" s="612"/>
      <c r="E18" s="612"/>
      <c r="F18" s="612"/>
      <c r="G18" s="612"/>
      <c r="H18" s="612"/>
      <c r="I18" s="612"/>
      <c r="J18" s="612"/>
      <c r="K18" s="612"/>
      <c r="L18" s="40"/>
      <c r="M18" s="5"/>
    </row>
    <row r="19" spans="2:13" x14ac:dyDescent="0.25">
      <c r="B19" s="1018" t="s">
        <v>1380</v>
      </c>
      <c r="C19" s="770" t="s">
        <v>1367</v>
      </c>
      <c r="D19" s="771" t="s">
        <v>1368</v>
      </c>
      <c r="E19" s="771" t="s">
        <v>1377</v>
      </c>
      <c r="F19" s="771" t="s">
        <v>1369</v>
      </c>
      <c r="G19" s="771" t="s">
        <v>1370</v>
      </c>
      <c r="H19" s="771" t="s">
        <v>1122</v>
      </c>
      <c r="I19" s="771" t="s">
        <v>1120</v>
      </c>
      <c r="J19" s="771"/>
      <c r="K19" s="771" t="s">
        <v>1371</v>
      </c>
      <c r="L19" s="772" t="s">
        <v>1371</v>
      </c>
      <c r="M19" s="5"/>
    </row>
    <row r="20" spans="2:13" x14ac:dyDescent="0.25">
      <c r="B20" s="10"/>
      <c r="C20" s="10"/>
      <c r="D20" s="612"/>
      <c r="E20" s="612"/>
      <c r="F20" s="612"/>
      <c r="G20" s="612"/>
      <c r="H20" s="1352" t="s">
        <v>1993</v>
      </c>
      <c r="I20" s="1352" t="s">
        <v>1119</v>
      </c>
      <c r="J20" s="612"/>
      <c r="K20" s="1352" t="s">
        <v>1372</v>
      </c>
      <c r="L20" s="12" t="s">
        <v>1373</v>
      </c>
      <c r="M20" s="5"/>
    </row>
    <row r="21" spans="2:13" ht="6.75" customHeight="1" thickBot="1" x14ac:dyDescent="0.3">
      <c r="B21" s="10"/>
      <c r="C21" s="13"/>
      <c r="D21" s="14"/>
      <c r="E21" s="14"/>
      <c r="F21" s="14"/>
      <c r="G21" s="14"/>
      <c r="H21" s="14"/>
      <c r="I21" s="14"/>
      <c r="J21" s="14"/>
      <c r="K21" s="15"/>
      <c r="L21" s="16"/>
      <c r="M21" s="5"/>
    </row>
    <row r="22" spans="2:13" ht="13.8" thickTop="1" x14ac:dyDescent="0.25">
      <c r="B22" s="10" t="s">
        <v>1386</v>
      </c>
      <c r="C22" s="2108" t="s">
        <v>2171</v>
      </c>
      <c r="D22" s="407" t="s">
        <v>262</v>
      </c>
      <c r="E22" s="1544" t="s">
        <v>907</v>
      </c>
      <c r="F22" s="1544" t="s">
        <v>262</v>
      </c>
      <c r="G22" s="429"/>
      <c r="H22" s="407" t="s">
        <v>1618</v>
      </c>
      <c r="I22" s="1544" t="s">
        <v>262</v>
      </c>
      <c r="J22" s="612"/>
      <c r="K22" s="18">
        <v>103000</v>
      </c>
      <c r="L22" s="825"/>
      <c r="M22" s="5"/>
    </row>
    <row r="23" spans="2:13" x14ac:dyDescent="0.25">
      <c r="B23" s="10"/>
      <c r="C23" s="1107"/>
      <c r="D23" s="1364"/>
      <c r="E23" s="1364"/>
      <c r="F23" s="1364"/>
      <c r="G23" s="1364"/>
      <c r="H23" s="1364"/>
      <c r="J23" s="612"/>
      <c r="K23" s="824"/>
      <c r="L23" s="827"/>
      <c r="M23" s="5"/>
    </row>
    <row r="24" spans="2:13" x14ac:dyDescent="0.25">
      <c r="B24" s="10" t="s">
        <v>1386</v>
      </c>
      <c r="C24" s="1108" t="s">
        <v>2170</v>
      </c>
      <c r="D24" s="407" t="s">
        <v>262</v>
      </c>
      <c r="E24" s="1544" t="s">
        <v>907</v>
      </c>
      <c r="F24" s="1544" t="s">
        <v>262</v>
      </c>
      <c r="G24" s="429"/>
      <c r="H24" s="407" t="s">
        <v>1618</v>
      </c>
      <c r="I24" s="1544" t="s">
        <v>262</v>
      </c>
      <c r="J24" s="612"/>
      <c r="K24" s="824"/>
      <c r="L24" s="827">
        <v>103000</v>
      </c>
      <c r="M24" s="5"/>
    </row>
    <row r="25" spans="2:13" x14ac:dyDescent="0.25">
      <c r="B25" s="10"/>
      <c r="C25" s="628" t="s">
        <v>1687</v>
      </c>
      <c r="D25" s="1364"/>
      <c r="E25" s="1364"/>
      <c r="F25" s="1364"/>
      <c r="G25" s="1364"/>
      <c r="H25" s="1364"/>
      <c r="I25" s="1364"/>
      <c r="J25" s="612"/>
      <c r="K25" s="824"/>
      <c r="L25" s="827"/>
      <c r="M25" s="5"/>
    </row>
    <row r="26" spans="2:13" x14ac:dyDescent="0.25">
      <c r="B26" s="10"/>
      <c r="C26" s="1363"/>
      <c r="D26" s="1364"/>
      <c r="E26" s="1364"/>
      <c r="F26" s="1364"/>
      <c r="G26" s="1364"/>
      <c r="H26" s="1364"/>
      <c r="I26" s="1364"/>
      <c r="J26" s="612"/>
      <c r="K26" s="824"/>
      <c r="L26" s="827"/>
      <c r="M26" s="5"/>
    </row>
    <row r="27" spans="2:13" ht="13.8" thickBot="1" x14ac:dyDescent="0.3">
      <c r="B27" s="10"/>
      <c r="C27" s="1363"/>
      <c r="D27" s="1364"/>
      <c r="E27" s="1364"/>
      <c r="F27" s="1364"/>
      <c r="G27" s="1364"/>
      <c r="H27" s="1364"/>
      <c r="I27" s="1364"/>
      <c r="J27" s="612"/>
      <c r="K27" s="824"/>
      <c r="L27" s="827"/>
      <c r="M27" s="5"/>
    </row>
    <row r="28" spans="2:13" x14ac:dyDescent="0.25">
      <c r="B28" s="10"/>
      <c r="C28" s="1361"/>
      <c r="D28" s="1362"/>
      <c r="E28" s="1362"/>
      <c r="F28" s="1362"/>
      <c r="G28" s="1362"/>
      <c r="H28" s="1362"/>
      <c r="I28" s="1362"/>
      <c r="J28" s="29"/>
      <c r="K28" s="30"/>
      <c r="L28" s="31"/>
      <c r="M28" s="5"/>
    </row>
    <row r="29" spans="2:13" ht="13.8" thickBot="1" x14ac:dyDescent="0.3">
      <c r="B29" s="10"/>
      <c r="C29" s="10"/>
      <c r="D29" s="612"/>
      <c r="E29" s="612"/>
      <c r="F29" s="612"/>
      <c r="G29" s="612"/>
      <c r="H29" s="612"/>
      <c r="I29" s="612"/>
      <c r="J29" s="612"/>
      <c r="K29" s="32">
        <f>SUM(K22:K28)</f>
        <v>103000</v>
      </c>
      <c r="L29" s="33">
        <f>SUM(L23:L28)</f>
        <v>103000</v>
      </c>
      <c r="M29" s="84"/>
    </row>
    <row r="30" spans="2:13" ht="14.4" thickTop="1" thickBot="1" x14ac:dyDescent="0.3">
      <c r="B30" s="10"/>
      <c r="C30" s="34"/>
      <c r="D30" s="6"/>
      <c r="E30" s="6"/>
      <c r="F30" s="6"/>
      <c r="G30" s="6"/>
      <c r="H30" s="6"/>
      <c r="I30" s="6"/>
      <c r="J30" s="6"/>
      <c r="K30" s="35"/>
      <c r="L30" s="36">
        <f>+L29-K29</f>
        <v>0</v>
      </c>
    </row>
    <row r="31" spans="2:13" x14ac:dyDescent="0.25">
      <c r="B31" s="10"/>
      <c r="C31" s="612"/>
      <c r="D31" s="612"/>
      <c r="E31" s="612"/>
      <c r="F31" s="612"/>
      <c r="G31" s="612"/>
      <c r="H31" s="612"/>
      <c r="I31" s="612"/>
      <c r="J31" s="612"/>
      <c r="K31" s="612"/>
      <c r="L31" s="40"/>
    </row>
    <row r="32" spans="2:13" x14ac:dyDescent="0.25">
      <c r="B32" s="10"/>
      <c r="C32" s="2279" t="s">
        <v>1409</v>
      </c>
      <c r="D32" s="2279"/>
      <c r="E32" s="612"/>
      <c r="F32" s="612"/>
      <c r="G32" s="612"/>
      <c r="H32" s="612"/>
      <c r="I32" s="612"/>
      <c r="J32" s="612"/>
      <c r="K32" s="612"/>
      <c r="L32" s="619"/>
    </row>
    <row r="33" spans="2:12" s="607" customFormat="1" x14ac:dyDescent="0.25">
      <c r="B33" s="10"/>
      <c r="C33" s="1354" t="s">
        <v>1631</v>
      </c>
      <c r="D33" s="1354"/>
      <c r="E33" s="610"/>
      <c r="F33" s="610"/>
      <c r="G33" s="610"/>
      <c r="H33" s="610"/>
      <c r="I33" s="610"/>
      <c r="J33" s="610"/>
      <c r="K33" s="610"/>
      <c r="L33" s="518"/>
    </row>
    <row r="34" spans="2:12" s="607" customFormat="1" x14ac:dyDescent="0.25">
      <c r="B34" s="10"/>
      <c r="C34" s="1354" t="s">
        <v>1628</v>
      </c>
      <c r="D34" s="1354"/>
      <c r="E34" s="610"/>
      <c r="F34" s="610"/>
      <c r="G34" s="610"/>
      <c r="H34" s="610"/>
      <c r="I34" s="610"/>
      <c r="J34" s="610"/>
      <c r="K34" s="610"/>
      <c r="L34" s="518"/>
    </row>
    <row r="35" spans="2:12" s="607" customFormat="1" x14ac:dyDescent="0.25">
      <c r="B35" s="10"/>
      <c r="C35" s="1354" t="s">
        <v>1629</v>
      </c>
      <c r="D35" s="1354"/>
      <c r="E35" s="610"/>
      <c r="F35" s="610"/>
      <c r="G35" s="610"/>
      <c r="H35" s="610"/>
      <c r="I35" s="610"/>
      <c r="J35" s="610"/>
      <c r="K35" s="610"/>
      <c r="L35" s="518"/>
    </row>
    <row r="36" spans="2:12" s="607" customFormat="1" x14ac:dyDescent="0.25">
      <c r="B36" s="10"/>
      <c r="C36" s="1354"/>
      <c r="D36" s="1354"/>
      <c r="E36" s="610"/>
      <c r="F36" s="610"/>
      <c r="G36" s="610"/>
      <c r="H36" s="610"/>
      <c r="I36" s="610"/>
      <c r="J36" s="610"/>
      <c r="K36" s="610"/>
      <c r="L36" s="518"/>
    </row>
    <row r="37" spans="2:12" x14ac:dyDescent="0.25">
      <c r="B37" s="10"/>
      <c r="C37" s="612"/>
      <c r="D37" s="867"/>
      <c r="E37" s="867"/>
      <c r="F37" s="867"/>
      <c r="G37" s="867"/>
      <c r="H37" s="867"/>
      <c r="I37" s="867"/>
      <c r="J37" s="867"/>
      <c r="K37" s="867"/>
      <c r="L37" s="1415"/>
    </row>
    <row r="38" spans="2:12" x14ac:dyDescent="0.25">
      <c r="B38" s="10"/>
      <c r="C38" s="609" t="s">
        <v>63</v>
      </c>
      <c r="D38" s="902"/>
      <c r="E38" s="867"/>
      <c r="F38" s="867"/>
      <c r="G38" s="867"/>
      <c r="H38" s="867"/>
      <c r="I38" s="867"/>
      <c r="J38" s="867"/>
      <c r="K38" s="867"/>
      <c r="L38" s="1415"/>
    </row>
    <row r="39" spans="2:12" x14ac:dyDescent="0.25">
      <c r="B39" s="10"/>
      <c r="C39" s="609"/>
      <c r="D39" s="867"/>
      <c r="E39" s="867"/>
      <c r="F39" s="867"/>
      <c r="G39" s="867"/>
      <c r="H39" s="867"/>
      <c r="I39" s="867"/>
      <c r="J39" s="867"/>
      <c r="K39" s="867"/>
      <c r="L39" s="1415"/>
    </row>
    <row r="40" spans="2:12" x14ac:dyDescent="0.25">
      <c r="B40" s="10"/>
      <c r="C40" s="609" t="s">
        <v>963</v>
      </c>
      <c r="D40" s="867" t="s">
        <v>1630</v>
      </c>
      <c r="E40" s="867"/>
      <c r="F40" s="867"/>
      <c r="G40" s="867"/>
      <c r="H40" s="867"/>
      <c r="I40" s="867"/>
      <c r="J40" s="867"/>
      <c r="K40" s="867"/>
      <c r="L40" s="1415"/>
    </row>
    <row r="41" spans="2:12" x14ac:dyDescent="0.25">
      <c r="B41" s="10"/>
      <c r="C41" s="609" t="s">
        <v>1026</v>
      </c>
      <c r="D41" s="612"/>
      <c r="E41" s="612"/>
      <c r="F41" s="612"/>
      <c r="G41" s="612"/>
      <c r="H41" s="612"/>
      <c r="I41" s="612"/>
      <c r="J41" s="612"/>
      <c r="K41" s="612"/>
      <c r="L41" s="619"/>
    </row>
    <row r="42" spans="2:12" x14ac:dyDescent="0.25">
      <c r="B42" s="10"/>
      <c r="C42" s="609" t="s">
        <v>255</v>
      </c>
      <c r="D42" s="612"/>
      <c r="E42" s="612"/>
      <c r="F42" s="612"/>
      <c r="G42" s="612"/>
      <c r="H42" s="612"/>
      <c r="I42" s="612"/>
      <c r="J42" s="612"/>
      <c r="K42" s="612"/>
      <c r="L42" s="619"/>
    </row>
    <row r="43" spans="2:12" x14ac:dyDescent="0.25">
      <c r="B43" s="10"/>
      <c r="C43" s="609"/>
      <c r="D43" s="612"/>
      <c r="E43" s="612"/>
      <c r="F43" s="612"/>
      <c r="G43" s="612"/>
      <c r="H43" s="612"/>
      <c r="I43" s="612"/>
      <c r="J43" s="612"/>
      <c r="K43" s="612"/>
      <c r="L43" s="619"/>
    </row>
    <row r="44" spans="2:12" x14ac:dyDescent="0.25">
      <c r="B44" s="10"/>
      <c r="C44" s="609" t="s">
        <v>64</v>
      </c>
      <c r="D44" s="612" t="s">
        <v>67</v>
      </c>
      <c r="E44" s="612"/>
      <c r="F44" s="612"/>
      <c r="G44" s="612"/>
      <c r="H44" s="612"/>
      <c r="I44" s="609" t="s">
        <v>960</v>
      </c>
      <c r="J44" s="131"/>
      <c r="K44" s="609"/>
      <c r="L44" s="1413">
        <v>41375</v>
      </c>
    </row>
    <row r="45" spans="2:12" x14ac:dyDescent="0.25">
      <c r="B45" s="10"/>
      <c r="C45" s="612"/>
      <c r="D45" s="612"/>
      <c r="E45" s="612"/>
      <c r="F45" s="612"/>
      <c r="G45" s="612"/>
      <c r="H45" s="612"/>
      <c r="I45" s="609" t="s">
        <v>961</v>
      </c>
      <c r="J45" s="131"/>
      <c r="K45" s="609"/>
      <c r="L45" s="1414">
        <v>42522</v>
      </c>
    </row>
    <row r="46" spans="2:12" ht="13.8" thickBot="1" x14ac:dyDescent="0.3">
      <c r="B46" s="34"/>
      <c r="C46" s="6"/>
      <c r="D46" s="6"/>
      <c r="E46" s="6"/>
      <c r="F46" s="6"/>
      <c r="G46" s="6"/>
      <c r="H46" s="6"/>
      <c r="I46" s="614" t="s">
        <v>440</v>
      </c>
      <c r="J46" s="564"/>
      <c r="K46" s="615"/>
      <c r="L46" s="1417"/>
    </row>
    <row r="47" spans="2:12" x14ac:dyDescent="0.25">
      <c r="H47" s="4"/>
    </row>
  </sheetData>
  <mergeCells count="4">
    <mergeCell ref="B7:L7"/>
    <mergeCell ref="B9:L9"/>
    <mergeCell ref="B10:D10"/>
    <mergeCell ref="C32:D32"/>
  </mergeCells>
  <phoneticPr fontId="0" type="noConversion"/>
  <printOptions horizontalCentered="1"/>
  <pageMargins left="0.1" right="0.15" top="1" bottom="0.75" header="0.69" footer="0"/>
  <pageSetup scale="86" fitToHeight="15" orientation="landscape" r:id="rId1"/>
  <headerFooter alignWithMargins="0">
    <oddFooter>&amp;L&amp;"Times New Roman,Regular"&amp;9
Journal Entry Control Log
June 2016
&amp;R&amp;P of &amp;N
&amp;D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6"/>
  <sheetViews>
    <sheetView zoomScaleNormal="100" workbookViewId="0">
      <selection activeCell="H21" sqref="H21"/>
    </sheetView>
  </sheetViews>
  <sheetFormatPr defaultColWidth="7.88671875" defaultRowHeight="13.2" x14ac:dyDescent="0.25"/>
  <cols>
    <col min="1" max="1" width="4.33203125" style="1" customWidth="1"/>
    <col min="2" max="2" width="10.88671875" style="1" customWidth="1"/>
    <col min="3" max="3" width="46.5546875" style="1" customWidth="1"/>
    <col min="4" max="5" width="7.109375" style="1" customWidth="1"/>
    <col min="6" max="6" width="8.5546875" style="1" bestFit="1" customWidth="1"/>
    <col min="7" max="8" width="7.109375" style="1" customWidth="1"/>
    <col min="9" max="9" width="14.5546875" style="1" customWidth="1"/>
    <col min="10" max="10" width="1.44140625" style="1" customWidth="1"/>
    <col min="11" max="11" width="10.88671875" style="1" customWidth="1"/>
    <col min="12" max="12" width="13.44140625" style="1" customWidth="1"/>
    <col min="13" max="13" width="12.44140625" style="1" bestFit="1" customWidth="1"/>
    <col min="14" max="16384" width="7.88671875" style="1"/>
  </cols>
  <sheetData>
    <row r="1" spans="2:13" ht="13.8" thickBot="1" x14ac:dyDescent="0.3">
      <c r="I1" s="406" t="s">
        <v>82</v>
      </c>
      <c r="K1" s="6"/>
      <c r="L1" s="6"/>
    </row>
    <row r="2" spans="2:13" ht="25.5" customHeight="1" thickBot="1" x14ac:dyDescent="0.3">
      <c r="B2" s="616" t="s">
        <v>1403</v>
      </c>
      <c r="I2" s="406" t="s">
        <v>85</v>
      </c>
      <c r="K2" s="6"/>
      <c r="L2" s="6"/>
    </row>
    <row r="3" spans="2:13" ht="13.8" thickBot="1" x14ac:dyDescent="0.3">
      <c r="B3" s="240"/>
      <c r="C3" s="240"/>
    </row>
    <row r="4" spans="2:13" ht="15.6" x14ac:dyDescent="0.3">
      <c r="B4" s="2271" t="s">
        <v>1403</v>
      </c>
      <c r="C4" s="2272"/>
      <c r="D4" s="2272"/>
      <c r="E4" s="2272"/>
      <c r="F4" s="2272"/>
      <c r="G4" s="2272"/>
      <c r="H4" s="2272"/>
      <c r="I4" s="2272"/>
      <c r="J4" s="2272"/>
      <c r="K4" s="2272"/>
      <c r="L4" s="2301"/>
    </row>
    <row r="5" spans="2:13" s="607" customFormat="1" ht="15.6" x14ac:dyDescent="0.3">
      <c r="B5" s="2274" t="s">
        <v>1374</v>
      </c>
      <c r="C5" s="2275"/>
      <c r="D5" s="2275"/>
      <c r="E5" s="2275"/>
      <c r="F5" s="2275"/>
      <c r="G5" s="2275"/>
      <c r="H5" s="2275"/>
      <c r="I5" s="2275"/>
      <c r="J5" s="2275"/>
      <c r="K5" s="2275"/>
      <c r="L5" s="2295"/>
    </row>
    <row r="6" spans="2:13" ht="15.6" x14ac:dyDescent="0.3">
      <c r="B6" s="2274" t="s">
        <v>1378</v>
      </c>
      <c r="C6" s="2275"/>
      <c r="D6" s="2275"/>
      <c r="E6" s="2275"/>
      <c r="F6" s="2275"/>
      <c r="G6" s="2275"/>
      <c r="H6" s="2275"/>
      <c r="I6" s="2275"/>
      <c r="J6" s="2275"/>
      <c r="K6" s="2275"/>
      <c r="L6" s="2295"/>
    </row>
    <row r="7" spans="2:13" ht="15.6" x14ac:dyDescent="0.3">
      <c r="B7" s="2283" t="s">
        <v>1407</v>
      </c>
      <c r="C7" s="2284"/>
      <c r="D7" s="2284"/>
      <c r="E7" s="1347"/>
      <c r="F7" s="1347"/>
      <c r="G7" s="1347"/>
      <c r="H7" s="1347"/>
      <c r="I7" s="1347"/>
      <c r="J7" s="1347"/>
      <c r="K7" s="1347"/>
      <c r="L7" s="1358"/>
    </row>
    <row r="8" spans="2:13" x14ac:dyDescent="0.25">
      <c r="B8" s="10" t="s">
        <v>879</v>
      </c>
      <c r="C8" s="609"/>
      <c r="D8" s="609"/>
      <c r="E8" s="609"/>
      <c r="F8" s="612"/>
      <c r="G8" s="612"/>
      <c r="H8" s="83" t="s">
        <v>256</v>
      </c>
      <c r="I8" s="612"/>
      <c r="J8" s="612"/>
      <c r="K8" s="612"/>
      <c r="L8" s="40"/>
      <c r="M8" s="5"/>
    </row>
    <row r="9" spans="2:13" x14ac:dyDescent="0.25">
      <c r="B9" s="47" t="s">
        <v>441</v>
      </c>
      <c r="C9" s="609"/>
      <c r="D9" s="612"/>
      <c r="E9" s="612"/>
      <c r="F9" s="612"/>
      <c r="G9" s="612"/>
      <c r="H9" s="612"/>
      <c r="I9" s="612"/>
      <c r="J9" s="612"/>
      <c r="K9" s="612"/>
      <c r="L9" s="40"/>
      <c r="M9" s="5"/>
    </row>
    <row r="10" spans="2:13" x14ac:dyDescent="0.25">
      <c r="B10" s="10"/>
      <c r="C10" s="612"/>
      <c r="D10" s="612"/>
      <c r="E10" s="612"/>
      <c r="F10" s="612"/>
      <c r="G10" s="612"/>
      <c r="H10" s="612"/>
      <c r="I10" s="612"/>
      <c r="J10" s="612"/>
      <c r="K10" s="612"/>
      <c r="L10" s="40"/>
      <c r="M10" s="5"/>
    </row>
    <row r="11" spans="2:13" ht="13.8" thickBot="1" x14ac:dyDescent="0.3">
      <c r="B11" s="10"/>
      <c r="C11" s="6" t="s">
        <v>1366</v>
      </c>
      <c r="D11" s="6"/>
      <c r="E11" s="6"/>
      <c r="F11" s="6" t="s">
        <v>1408</v>
      </c>
      <c r="G11" s="6"/>
      <c r="H11" s="6"/>
      <c r="I11" s="6"/>
      <c r="J11" s="6"/>
      <c r="K11" s="6"/>
      <c r="L11" s="50"/>
      <c r="M11" s="5"/>
    </row>
    <row r="12" spans="2:13" x14ac:dyDescent="0.25">
      <c r="B12" s="10"/>
      <c r="C12" s="612"/>
      <c r="D12" s="612"/>
      <c r="E12" s="612"/>
      <c r="F12" s="612"/>
      <c r="G12" s="612"/>
      <c r="H12" s="612"/>
      <c r="I12" s="612"/>
      <c r="J12" s="612"/>
      <c r="K12" s="612"/>
      <c r="L12" s="40"/>
      <c r="M12" s="5"/>
    </row>
    <row r="13" spans="2:13" x14ac:dyDescent="0.25">
      <c r="B13" s="10"/>
      <c r="C13" s="612"/>
      <c r="D13" s="612"/>
      <c r="E13" s="612"/>
      <c r="F13" s="612"/>
      <c r="G13" s="612"/>
      <c r="H13" s="612"/>
      <c r="I13" s="612"/>
      <c r="J13" s="612"/>
      <c r="K13" s="612"/>
      <c r="L13" s="40"/>
      <c r="M13" s="5"/>
    </row>
    <row r="14" spans="2:13" x14ac:dyDescent="0.25">
      <c r="B14" s="10"/>
      <c r="C14" s="612"/>
      <c r="D14" s="612"/>
      <c r="E14" s="612"/>
      <c r="F14" s="612"/>
      <c r="G14" s="612"/>
      <c r="H14" s="612"/>
      <c r="I14" s="612"/>
      <c r="J14" s="612"/>
      <c r="K14" s="612"/>
      <c r="L14" s="40"/>
      <c r="M14" s="5"/>
    </row>
    <row r="15" spans="2:13" ht="13.8" thickBot="1" x14ac:dyDescent="0.3">
      <c r="B15" s="10"/>
      <c r="C15" s="612"/>
      <c r="D15" s="612"/>
      <c r="E15" s="612"/>
      <c r="F15" s="612"/>
      <c r="G15" s="612"/>
      <c r="H15" s="612"/>
      <c r="I15" s="612"/>
      <c r="J15" s="612"/>
      <c r="K15" s="612"/>
      <c r="L15" s="40"/>
      <c r="M15" s="5"/>
    </row>
    <row r="16" spans="2:13" x14ac:dyDescent="0.25">
      <c r="B16" s="1018" t="s">
        <v>1380</v>
      </c>
      <c r="C16" s="770" t="s">
        <v>1367</v>
      </c>
      <c r="D16" s="771" t="s">
        <v>1368</v>
      </c>
      <c r="E16" s="771" t="s">
        <v>1377</v>
      </c>
      <c r="F16" s="771" t="s">
        <v>1369</v>
      </c>
      <c r="G16" s="771" t="s">
        <v>1370</v>
      </c>
      <c r="H16" s="771" t="s">
        <v>1122</v>
      </c>
      <c r="I16" s="771" t="s">
        <v>1120</v>
      </c>
      <c r="J16" s="771"/>
      <c r="K16" s="771" t="s">
        <v>1371</v>
      </c>
      <c r="L16" s="772" t="s">
        <v>1371</v>
      </c>
      <c r="M16" s="5"/>
    </row>
    <row r="17" spans="2:13" x14ac:dyDescent="0.25">
      <c r="B17" s="10"/>
      <c r="C17" s="10"/>
      <c r="D17" s="612"/>
      <c r="E17" s="612"/>
      <c r="F17" s="612"/>
      <c r="G17" s="612"/>
      <c r="H17" s="1352" t="s">
        <v>1993</v>
      </c>
      <c r="I17" s="1352" t="s">
        <v>1119</v>
      </c>
      <c r="J17" s="612"/>
      <c r="K17" s="1352" t="s">
        <v>1372</v>
      </c>
      <c r="L17" s="12" t="s">
        <v>1373</v>
      </c>
      <c r="M17" s="5"/>
    </row>
    <row r="18" spans="2:13" ht="6.75" customHeight="1" thickBot="1" x14ac:dyDescent="0.3">
      <c r="B18" s="10"/>
      <c r="C18" s="13"/>
      <c r="D18" s="14"/>
      <c r="E18" s="14"/>
      <c r="F18" s="14"/>
      <c r="G18" s="14"/>
      <c r="H18" s="14"/>
      <c r="I18" s="14"/>
      <c r="J18" s="14"/>
      <c r="K18" s="15"/>
      <c r="L18" s="16"/>
      <c r="M18" s="5"/>
    </row>
    <row r="19" spans="2:13" ht="13.8" thickTop="1" x14ac:dyDescent="0.25">
      <c r="B19" s="1363" t="s">
        <v>1379</v>
      </c>
      <c r="C19" s="1349" t="s">
        <v>1888</v>
      </c>
      <c r="D19" s="424" t="s">
        <v>262</v>
      </c>
      <c r="E19" s="610" t="s">
        <v>1680</v>
      </c>
      <c r="F19" s="610"/>
      <c r="G19" s="610"/>
      <c r="H19" s="424" t="s">
        <v>1618</v>
      </c>
      <c r="I19" s="90" t="s">
        <v>1679</v>
      </c>
      <c r="J19" s="612"/>
      <c r="K19" s="18">
        <v>103000</v>
      </c>
      <c r="L19" s="825"/>
      <c r="M19" s="5"/>
    </row>
    <row r="20" spans="2:13" x14ac:dyDescent="0.25">
      <c r="B20" s="1363"/>
      <c r="C20" s="1107"/>
      <c r="D20" s="90"/>
      <c r="E20" s="90"/>
      <c r="F20" s="90"/>
      <c r="G20" s="90"/>
      <c r="H20" s="90"/>
      <c r="I20" s="90"/>
      <c r="J20" s="612"/>
      <c r="K20" s="824"/>
      <c r="L20" s="827"/>
      <c r="M20" s="5"/>
    </row>
    <row r="21" spans="2:13" x14ac:dyDescent="0.25">
      <c r="B21" s="1363" t="s">
        <v>1379</v>
      </c>
      <c r="C21" s="1349" t="s">
        <v>1889</v>
      </c>
      <c r="D21" s="424" t="s">
        <v>262</v>
      </c>
      <c r="E21" s="610" t="s">
        <v>1680</v>
      </c>
      <c r="F21" s="610"/>
      <c r="G21" s="610"/>
      <c r="H21" s="424" t="s">
        <v>1618</v>
      </c>
      <c r="I21" s="90" t="s">
        <v>1679</v>
      </c>
      <c r="J21" s="612"/>
      <c r="K21" s="824"/>
      <c r="L21" s="827">
        <v>103000</v>
      </c>
      <c r="M21" s="5"/>
    </row>
    <row r="22" spans="2:13" x14ac:dyDescent="0.25">
      <c r="B22" s="10"/>
      <c r="C22" s="628"/>
      <c r="D22" s="429"/>
      <c r="E22" s="429"/>
      <c r="F22" s="429"/>
      <c r="G22" s="429"/>
      <c r="H22" s="429"/>
      <c r="I22" s="429"/>
      <c r="J22" s="612"/>
      <c r="K22" s="828"/>
      <c r="L22" s="829"/>
      <c r="M22" s="5"/>
    </row>
    <row r="23" spans="2:13" x14ac:dyDescent="0.25">
      <c r="B23" s="10"/>
      <c r="C23" s="628"/>
      <c r="D23" s="429"/>
      <c r="E23" s="429"/>
      <c r="F23" s="429"/>
      <c r="G23" s="429"/>
      <c r="H23" s="429"/>
      <c r="I23" s="429"/>
      <c r="J23" s="612"/>
      <c r="K23" s="824"/>
      <c r="L23" s="827" t="s">
        <v>1403</v>
      </c>
      <c r="M23" s="5"/>
    </row>
    <row r="24" spans="2:13" x14ac:dyDescent="0.25">
      <c r="B24" s="10"/>
      <c r="C24" s="1363"/>
      <c r="D24" s="1364"/>
      <c r="E24" s="1364"/>
      <c r="F24" s="1364"/>
      <c r="G24" s="1364"/>
      <c r="H24" s="1364"/>
      <c r="I24" s="1364"/>
      <c r="J24" s="612"/>
      <c r="K24" s="824"/>
      <c r="L24" s="827"/>
      <c r="M24" s="5"/>
    </row>
    <row r="25" spans="2:13" x14ac:dyDescent="0.25">
      <c r="B25" s="10"/>
      <c r="C25" s="628"/>
      <c r="D25" s="429"/>
      <c r="E25" s="429"/>
      <c r="F25" s="429"/>
      <c r="G25" s="429"/>
      <c r="H25" s="429"/>
      <c r="I25" s="429"/>
      <c r="J25" s="612"/>
      <c r="K25" s="824"/>
      <c r="L25" s="827" t="s">
        <v>1403</v>
      </c>
      <c r="M25" s="5"/>
    </row>
    <row r="26" spans="2:13" x14ac:dyDescent="0.25">
      <c r="B26" s="10"/>
      <c r="C26" s="628"/>
      <c r="D26" s="1364"/>
      <c r="E26" s="1364"/>
      <c r="F26" s="1364"/>
      <c r="G26" s="1364"/>
      <c r="H26" s="1364"/>
      <c r="I26" s="1364"/>
      <c r="J26" s="612"/>
      <c r="K26" s="824"/>
      <c r="L26" s="827"/>
      <c r="M26" s="5"/>
    </row>
    <row r="27" spans="2:13" x14ac:dyDescent="0.25">
      <c r="B27" s="10"/>
      <c r="C27" s="1363"/>
      <c r="D27" s="1364"/>
      <c r="E27" s="1364"/>
      <c r="F27" s="1364"/>
      <c r="G27" s="1364"/>
      <c r="H27" s="1364"/>
      <c r="I27" s="1364"/>
      <c r="J27" s="612"/>
      <c r="K27" s="824"/>
      <c r="L27" s="827"/>
      <c r="M27" s="5"/>
    </row>
    <row r="28" spans="2:13" ht="13.8" thickBot="1" x14ac:dyDescent="0.3">
      <c r="B28" s="10"/>
      <c r="C28" s="1363"/>
      <c r="D28" s="1364"/>
      <c r="E28" s="1364"/>
      <c r="F28" s="1364"/>
      <c r="G28" s="1364"/>
      <c r="H28" s="1364"/>
      <c r="I28" s="1364"/>
      <c r="J28" s="612"/>
      <c r="K28" s="824"/>
      <c r="L28" s="827"/>
      <c r="M28" s="5"/>
    </row>
    <row r="29" spans="2:13" x14ac:dyDescent="0.25">
      <c r="B29" s="10"/>
      <c r="C29" s="1361"/>
      <c r="D29" s="1362"/>
      <c r="E29" s="1362"/>
      <c r="F29" s="1362"/>
      <c r="G29" s="1362"/>
      <c r="H29" s="1362"/>
      <c r="I29" s="1362"/>
      <c r="J29" s="29"/>
      <c r="K29" s="30"/>
      <c r="L29" s="31"/>
      <c r="M29" s="5"/>
    </row>
    <row r="30" spans="2:13" ht="13.8" thickBot="1" x14ac:dyDescent="0.3">
      <c r="B30" s="10"/>
      <c r="C30" s="10"/>
      <c r="D30" s="612"/>
      <c r="E30" s="612"/>
      <c r="F30" s="612"/>
      <c r="G30" s="612"/>
      <c r="H30" s="612"/>
      <c r="I30" s="612"/>
      <c r="J30" s="612"/>
      <c r="K30" s="32">
        <f>SUM(K19:K29)</f>
        <v>103000</v>
      </c>
      <c r="L30" s="33">
        <f>SUM(L20:L29)</f>
        <v>103000</v>
      </c>
      <c r="M30" s="84"/>
    </row>
    <row r="31" spans="2:13" ht="14.4" thickTop="1" thickBot="1" x14ac:dyDescent="0.3">
      <c r="B31" s="10"/>
      <c r="C31" s="34"/>
      <c r="D31" s="6"/>
      <c r="E31" s="6"/>
      <c r="F31" s="6"/>
      <c r="G31" s="6"/>
      <c r="H31" s="6"/>
      <c r="I31" s="6"/>
      <c r="J31" s="6"/>
      <c r="K31" s="35"/>
      <c r="L31" s="36">
        <f>+L30-K30</f>
        <v>0</v>
      </c>
    </row>
    <row r="32" spans="2:13" x14ac:dyDescent="0.25">
      <c r="B32" s="10"/>
      <c r="C32" s="612"/>
      <c r="D32" s="612"/>
      <c r="E32" s="612"/>
      <c r="F32" s="612"/>
      <c r="G32" s="612"/>
      <c r="H32" s="612"/>
      <c r="I32" s="612"/>
      <c r="J32" s="612"/>
      <c r="K32" s="612"/>
      <c r="L32" s="40"/>
    </row>
    <row r="33" spans="2:12" x14ac:dyDescent="0.25">
      <c r="B33" s="10"/>
      <c r="C33" s="2279" t="s">
        <v>1409</v>
      </c>
      <c r="D33" s="2279"/>
      <c r="E33" s="612"/>
      <c r="F33" s="612"/>
      <c r="G33" s="612"/>
      <c r="H33" s="612"/>
      <c r="I33" s="612"/>
      <c r="J33" s="612"/>
      <c r="K33" s="612"/>
      <c r="L33" s="619"/>
    </row>
    <row r="34" spans="2:12" s="607" customFormat="1" x14ac:dyDescent="0.25">
      <c r="B34" s="10"/>
      <c r="C34" s="1350" t="s">
        <v>1806</v>
      </c>
      <c r="D34" s="1354"/>
      <c r="E34" s="610"/>
      <c r="F34" s="610"/>
      <c r="G34" s="610"/>
      <c r="H34" s="610"/>
      <c r="I34" s="610"/>
      <c r="J34" s="610"/>
      <c r="K34" s="610"/>
      <c r="L34" s="518"/>
    </row>
    <row r="35" spans="2:12" s="607" customFormat="1" x14ac:dyDescent="0.25">
      <c r="B35" s="10"/>
      <c r="C35" s="1354" t="s">
        <v>1632</v>
      </c>
      <c r="D35" s="1354"/>
      <c r="E35" s="610"/>
      <c r="F35" s="610"/>
      <c r="G35" s="610"/>
      <c r="H35" s="610"/>
      <c r="I35" s="610"/>
      <c r="J35" s="610"/>
      <c r="K35" s="610"/>
      <c r="L35" s="518"/>
    </row>
    <row r="36" spans="2:12" s="607" customFormat="1" x14ac:dyDescent="0.25">
      <c r="B36" s="10"/>
      <c r="C36" s="1354"/>
      <c r="D36" s="1354"/>
      <c r="E36" s="610"/>
      <c r="F36" s="610"/>
      <c r="G36" s="610"/>
      <c r="H36" s="610"/>
      <c r="I36" s="610"/>
      <c r="J36" s="610"/>
      <c r="K36" s="610"/>
      <c r="L36" s="518"/>
    </row>
    <row r="37" spans="2:12" x14ac:dyDescent="0.25">
      <c r="B37" s="10"/>
      <c r="C37" s="610"/>
      <c r="D37" s="610"/>
      <c r="E37" s="610"/>
      <c r="F37" s="610"/>
      <c r="G37" s="610"/>
      <c r="H37" s="610"/>
      <c r="I37" s="610"/>
      <c r="J37" s="610"/>
      <c r="K37" s="610"/>
      <c r="L37" s="518"/>
    </row>
    <row r="38" spans="2:12" x14ac:dyDescent="0.25">
      <c r="B38" s="10"/>
      <c r="C38" s="609" t="s">
        <v>63</v>
      </c>
      <c r="D38" s="610"/>
      <c r="E38" s="612"/>
      <c r="F38" s="612"/>
      <c r="G38" s="612"/>
      <c r="H38" s="612"/>
      <c r="I38" s="612"/>
      <c r="J38" s="612"/>
      <c r="K38" s="612"/>
      <c r="L38" s="619"/>
    </row>
    <row r="39" spans="2:12" x14ac:dyDescent="0.25">
      <c r="B39" s="10"/>
      <c r="C39" s="609"/>
      <c r="D39" s="612"/>
      <c r="E39" s="612"/>
      <c r="F39" s="612"/>
      <c r="G39" s="612"/>
      <c r="H39" s="612"/>
      <c r="I39" s="612"/>
      <c r="J39" s="612"/>
      <c r="K39" s="612"/>
      <c r="L39" s="619"/>
    </row>
    <row r="40" spans="2:12" x14ac:dyDescent="0.25">
      <c r="B40" s="10"/>
      <c r="C40" s="609" t="s">
        <v>963</v>
      </c>
      <c r="D40" s="612" t="s">
        <v>909</v>
      </c>
      <c r="E40" s="612"/>
      <c r="F40" s="612"/>
      <c r="G40" s="612"/>
      <c r="H40" s="612"/>
      <c r="I40" s="612"/>
      <c r="J40" s="612"/>
      <c r="K40" s="612"/>
      <c r="L40" s="619"/>
    </row>
    <row r="41" spans="2:12" x14ac:dyDescent="0.25">
      <c r="B41" s="10"/>
      <c r="C41" s="609" t="s">
        <v>1026</v>
      </c>
      <c r="D41" s="612"/>
      <c r="E41" s="612"/>
      <c r="F41" s="612"/>
      <c r="G41" s="612"/>
      <c r="H41" s="612"/>
      <c r="I41" s="612"/>
      <c r="J41" s="612"/>
      <c r="K41" s="612"/>
      <c r="L41" s="619"/>
    </row>
    <row r="42" spans="2:12" x14ac:dyDescent="0.25">
      <c r="B42" s="10"/>
      <c r="C42" s="609" t="s">
        <v>255</v>
      </c>
      <c r="D42" s="612"/>
      <c r="E42" s="612"/>
      <c r="F42" s="612"/>
      <c r="G42" s="612"/>
      <c r="H42" s="612"/>
      <c r="I42" s="612"/>
      <c r="J42" s="612"/>
      <c r="K42" s="612"/>
      <c r="L42" s="619"/>
    </row>
    <row r="43" spans="2:12" x14ac:dyDescent="0.25">
      <c r="B43" s="10"/>
      <c r="C43" s="609"/>
      <c r="D43" s="612"/>
      <c r="E43" s="612"/>
      <c r="F43" s="612"/>
      <c r="G43" s="612"/>
      <c r="H43" s="612"/>
      <c r="I43" s="612"/>
      <c r="J43" s="612"/>
      <c r="K43" s="612"/>
      <c r="L43" s="619"/>
    </row>
    <row r="44" spans="2:12" x14ac:dyDescent="0.25">
      <c r="B44" s="10"/>
      <c r="C44" s="609" t="s">
        <v>64</v>
      </c>
      <c r="D44" s="612" t="s">
        <v>67</v>
      </c>
      <c r="E44" s="612"/>
      <c r="F44" s="612"/>
      <c r="G44" s="612"/>
      <c r="H44" s="612"/>
      <c r="I44" s="609" t="s">
        <v>960</v>
      </c>
      <c r="J44" s="131"/>
      <c r="K44" s="609"/>
      <c r="L44" s="1413">
        <v>41375</v>
      </c>
    </row>
    <row r="45" spans="2:12" x14ac:dyDescent="0.25">
      <c r="B45" s="10"/>
      <c r="C45" s="612"/>
      <c r="D45" s="612"/>
      <c r="E45" s="612"/>
      <c r="F45" s="612"/>
      <c r="G45" s="612"/>
      <c r="H45" s="612"/>
      <c r="I45" s="609" t="s">
        <v>961</v>
      </c>
      <c r="J45" s="131"/>
      <c r="K45" s="609"/>
      <c r="L45" s="1416" t="s">
        <v>1403</v>
      </c>
    </row>
    <row r="46" spans="2:12" ht="13.8" thickBot="1" x14ac:dyDescent="0.3">
      <c r="B46" s="34"/>
      <c r="C46" s="6"/>
      <c r="D46" s="6"/>
      <c r="E46" s="6"/>
      <c r="F46" s="6"/>
      <c r="G46" s="6"/>
      <c r="H46" s="6"/>
      <c r="I46" s="614" t="s">
        <v>440</v>
      </c>
      <c r="J46" s="564"/>
      <c r="K46" s="615"/>
      <c r="L46" s="1417"/>
    </row>
  </sheetData>
  <mergeCells count="5">
    <mergeCell ref="B4:L4"/>
    <mergeCell ref="B6:L6"/>
    <mergeCell ref="B7:D7"/>
    <mergeCell ref="C33:D33"/>
    <mergeCell ref="B5:L5"/>
  </mergeCells>
  <phoneticPr fontId="0" type="noConversion"/>
  <printOptions horizontalCentered="1"/>
  <pageMargins left="0.1" right="0.15" top="1" bottom="0.75" header="0.69" footer="0"/>
  <pageSetup scale="82" fitToHeight="15" orientation="landscape" r:id="rId1"/>
  <headerFooter alignWithMargins="0">
    <oddFooter>&amp;L&amp;"Times New Roman,Regular"&amp;9
Journal Entry Control Log
June 2016
&amp;R&amp;P of &amp;N
&amp;D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zoomScaleNormal="100" workbookViewId="0">
      <selection activeCell="J22" sqref="J22"/>
    </sheetView>
  </sheetViews>
  <sheetFormatPr defaultColWidth="7.88671875" defaultRowHeight="13.2" x14ac:dyDescent="0.25"/>
  <cols>
    <col min="1" max="1" width="7.88671875" style="1"/>
    <col min="2" max="2" width="10.44140625" style="1" customWidth="1"/>
    <col min="3" max="3" width="46.5546875" style="1" customWidth="1"/>
    <col min="4" max="5" width="7.109375" style="1" customWidth="1"/>
    <col min="6" max="6" width="1.44140625" style="607" customWidth="1"/>
    <col min="7" max="7" width="8.44140625" style="1" customWidth="1"/>
    <col min="8" max="9" width="7.109375" style="1" customWidth="1"/>
    <col min="10" max="10" width="1.44140625" style="607" customWidth="1"/>
    <col min="11" max="11" width="7.109375" style="1" customWidth="1"/>
    <col min="12" max="12" width="1.44140625" style="1" customWidth="1"/>
    <col min="13" max="13" width="10.88671875" style="1" customWidth="1"/>
    <col min="14" max="14" width="14.44140625" style="1" customWidth="1"/>
    <col min="15" max="15" width="12.44140625" style="1" bestFit="1" customWidth="1"/>
    <col min="16" max="16384" width="7.88671875" style="1"/>
  </cols>
  <sheetData>
    <row r="1" spans="2:15" ht="13.8" thickBot="1" x14ac:dyDescent="0.3">
      <c r="K1" s="406" t="s">
        <v>82</v>
      </c>
      <c r="M1" s="6"/>
      <c r="N1" s="6"/>
    </row>
    <row r="2" spans="2:15" ht="25.5" customHeight="1" thickBot="1" x14ac:dyDescent="0.3">
      <c r="K2" s="406" t="s">
        <v>85</v>
      </c>
      <c r="M2" s="6"/>
      <c r="N2" s="6"/>
    </row>
    <row r="3" spans="2:15" ht="13.8" thickBot="1" x14ac:dyDescent="0.3">
      <c r="B3" s="240"/>
      <c r="C3" s="240"/>
    </row>
    <row r="4" spans="2:15" ht="15.6" x14ac:dyDescent="0.3">
      <c r="B4" s="2271" t="s">
        <v>1403</v>
      </c>
      <c r="C4" s="2272"/>
      <c r="D4" s="2272"/>
      <c r="E4" s="2272"/>
      <c r="F4" s="2272"/>
      <c r="G4" s="2272"/>
      <c r="H4" s="2272"/>
      <c r="I4" s="2272"/>
      <c r="J4" s="2272"/>
      <c r="K4" s="2272"/>
      <c r="L4" s="2272"/>
      <c r="M4" s="2272"/>
      <c r="N4" s="2301"/>
    </row>
    <row r="5" spans="2:15" s="607" customFormat="1" ht="15.6" x14ac:dyDescent="0.3">
      <c r="B5" s="2274" t="s">
        <v>1374</v>
      </c>
      <c r="C5" s="2275"/>
      <c r="D5" s="2275"/>
      <c r="E5" s="2275"/>
      <c r="F5" s="2275"/>
      <c r="G5" s="2275"/>
      <c r="H5" s="2275"/>
      <c r="I5" s="2275"/>
      <c r="J5" s="2275"/>
      <c r="K5" s="2275"/>
      <c r="L5" s="2275"/>
      <c r="M5" s="2275"/>
      <c r="N5" s="2295"/>
    </row>
    <row r="6" spans="2:15" ht="15.6" x14ac:dyDescent="0.3">
      <c r="B6" s="2274" t="s">
        <v>1378</v>
      </c>
      <c r="C6" s="2275"/>
      <c r="D6" s="2275"/>
      <c r="E6" s="2275"/>
      <c r="F6" s="2275"/>
      <c r="G6" s="2275"/>
      <c r="H6" s="2275"/>
      <c r="I6" s="2275"/>
      <c r="J6" s="2275"/>
      <c r="K6" s="2275"/>
      <c r="L6" s="2275"/>
      <c r="M6" s="2275"/>
      <c r="N6" s="2295"/>
    </row>
    <row r="7" spans="2:15" ht="15.6" x14ac:dyDescent="0.3">
      <c r="B7" s="2283" t="s">
        <v>1290</v>
      </c>
      <c r="C7" s="2284"/>
      <c r="D7" s="2284"/>
      <c r="E7" s="1347"/>
      <c r="F7" s="1470"/>
      <c r="G7" s="1347"/>
      <c r="H7" s="1347"/>
      <c r="I7" s="1347"/>
      <c r="J7" s="1470"/>
      <c r="K7" s="1347"/>
      <c r="L7" s="1347"/>
      <c r="M7" s="1347"/>
      <c r="N7" s="1358"/>
    </row>
    <row r="8" spans="2:15" x14ac:dyDescent="0.25">
      <c r="B8" s="10" t="s">
        <v>1307</v>
      </c>
      <c r="C8" s="609"/>
      <c r="D8" s="609"/>
      <c r="E8" s="609"/>
      <c r="F8" s="612"/>
      <c r="G8" s="612"/>
      <c r="H8" s="612"/>
      <c r="I8" s="83" t="s">
        <v>256</v>
      </c>
      <c r="J8" s="612"/>
      <c r="K8" s="612"/>
      <c r="L8" s="612"/>
      <c r="M8" s="612"/>
      <c r="N8" s="40"/>
      <c r="O8" s="5"/>
    </row>
    <row r="9" spans="2:15" x14ac:dyDescent="0.25">
      <c r="B9" s="47" t="s">
        <v>1291</v>
      </c>
      <c r="C9" s="609"/>
      <c r="D9" s="612"/>
      <c r="E9" s="612"/>
      <c r="F9" s="612"/>
      <c r="G9" s="612"/>
      <c r="H9" s="612"/>
      <c r="I9" s="612"/>
      <c r="J9" s="612"/>
      <c r="K9" s="612"/>
      <c r="L9" s="612"/>
      <c r="M9" s="612"/>
      <c r="N9" s="40"/>
      <c r="O9" s="5"/>
    </row>
    <row r="10" spans="2:15" x14ac:dyDescent="0.25">
      <c r="B10" s="10"/>
      <c r="C10" s="612"/>
      <c r="D10" s="612"/>
      <c r="E10" s="612"/>
      <c r="F10" s="612"/>
      <c r="G10" s="612"/>
      <c r="H10" s="612"/>
      <c r="I10" s="612"/>
      <c r="J10" s="612"/>
      <c r="K10" s="612"/>
      <c r="L10" s="612"/>
      <c r="M10" s="612"/>
      <c r="N10" s="40"/>
      <c r="O10" s="5"/>
    </row>
    <row r="11" spans="2:15" ht="13.8" thickBot="1" x14ac:dyDescent="0.3">
      <c r="B11" s="10"/>
      <c r="C11" s="6" t="s">
        <v>1366</v>
      </c>
      <c r="D11" s="6"/>
      <c r="E11" s="6"/>
      <c r="F11" s="6"/>
      <c r="G11" s="6" t="s">
        <v>1408</v>
      </c>
      <c r="H11" s="6"/>
      <c r="I11" s="6"/>
      <c r="J11" s="6"/>
      <c r="K11" s="6"/>
      <c r="L11" s="6"/>
      <c r="M11" s="6"/>
      <c r="N11" s="50"/>
      <c r="O11" s="5"/>
    </row>
    <row r="12" spans="2:15" x14ac:dyDescent="0.25">
      <c r="B12" s="10"/>
      <c r="C12" s="612"/>
      <c r="D12" s="612"/>
      <c r="E12" s="612"/>
      <c r="F12" s="612"/>
      <c r="G12" s="612"/>
      <c r="H12" s="612"/>
      <c r="I12" s="612"/>
      <c r="J12" s="612"/>
      <c r="K12" s="612"/>
      <c r="L12" s="612"/>
      <c r="M12" s="612"/>
      <c r="N12" s="40"/>
      <c r="O12" s="5"/>
    </row>
    <row r="13" spans="2:15" x14ac:dyDescent="0.25">
      <c r="B13" s="10"/>
      <c r="C13" s="434" t="s">
        <v>1403</v>
      </c>
      <c r="D13" s="612"/>
      <c r="E13" s="612"/>
      <c r="F13" s="612"/>
      <c r="G13" s="612"/>
      <c r="H13" s="612"/>
      <c r="I13" s="612"/>
      <c r="J13" s="612"/>
      <c r="K13" s="612"/>
      <c r="L13" s="612"/>
      <c r="M13" s="612"/>
      <c r="N13" s="40"/>
      <c r="O13" s="5"/>
    </row>
    <row r="14" spans="2:15" x14ac:dyDescent="0.25">
      <c r="B14" s="10"/>
      <c r="C14" s="612"/>
      <c r="D14" s="612"/>
      <c r="E14" s="612"/>
      <c r="F14" s="612"/>
      <c r="G14" s="612"/>
      <c r="H14" s="612"/>
      <c r="I14" s="612"/>
      <c r="J14" s="612"/>
      <c r="K14" s="612"/>
      <c r="L14" s="612"/>
      <c r="M14" s="612"/>
      <c r="N14" s="40"/>
      <c r="O14" s="5"/>
    </row>
    <row r="15" spans="2:15" ht="13.8" thickBot="1" x14ac:dyDescent="0.3">
      <c r="B15" s="10"/>
      <c r="C15" s="612"/>
      <c r="D15" s="612"/>
      <c r="E15" s="612"/>
      <c r="F15" s="612"/>
      <c r="G15" s="612"/>
      <c r="H15" s="612"/>
      <c r="I15" s="612"/>
      <c r="J15" s="612"/>
      <c r="K15" s="612"/>
      <c r="L15" s="612"/>
      <c r="M15" s="612"/>
      <c r="N15" s="40"/>
      <c r="O15" s="5"/>
    </row>
    <row r="16" spans="2:15" x14ac:dyDescent="0.25">
      <c r="B16" s="56" t="s">
        <v>1380</v>
      </c>
      <c r="C16" s="770" t="s">
        <v>1367</v>
      </c>
      <c r="D16" s="771" t="s">
        <v>1368</v>
      </c>
      <c r="E16" s="771" t="s">
        <v>1377</v>
      </c>
      <c r="F16" s="771"/>
      <c r="G16" s="771" t="s">
        <v>1369</v>
      </c>
      <c r="H16" s="771" t="s">
        <v>1370</v>
      </c>
      <c r="I16" s="771" t="s">
        <v>1122</v>
      </c>
      <c r="J16" s="771"/>
      <c r="K16" s="771" t="s">
        <v>1120</v>
      </c>
      <c r="L16" s="771"/>
      <c r="M16" s="771" t="s">
        <v>1371</v>
      </c>
      <c r="N16" s="772" t="s">
        <v>1371</v>
      </c>
      <c r="O16" s="5"/>
    </row>
    <row r="17" spans="2:15" x14ac:dyDescent="0.25">
      <c r="B17" s="10"/>
      <c r="C17" s="10"/>
      <c r="D17" s="612"/>
      <c r="E17" s="612"/>
      <c r="F17" s="612"/>
      <c r="G17" s="612"/>
      <c r="H17" s="612"/>
      <c r="I17" s="1352" t="s">
        <v>1993</v>
      </c>
      <c r="J17" s="612"/>
      <c r="K17" s="1352" t="s">
        <v>1119</v>
      </c>
      <c r="L17" s="612"/>
      <c r="M17" s="1352" t="s">
        <v>1372</v>
      </c>
      <c r="N17" s="12" t="s">
        <v>1373</v>
      </c>
      <c r="O17" s="5"/>
    </row>
    <row r="18" spans="2:15" ht="6.75" customHeight="1" thickBot="1" x14ac:dyDescent="0.3">
      <c r="B18" s="10"/>
      <c r="C18" s="10"/>
      <c r="D18" s="612"/>
      <c r="E18" s="612"/>
      <c r="F18" s="612"/>
      <c r="G18" s="612"/>
      <c r="H18" s="612"/>
      <c r="I18" s="612"/>
      <c r="J18" s="612"/>
      <c r="K18" s="612"/>
      <c r="L18" s="612"/>
      <c r="M18" s="1364"/>
      <c r="N18" s="39"/>
      <c r="O18" s="5"/>
    </row>
    <row r="19" spans="2:15" x14ac:dyDescent="0.25">
      <c r="B19" s="10"/>
      <c r="C19" s="516"/>
      <c r="D19" s="29"/>
      <c r="E19" s="29"/>
      <c r="F19" s="29"/>
      <c r="G19" s="29"/>
      <c r="H19" s="29"/>
      <c r="I19" s="29"/>
      <c r="J19" s="29"/>
      <c r="K19" s="29"/>
      <c r="L19" s="29"/>
      <c r="M19" s="29"/>
      <c r="N19" s="517"/>
      <c r="O19" s="5"/>
    </row>
    <row r="20" spans="2:15" x14ac:dyDescent="0.25">
      <c r="B20" s="10" t="s">
        <v>1386</v>
      </c>
      <c r="C20" s="1349" t="s">
        <v>1292</v>
      </c>
      <c r="D20" s="410" t="s">
        <v>1293</v>
      </c>
      <c r="E20" s="610"/>
      <c r="F20" s="612"/>
      <c r="G20" s="610"/>
      <c r="H20" s="610"/>
      <c r="I20" s="610">
        <v>2017</v>
      </c>
      <c r="J20" s="612"/>
      <c r="K20" s="610"/>
      <c r="L20" s="612"/>
      <c r="M20" s="18">
        <v>2600</v>
      </c>
      <c r="N20" s="827"/>
      <c r="O20" s="5"/>
    </row>
    <row r="21" spans="2:15" x14ac:dyDescent="0.25">
      <c r="B21" s="10"/>
      <c r="C21" s="478"/>
      <c r="D21" s="610"/>
      <c r="E21" s="610"/>
      <c r="F21" s="612"/>
      <c r="G21" s="610"/>
      <c r="H21" s="610"/>
      <c r="I21" s="610"/>
      <c r="J21" s="612"/>
      <c r="K21" s="610"/>
      <c r="L21" s="612"/>
      <c r="M21" s="612"/>
      <c r="N21" s="40"/>
      <c r="O21" s="5"/>
    </row>
    <row r="22" spans="2:15" x14ac:dyDescent="0.25">
      <c r="B22" s="10"/>
      <c r="C22" s="1349" t="s">
        <v>673</v>
      </c>
      <c r="D22" s="410" t="s">
        <v>1293</v>
      </c>
      <c r="E22" s="90" t="s">
        <v>1680</v>
      </c>
      <c r="F22" s="612"/>
      <c r="G22" s="90"/>
      <c r="H22" s="90" t="s">
        <v>262</v>
      </c>
      <c r="I22" s="610">
        <v>2017</v>
      </c>
      <c r="J22" s="612"/>
      <c r="K22" s="90" t="s">
        <v>1680</v>
      </c>
      <c r="L22" s="612"/>
      <c r="M22" s="828"/>
      <c r="N22" s="829">
        <v>2600</v>
      </c>
      <c r="O22" s="26"/>
    </row>
    <row r="23" spans="2:15" x14ac:dyDescent="0.25">
      <c r="B23" s="10"/>
      <c r="C23" s="628"/>
      <c r="D23" s="1364"/>
      <c r="E23" s="1364"/>
      <c r="F23" s="612"/>
      <c r="G23" s="1364"/>
      <c r="H23" s="1364"/>
      <c r="I23" s="1364"/>
      <c r="J23" s="612"/>
      <c r="K23" s="1364"/>
      <c r="L23" s="612"/>
      <c r="M23" s="824"/>
      <c r="N23" s="827"/>
      <c r="O23" s="5"/>
    </row>
    <row r="24" spans="2:15" x14ac:dyDescent="0.25">
      <c r="B24" s="10"/>
      <c r="C24" s="1363"/>
      <c r="D24" s="1364"/>
      <c r="E24" s="1364"/>
      <c r="F24" s="612"/>
      <c r="G24" s="1364"/>
      <c r="H24" s="1364"/>
      <c r="I24" s="1364"/>
      <c r="J24" s="612"/>
      <c r="K24" s="1364"/>
      <c r="L24" s="612"/>
      <c r="M24" s="824"/>
      <c r="N24" s="827"/>
      <c r="O24" s="5"/>
    </row>
    <row r="25" spans="2:15" x14ac:dyDescent="0.25">
      <c r="B25" s="10"/>
      <c r="C25" s="628"/>
      <c r="D25" s="1364"/>
      <c r="E25" s="1364"/>
      <c r="F25" s="612"/>
      <c r="G25" s="1364"/>
      <c r="H25" s="1364"/>
      <c r="I25" s="1364"/>
      <c r="J25" s="612"/>
      <c r="K25" s="1364"/>
      <c r="L25" s="612"/>
      <c r="M25" s="824"/>
      <c r="N25" s="827"/>
      <c r="O25" s="5"/>
    </row>
    <row r="26" spans="2:15" ht="13.8" thickBot="1" x14ac:dyDescent="0.3">
      <c r="B26" s="10"/>
      <c r="C26" s="52"/>
      <c r="D26" s="53"/>
      <c r="E26" s="53"/>
      <c r="F26" s="6"/>
      <c r="G26" s="53"/>
      <c r="H26" s="53"/>
      <c r="I26" s="53"/>
      <c r="J26" s="6"/>
      <c r="K26" s="53"/>
      <c r="L26" s="6"/>
      <c r="M26" s="54"/>
      <c r="N26" s="55"/>
      <c r="O26" s="5"/>
    </row>
    <row r="27" spans="2:15" x14ac:dyDescent="0.25">
      <c r="B27" s="10"/>
      <c r="C27" s="1361"/>
      <c r="D27" s="1362"/>
      <c r="E27" s="1362"/>
      <c r="F27" s="29"/>
      <c r="G27" s="1362"/>
      <c r="H27" s="1362"/>
      <c r="I27" s="1362"/>
      <c r="J27" s="29"/>
      <c r="K27" s="1362"/>
      <c r="L27" s="29"/>
      <c r="M27" s="30"/>
      <c r="N27" s="31"/>
      <c r="O27" s="5"/>
    </row>
    <row r="28" spans="2:15" ht="13.8" thickBot="1" x14ac:dyDescent="0.3">
      <c r="B28" s="10"/>
      <c r="C28" s="10"/>
      <c r="D28" s="612"/>
      <c r="E28" s="612"/>
      <c r="F28" s="612"/>
      <c r="G28" s="612"/>
      <c r="H28" s="612"/>
      <c r="I28" s="612"/>
      <c r="J28" s="612"/>
      <c r="K28" s="612"/>
      <c r="L28" s="612"/>
      <c r="M28" s="32">
        <f>SUM(M20:M27)</f>
        <v>2600</v>
      </c>
      <c r="N28" s="33">
        <f>SUM(N20:N27)</f>
        <v>2600</v>
      </c>
      <c r="O28" s="84"/>
    </row>
    <row r="29" spans="2:15" ht="14.4" thickTop="1" thickBot="1" x14ac:dyDescent="0.3">
      <c r="B29" s="10"/>
      <c r="C29" s="34"/>
      <c r="D29" s="6"/>
      <c r="E29" s="6"/>
      <c r="F29" s="6"/>
      <c r="G29" s="6"/>
      <c r="H29" s="6"/>
      <c r="I29" s="6"/>
      <c r="J29" s="6"/>
      <c r="K29" s="6"/>
      <c r="L29" s="6"/>
      <c r="M29" s="35"/>
      <c r="N29" s="36">
        <f>+N28-M28</f>
        <v>0</v>
      </c>
    </row>
    <row r="30" spans="2:15" x14ac:dyDescent="0.25">
      <c r="B30" s="10"/>
      <c r="C30" s="612"/>
      <c r="D30" s="612"/>
      <c r="E30" s="612"/>
      <c r="F30" s="612"/>
      <c r="G30" s="612"/>
      <c r="H30" s="612"/>
      <c r="I30" s="612"/>
      <c r="J30" s="612"/>
      <c r="K30" s="612"/>
      <c r="L30" s="612"/>
      <c r="M30" s="612"/>
      <c r="N30" s="40"/>
    </row>
    <row r="31" spans="2:15" x14ac:dyDescent="0.25">
      <c r="B31" s="10"/>
      <c r="C31" s="2279" t="s">
        <v>1409</v>
      </c>
      <c r="D31" s="2279"/>
      <c r="E31" s="612"/>
      <c r="F31" s="612"/>
      <c r="G31" s="612"/>
      <c r="H31" s="612"/>
      <c r="I31" s="612"/>
      <c r="J31" s="612"/>
      <c r="K31" s="612"/>
      <c r="L31" s="612"/>
      <c r="M31" s="612"/>
      <c r="N31" s="619"/>
    </row>
    <row r="32" spans="2:15" x14ac:dyDescent="0.25">
      <c r="B32" s="10"/>
      <c r="C32" s="612" t="s">
        <v>1294</v>
      </c>
      <c r="D32" s="612"/>
      <c r="E32" s="612"/>
      <c r="F32" s="612"/>
      <c r="G32" s="612"/>
      <c r="H32" s="612"/>
      <c r="I32" s="612"/>
      <c r="J32" s="612"/>
      <c r="K32" s="612"/>
      <c r="L32" s="612"/>
      <c r="M32" s="612"/>
      <c r="N32" s="619"/>
    </row>
    <row r="33" spans="2:14" x14ac:dyDescent="0.25">
      <c r="B33" s="10"/>
      <c r="C33" s="612" t="s">
        <v>1295</v>
      </c>
      <c r="D33" s="612"/>
      <c r="E33" s="612"/>
      <c r="F33" s="612"/>
      <c r="G33" s="612"/>
      <c r="H33" s="612"/>
      <c r="I33" s="612"/>
      <c r="J33" s="612"/>
      <c r="K33" s="612"/>
      <c r="L33" s="612"/>
      <c r="M33" s="612"/>
      <c r="N33" s="619"/>
    </row>
    <row r="34" spans="2:14" x14ac:dyDescent="0.25">
      <c r="B34" s="10"/>
      <c r="C34" s="612" t="s">
        <v>676</v>
      </c>
      <c r="D34" s="612"/>
      <c r="E34" s="612"/>
      <c r="F34" s="612"/>
      <c r="G34" s="612"/>
      <c r="H34" s="612"/>
      <c r="I34" s="612"/>
      <c r="J34" s="612"/>
      <c r="K34" s="612"/>
      <c r="L34" s="612"/>
      <c r="M34" s="612"/>
      <c r="N34" s="619"/>
    </row>
    <row r="35" spans="2:14" x14ac:dyDescent="0.25">
      <c r="B35" s="10"/>
      <c r="C35" s="612" t="s">
        <v>805</v>
      </c>
      <c r="D35" s="612"/>
      <c r="E35" s="612"/>
      <c r="F35" s="612"/>
      <c r="G35" s="612"/>
      <c r="H35" s="612"/>
      <c r="I35" s="612"/>
      <c r="J35" s="612"/>
      <c r="K35" s="612"/>
      <c r="L35" s="612"/>
      <c r="M35" s="612"/>
      <c r="N35" s="619"/>
    </row>
    <row r="36" spans="2:14" x14ac:dyDescent="0.25">
      <c r="B36" s="10"/>
      <c r="C36" s="612" t="s">
        <v>806</v>
      </c>
      <c r="D36" s="612"/>
      <c r="E36" s="612"/>
      <c r="F36" s="612"/>
      <c r="G36" s="612"/>
      <c r="H36" s="612"/>
      <c r="I36" s="612"/>
      <c r="J36" s="612"/>
      <c r="K36" s="612"/>
      <c r="L36" s="612"/>
      <c r="M36" s="612"/>
      <c r="N36" s="619"/>
    </row>
    <row r="37" spans="2:14" x14ac:dyDescent="0.25">
      <c r="B37" s="10"/>
      <c r="C37" s="609" t="s">
        <v>63</v>
      </c>
      <c r="D37" s="612"/>
      <c r="E37" s="612"/>
      <c r="F37" s="612"/>
      <c r="G37" s="612"/>
      <c r="H37" s="612"/>
      <c r="I37" s="612"/>
      <c r="J37" s="612"/>
      <c r="K37" s="612"/>
      <c r="L37" s="612"/>
      <c r="M37" s="612"/>
      <c r="N37" s="619"/>
    </row>
    <row r="38" spans="2:14" x14ac:dyDescent="0.25">
      <c r="B38" s="10"/>
      <c r="C38" s="609"/>
      <c r="D38" s="612"/>
      <c r="E38" s="612"/>
      <c r="F38" s="612"/>
      <c r="G38" s="612"/>
      <c r="H38" s="612"/>
      <c r="I38" s="612"/>
      <c r="J38" s="612"/>
      <c r="K38" s="612"/>
      <c r="L38" s="612"/>
      <c r="M38" s="612"/>
      <c r="N38" s="619"/>
    </row>
    <row r="39" spans="2:14" x14ac:dyDescent="0.25">
      <c r="B39" s="10"/>
      <c r="C39" s="609" t="s">
        <v>1296</v>
      </c>
      <c r="D39" s="612"/>
      <c r="E39" s="612"/>
      <c r="F39" s="612"/>
      <c r="G39" s="612"/>
      <c r="H39" s="612"/>
      <c r="I39" s="612"/>
      <c r="J39" s="612"/>
      <c r="K39" s="612"/>
      <c r="L39" s="612"/>
      <c r="M39" s="612"/>
      <c r="N39" s="619"/>
    </row>
    <row r="40" spans="2:14" x14ac:dyDescent="0.25">
      <c r="B40" s="10"/>
      <c r="C40" s="609" t="s">
        <v>1026</v>
      </c>
      <c r="D40" s="612"/>
      <c r="E40" s="612"/>
      <c r="F40" s="612"/>
      <c r="G40" s="612"/>
      <c r="H40" s="612"/>
      <c r="I40" s="612"/>
      <c r="J40" s="612"/>
      <c r="K40" s="612"/>
      <c r="L40" s="612"/>
      <c r="M40" s="612"/>
      <c r="N40" s="619"/>
    </row>
    <row r="41" spans="2:14" x14ac:dyDescent="0.25">
      <c r="B41" s="10"/>
      <c r="C41" s="609" t="s">
        <v>255</v>
      </c>
      <c r="D41" s="612"/>
      <c r="E41" s="612"/>
      <c r="F41" s="612"/>
      <c r="G41" s="612"/>
      <c r="H41" s="612"/>
      <c r="I41" s="612"/>
      <c r="J41" s="612"/>
      <c r="K41" s="612"/>
      <c r="L41" s="612"/>
      <c r="M41" s="612"/>
      <c r="N41" s="619"/>
    </row>
    <row r="42" spans="2:14" x14ac:dyDescent="0.25">
      <c r="B42" s="10"/>
      <c r="C42" s="609"/>
      <c r="D42" s="612"/>
      <c r="E42" s="612"/>
      <c r="F42" s="612"/>
      <c r="G42" s="612"/>
      <c r="H42" s="612"/>
      <c r="I42" s="612"/>
      <c r="J42" s="612"/>
      <c r="K42" s="612"/>
      <c r="L42" s="612"/>
      <c r="M42" s="612"/>
      <c r="N42" s="619"/>
    </row>
    <row r="43" spans="2:14" x14ac:dyDescent="0.25">
      <c r="B43" s="10"/>
      <c r="C43" s="609" t="s">
        <v>1297</v>
      </c>
      <c r="D43" s="612"/>
      <c r="E43" s="612"/>
      <c r="F43" s="131"/>
      <c r="G43" s="612"/>
      <c r="H43" s="612"/>
      <c r="I43" s="612"/>
      <c r="J43" s="131"/>
      <c r="K43" s="609" t="s">
        <v>1352</v>
      </c>
      <c r="L43" s="131"/>
      <c r="M43" s="609"/>
      <c r="N43" s="255"/>
    </row>
    <row r="44" spans="2:14" x14ac:dyDescent="0.25">
      <c r="B44" s="10"/>
      <c r="C44" s="612"/>
      <c r="D44" s="612"/>
      <c r="E44" s="612"/>
      <c r="F44" s="131"/>
      <c r="G44" s="612"/>
      <c r="H44" s="612"/>
      <c r="I44" s="612"/>
      <c r="J44" s="131"/>
      <c r="K44" s="609" t="s">
        <v>961</v>
      </c>
      <c r="L44" s="131"/>
      <c r="M44" s="609"/>
      <c r="N44" s="40"/>
    </row>
    <row r="45" spans="2:14" ht="13.8" thickBot="1" x14ac:dyDescent="0.3">
      <c r="B45" s="34"/>
      <c r="C45" s="6"/>
      <c r="D45" s="6"/>
      <c r="E45" s="6"/>
      <c r="F45" s="6"/>
      <c r="G45" s="6"/>
      <c r="H45" s="6"/>
      <c r="I45" s="6"/>
      <c r="J45" s="6"/>
      <c r="K45" s="6"/>
      <c r="L45" s="6"/>
      <c r="M45" s="6"/>
      <c r="N45" s="1412"/>
    </row>
    <row r="46" spans="2:14" x14ac:dyDescent="0.25">
      <c r="I46" s="4"/>
    </row>
  </sheetData>
  <mergeCells count="5">
    <mergeCell ref="B4:N4"/>
    <mergeCell ref="B6:N6"/>
    <mergeCell ref="B7:D7"/>
    <mergeCell ref="C31:D31"/>
    <mergeCell ref="B5:N5"/>
  </mergeCells>
  <phoneticPr fontId="57" type="noConversion"/>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91"/>
  <sheetViews>
    <sheetView zoomScaleNormal="100" workbookViewId="0">
      <selection activeCell="L65" sqref="L65"/>
    </sheetView>
  </sheetViews>
  <sheetFormatPr defaultColWidth="7.88671875" defaultRowHeight="13.2" x14ac:dyDescent="0.25"/>
  <cols>
    <col min="1" max="1" width="1.88671875" style="607" customWidth="1"/>
    <col min="2" max="2" width="9.33203125" style="607" customWidth="1"/>
    <col min="3" max="3" width="46.6640625" style="607" customWidth="1"/>
    <col min="4" max="4" width="7.109375" style="607" customWidth="1"/>
    <col min="5" max="5" width="9.109375" style="607" customWidth="1"/>
    <col min="6" max="6" width="10.44140625" style="607" customWidth="1"/>
    <col min="7" max="8" width="7.109375" style="607" customWidth="1"/>
    <col min="9" max="9" width="1.44140625" style="607" customWidth="1"/>
    <col min="10" max="10" width="7.109375" style="607" customWidth="1"/>
    <col min="11" max="11" width="1.44140625" style="607" customWidth="1"/>
    <col min="12" max="12" width="16" style="607" customWidth="1"/>
    <col min="13" max="13" width="15.88671875" style="607" customWidth="1"/>
    <col min="14" max="14" width="2.109375" style="607" customWidth="1"/>
    <col min="15" max="15" width="12.44140625" style="607" bestFit="1" customWidth="1"/>
    <col min="16" max="16384" width="7.88671875" style="607"/>
  </cols>
  <sheetData>
    <row r="3" spans="2:15" ht="13.8" thickBot="1" x14ac:dyDescent="0.3">
      <c r="B3" s="612"/>
      <c r="C3" s="612"/>
      <c r="D3" s="612"/>
      <c r="E3" s="612"/>
      <c r="F3" s="612"/>
      <c r="G3" s="612"/>
      <c r="H3" s="612"/>
      <c r="I3" s="612"/>
      <c r="J3" s="198" t="s">
        <v>82</v>
      </c>
      <c r="K3" s="612"/>
      <c r="L3" s="6"/>
      <c r="M3" s="6"/>
      <c r="N3" s="612"/>
    </row>
    <row r="4" spans="2:15" ht="25.5" customHeight="1" thickBot="1" x14ac:dyDescent="0.3">
      <c r="B4" s="612"/>
      <c r="C4" s="612"/>
      <c r="D4" s="612"/>
      <c r="E4" s="612"/>
      <c r="F4" s="612"/>
      <c r="G4" s="612"/>
      <c r="H4" s="612"/>
      <c r="I4" s="612"/>
      <c r="J4" s="198" t="s">
        <v>85</v>
      </c>
      <c r="K4" s="612"/>
      <c r="L4" s="6"/>
      <c r="M4" s="6"/>
      <c r="N4" s="612"/>
    </row>
    <row r="5" spans="2:15" ht="13.8" thickBot="1" x14ac:dyDescent="0.3">
      <c r="B5" s="612"/>
      <c r="C5" s="612"/>
      <c r="D5" s="612"/>
      <c r="E5" s="612"/>
      <c r="F5" s="612"/>
      <c r="G5" s="612"/>
      <c r="H5" s="612"/>
      <c r="I5" s="612"/>
      <c r="J5" s="612"/>
      <c r="K5" s="612"/>
      <c r="L5" s="612"/>
      <c r="M5" s="612"/>
      <c r="N5" s="612"/>
    </row>
    <row r="6" spans="2:15" ht="15.6" x14ac:dyDescent="0.3">
      <c r="B6" s="2271" t="s">
        <v>1374</v>
      </c>
      <c r="C6" s="2272"/>
      <c r="D6" s="2272"/>
      <c r="E6" s="2272"/>
      <c r="F6" s="2272"/>
      <c r="G6" s="2272"/>
      <c r="H6" s="2272"/>
      <c r="I6" s="2272"/>
      <c r="J6" s="2272"/>
      <c r="K6" s="2272"/>
      <c r="L6" s="2272"/>
      <c r="M6" s="2273"/>
      <c r="N6" s="1357"/>
    </row>
    <row r="7" spans="2:15" ht="15.6" x14ac:dyDescent="0.3">
      <c r="B7" s="2274" t="s">
        <v>1378</v>
      </c>
      <c r="C7" s="2275"/>
      <c r="D7" s="2275"/>
      <c r="E7" s="2275"/>
      <c r="F7" s="2275"/>
      <c r="G7" s="2275"/>
      <c r="H7" s="2275"/>
      <c r="I7" s="2275"/>
      <c r="J7" s="2275"/>
      <c r="K7" s="2275"/>
      <c r="L7" s="2275"/>
      <c r="M7" s="2276"/>
      <c r="N7" s="1358"/>
    </row>
    <row r="8" spans="2:15" ht="15.6" x14ac:dyDescent="0.3">
      <c r="B8" s="2277" t="s">
        <v>66</v>
      </c>
      <c r="C8" s="2278"/>
      <c r="D8" s="2278"/>
      <c r="E8" s="1347"/>
      <c r="F8" s="1347"/>
      <c r="G8" s="1347"/>
      <c r="H8" s="1347"/>
      <c r="I8" s="1457"/>
      <c r="J8" s="1347"/>
      <c r="K8" s="1347"/>
      <c r="L8" s="1347"/>
      <c r="M8" s="1348"/>
      <c r="N8" s="1358"/>
    </row>
    <row r="9" spans="2:15" x14ac:dyDescent="0.25">
      <c r="B9" s="10" t="s">
        <v>259</v>
      </c>
      <c r="C9" s="609"/>
      <c r="D9" s="2280" t="s">
        <v>1403</v>
      </c>
      <c r="E9" s="2280"/>
      <c r="F9" s="612"/>
      <c r="G9" s="612"/>
      <c r="H9" s="83" t="s">
        <v>967</v>
      </c>
      <c r="I9" s="612"/>
      <c r="J9" s="612"/>
      <c r="K9" s="612"/>
      <c r="L9" s="612"/>
      <c r="M9" s="67"/>
      <c r="N9" s="40"/>
      <c r="O9" s="5"/>
    </row>
    <row r="10" spans="2:15" x14ac:dyDescent="0.25">
      <c r="B10" s="47" t="s">
        <v>1987</v>
      </c>
      <c r="C10" s="609"/>
      <c r="D10" s="612"/>
      <c r="E10" s="612"/>
      <c r="F10" s="612"/>
      <c r="G10" s="612"/>
      <c r="H10" s="612"/>
      <c r="I10" s="612"/>
      <c r="J10" s="612"/>
      <c r="K10" s="612"/>
      <c r="L10" s="612"/>
      <c r="M10" s="67"/>
      <c r="N10" s="40"/>
      <c r="O10" s="5"/>
    </row>
    <row r="11" spans="2:15" x14ac:dyDescent="0.25">
      <c r="B11" s="10"/>
      <c r="C11" s="612"/>
      <c r="D11" s="612"/>
      <c r="E11" s="612"/>
      <c r="F11" s="612"/>
      <c r="G11" s="612"/>
      <c r="H11" s="612"/>
      <c r="I11" s="612"/>
      <c r="J11" s="612"/>
      <c r="K11" s="612"/>
      <c r="L11" s="612"/>
      <c r="M11" s="67"/>
      <c r="N11" s="40"/>
      <c r="O11" s="5"/>
    </row>
    <row r="12" spans="2:15" ht="13.8" thickBot="1" x14ac:dyDescent="0.3">
      <c r="B12" s="10"/>
      <c r="C12" s="6" t="s">
        <v>1366</v>
      </c>
      <c r="D12" s="6"/>
      <c r="E12" s="6"/>
      <c r="F12" s="6" t="s">
        <v>1408</v>
      </c>
      <c r="G12" s="6"/>
      <c r="H12" s="6"/>
      <c r="I12" s="6"/>
      <c r="J12" s="6"/>
      <c r="K12" s="6"/>
      <c r="L12" s="6"/>
      <c r="M12" s="1316"/>
      <c r="N12" s="40"/>
      <c r="O12" s="5"/>
    </row>
    <row r="13" spans="2:15" ht="6.75" customHeight="1" x14ac:dyDescent="0.25">
      <c r="B13" s="10"/>
      <c r="C13" s="612"/>
      <c r="D13" s="612"/>
      <c r="E13" s="612"/>
      <c r="F13" s="612"/>
      <c r="G13" s="612"/>
      <c r="H13" s="612"/>
      <c r="I13" s="612"/>
      <c r="J13" s="612"/>
      <c r="K13" s="612"/>
      <c r="L13" s="612"/>
      <c r="M13" s="67"/>
      <c r="N13" s="40"/>
      <c r="O13" s="5"/>
    </row>
    <row r="14" spans="2:15" ht="13.8" thickBot="1" x14ac:dyDescent="0.3">
      <c r="B14" s="10"/>
      <c r="C14" s="612"/>
      <c r="D14" s="612"/>
      <c r="E14" s="612"/>
      <c r="F14" s="612"/>
      <c r="G14" s="612"/>
      <c r="H14" s="612"/>
      <c r="I14" s="612"/>
      <c r="J14" s="612"/>
      <c r="K14" s="612"/>
      <c r="L14" s="612"/>
      <c r="M14" s="67"/>
      <c r="N14" s="40"/>
      <c r="O14" s="5"/>
    </row>
    <row r="15" spans="2:15" x14ac:dyDescent="0.25">
      <c r="B15" s="48" t="s">
        <v>1380</v>
      </c>
      <c r="C15" s="770" t="s">
        <v>1367</v>
      </c>
      <c r="D15" s="771" t="s">
        <v>1368</v>
      </c>
      <c r="E15" s="771" t="s">
        <v>1377</v>
      </c>
      <c r="F15" s="771" t="s">
        <v>1369</v>
      </c>
      <c r="G15" s="771" t="s">
        <v>1370</v>
      </c>
      <c r="H15" s="771" t="s">
        <v>1122</v>
      </c>
      <c r="I15" s="771"/>
      <c r="J15" s="771" t="s">
        <v>1120</v>
      </c>
      <c r="K15" s="771"/>
      <c r="L15" s="771" t="s">
        <v>1371</v>
      </c>
      <c r="M15" s="1317" t="s">
        <v>1371</v>
      </c>
      <c r="N15" s="40"/>
      <c r="O15" s="5"/>
    </row>
    <row r="16" spans="2:15" x14ac:dyDescent="0.25">
      <c r="B16" s="10"/>
      <c r="C16" s="10"/>
      <c r="D16" s="612"/>
      <c r="E16" s="612"/>
      <c r="F16" s="612"/>
      <c r="G16" s="612"/>
      <c r="H16" s="1352" t="s">
        <v>1993</v>
      </c>
      <c r="I16" s="612"/>
      <c r="J16" s="1352" t="s">
        <v>1119</v>
      </c>
      <c r="K16" s="612"/>
      <c r="L16" s="1352" t="s">
        <v>1372</v>
      </c>
      <c r="M16" s="1167" t="s">
        <v>1373</v>
      </c>
      <c r="N16" s="40"/>
      <c r="O16" s="5"/>
    </row>
    <row r="17" spans="2:15" ht="6.75" customHeight="1" thickBot="1" x14ac:dyDescent="0.3">
      <c r="B17" s="10"/>
      <c r="C17" s="13"/>
      <c r="D17" s="14"/>
      <c r="E17" s="14"/>
      <c r="F17" s="14"/>
      <c r="G17" s="14"/>
      <c r="H17" s="14"/>
      <c r="I17" s="14"/>
      <c r="J17" s="14"/>
      <c r="K17" s="14"/>
      <c r="L17" s="15"/>
      <c r="M17" s="1318"/>
      <c r="N17" s="40"/>
      <c r="O17" s="5"/>
    </row>
    <row r="18" spans="2:15" ht="6.75" customHeight="1" thickTop="1" x14ac:dyDescent="0.25">
      <c r="B18" s="10"/>
      <c r="C18" s="10"/>
      <c r="D18" s="612"/>
      <c r="E18" s="612"/>
      <c r="F18" s="612"/>
      <c r="G18" s="612"/>
      <c r="H18" s="612"/>
      <c r="I18" s="612"/>
      <c r="J18" s="612"/>
      <c r="K18" s="612"/>
      <c r="L18" s="1364"/>
      <c r="M18" s="1168"/>
      <c r="N18" s="40"/>
      <c r="O18" s="5"/>
    </row>
    <row r="19" spans="2:15" x14ac:dyDescent="0.25">
      <c r="B19" s="944" t="s">
        <v>1815</v>
      </c>
      <c r="C19" s="114" t="s">
        <v>780</v>
      </c>
      <c r="D19" s="612"/>
      <c r="E19" s="612"/>
      <c r="F19" s="612"/>
      <c r="G19" s="612"/>
      <c r="H19" s="612"/>
      <c r="I19" s="612"/>
      <c r="J19" s="612"/>
      <c r="K19" s="612"/>
      <c r="L19" s="18"/>
      <c r="M19" s="1169"/>
      <c r="N19" s="40"/>
      <c r="O19" s="5"/>
    </row>
    <row r="20" spans="2:15" x14ac:dyDescent="0.25">
      <c r="B20" s="10"/>
      <c r="C20" s="1363" t="s">
        <v>781</v>
      </c>
      <c r="D20" s="1158">
        <v>12210</v>
      </c>
      <c r="E20" s="1364" t="s">
        <v>907</v>
      </c>
      <c r="F20" s="112">
        <v>21100</v>
      </c>
      <c r="G20" s="1364" t="s">
        <v>262</v>
      </c>
      <c r="H20" s="1364">
        <v>2017</v>
      </c>
      <c r="I20" s="612"/>
      <c r="J20" s="1364"/>
      <c r="K20" s="612"/>
      <c r="L20" s="1153">
        <v>7482</v>
      </c>
      <c r="M20" s="1319"/>
      <c r="N20" s="40"/>
      <c r="O20" s="5"/>
    </row>
    <row r="21" spans="2:15" x14ac:dyDescent="0.25">
      <c r="B21" s="10"/>
      <c r="C21" s="10"/>
      <c r="D21" s="1158">
        <v>12220</v>
      </c>
      <c r="E21" s="1364" t="s">
        <v>907</v>
      </c>
      <c r="F21" s="112">
        <v>22100</v>
      </c>
      <c r="G21" s="1364" t="s">
        <v>262</v>
      </c>
      <c r="H21" s="2086">
        <v>2017</v>
      </c>
      <c r="I21" s="612"/>
      <c r="J21" s="1364"/>
      <c r="K21" s="612"/>
      <c r="L21" s="1153">
        <v>9352.5</v>
      </c>
      <c r="M21" s="1320"/>
      <c r="N21" s="40"/>
      <c r="O21" s="5"/>
    </row>
    <row r="22" spans="2:15" x14ac:dyDescent="0.25">
      <c r="B22" s="10"/>
      <c r="C22" s="1363"/>
      <c r="D22" s="1158">
        <v>12230</v>
      </c>
      <c r="E22" s="1364" t="s">
        <v>907</v>
      </c>
      <c r="F22" s="112">
        <v>23100</v>
      </c>
      <c r="G22" s="1364" t="s">
        <v>262</v>
      </c>
      <c r="H22" s="2086">
        <v>2017</v>
      </c>
      <c r="I22" s="612"/>
      <c r="J22" s="1364"/>
      <c r="K22" s="612"/>
      <c r="L22" s="1153">
        <v>3741</v>
      </c>
      <c r="M22" s="1320"/>
      <c r="N22" s="40"/>
      <c r="O22" s="5"/>
    </row>
    <row r="23" spans="2:15" x14ac:dyDescent="0.25">
      <c r="B23" s="10"/>
      <c r="C23" s="10"/>
      <c r="D23" s="1158">
        <v>12240</v>
      </c>
      <c r="E23" s="1364" t="s">
        <v>907</v>
      </c>
      <c r="F23" s="112">
        <v>24100</v>
      </c>
      <c r="G23" s="1364" t="s">
        <v>262</v>
      </c>
      <c r="H23" s="2086">
        <v>2017</v>
      </c>
      <c r="I23" s="612"/>
      <c r="J23" s="612"/>
      <c r="K23" s="612"/>
      <c r="L23" s="113">
        <v>1870.5</v>
      </c>
      <c r="M23" s="1320"/>
      <c r="N23" s="40"/>
      <c r="O23" s="5"/>
    </row>
    <row r="24" spans="2:15" x14ac:dyDescent="0.25">
      <c r="B24" s="10"/>
      <c r="C24" s="1363"/>
      <c r="D24" s="1158">
        <v>12250</v>
      </c>
      <c r="E24" s="1364" t="s">
        <v>907</v>
      </c>
      <c r="F24" s="112">
        <v>25100</v>
      </c>
      <c r="G24" s="1364" t="s">
        <v>262</v>
      </c>
      <c r="H24" s="2086">
        <v>2017</v>
      </c>
      <c r="I24" s="612"/>
      <c r="J24" s="1364"/>
      <c r="K24" s="612"/>
      <c r="L24" s="1153">
        <v>3741</v>
      </c>
      <c r="M24" s="1319"/>
      <c r="N24" s="40"/>
      <c r="O24" s="26"/>
    </row>
    <row r="25" spans="2:15" x14ac:dyDescent="0.25">
      <c r="B25" s="10"/>
      <c r="C25" s="10"/>
      <c r="D25" s="1158">
        <v>12260</v>
      </c>
      <c r="E25" s="1364" t="s">
        <v>907</v>
      </c>
      <c r="F25" s="112">
        <v>26100</v>
      </c>
      <c r="G25" s="1364" t="s">
        <v>262</v>
      </c>
      <c r="H25" s="2086">
        <v>2017</v>
      </c>
      <c r="I25" s="612"/>
      <c r="J25" s="1364"/>
      <c r="K25" s="612"/>
      <c r="L25" s="1153">
        <v>1870.5</v>
      </c>
      <c r="M25" s="1169"/>
      <c r="N25" s="40"/>
      <c r="O25" s="5"/>
    </row>
    <row r="26" spans="2:15" x14ac:dyDescent="0.25">
      <c r="B26" s="10"/>
      <c r="C26" s="1363"/>
      <c r="D26" s="1158">
        <v>12270</v>
      </c>
      <c r="E26" s="1364" t="s">
        <v>907</v>
      </c>
      <c r="F26" s="112">
        <v>27100</v>
      </c>
      <c r="G26" s="1364" t="s">
        <v>262</v>
      </c>
      <c r="H26" s="2086">
        <v>2017</v>
      </c>
      <c r="I26" s="612"/>
      <c r="J26" s="1364"/>
      <c r="K26" s="612"/>
      <c r="L26" s="1153">
        <v>3741</v>
      </c>
      <c r="M26" s="1319"/>
      <c r="N26" s="40"/>
      <c r="O26" s="5"/>
    </row>
    <row r="27" spans="2:15" x14ac:dyDescent="0.25">
      <c r="B27" s="10"/>
      <c r="C27" s="10"/>
      <c r="D27" s="1158">
        <v>12280</v>
      </c>
      <c r="E27" s="1364" t="s">
        <v>907</v>
      </c>
      <c r="F27" s="112">
        <v>28100</v>
      </c>
      <c r="G27" s="1364" t="s">
        <v>262</v>
      </c>
      <c r="H27" s="2086">
        <v>2017</v>
      </c>
      <c r="I27" s="612"/>
      <c r="J27" s="612"/>
      <c r="K27" s="612"/>
      <c r="L27" s="113">
        <v>5611.5</v>
      </c>
      <c r="M27" s="1320"/>
      <c r="N27" s="40"/>
      <c r="O27" s="5"/>
    </row>
    <row r="28" spans="2:15" ht="6.75" customHeight="1" x14ac:dyDescent="0.25">
      <c r="B28" s="10"/>
      <c r="C28" s="10"/>
      <c r="D28" s="1065"/>
      <c r="E28" s="1364"/>
      <c r="F28" s="198"/>
      <c r="G28" s="1364"/>
      <c r="H28" s="1364"/>
      <c r="I28" s="612"/>
      <c r="J28" s="612"/>
      <c r="K28" s="612"/>
      <c r="L28" s="113"/>
      <c r="M28" s="1169"/>
      <c r="N28" s="40"/>
      <c r="O28" s="5"/>
    </row>
    <row r="29" spans="2:15" x14ac:dyDescent="0.25">
      <c r="B29" s="944" t="s">
        <v>1815</v>
      </c>
      <c r="C29" s="114" t="s">
        <v>372</v>
      </c>
      <c r="D29" s="1065"/>
      <c r="E29" s="1364"/>
      <c r="F29" s="112"/>
      <c r="G29" s="1364"/>
      <c r="H29" s="1364"/>
      <c r="I29" s="612"/>
      <c r="J29" s="612"/>
      <c r="K29" s="612"/>
      <c r="L29" s="113"/>
      <c r="M29" s="1169"/>
      <c r="N29" s="40"/>
      <c r="O29" s="5"/>
    </row>
    <row r="30" spans="2:15" x14ac:dyDescent="0.25">
      <c r="B30" s="905"/>
      <c r="C30" s="1363" t="s">
        <v>373</v>
      </c>
      <c r="D30" s="1159" t="s">
        <v>83</v>
      </c>
      <c r="E30" s="1364" t="s">
        <v>907</v>
      </c>
      <c r="F30" s="198" t="s">
        <v>262</v>
      </c>
      <c r="G30" s="1364" t="s">
        <v>262</v>
      </c>
      <c r="H30" s="1521">
        <v>2017</v>
      </c>
      <c r="I30" s="612"/>
      <c r="J30" s="612"/>
      <c r="K30" s="612"/>
      <c r="L30" s="113"/>
      <c r="M30" s="730">
        <v>14500</v>
      </c>
      <c r="N30" s="40"/>
      <c r="O30" s="5"/>
    </row>
    <row r="31" spans="2:15" x14ac:dyDescent="0.25">
      <c r="B31" s="10"/>
      <c r="C31" s="10"/>
      <c r="D31" s="1159" t="s">
        <v>83</v>
      </c>
      <c r="E31" s="1364" t="s">
        <v>907</v>
      </c>
      <c r="F31" s="198" t="s">
        <v>262</v>
      </c>
      <c r="G31" s="1364" t="s">
        <v>262</v>
      </c>
      <c r="H31" s="2086">
        <v>2017</v>
      </c>
      <c r="I31" s="612"/>
      <c r="J31" s="612"/>
      <c r="K31" s="612"/>
      <c r="L31" s="113"/>
      <c r="M31" s="730">
        <v>3480</v>
      </c>
      <c r="N31" s="40"/>
      <c r="O31" s="5"/>
    </row>
    <row r="32" spans="2:15" x14ac:dyDescent="0.25">
      <c r="B32" s="10"/>
      <c r="C32" s="10"/>
      <c r="D32" s="1159" t="s">
        <v>83</v>
      </c>
      <c r="E32" s="1364" t="s">
        <v>907</v>
      </c>
      <c r="F32" s="198" t="s">
        <v>262</v>
      </c>
      <c r="G32" s="1364" t="s">
        <v>262</v>
      </c>
      <c r="H32" s="2086">
        <v>2017</v>
      </c>
      <c r="I32" s="612"/>
      <c r="J32" s="612"/>
      <c r="K32" s="612"/>
      <c r="L32" s="113"/>
      <c r="M32" s="730">
        <v>3770</v>
      </c>
      <c r="N32" s="40"/>
      <c r="O32" s="5"/>
    </row>
    <row r="33" spans="2:15" x14ac:dyDescent="0.25">
      <c r="B33" s="10"/>
      <c r="C33" s="1363"/>
      <c r="D33" s="1159" t="s">
        <v>83</v>
      </c>
      <c r="E33" s="1364" t="s">
        <v>907</v>
      </c>
      <c r="F33" s="198" t="s">
        <v>262</v>
      </c>
      <c r="G33" s="1364" t="s">
        <v>262</v>
      </c>
      <c r="H33" s="2086">
        <v>2017</v>
      </c>
      <c r="I33" s="612"/>
      <c r="J33" s="1364"/>
      <c r="K33" s="612"/>
      <c r="L33" s="1156"/>
      <c r="M33" s="730">
        <v>3190</v>
      </c>
      <c r="N33" s="40"/>
      <c r="O33" s="5"/>
    </row>
    <row r="34" spans="2:15" x14ac:dyDescent="0.25">
      <c r="B34" s="10"/>
      <c r="C34" s="10"/>
      <c r="D34" s="1159" t="s">
        <v>83</v>
      </c>
      <c r="E34" s="1364" t="s">
        <v>907</v>
      </c>
      <c r="F34" s="198" t="s">
        <v>262</v>
      </c>
      <c r="G34" s="1364" t="s">
        <v>262</v>
      </c>
      <c r="H34" s="2086">
        <v>2017</v>
      </c>
      <c r="I34" s="612"/>
      <c r="J34" s="1364"/>
      <c r="K34" s="612"/>
      <c r="L34" s="1157"/>
      <c r="M34" s="730">
        <v>3480</v>
      </c>
      <c r="N34" s="40"/>
      <c r="O34" s="5"/>
    </row>
    <row r="35" spans="2:15" x14ac:dyDescent="0.25">
      <c r="B35" s="10"/>
      <c r="C35" s="1363"/>
      <c r="D35" s="1159" t="s">
        <v>83</v>
      </c>
      <c r="E35" s="1364" t="s">
        <v>907</v>
      </c>
      <c r="F35" s="198" t="s">
        <v>262</v>
      </c>
      <c r="G35" s="1364" t="s">
        <v>262</v>
      </c>
      <c r="H35" s="2086">
        <v>2017</v>
      </c>
      <c r="I35" s="612"/>
      <c r="J35" s="1364"/>
      <c r="K35" s="612"/>
      <c r="L35" s="1156"/>
      <c r="M35" s="730">
        <v>8990</v>
      </c>
      <c r="N35" s="40"/>
      <c r="O35" s="5"/>
    </row>
    <row r="36" spans="2:15" ht="13.8" thickBot="1" x14ac:dyDescent="0.3">
      <c r="B36" s="10"/>
      <c r="C36" s="10"/>
      <c r="D36" s="612"/>
      <c r="E36" s="612"/>
      <c r="F36" s="612"/>
      <c r="G36" s="612"/>
      <c r="H36" s="612"/>
      <c r="I36" s="612"/>
      <c r="J36" s="612"/>
      <c r="K36" s="612"/>
      <c r="L36" s="32">
        <f>SUM(L20:L35)</f>
        <v>37410</v>
      </c>
      <c r="M36" s="1170">
        <f>SUM(M20:M35)</f>
        <v>37410</v>
      </c>
      <c r="N36" s="40"/>
      <c r="O36" s="84"/>
    </row>
    <row r="37" spans="2:15" ht="14.4" thickTop="1" thickBot="1" x14ac:dyDescent="0.3">
      <c r="B37" s="34"/>
      <c r="C37" s="34"/>
      <c r="D37" s="6"/>
      <c r="E37" s="6"/>
      <c r="F37" s="6"/>
      <c r="G37" s="6"/>
      <c r="H37" s="6"/>
      <c r="I37" s="6"/>
      <c r="J37" s="6"/>
      <c r="K37" s="6"/>
      <c r="L37" s="35"/>
      <c r="M37" s="1326">
        <f>L36-M36</f>
        <v>0</v>
      </c>
      <c r="N37" s="50"/>
    </row>
    <row r="38" spans="2:15" ht="13.8" x14ac:dyDescent="0.25">
      <c r="B38" s="1321" t="s">
        <v>1926</v>
      </c>
      <c r="C38" s="1322"/>
      <c r="D38" s="1323"/>
      <c r="E38" s="1324"/>
      <c r="F38" s="1324"/>
      <c r="G38" s="29"/>
      <c r="H38" s="29"/>
      <c r="I38" s="29"/>
      <c r="J38" s="29"/>
      <c r="K38" s="29"/>
      <c r="L38" s="1325"/>
      <c r="M38" s="1325"/>
      <c r="N38" s="88"/>
    </row>
    <row r="39" spans="2:15" ht="5.0999999999999996" customHeight="1" x14ac:dyDescent="0.25">
      <c r="B39" s="1314"/>
      <c r="C39" s="1315"/>
      <c r="D39" s="869"/>
      <c r="E39" s="867"/>
      <c r="F39" s="867"/>
      <c r="G39" s="612"/>
      <c r="H39" s="612"/>
      <c r="I39" s="612"/>
      <c r="J39" s="612"/>
      <c r="K39" s="612"/>
      <c r="L39" s="725"/>
      <c r="M39" s="725"/>
      <c r="N39" s="40"/>
    </row>
    <row r="40" spans="2:15" ht="13.8" x14ac:dyDescent="0.25">
      <c r="B40" s="1314"/>
      <c r="C40" s="1315"/>
      <c r="D40" s="869"/>
      <c r="E40" s="867"/>
      <c r="F40" s="867"/>
      <c r="G40" s="612"/>
      <c r="H40" s="612"/>
      <c r="I40" s="612"/>
      <c r="J40" s="612"/>
      <c r="K40" s="612"/>
      <c r="L40" s="725"/>
      <c r="M40" s="725"/>
      <c r="N40" s="40"/>
    </row>
    <row r="41" spans="2:15" ht="13.8" x14ac:dyDescent="0.25">
      <c r="B41" s="1314"/>
      <c r="C41" s="1315"/>
      <c r="D41" s="869"/>
      <c r="E41" s="867"/>
      <c r="F41" s="867"/>
      <c r="G41" s="612"/>
      <c r="H41" s="612"/>
      <c r="I41" s="612"/>
      <c r="J41" s="612"/>
      <c r="K41" s="612"/>
      <c r="L41" s="725"/>
      <c r="M41" s="725"/>
      <c r="N41" s="40"/>
    </row>
    <row r="42" spans="2:15" ht="13.8" x14ac:dyDescent="0.25">
      <c r="B42" s="1314"/>
      <c r="C42" s="1315"/>
      <c r="D42" s="869"/>
      <c r="E42" s="867"/>
      <c r="F42" s="867"/>
      <c r="G42" s="612"/>
      <c r="H42" s="612"/>
      <c r="I42" s="612"/>
      <c r="J42" s="612"/>
      <c r="K42" s="612"/>
      <c r="L42" s="725"/>
      <c r="M42" s="725"/>
      <c r="N42" s="40"/>
    </row>
    <row r="43" spans="2:15" ht="13.8" x14ac:dyDescent="0.25">
      <c r="B43" s="1314"/>
      <c r="C43" s="1315"/>
      <c r="D43" s="869"/>
      <c r="E43" s="867"/>
      <c r="F43" s="867"/>
      <c r="G43" s="612"/>
      <c r="H43" s="612"/>
      <c r="I43" s="612"/>
      <c r="J43" s="612"/>
      <c r="K43" s="612"/>
      <c r="L43" s="725"/>
      <c r="M43" s="725"/>
      <c r="N43" s="40"/>
    </row>
    <row r="44" spans="2:15" ht="13.8" x14ac:dyDescent="0.25">
      <c r="B44" s="1314"/>
      <c r="C44" s="1315"/>
      <c r="D44" s="869"/>
      <c r="E44" s="867"/>
      <c r="F44" s="867"/>
      <c r="G44" s="612"/>
      <c r="H44" s="612"/>
      <c r="I44" s="612"/>
      <c r="J44" s="612"/>
      <c r="K44" s="612"/>
      <c r="L44" s="725"/>
      <c r="M44" s="725"/>
      <c r="N44" s="40"/>
    </row>
    <row r="45" spans="2:15" ht="13.8" x14ac:dyDescent="0.25">
      <c r="B45" s="1314"/>
      <c r="C45" s="1315"/>
      <c r="D45" s="869"/>
      <c r="E45" s="867"/>
      <c r="F45" s="867"/>
      <c r="G45" s="612"/>
      <c r="H45" s="612"/>
      <c r="I45" s="612"/>
      <c r="J45" s="612"/>
      <c r="K45" s="612"/>
      <c r="L45" s="725"/>
      <c r="M45" s="725"/>
      <c r="N45" s="40"/>
    </row>
    <row r="46" spans="2:15" ht="13.8" x14ac:dyDescent="0.25">
      <c r="B46" s="1314"/>
      <c r="C46" s="1315"/>
      <c r="D46" s="869"/>
      <c r="E46" s="867"/>
      <c r="F46" s="867"/>
      <c r="G46" s="612"/>
      <c r="H46" s="612"/>
      <c r="I46" s="612"/>
      <c r="J46" s="612"/>
      <c r="K46" s="612"/>
      <c r="L46" s="725"/>
      <c r="M46" s="725"/>
      <c r="N46" s="40"/>
    </row>
    <row r="47" spans="2:15" ht="13.8" x14ac:dyDescent="0.25">
      <c r="B47" s="1314"/>
      <c r="C47" s="1315"/>
      <c r="D47" s="869"/>
      <c r="E47" s="867"/>
      <c r="F47" s="867"/>
      <c r="G47" s="612"/>
      <c r="H47" s="612"/>
      <c r="I47" s="612"/>
      <c r="J47" s="612"/>
      <c r="K47" s="612"/>
      <c r="L47" s="725"/>
      <c r="M47" s="725"/>
      <c r="N47" s="40"/>
    </row>
    <row r="48" spans="2:15" ht="13.8" x14ac:dyDescent="0.25">
      <c r="B48" s="1314"/>
      <c r="C48" s="1315"/>
      <c r="D48" s="869"/>
      <c r="E48" s="867"/>
      <c r="F48" s="867"/>
      <c r="G48" s="612"/>
      <c r="H48" s="612"/>
      <c r="I48" s="612"/>
      <c r="J48" s="612"/>
      <c r="K48" s="612"/>
      <c r="L48" s="725"/>
      <c r="M48" s="725"/>
      <c r="N48" s="40"/>
    </row>
    <row r="49" spans="2:14" ht="13.8" x14ac:dyDescent="0.25">
      <c r="B49" s="1314"/>
      <c r="C49" s="1315"/>
      <c r="D49" s="869"/>
      <c r="E49" s="867"/>
      <c r="F49" s="867"/>
      <c r="G49" s="612"/>
      <c r="H49" s="612"/>
      <c r="I49" s="612"/>
      <c r="J49" s="612"/>
      <c r="K49" s="612"/>
      <c r="L49" s="725"/>
      <c r="M49" s="725"/>
      <c r="N49" s="40"/>
    </row>
    <row r="50" spans="2:14" ht="13.8" x14ac:dyDescent="0.25">
      <c r="B50" s="1314"/>
      <c r="C50" s="1315"/>
      <c r="D50" s="869"/>
      <c r="E50" s="867"/>
      <c r="F50" s="867"/>
      <c r="G50" s="612"/>
      <c r="H50" s="612"/>
      <c r="I50" s="612"/>
      <c r="J50" s="612"/>
      <c r="K50" s="612"/>
      <c r="L50" s="725"/>
      <c r="M50" s="725"/>
      <c r="N50" s="40"/>
    </row>
    <row r="51" spans="2:14" ht="13.8" x14ac:dyDescent="0.25">
      <c r="B51" s="1314"/>
      <c r="C51" s="1315"/>
      <c r="D51" s="869"/>
      <c r="E51" s="867"/>
      <c r="F51" s="867"/>
      <c r="G51" s="612"/>
      <c r="H51" s="612"/>
      <c r="I51" s="612"/>
      <c r="J51" s="612"/>
      <c r="K51" s="612"/>
      <c r="L51" s="725"/>
      <c r="M51" s="725"/>
      <c r="N51" s="40"/>
    </row>
    <row r="52" spans="2:14" ht="13.8" x14ac:dyDescent="0.25">
      <c r="B52" s="1314"/>
      <c r="C52" s="1315"/>
      <c r="D52" s="869"/>
      <c r="E52" s="867"/>
      <c r="F52" s="867"/>
      <c r="G52" s="612"/>
      <c r="H52" s="612"/>
      <c r="I52" s="612"/>
      <c r="J52" s="612"/>
      <c r="K52" s="612"/>
      <c r="L52" s="725"/>
      <c r="M52" s="725"/>
      <c r="N52" s="40"/>
    </row>
    <row r="53" spans="2:14" ht="13.8" x14ac:dyDescent="0.25">
      <c r="B53" s="1314"/>
      <c r="C53" s="1315"/>
      <c r="D53" s="869"/>
      <c r="E53" s="867"/>
      <c r="F53" s="867"/>
      <c r="G53" s="612"/>
      <c r="H53" s="612"/>
      <c r="I53" s="612"/>
      <c r="J53" s="612"/>
      <c r="K53" s="612"/>
      <c r="L53" s="725"/>
      <c r="M53" s="725"/>
      <c r="N53" s="40"/>
    </row>
    <row r="54" spans="2:14" ht="13.8" x14ac:dyDescent="0.25">
      <c r="B54" s="1314"/>
      <c r="C54" s="1315"/>
      <c r="D54" s="869"/>
      <c r="E54" s="867"/>
      <c r="F54" s="867"/>
      <c r="G54" s="612"/>
      <c r="H54" s="612"/>
      <c r="I54" s="612"/>
      <c r="J54" s="612"/>
      <c r="K54" s="612"/>
      <c r="L54" s="725"/>
      <c r="M54" s="725"/>
      <c r="N54" s="40"/>
    </row>
    <row r="55" spans="2:14" ht="13.8" x14ac:dyDescent="0.25">
      <c r="B55" s="1314"/>
      <c r="C55" s="1315"/>
      <c r="D55" s="869"/>
      <c r="E55" s="867"/>
      <c r="F55" s="867"/>
      <c r="G55" s="612"/>
      <c r="H55" s="612"/>
      <c r="I55" s="612"/>
      <c r="J55" s="612"/>
      <c r="K55" s="612"/>
      <c r="L55" s="725"/>
      <c r="M55" s="725"/>
      <c r="N55" s="40"/>
    </row>
    <row r="56" spans="2:14" ht="13.8" x14ac:dyDescent="0.25">
      <c r="B56" s="1314"/>
      <c r="C56" s="1315"/>
      <c r="D56" s="869"/>
      <c r="E56" s="867"/>
      <c r="F56" s="867"/>
      <c r="G56" s="612"/>
      <c r="H56" s="612"/>
      <c r="I56" s="612"/>
      <c r="J56" s="612"/>
      <c r="K56" s="612"/>
      <c r="L56" s="725"/>
      <c r="M56" s="725"/>
      <c r="N56" s="40"/>
    </row>
    <row r="57" spans="2:14" ht="13.8" x14ac:dyDescent="0.25">
      <c r="B57" s="1314"/>
      <c r="C57" s="1315"/>
      <c r="D57" s="869"/>
      <c r="E57" s="867"/>
      <c r="F57" s="867"/>
      <c r="G57" s="612"/>
      <c r="H57" s="612"/>
      <c r="I57" s="612"/>
      <c r="J57" s="612"/>
      <c r="K57" s="612"/>
      <c r="L57" s="725"/>
      <c r="M57" s="725"/>
      <c r="N57" s="40"/>
    </row>
    <row r="58" spans="2:14" ht="13.8" x14ac:dyDescent="0.25">
      <c r="B58" s="1314"/>
      <c r="C58" s="1315"/>
      <c r="D58" s="869"/>
      <c r="E58" s="867"/>
      <c r="F58" s="867"/>
      <c r="G58" s="612"/>
      <c r="H58" s="612"/>
      <c r="I58" s="612"/>
      <c r="J58" s="612"/>
      <c r="K58" s="612"/>
      <c r="L58" s="725"/>
      <c r="M58" s="725"/>
      <c r="N58" s="40"/>
    </row>
    <row r="59" spans="2:14" ht="13.8" x14ac:dyDescent="0.25">
      <c r="B59" s="1314"/>
      <c r="C59" s="1315"/>
      <c r="D59" s="869"/>
      <c r="E59" s="867"/>
      <c r="F59" s="867"/>
      <c r="G59" s="612"/>
      <c r="I59" s="612"/>
      <c r="J59" s="612"/>
      <c r="K59" s="612"/>
      <c r="L59" s="725"/>
      <c r="M59" s="725"/>
      <c r="N59" s="40"/>
    </row>
    <row r="60" spans="2:14" ht="13.8" x14ac:dyDescent="0.25">
      <c r="B60" s="1314"/>
      <c r="C60" s="1315"/>
      <c r="D60" s="869"/>
      <c r="E60" s="867"/>
      <c r="F60" s="867"/>
      <c r="G60" s="612"/>
      <c r="H60" s="612"/>
      <c r="I60" s="612"/>
      <c r="J60" s="612"/>
      <c r="K60" s="612"/>
      <c r="L60" s="725"/>
      <c r="M60" s="725"/>
      <c r="N60" s="40"/>
    </row>
    <row r="61" spans="2:14" ht="13.8" x14ac:dyDescent="0.25">
      <c r="B61" s="1314"/>
      <c r="C61" s="1315"/>
      <c r="D61" s="869"/>
      <c r="E61" s="867"/>
      <c r="F61" s="867"/>
      <c r="G61" s="612"/>
      <c r="H61" s="612"/>
      <c r="I61" s="612"/>
      <c r="J61" s="612"/>
      <c r="K61" s="612"/>
      <c r="L61" s="725"/>
      <c r="M61" s="725"/>
      <c r="N61" s="40"/>
    </row>
    <row r="62" spans="2:14" ht="13.8" x14ac:dyDescent="0.25">
      <c r="B62" s="1314"/>
      <c r="C62" s="1315"/>
      <c r="D62" s="869"/>
      <c r="E62" s="867"/>
      <c r="F62" s="867"/>
      <c r="G62" s="612"/>
      <c r="H62" s="612"/>
      <c r="I62" s="612"/>
      <c r="J62" s="612" t="s">
        <v>1403</v>
      </c>
      <c r="K62" s="612"/>
      <c r="L62" s="725"/>
      <c r="M62" s="725"/>
      <c r="N62" s="40"/>
    </row>
    <row r="63" spans="2:14" ht="13.8" x14ac:dyDescent="0.25">
      <c r="B63" s="1314"/>
      <c r="C63" s="1315"/>
      <c r="D63" s="869"/>
      <c r="E63" s="867"/>
      <c r="F63" s="867"/>
      <c r="G63" s="612"/>
      <c r="H63" s="612"/>
      <c r="I63" s="612"/>
      <c r="J63" s="612"/>
      <c r="K63" s="612"/>
      <c r="L63" s="725"/>
      <c r="M63" s="725"/>
      <c r="N63" s="40"/>
    </row>
    <row r="64" spans="2:14" ht="13.8" x14ac:dyDescent="0.25">
      <c r="B64" s="1314"/>
      <c r="C64" s="1315"/>
      <c r="D64" s="869"/>
      <c r="E64" s="867"/>
      <c r="F64" s="867"/>
      <c r="G64" s="612"/>
      <c r="H64" s="612"/>
      <c r="I64" s="612"/>
      <c r="J64" s="612"/>
      <c r="K64" s="612"/>
      <c r="L64" s="725"/>
      <c r="M64" s="725"/>
      <c r="N64" s="40"/>
    </row>
    <row r="65" spans="2:14" ht="13.8" x14ac:dyDescent="0.25">
      <c r="B65" s="1314"/>
      <c r="C65" s="1315"/>
      <c r="D65" s="869"/>
      <c r="E65" s="867"/>
      <c r="F65" s="867"/>
      <c r="G65" s="612"/>
      <c r="H65" s="612"/>
      <c r="I65" s="612"/>
      <c r="J65" s="612"/>
      <c r="K65" s="612"/>
      <c r="L65" s="725"/>
      <c r="M65" s="725"/>
      <c r="N65" s="40"/>
    </row>
    <row r="66" spans="2:14" ht="13.8" x14ac:dyDescent="0.25">
      <c r="B66" s="1314"/>
      <c r="C66" s="1315"/>
      <c r="D66" s="869"/>
      <c r="E66" s="867"/>
      <c r="F66" s="867"/>
      <c r="G66" s="612"/>
      <c r="H66" s="612"/>
      <c r="I66" s="612"/>
      <c r="J66" s="612"/>
      <c r="K66" s="612"/>
      <c r="L66" s="725"/>
      <c r="M66" s="725"/>
      <c r="N66" s="40"/>
    </row>
    <row r="67" spans="2:14" ht="13.8" x14ac:dyDescent="0.25">
      <c r="B67" s="1314"/>
      <c r="C67" s="1315"/>
      <c r="D67" s="869"/>
      <c r="E67" s="867"/>
      <c r="F67" s="867"/>
      <c r="G67" s="612"/>
      <c r="H67" s="612"/>
      <c r="I67" s="612"/>
      <c r="J67" s="612"/>
      <c r="K67" s="612"/>
      <c r="L67" s="725"/>
      <c r="M67" s="725"/>
      <c r="N67" s="40"/>
    </row>
    <row r="68" spans="2:14" ht="13.8" x14ac:dyDescent="0.25">
      <c r="B68" s="1314"/>
      <c r="C68" s="1315"/>
      <c r="D68" s="869"/>
      <c r="E68" s="867"/>
      <c r="F68" s="867"/>
      <c r="G68" s="612"/>
      <c r="H68" s="612"/>
      <c r="I68" s="612"/>
      <c r="J68" s="612"/>
      <c r="K68" s="612"/>
      <c r="L68" s="725"/>
      <c r="M68" s="725"/>
      <c r="N68" s="40"/>
    </row>
    <row r="69" spans="2:14" ht="13.8" x14ac:dyDescent="0.25">
      <c r="B69" s="1314"/>
      <c r="C69" s="1315"/>
      <c r="D69" s="869"/>
      <c r="E69" s="867"/>
      <c r="F69" s="867"/>
      <c r="G69" s="612"/>
      <c r="H69" s="612"/>
      <c r="I69" s="612"/>
      <c r="J69" s="612"/>
      <c r="K69" s="612"/>
      <c r="L69" s="725"/>
      <c r="M69" s="725"/>
      <c r="N69" s="40"/>
    </row>
    <row r="70" spans="2:14" ht="13.8" x14ac:dyDescent="0.25">
      <c r="B70" s="1314"/>
      <c r="C70" s="1315"/>
      <c r="D70" s="869"/>
      <c r="E70" s="867"/>
      <c r="F70" s="867"/>
      <c r="G70" s="612"/>
      <c r="H70" s="612"/>
      <c r="I70" s="612"/>
      <c r="J70" s="612"/>
      <c r="K70" s="612"/>
      <c r="L70" s="725"/>
      <c r="M70" s="725"/>
      <c r="N70" s="40"/>
    </row>
    <row r="71" spans="2:14" ht="13.8" x14ac:dyDescent="0.25">
      <c r="B71" s="1314"/>
      <c r="C71" s="1315"/>
      <c r="D71" s="869"/>
      <c r="E71" s="867"/>
      <c r="F71" s="867"/>
      <c r="G71" s="612"/>
      <c r="H71" s="612"/>
      <c r="I71" s="612"/>
      <c r="J71" s="612"/>
      <c r="K71" s="612"/>
      <c r="L71" s="725"/>
      <c r="M71" s="725"/>
      <c r="N71" s="40"/>
    </row>
    <row r="72" spans="2:14" ht="13.8" x14ac:dyDescent="0.25">
      <c r="B72" s="1314"/>
      <c r="C72" s="1315"/>
      <c r="D72" s="869"/>
      <c r="E72" s="867"/>
      <c r="F72" s="867"/>
      <c r="G72" s="612"/>
      <c r="H72" s="612"/>
      <c r="I72" s="612"/>
      <c r="J72" s="612"/>
      <c r="K72" s="612"/>
      <c r="L72" s="725"/>
      <c r="M72" s="725"/>
      <c r="N72" s="40"/>
    </row>
    <row r="73" spans="2:14" ht="13.8" x14ac:dyDescent="0.25">
      <c r="B73" s="1314"/>
      <c r="C73" s="1315"/>
      <c r="D73" s="869"/>
      <c r="E73" s="867"/>
      <c r="F73" s="867"/>
      <c r="G73" s="612"/>
      <c r="H73" s="612"/>
      <c r="I73" s="612"/>
      <c r="J73" s="612"/>
      <c r="K73" s="612"/>
      <c r="L73" s="725"/>
      <c r="M73" s="725"/>
      <c r="N73" s="40"/>
    </row>
    <row r="74" spans="2:14" ht="13.8" x14ac:dyDescent="0.25">
      <c r="B74" s="1314"/>
      <c r="C74" s="1315"/>
      <c r="D74" s="869"/>
      <c r="E74" s="867"/>
      <c r="F74" s="867"/>
      <c r="G74" s="612"/>
      <c r="H74" s="612"/>
      <c r="I74" s="612"/>
      <c r="J74" s="612"/>
      <c r="K74" s="612"/>
      <c r="L74" s="725"/>
      <c r="M74" s="725"/>
      <c r="N74" s="40"/>
    </row>
    <row r="75" spans="2:14" ht="13.8" x14ac:dyDescent="0.25">
      <c r="B75" s="1314"/>
      <c r="C75" s="1315"/>
      <c r="D75" s="869"/>
      <c r="E75" s="867"/>
      <c r="F75" s="867"/>
      <c r="G75" s="612"/>
      <c r="H75" s="612"/>
      <c r="I75" s="612"/>
      <c r="J75" s="612"/>
      <c r="K75" s="612"/>
      <c r="L75" s="725"/>
      <c r="M75" s="725"/>
      <c r="N75" s="40"/>
    </row>
    <row r="76" spans="2:14" ht="13.8" x14ac:dyDescent="0.25">
      <c r="B76" s="1314"/>
      <c r="C76" s="1315"/>
      <c r="D76" s="869"/>
      <c r="E76" s="867"/>
      <c r="F76" s="867"/>
      <c r="G76" s="612"/>
      <c r="H76" s="612"/>
      <c r="I76" s="612"/>
      <c r="J76" s="612"/>
      <c r="K76" s="612"/>
      <c r="L76" s="725"/>
      <c r="M76" s="725"/>
      <c r="N76" s="40"/>
    </row>
    <row r="77" spans="2:14" ht="5.0999999999999996" customHeight="1" x14ac:dyDescent="0.25">
      <c r="B77" s="10"/>
      <c r="C77" s="612"/>
      <c r="D77" s="612"/>
      <c r="E77" s="612"/>
      <c r="F77" s="612"/>
      <c r="G77" s="612"/>
      <c r="H77" s="612"/>
      <c r="I77" s="612"/>
      <c r="J77" s="612"/>
      <c r="K77" s="612"/>
      <c r="L77" s="612"/>
      <c r="M77" s="612"/>
      <c r="N77" s="40"/>
    </row>
    <row r="78" spans="2:14" x14ac:dyDescent="0.25">
      <c r="B78" s="10"/>
      <c r="C78" s="2279" t="s">
        <v>1409</v>
      </c>
      <c r="D78" s="2279"/>
      <c r="E78" s="612"/>
      <c r="F78" s="612"/>
      <c r="G78" s="612"/>
      <c r="H78" s="612"/>
      <c r="I78" s="612"/>
      <c r="J78" s="612"/>
      <c r="K78" s="612"/>
      <c r="L78" s="612"/>
      <c r="M78" s="613"/>
      <c r="N78" s="40"/>
    </row>
    <row r="79" spans="2:14" x14ac:dyDescent="0.25">
      <c r="B79" s="10"/>
      <c r="C79" s="612" t="s">
        <v>374</v>
      </c>
      <c r="D79" s="612"/>
      <c r="E79" s="612"/>
      <c r="F79" s="612"/>
      <c r="G79" s="612"/>
      <c r="H79" s="612"/>
      <c r="I79" s="612"/>
      <c r="J79" s="612"/>
      <c r="K79" s="612"/>
      <c r="L79" s="612"/>
      <c r="M79" s="613"/>
      <c r="N79" s="40"/>
    </row>
    <row r="80" spans="2:14" ht="7.5" customHeight="1" x14ac:dyDescent="0.25">
      <c r="B80" s="10"/>
      <c r="C80" s="612"/>
      <c r="D80" s="612"/>
      <c r="E80" s="612"/>
      <c r="F80" s="612"/>
      <c r="G80" s="612"/>
      <c r="H80" s="612"/>
      <c r="I80" s="612"/>
      <c r="J80" s="612"/>
      <c r="K80" s="612"/>
      <c r="L80" s="612"/>
      <c r="M80" s="613"/>
      <c r="N80" s="40"/>
    </row>
    <row r="81" spans="2:14" x14ac:dyDescent="0.25">
      <c r="B81" s="10"/>
      <c r="C81" s="609" t="s">
        <v>962</v>
      </c>
      <c r="D81" s="609"/>
      <c r="E81" s="612" t="s">
        <v>65</v>
      </c>
      <c r="F81" s="612"/>
      <c r="G81" s="612"/>
      <c r="H81" s="612"/>
      <c r="I81" s="612"/>
      <c r="J81" s="612"/>
      <c r="K81" s="612"/>
      <c r="L81" s="612"/>
      <c r="M81" s="613"/>
      <c r="N81" s="40"/>
    </row>
    <row r="82" spans="2:14" ht="3" customHeight="1" x14ac:dyDescent="0.25">
      <c r="B82" s="10"/>
      <c r="C82" s="609"/>
      <c r="D82" s="609"/>
      <c r="E82" s="612"/>
      <c r="F82" s="612"/>
      <c r="G82" s="612"/>
      <c r="H82" s="612"/>
      <c r="I82" s="612"/>
      <c r="J82" s="612"/>
      <c r="K82" s="612"/>
      <c r="L82" s="612"/>
      <c r="M82" s="613"/>
      <c r="N82" s="40"/>
    </row>
    <row r="83" spans="2:14" x14ac:dyDescent="0.25">
      <c r="B83" s="10"/>
      <c r="C83" s="609" t="s">
        <v>963</v>
      </c>
      <c r="D83" s="609"/>
      <c r="E83" s="612" t="s">
        <v>1071</v>
      </c>
      <c r="F83" s="612"/>
      <c r="G83" s="612"/>
      <c r="H83" s="612"/>
      <c r="I83" s="612"/>
      <c r="J83" s="612"/>
      <c r="K83" s="612"/>
      <c r="L83" s="612"/>
      <c r="M83" s="613"/>
      <c r="N83" s="40"/>
    </row>
    <row r="84" spans="2:14" x14ac:dyDescent="0.25">
      <c r="B84" s="10"/>
      <c r="C84" s="609" t="s">
        <v>964</v>
      </c>
      <c r="D84" s="609"/>
      <c r="E84" s="612" t="s">
        <v>1816</v>
      </c>
      <c r="F84" s="612"/>
      <c r="G84" s="612"/>
      <c r="H84" s="612"/>
      <c r="I84" s="612"/>
      <c r="J84" s="612"/>
      <c r="K84" s="612"/>
      <c r="L84" s="612"/>
      <c r="M84" s="613"/>
      <c r="N84" s="40"/>
    </row>
    <row r="85" spans="2:14" x14ac:dyDescent="0.25">
      <c r="B85" s="10"/>
      <c r="C85" s="609" t="s">
        <v>965</v>
      </c>
      <c r="D85" s="609"/>
      <c r="E85" s="612"/>
      <c r="F85" s="612"/>
      <c r="G85" s="612"/>
      <c r="H85" s="612"/>
      <c r="I85" s="612"/>
      <c r="J85" s="612"/>
      <c r="K85" s="612"/>
      <c r="L85" s="612"/>
      <c r="M85" s="613"/>
      <c r="N85" s="40"/>
    </row>
    <row r="86" spans="2:14" ht="8.25" customHeight="1" x14ac:dyDescent="0.25">
      <c r="B86" s="10"/>
      <c r="C86" s="609"/>
      <c r="D86" s="609"/>
      <c r="E86" s="612"/>
      <c r="F86" s="612"/>
      <c r="G86" s="612"/>
      <c r="H86" s="612"/>
      <c r="I86" s="612"/>
      <c r="J86" s="612"/>
      <c r="K86" s="612"/>
      <c r="L86" s="612"/>
      <c r="M86" s="613"/>
      <c r="N86" s="40"/>
    </row>
    <row r="87" spans="2:14" x14ac:dyDescent="0.25">
      <c r="B87" s="10"/>
      <c r="C87" s="609" t="s">
        <v>64</v>
      </c>
      <c r="D87" s="609"/>
      <c r="E87" s="612" t="s">
        <v>67</v>
      </c>
      <c r="F87" s="612"/>
      <c r="G87" s="612"/>
      <c r="H87" s="612"/>
      <c r="I87" s="612"/>
      <c r="J87" s="612"/>
      <c r="K87" s="612"/>
      <c r="L87" s="612"/>
      <c r="M87" s="612"/>
      <c r="N87" s="40"/>
    </row>
    <row r="88" spans="2:14" x14ac:dyDescent="0.25">
      <c r="B88" s="10"/>
      <c r="C88" s="609"/>
      <c r="D88" s="609"/>
      <c r="E88" s="612"/>
      <c r="F88" s="612"/>
      <c r="G88" s="612"/>
      <c r="H88" s="612"/>
      <c r="I88" s="131"/>
      <c r="J88" s="609" t="s">
        <v>960</v>
      </c>
      <c r="K88" s="131"/>
      <c r="L88" s="609"/>
      <c r="M88" s="675">
        <v>41766</v>
      </c>
      <c r="N88" s="40"/>
    </row>
    <row r="89" spans="2:14" ht="13.8" thickBot="1" x14ac:dyDescent="0.3">
      <c r="B89" s="34"/>
      <c r="C89" s="6" t="s">
        <v>1403</v>
      </c>
      <c r="D89" s="6"/>
      <c r="E89" s="6"/>
      <c r="F89" s="6"/>
      <c r="G89" s="6"/>
      <c r="H89" s="6"/>
      <c r="I89" s="137"/>
      <c r="J89" s="136" t="s">
        <v>961</v>
      </c>
      <c r="K89" s="137"/>
      <c r="L89" s="136"/>
      <c r="M89" s="6"/>
      <c r="N89" s="50"/>
    </row>
    <row r="91" spans="2:14" x14ac:dyDescent="0.25">
      <c r="H91" s="612"/>
    </row>
  </sheetData>
  <mergeCells count="5">
    <mergeCell ref="B6:M6"/>
    <mergeCell ref="B7:M7"/>
    <mergeCell ref="B8:D8"/>
    <mergeCell ref="C78:D78"/>
    <mergeCell ref="D9:E9"/>
  </mergeCells>
  <printOptions horizontalCentered="1"/>
  <pageMargins left="0.1" right="0.15" top="1" bottom="0.75" header="0.69" footer="0"/>
  <pageSetup scale="89" fitToHeight="3" orientation="landscape" r:id="rId1"/>
  <headerFooter alignWithMargins="0">
    <oddFooter>&amp;L&amp;"Times New Roman,Regular"&amp;9
Journal Entry Control Log
June 2016
&amp;R&amp;P of &amp;N
&amp;D   &amp;T</oddFooter>
  </headerFooter>
  <rowBreaks count="2" manualBreakCount="2">
    <brk id="37" min="1" max="13" man="1"/>
    <brk id="75" min="1"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Normal="100" workbookViewId="0">
      <selection activeCell="N23" sqref="N23"/>
    </sheetView>
  </sheetViews>
  <sheetFormatPr defaultColWidth="7.88671875" defaultRowHeight="13.2" x14ac:dyDescent="0.25"/>
  <cols>
    <col min="1" max="1" width="6" style="1" customWidth="1"/>
    <col min="2" max="2" width="8.44140625" style="1" customWidth="1"/>
    <col min="3" max="3" width="38.5546875" style="1" customWidth="1"/>
    <col min="4" max="5" width="7.109375" style="1" customWidth="1"/>
    <col min="6" max="6" width="1.88671875" style="607" customWidth="1"/>
    <col min="7" max="7" width="8.44140625" style="1" customWidth="1"/>
    <col min="8" max="9" width="7.109375" style="1" customWidth="1"/>
    <col min="10" max="10" width="1.88671875" style="607" customWidth="1"/>
    <col min="11" max="11" width="7.109375" style="1" customWidth="1"/>
    <col min="12" max="12" width="1.88671875" style="1" customWidth="1"/>
    <col min="13" max="13" width="10.88671875" style="1" customWidth="1"/>
    <col min="14" max="14" width="23.44140625" style="1" customWidth="1"/>
    <col min="15" max="15" width="12.44140625" style="1" bestFit="1" customWidth="1"/>
    <col min="16" max="16384" width="7.88671875" style="1"/>
  </cols>
  <sheetData>
    <row r="1" spans="1:18" ht="13.8" thickBot="1" x14ac:dyDescent="0.3">
      <c r="K1" s="406" t="s">
        <v>82</v>
      </c>
      <c r="M1" s="6"/>
      <c r="N1" s="6"/>
    </row>
    <row r="2" spans="1:18" ht="25.5" customHeight="1" thickBot="1" x14ac:dyDescent="0.3">
      <c r="K2" s="406" t="s">
        <v>85</v>
      </c>
      <c r="M2" s="6"/>
      <c r="N2" s="6"/>
    </row>
    <row r="3" spans="1:18" ht="13.8" thickBot="1" x14ac:dyDescent="0.3">
      <c r="B3" s="240"/>
      <c r="C3" s="240"/>
    </row>
    <row r="4" spans="1:18" ht="15.6" x14ac:dyDescent="0.3">
      <c r="A4" s="516"/>
      <c r="B4" s="2271" t="s">
        <v>1403</v>
      </c>
      <c r="C4" s="2272"/>
      <c r="D4" s="2272"/>
      <c r="E4" s="2272"/>
      <c r="F4" s="2272"/>
      <c r="G4" s="2272"/>
      <c r="H4" s="2272"/>
      <c r="I4" s="2272"/>
      <c r="J4" s="2272"/>
      <c r="K4" s="2272"/>
      <c r="L4" s="2272"/>
      <c r="M4" s="2272"/>
      <c r="N4" s="2301"/>
    </row>
    <row r="5" spans="1:18" s="607" customFormat="1" ht="15.6" x14ac:dyDescent="0.3">
      <c r="A5" s="10"/>
      <c r="B5" s="2274" t="s">
        <v>1374</v>
      </c>
      <c r="C5" s="2275"/>
      <c r="D5" s="2275"/>
      <c r="E5" s="2275"/>
      <c r="F5" s="2275"/>
      <c r="G5" s="2275"/>
      <c r="H5" s="2275"/>
      <c r="I5" s="2275"/>
      <c r="J5" s="2275"/>
      <c r="K5" s="2275"/>
      <c r="L5" s="2275"/>
      <c r="M5" s="2275"/>
      <c r="N5" s="2295"/>
    </row>
    <row r="6" spans="1:18" ht="15.6" x14ac:dyDescent="0.3">
      <c r="A6" s="10"/>
      <c r="B6" s="2274" t="s">
        <v>1378</v>
      </c>
      <c r="C6" s="2275"/>
      <c r="D6" s="2275"/>
      <c r="E6" s="2275"/>
      <c r="F6" s="2275"/>
      <c r="G6" s="2275"/>
      <c r="H6" s="2275"/>
      <c r="I6" s="2275"/>
      <c r="J6" s="2275"/>
      <c r="K6" s="2275"/>
      <c r="L6" s="2275"/>
      <c r="M6" s="2275"/>
      <c r="N6" s="2295"/>
    </row>
    <row r="7" spans="1:18" ht="15.6" x14ac:dyDescent="0.3">
      <c r="A7" s="10"/>
      <c r="B7" s="2283" t="s">
        <v>1290</v>
      </c>
      <c r="C7" s="2284"/>
      <c r="D7" s="2284"/>
      <c r="E7" s="1347"/>
      <c r="F7" s="1470"/>
      <c r="G7" s="1347"/>
      <c r="H7" s="1347"/>
      <c r="I7" s="1347"/>
      <c r="J7" s="1470"/>
      <c r="K7" s="1347"/>
      <c r="L7" s="1347"/>
      <c r="M7" s="1347"/>
      <c r="N7" s="1358"/>
    </row>
    <row r="8" spans="1:18" x14ac:dyDescent="0.25">
      <c r="A8" s="10"/>
      <c r="B8" s="10" t="s">
        <v>1307</v>
      </c>
      <c r="C8" s="609"/>
      <c r="D8" s="609"/>
      <c r="E8" s="609"/>
      <c r="F8" s="612"/>
      <c r="G8" s="612"/>
      <c r="H8" s="612"/>
      <c r="I8" s="83" t="s">
        <v>1681</v>
      </c>
      <c r="J8" s="612"/>
      <c r="K8" s="612"/>
      <c r="L8" s="612"/>
      <c r="M8" s="612"/>
      <c r="N8" s="40"/>
      <c r="O8" s="5"/>
    </row>
    <row r="9" spans="1:18" x14ac:dyDescent="0.25">
      <c r="A9" s="10"/>
      <c r="B9" s="47" t="s">
        <v>672</v>
      </c>
      <c r="C9" s="609"/>
      <c r="D9" s="612"/>
      <c r="E9" s="612"/>
      <c r="F9" s="612"/>
      <c r="G9" s="612"/>
      <c r="H9" s="612"/>
      <c r="I9" s="612"/>
      <c r="J9" s="612"/>
      <c r="K9" s="612"/>
      <c r="L9" s="612"/>
      <c r="M9" s="612"/>
      <c r="N9" s="40"/>
      <c r="O9" s="5"/>
    </row>
    <row r="10" spans="1:18" x14ac:dyDescent="0.25">
      <c r="A10" s="10"/>
      <c r="B10" s="10"/>
      <c r="C10" s="612"/>
      <c r="D10" s="612"/>
      <c r="E10" s="612"/>
      <c r="F10" s="612"/>
      <c r="G10" s="612"/>
      <c r="H10" s="612"/>
      <c r="I10" s="612"/>
      <c r="J10" s="612"/>
      <c r="K10" s="612"/>
      <c r="L10" s="612"/>
      <c r="M10" s="612"/>
      <c r="N10" s="40"/>
      <c r="O10" s="5"/>
    </row>
    <row r="11" spans="1:18" ht="13.8" thickBot="1" x14ac:dyDescent="0.3">
      <c r="A11" s="10"/>
      <c r="B11" s="10"/>
      <c r="C11" s="6" t="s">
        <v>1366</v>
      </c>
      <c r="D11" s="6"/>
      <c r="E11" s="6"/>
      <c r="F11" s="6"/>
      <c r="G11" s="6" t="s">
        <v>1408</v>
      </c>
      <c r="H11" s="6"/>
      <c r="I11" s="6"/>
      <c r="J11" s="6"/>
      <c r="K11" s="6"/>
      <c r="L11" s="6"/>
      <c r="M11" s="6"/>
      <c r="N11" s="50"/>
      <c r="O11" s="5"/>
    </row>
    <row r="12" spans="1:18" x14ac:dyDescent="0.25">
      <c r="A12" s="10"/>
      <c r="B12" s="10"/>
      <c r="C12" s="612"/>
      <c r="D12" s="612"/>
      <c r="E12" s="612"/>
      <c r="F12" s="612"/>
      <c r="G12" s="612"/>
      <c r="H12" s="612"/>
      <c r="I12" s="612"/>
      <c r="J12" s="612"/>
      <c r="K12" s="612"/>
      <c r="L12" s="612"/>
      <c r="M12" s="612"/>
      <c r="N12" s="40"/>
      <c r="O12" s="5"/>
    </row>
    <row r="13" spans="1:18" ht="13.8" thickBot="1" x14ac:dyDescent="0.3">
      <c r="A13" s="10"/>
      <c r="B13" s="10"/>
      <c r="C13" s="612"/>
      <c r="D13" s="612"/>
      <c r="E13" s="612"/>
      <c r="F13" s="612"/>
      <c r="G13" s="612"/>
      <c r="H13" s="612"/>
      <c r="I13" s="612"/>
      <c r="J13" s="612"/>
      <c r="K13" s="612"/>
      <c r="L13" s="612"/>
      <c r="M13" s="612"/>
      <c r="N13" s="40"/>
      <c r="O13" s="916" t="s">
        <v>1403</v>
      </c>
      <c r="P13" s="915"/>
      <c r="Q13" s="915"/>
      <c r="R13" s="915"/>
    </row>
    <row r="14" spans="1:18" x14ac:dyDescent="0.25">
      <c r="A14" s="10"/>
      <c r="B14" s="1018" t="s">
        <v>1380</v>
      </c>
      <c r="C14" s="770" t="s">
        <v>1367</v>
      </c>
      <c r="D14" s="771" t="s">
        <v>1368</v>
      </c>
      <c r="E14" s="771" t="s">
        <v>1377</v>
      </c>
      <c r="F14" s="771"/>
      <c r="G14" s="771" t="s">
        <v>1369</v>
      </c>
      <c r="H14" s="771" t="s">
        <v>1370</v>
      </c>
      <c r="I14" s="771" t="s">
        <v>1122</v>
      </c>
      <c r="J14" s="771"/>
      <c r="K14" s="771" t="s">
        <v>1120</v>
      </c>
      <c r="L14" s="771"/>
      <c r="M14" s="771" t="s">
        <v>1371</v>
      </c>
      <c r="N14" s="772" t="s">
        <v>1371</v>
      </c>
      <c r="O14" s="916" t="s">
        <v>1403</v>
      </c>
      <c r="P14" s="915"/>
      <c r="Q14" s="915"/>
      <c r="R14" s="915"/>
    </row>
    <row r="15" spans="1:18" x14ac:dyDescent="0.25">
      <c r="A15" s="10"/>
      <c r="B15" s="10"/>
      <c r="C15" s="10"/>
      <c r="D15" s="612"/>
      <c r="E15" s="612"/>
      <c r="F15" s="612"/>
      <c r="G15" s="612"/>
      <c r="H15" s="612"/>
      <c r="I15" s="1352" t="s">
        <v>1993</v>
      </c>
      <c r="J15" s="612"/>
      <c r="K15" s="1352" t="s">
        <v>1119</v>
      </c>
      <c r="L15" s="612"/>
      <c r="M15" s="1352" t="s">
        <v>1372</v>
      </c>
      <c r="N15" s="12" t="s">
        <v>1373</v>
      </c>
      <c r="O15" s="914"/>
      <c r="P15" s="915"/>
      <c r="Q15" s="915"/>
      <c r="R15" s="915"/>
    </row>
    <row r="16" spans="1:18" ht="6.75" customHeight="1" thickBot="1" x14ac:dyDescent="0.3">
      <c r="A16" s="10"/>
      <c r="B16" s="10"/>
      <c r="C16" s="10"/>
      <c r="D16" s="612"/>
      <c r="E16" s="612"/>
      <c r="F16" s="612"/>
      <c r="G16" s="612"/>
      <c r="H16" s="612"/>
      <c r="I16" s="612"/>
      <c r="J16" s="612"/>
      <c r="K16" s="612"/>
      <c r="L16" s="612"/>
      <c r="M16" s="1364"/>
      <c r="N16" s="39"/>
      <c r="O16" s="5"/>
    </row>
    <row r="17" spans="1:15" x14ac:dyDescent="0.25">
      <c r="A17" s="10"/>
      <c r="B17" s="10"/>
      <c r="C17" s="516"/>
      <c r="D17" s="29"/>
      <c r="E17" s="29"/>
      <c r="F17" s="29"/>
      <c r="G17" s="29"/>
      <c r="H17" s="29"/>
      <c r="I17" s="29"/>
      <c r="J17" s="29"/>
      <c r="K17" s="29"/>
      <c r="L17" s="29"/>
      <c r="M17" s="29"/>
      <c r="N17" s="517"/>
      <c r="O17" s="5"/>
    </row>
    <row r="18" spans="1:15" x14ac:dyDescent="0.25">
      <c r="A18" s="10"/>
      <c r="B18" s="10" t="s">
        <v>1386</v>
      </c>
      <c r="C18" s="1349" t="s">
        <v>673</v>
      </c>
      <c r="D18" s="410" t="s">
        <v>1293</v>
      </c>
      <c r="E18" s="90" t="s">
        <v>748</v>
      </c>
      <c r="F18" s="612"/>
      <c r="G18" s="90"/>
      <c r="H18" s="90" t="s">
        <v>262</v>
      </c>
      <c r="I18" s="610">
        <v>2017</v>
      </c>
      <c r="J18" s="612"/>
      <c r="K18" s="90" t="s">
        <v>748</v>
      </c>
      <c r="L18" s="612"/>
      <c r="M18" s="828">
        <v>88544.37</v>
      </c>
      <c r="N18" s="829"/>
      <c r="O18" s="5"/>
    </row>
    <row r="19" spans="1:15" x14ac:dyDescent="0.25">
      <c r="A19" s="10"/>
      <c r="B19" s="10"/>
      <c r="C19" s="1109"/>
      <c r="D19" s="198"/>
      <c r="E19" s="612"/>
      <c r="F19" s="612"/>
      <c r="G19" s="612"/>
      <c r="H19" s="612"/>
      <c r="I19" s="612"/>
      <c r="J19" s="612"/>
      <c r="K19" s="612"/>
      <c r="L19" s="612"/>
      <c r="M19" s="612"/>
      <c r="N19" s="40"/>
      <c r="O19" s="5"/>
    </row>
    <row r="20" spans="1:15" x14ac:dyDescent="0.25">
      <c r="A20" s="10"/>
      <c r="B20" s="10"/>
      <c r="C20" s="1349" t="s">
        <v>1791</v>
      </c>
      <c r="D20" s="410" t="s">
        <v>1293</v>
      </c>
      <c r="E20" s="610"/>
      <c r="F20" s="612"/>
      <c r="G20" s="610"/>
      <c r="H20" s="610"/>
      <c r="I20" s="610">
        <v>2017</v>
      </c>
      <c r="J20" s="612"/>
      <c r="K20" s="612"/>
      <c r="L20" s="612"/>
      <c r="M20" s="18"/>
      <c r="N20" s="518">
        <v>797.09</v>
      </c>
      <c r="O20" s="26"/>
    </row>
    <row r="21" spans="1:15" x14ac:dyDescent="0.25">
      <c r="A21" s="10"/>
      <c r="B21" s="10"/>
      <c r="C21" s="114" t="s">
        <v>1788</v>
      </c>
      <c r="D21" s="410" t="s">
        <v>1293</v>
      </c>
      <c r="E21" s="610"/>
      <c r="F21" s="612"/>
      <c r="G21" s="610"/>
      <c r="H21" s="610"/>
      <c r="I21" s="610">
        <v>2017</v>
      </c>
      <c r="J21" s="612"/>
      <c r="K21" s="612"/>
      <c r="L21" s="612"/>
      <c r="M21" s="612"/>
      <c r="N21" s="519">
        <v>16466.14</v>
      </c>
      <c r="O21" s="5"/>
    </row>
    <row r="22" spans="1:15" x14ac:dyDescent="0.25">
      <c r="A22" s="10"/>
      <c r="B22" s="10"/>
      <c r="C22" s="239" t="s">
        <v>1789</v>
      </c>
      <c r="D22" s="410" t="s">
        <v>1293</v>
      </c>
      <c r="E22" s="90"/>
      <c r="F22" s="612"/>
      <c r="G22" s="90"/>
      <c r="H22" s="90"/>
      <c r="I22" s="610">
        <v>2017</v>
      </c>
      <c r="J22" s="612"/>
      <c r="K22" s="1364"/>
      <c r="L22" s="612"/>
      <c r="M22" s="828"/>
      <c r="N22" s="520">
        <v>71281.14</v>
      </c>
      <c r="O22" s="5"/>
    </row>
    <row r="23" spans="1:15" x14ac:dyDescent="0.25">
      <c r="A23" s="10"/>
      <c r="B23" s="10"/>
      <c r="C23" s="239" t="s">
        <v>1790</v>
      </c>
      <c r="D23" s="410" t="s">
        <v>1293</v>
      </c>
      <c r="E23" s="610"/>
      <c r="F23" s="612"/>
      <c r="G23" s="610"/>
      <c r="H23" s="610"/>
      <c r="I23" s="610">
        <v>2017</v>
      </c>
      <c r="J23" s="612"/>
      <c r="K23" s="612"/>
      <c r="L23" s="612"/>
      <c r="M23" s="612"/>
      <c r="N23" s="519">
        <v>0</v>
      </c>
      <c r="O23" s="5"/>
    </row>
    <row r="24" spans="1:15" ht="13.8" thickBot="1" x14ac:dyDescent="0.3">
      <c r="A24" s="10"/>
      <c r="B24" s="10"/>
      <c r="C24" s="52"/>
      <c r="D24" s="53"/>
      <c r="E24" s="53"/>
      <c r="F24" s="6"/>
      <c r="G24" s="53"/>
      <c r="H24" s="53"/>
      <c r="I24" s="53"/>
      <c r="J24" s="6"/>
      <c r="K24" s="53"/>
      <c r="L24" s="6"/>
      <c r="M24" s="54"/>
      <c r="N24" s="55"/>
      <c r="O24" s="5"/>
    </row>
    <row r="25" spans="1:15" x14ac:dyDescent="0.25">
      <c r="A25" s="10"/>
      <c r="B25" s="10"/>
      <c r="C25" s="1361"/>
      <c r="D25" s="1362"/>
      <c r="E25" s="1362"/>
      <c r="F25" s="29"/>
      <c r="G25" s="1362"/>
      <c r="H25" s="1362"/>
      <c r="I25" s="1362"/>
      <c r="J25" s="29"/>
      <c r="K25" s="1362"/>
      <c r="L25" s="29"/>
      <c r="M25" s="30"/>
      <c r="N25" s="31"/>
      <c r="O25" s="5"/>
    </row>
    <row r="26" spans="1:15" ht="13.8" thickBot="1" x14ac:dyDescent="0.3">
      <c r="A26" s="10"/>
      <c r="B26" s="10"/>
      <c r="C26" s="10"/>
      <c r="D26" s="612"/>
      <c r="E26" s="612"/>
      <c r="F26" s="612"/>
      <c r="G26" s="612"/>
      <c r="H26" s="612"/>
      <c r="I26" s="612"/>
      <c r="J26" s="612"/>
      <c r="K26" s="612"/>
      <c r="L26" s="612"/>
      <c r="M26" s="32">
        <f>SUM(M18:M25)</f>
        <v>88544.37</v>
      </c>
      <c r="N26" s="33">
        <f>SUM(N18:N25)</f>
        <v>88544.37</v>
      </c>
      <c r="O26" s="84"/>
    </row>
    <row r="27" spans="1:15" ht="14.4" thickTop="1" thickBot="1" x14ac:dyDescent="0.3">
      <c r="A27" s="10"/>
      <c r="B27" s="10"/>
      <c r="C27" s="34"/>
      <c r="D27" s="6"/>
      <c r="E27" s="6"/>
      <c r="F27" s="6"/>
      <c r="G27" s="6"/>
      <c r="H27" s="6"/>
      <c r="I27" s="6"/>
      <c r="J27" s="6"/>
      <c r="K27" s="6"/>
      <c r="L27" s="6"/>
      <c r="M27" s="35"/>
      <c r="N27" s="36">
        <f>+N26-M26</f>
        <v>0</v>
      </c>
    </row>
    <row r="28" spans="1:15" x14ac:dyDescent="0.25">
      <c r="A28" s="10"/>
      <c r="B28" s="10"/>
      <c r="C28" s="612"/>
      <c r="D28" s="612"/>
      <c r="E28" s="612"/>
      <c r="F28" s="612"/>
      <c r="G28" s="612"/>
      <c r="H28" s="612"/>
      <c r="I28" s="612"/>
      <c r="J28" s="612"/>
      <c r="K28" s="612"/>
      <c r="L28" s="612"/>
      <c r="M28" s="612"/>
      <c r="N28" s="40"/>
    </row>
    <row r="29" spans="1:15" x14ac:dyDescent="0.25">
      <c r="A29" s="10"/>
      <c r="B29" s="10"/>
      <c r="C29" s="2279" t="s">
        <v>1409</v>
      </c>
      <c r="D29" s="2279"/>
      <c r="E29" s="612"/>
      <c r="F29" s="612"/>
      <c r="G29" s="612"/>
      <c r="H29" s="612"/>
      <c r="I29" s="612"/>
      <c r="J29" s="612"/>
      <c r="K29" s="612"/>
      <c r="L29" s="612"/>
      <c r="M29" s="612"/>
      <c r="N29" s="619"/>
    </row>
    <row r="30" spans="1:15" x14ac:dyDescent="0.25">
      <c r="A30" s="10"/>
      <c r="B30" s="10"/>
      <c r="C30" s="612" t="s">
        <v>674</v>
      </c>
      <c r="D30" s="612"/>
      <c r="E30" s="612"/>
      <c r="F30" s="612"/>
      <c r="G30" s="612"/>
      <c r="H30" s="612"/>
      <c r="I30" s="612"/>
      <c r="J30" s="612"/>
      <c r="K30" s="612"/>
      <c r="L30" s="612"/>
      <c r="M30" s="612"/>
      <c r="N30" s="619"/>
    </row>
    <row r="31" spans="1:15" x14ac:dyDescent="0.25">
      <c r="A31" s="10"/>
      <c r="B31" s="10"/>
      <c r="C31" s="612" t="s">
        <v>1295</v>
      </c>
      <c r="D31" s="612"/>
      <c r="E31" s="612"/>
      <c r="F31" s="612"/>
      <c r="G31" s="612"/>
      <c r="H31" s="612"/>
      <c r="I31" s="612"/>
      <c r="J31" s="612"/>
      <c r="K31" s="612"/>
      <c r="L31" s="612"/>
      <c r="M31" s="612"/>
      <c r="N31" s="619"/>
    </row>
    <row r="32" spans="1:15" x14ac:dyDescent="0.25">
      <c r="A32" s="10"/>
      <c r="B32" s="10"/>
      <c r="C32" s="612" t="s">
        <v>675</v>
      </c>
      <c r="D32" s="612"/>
      <c r="E32" s="612"/>
      <c r="F32" s="612"/>
      <c r="G32" s="612"/>
      <c r="H32" s="612"/>
      <c r="I32" s="612"/>
      <c r="J32" s="612"/>
      <c r="K32" s="612"/>
      <c r="L32" s="612"/>
      <c r="M32" s="612"/>
      <c r="N32" s="619"/>
    </row>
    <row r="33" spans="1:14" x14ac:dyDescent="0.25">
      <c r="A33" s="10"/>
      <c r="B33" s="10"/>
      <c r="C33" s="612" t="s">
        <v>805</v>
      </c>
      <c r="D33" s="612"/>
      <c r="E33" s="612"/>
      <c r="F33" s="612"/>
      <c r="G33" s="612"/>
      <c r="H33" s="612"/>
      <c r="I33" s="612"/>
      <c r="J33" s="612"/>
      <c r="K33" s="612"/>
      <c r="L33" s="612"/>
      <c r="M33" s="612"/>
      <c r="N33" s="619"/>
    </row>
    <row r="34" spans="1:14" x14ac:dyDescent="0.25">
      <c r="A34" s="10"/>
      <c r="B34" s="10"/>
      <c r="C34" s="612" t="s">
        <v>611</v>
      </c>
      <c r="D34" s="612"/>
      <c r="E34" s="612"/>
      <c r="F34" s="612"/>
      <c r="G34" s="612"/>
      <c r="H34" s="612"/>
      <c r="I34" s="612"/>
      <c r="J34" s="612"/>
      <c r="K34" s="612"/>
      <c r="L34" s="612"/>
      <c r="M34" s="612"/>
      <c r="N34" s="619"/>
    </row>
    <row r="35" spans="1:14" x14ac:dyDescent="0.25">
      <c r="A35" s="10"/>
      <c r="B35" s="10"/>
      <c r="C35" s="609" t="s">
        <v>63</v>
      </c>
      <c r="D35" s="612"/>
      <c r="E35" s="612"/>
      <c r="F35" s="612"/>
      <c r="G35" s="612"/>
      <c r="H35" s="612"/>
      <c r="I35" s="612"/>
      <c r="J35" s="612"/>
      <c r="K35" s="612"/>
      <c r="L35" s="612"/>
      <c r="M35" s="612"/>
      <c r="N35" s="619"/>
    </row>
    <row r="36" spans="1:14" x14ac:dyDescent="0.25">
      <c r="A36" s="10"/>
      <c r="B36" s="10"/>
      <c r="C36" s="609"/>
      <c r="D36" s="612"/>
      <c r="E36" s="612"/>
      <c r="F36" s="612"/>
      <c r="G36" s="612"/>
      <c r="H36" s="612"/>
      <c r="I36" s="612"/>
      <c r="J36" s="612"/>
      <c r="K36" s="612"/>
      <c r="L36" s="612"/>
      <c r="M36" s="612"/>
      <c r="N36" s="619"/>
    </row>
    <row r="37" spans="1:14" x14ac:dyDescent="0.25">
      <c r="A37" s="10"/>
      <c r="B37" s="10"/>
      <c r="C37" s="609" t="s">
        <v>1296</v>
      </c>
      <c r="D37" s="612"/>
      <c r="E37" s="612"/>
      <c r="F37" s="612"/>
      <c r="G37" s="612"/>
      <c r="H37" s="612"/>
      <c r="I37" s="612"/>
      <c r="J37" s="612"/>
      <c r="K37" s="612"/>
      <c r="L37" s="612"/>
      <c r="M37" s="612"/>
      <c r="N37" s="619"/>
    </row>
    <row r="38" spans="1:14" x14ac:dyDescent="0.25">
      <c r="A38" s="10"/>
      <c r="B38" s="10"/>
      <c r="C38" s="609" t="s">
        <v>1026</v>
      </c>
      <c r="D38" s="612"/>
      <c r="E38" s="612"/>
      <c r="F38" s="612"/>
      <c r="G38" s="612"/>
      <c r="H38" s="612"/>
      <c r="I38" s="612"/>
      <c r="J38" s="612"/>
      <c r="K38" s="612"/>
      <c r="L38" s="612"/>
      <c r="M38" s="612"/>
      <c r="N38" s="619"/>
    </row>
    <row r="39" spans="1:14" x14ac:dyDescent="0.25">
      <c r="A39" s="10"/>
      <c r="B39" s="10"/>
      <c r="C39" s="609" t="s">
        <v>255</v>
      </c>
      <c r="D39" s="612"/>
      <c r="E39" s="612"/>
      <c r="F39" s="612"/>
      <c r="G39" s="612"/>
      <c r="H39" s="612"/>
      <c r="I39" s="612"/>
      <c r="J39" s="612"/>
      <c r="K39" s="612"/>
      <c r="L39" s="612"/>
      <c r="M39" s="612"/>
      <c r="N39" s="619"/>
    </row>
    <row r="40" spans="1:14" x14ac:dyDescent="0.25">
      <c r="A40" s="10"/>
      <c r="B40" s="10"/>
      <c r="C40" s="609"/>
      <c r="D40" s="612"/>
      <c r="E40" s="612"/>
      <c r="F40" s="612"/>
      <c r="G40" s="612"/>
      <c r="H40" s="612"/>
      <c r="I40" s="612"/>
      <c r="J40" s="612"/>
      <c r="K40" s="612"/>
      <c r="L40" s="612"/>
      <c r="M40" s="612"/>
      <c r="N40" s="619"/>
    </row>
    <row r="41" spans="1:14" x14ac:dyDescent="0.25">
      <c r="A41" s="10"/>
      <c r="B41" s="10"/>
      <c r="C41" s="609" t="s">
        <v>1297</v>
      </c>
      <c r="D41" s="612"/>
      <c r="E41" s="612"/>
      <c r="F41" s="131"/>
      <c r="G41" s="612"/>
      <c r="H41" s="612"/>
      <c r="I41" s="612"/>
      <c r="J41" s="131"/>
      <c r="K41" s="609" t="s">
        <v>1352</v>
      </c>
      <c r="L41" s="131"/>
      <c r="M41" s="609"/>
      <c r="N41" s="255"/>
    </row>
    <row r="42" spans="1:14" ht="13.8" thickBot="1" x14ac:dyDescent="0.3">
      <c r="A42" s="34"/>
      <c r="B42" s="34"/>
      <c r="C42" s="6"/>
      <c r="D42" s="6"/>
      <c r="E42" s="6"/>
      <c r="F42" s="137"/>
      <c r="G42" s="6"/>
      <c r="H42" s="6"/>
      <c r="I42" s="6"/>
      <c r="J42" s="137"/>
      <c r="K42" s="136" t="s">
        <v>961</v>
      </c>
      <c r="L42" s="137"/>
      <c r="M42" s="136"/>
      <c r="N42" s="50"/>
    </row>
    <row r="43" spans="1:14" x14ac:dyDescent="0.25">
      <c r="I43" s="4"/>
    </row>
  </sheetData>
  <mergeCells count="5">
    <mergeCell ref="B4:N4"/>
    <mergeCell ref="B6:N6"/>
    <mergeCell ref="B7:D7"/>
    <mergeCell ref="C29:D29"/>
    <mergeCell ref="B5:N5"/>
  </mergeCells>
  <phoneticPr fontId="57" type="noConversion"/>
  <printOptions horizontalCentered="1"/>
  <pageMargins left="0.1" right="0.15" top="1" bottom="0.75" header="0.69" footer="0"/>
  <pageSetup scale="89" fitToHeight="15" orientation="landscape" r:id="rId1"/>
  <headerFooter alignWithMargins="0">
    <oddFooter>&amp;L&amp;"Times New Roman,Regular"&amp;9
Journal Entry Control Log
June 2016
&amp;R&amp;P of &amp;N
&amp;D   &amp;T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O49"/>
  <sheetViews>
    <sheetView zoomScaleNormal="100" workbookViewId="0">
      <selection activeCell="L20" sqref="L20"/>
    </sheetView>
  </sheetViews>
  <sheetFormatPr defaultColWidth="7.88671875" defaultRowHeight="13.2" x14ac:dyDescent="0.25"/>
  <cols>
    <col min="1" max="1" width="8" style="1" customWidth="1"/>
    <col min="2" max="2" width="8.88671875" style="1" customWidth="1"/>
    <col min="3" max="3" width="46.5546875" style="1" customWidth="1"/>
    <col min="4" max="5" width="7.109375" style="1" customWidth="1"/>
    <col min="6" max="6" width="8.5546875" style="1" customWidth="1"/>
    <col min="7" max="8" width="7.109375" style="1" customWidth="1"/>
    <col min="9" max="9" width="1.44140625" style="607" customWidth="1"/>
    <col min="10" max="10" width="7.109375" style="1" customWidth="1"/>
    <col min="11" max="11" width="1.44140625" style="1" customWidth="1"/>
    <col min="12" max="12" width="15" style="1" customWidth="1"/>
    <col min="13" max="13" width="16.5546875" style="1" customWidth="1"/>
    <col min="14" max="14" width="2.109375" style="1" customWidth="1"/>
    <col min="15" max="15" width="12.44140625" style="1" bestFit="1" customWidth="1"/>
    <col min="16" max="16384" width="7.88671875" style="1"/>
  </cols>
  <sheetData>
    <row r="1" spans="2:15" x14ac:dyDescent="0.25">
      <c r="J1" s="406" t="s">
        <v>82</v>
      </c>
      <c r="L1" s="69"/>
      <c r="M1" s="69"/>
    </row>
    <row r="2" spans="2:15" ht="25.5" customHeight="1" x14ac:dyDescent="0.25">
      <c r="J2" s="406" t="s">
        <v>85</v>
      </c>
      <c r="L2" s="300"/>
      <c r="M2" s="300"/>
    </row>
    <row r="3" spans="2:15" ht="13.8" thickBot="1" x14ac:dyDescent="0.3">
      <c r="B3" s="51"/>
      <c r="C3" s="51"/>
      <c r="D3" s="187"/>
      <c r="E3" s="187"/>
      <c r="F3" s="187"/>
      <c r="G3" s="187"/>
      <c r="H3" s="187"/>
      <c r="I3" s="678"/>
      <c r="J3" s="187"/>
      <c r="K3" s="187"/>
      <c r="L3" s="187"/>
      <c r="M3" s="187"/>
      <c r="N3" s="187"/>
    </row>
    <row r="4" spans="2:15" ht="15.6" x14ac:dyDescent="0.3">
      <c r="B4" s="2271" t="s">
        <v>1403</v>
      </c>
      <c r="C4" s="2272"/>
      <c r="D4" s="2272"/>
      <c r="E4" s="2272"/>
      <c r="F4" s="2272"/>
      <c r="G4" s="2272"/>
      <c r="H4" s="2272"/>
      <c r="I4" s="2272"/>
      <c r="J4" s="2272"/>
      <c r="K4" s="2272"/>
      <c r="L4" s="2272"/>
      <c r="M4" s="2272"/>
      <c r="N4" s="45"/>
    </row>
    <row r="5" spans="2:15" s="607" customFormat="1" ht="15.6" x14ac:dyDescent="0.3">
      <c r="B5" s="2274" t="s">
        <v>1374</v>
      </c>
      <c r="C5" s="2275"/>
      <c r="D5" s="2275"/>
      <c r="E5" s="2275"/>
      <c r="F5" s="2275"/>
      <c r="G5" s="2275"/>
      <c r="H5" s="2275"/>
      <c r="I5" s="2275"/>
      <c r="J5" s="2275"/>
      <c r="K5" s="2275"/>
      <c r="L5" s="2275"/>
      <c r="M5" s="2275"/>
      <c r="N5" s="2295"/>
    </row>
    <row r="6" spans="2:15" ht="15.6" x14ac:dyDescent="0.3">
      <c r="B6" s="2274" t="s">
        <v>1378</v>
      </c>
      <c r="C6" s="2275"/>
      <c r="D6" s="2275"/>
      <c r="E6" s="2275"/>
      <c r="F6" s="2275"/>
      <c r="G6" s="2275"/>
      <c r="H6" s="2275"/>
      <c r="I6" s="2275"/>
      <c r="J6" s="2275"/>
      <c r="K6" s="2275"/>
      <c r="L6" s="2275"/>
      <c r="M6" s="2275"/>
      <c r="N6" s="46"/>
    </row>
    <row r="7" spans="2:15" ht="15.6" x14ac:dyDescent="0.3">
      <c r="B7" s="2283" t="s">
        <v>258</v>
      </c>
      <c r="C7" s="2284"/>
      <c r="D7" s="2284"/>
      <c r="E7" s="2"/>
      <c r="F7" s="2"/>
      <c r="G7" s="2"/>
      <c r="H7" s="2"/>
      <c r="I7" s="1470"/>
      <c r="J7" s="2"/>
      <c r="K7" s="2"/>
      <c r="L7" s="2"/>
      <c r="M7" s="2"/>
      <c r="N7" s="46"/>
    </row>
    <row r="8" spans="2:15" ht="15.6" x14ac:dyDescent="0.3">
      <c r="B8" s="10" t="s">
        <v>259</v>
      </c>
      <c r="C8" s="3"/>
      <c r="D8" s="3"/>
      <c r="E8" s="2"/>
      <c r="F8" s="2"/>
      <c r="G8" s="2"/>
      <c r="H8" s="83" t="s">
        <v>967</v>
      </c>
      <c r="I8" s="612"/>
      <c r="J8" s="4"/>
      <c r="K8" s="4"/>
      <c r="L8" s="4"/>
      <c r="M8" s="4"/>
      <c r="N8" s="46"/>
    </row>
    <row r="9" spans="2:15" x14ac:dyDescent="0.25">
      <c r="B9" s="47" t="s">
        <v>790</v>
      </c>
      <c r="C9" s="3"/>
      <c r="D9" s="3"/>
      <c r="E9" s="3"/>
      <c r="F9" s="4"/>
      <c r="G9" s="4"/>
      <c r="H9" s="4"/>
      <c r="I9" s="612"/>
      <c r="J9" s="4"/>
      <c r="K9" s="4"/>
      <c r="L9" s="4"/>
      <c r="M9" s="4"/>
      <c r="N9" s="40"/>
      <c r="O9" s="5"/>
    </row>
    <row r="10" spans="2:15" x14ac:dyDescent="0.25">
      <c r="B10" s="2326" t="s">
        <v>1299</v>
      </c>
      <c r="C10" s="2327"/>
      <c r="D10" s="4"/>
      <c r="E10" s="4"/>
      <c r="F10" s="4"/>
      <c r="G10" s="4"/>
      <c r="H10" s="4"/>
      <c r="I10" s="612"/>
      <c r="J10" s="4"/>
      <c r="K10" s="4"/>
      <c r="L10" s="4"/>
      <c r="M10" s="4"/>
      <c r="N10" s="40"/>
      <c r="O10" s="5"/>
    </row>
    <row r="11" spans="2:15" x14ac:dyDescent="0.25">
      <c r="B11" s="10"/>
      <c r="C11" s="4"/>
      <c r="D11" s="4"/>
      <c r="E11" s="4"/>
      <c r="F11" s="4"/>
      <c r="G11" s="4"/>
      <c r="H11" s="4"/>
      <c r="I11" s="612"/>
      <c r="J11" s="4"/>
      <c r="K11" s="4"/>
      <c r="L11" s="4"/>
      <c r="M11" s="4"/>
      <c r="N11" s="40"/>
      <c r="O11" s="5"/>
    </row>
    <row r="12" spans="2:15" ht="13.8" thickBot="1" x14ac:dyDescent="0.3">
      <c r="B12" s="10"/>
      <c r="C12" s="6" t="s">
        <v>1366</v>
      </c>
      <c r="D12" s="6"/>
      <c r="E12" s="6"/>
      <c r="F12" s="6" t="s">
        <v>1408</v>
      </c>
      <c r="G12" s="6"/>
      <c r="H12" s="6"/>
      <c r="I12" s="6"/>
      <c r="J12" s="6"/>
      <c r="K12" s="6"/>
      <c r="L12" s="6"/>
      <c r="M12" s="6"/>
      <c r="N12" s="40"/>
      <c r="O12" s="5"/>
    </row>
    <row r="13" spans="2:15" x14ac:dyDescent="0.25">
      <c r="B13" s="10"/>
      <c r="C13" s="4"/>
      <c r="D13" s="4"/>
      <c r="E13" s="4"/>
      <c r="F13" s="4"/>
      <c r="G13" s="4"/>
      <c r="H13" s="4"/>
      <c r="I13" s="612"/>
      <c r="J13" s="4"/>
      <c r="K13" s="4"/>
      <c r="L13" s="4"/>
      <c r="M13" s="4"/>
      <c r="N13" s="40"/>
      <c r="O13" s="5"/>
    </row>
    <row r="14" spans="2:15" ht="13.8" thickBot="1" x14ac:dyDescent="0.3">
      <c r="B14" s="10"/>
      <c r="C14" s="4"/>
      <c r="D14" s="4"/>
      <c r="E14" s="4"/>
      <c r="F14" s="4"/>
      <c r="G14" s="4"/>
      <c r="H14" s="4"/>
      <c r="I14" s="612"/>
      <c r="J14" s="4"/>
      <c r="K14" s="4"/>
      <c r="L14" s="4"/>
      <c r="M14" s="4"/>
      <c r="N14" s="40"/>
      <c r="O14" s="5"/>
    </row>
    <row r="15" spans="2:15" x14ac:dyDescent="0.25">
      <c r="B15" s="10" t="s">
        <v>1380</v>
      </c>
      <c r="C15" s="7" t="s">
        <v>1367</v>
      </c>
      <c r="D15" s="8" t="s">
        <v>1368</v>
      </c>
      <c r="E15" s="8" t="s">
        <v>1377</v>
      </c>
      <c r="F15" s="8" t="s">
        <v>1369</v>
      </c>
      <c r="G15" s="8" t="s">
        <v>1370</v>
      </c>
      <c r="H15" s="8" t="s">
        <v>1122</v>
      </c>
      <c r="I15" s="771"/>
      <c r="J15" s="8" t="s">
        <v>1120</v>
      </c>
      <c r="K15" s="8"/>
      <c r="L15" s="8" t="s">
        <v>1371</v>
      </c>
      <c r="M15" s="9" t="s">
        <v>1371</v>
      </c>
      <c r="N15" s="40"/>
      <c r="O15" s="5"/>
    </row>
    <row r="16" spans="2:15" x14ac:dyDescent="0.25">
      <c r="B16" s="10"/>
      <c r="C16" s="10"/>
      <c r="D16" s="4"/>
      <c r="E16" s="4"/>
      <c r="F16" s="4"/>
      <c r="G16" s="4"/>
      <c r="H16" s="11" t="s">
        <v>1993</v>
      </c>
      <c r="I16" s="612"/>
      <c r="J16" s="11" t="s">
        <v>1119</v>
      </c>
      <c r="K16" s="4"/>
      <c r="L16" s="11" t="s">
        <v>1372</v>
      </c>
      <c r="M16" s="12" t="s">
        <v>1373</v>
      </c>
      <c r="N16" s="40"/>
      <c r="O16" s="5"/>
    </row>
    <row r="17" spans="2:15" ht="6.75" customHeight="1" thickBot="1" x14ac:dyDescent="0.3">
      <c r="B17" s="10"/>
      <c r="C17" s="13"/>
      <c r="D17" s="14"/>
      <c r="E17" s="14"/>
      <c r="F17" s="14"/>
      <c r="G17" s="14"/>
      <c r="H17" s="14"/>
      <c r="I17" s="14"/>
      <c r="J17" s="14"/>
      <c r="K17" s="14"/>
      <c r="L17" s="15"/>
      <c r="M17" s="16"/>
      <c r="N17" s="40"/>
      <c r="O17" s="5"/>
    </row>
    <row r="18" spans="2:15" ht="13.8" thickTop="1" x14ac:dyDescent="0.25">
      <c r="B18" s="10" t="s">
        <v>1379</v>
      </c>
      <c r="C18" s="899" t="s">
        <v>1381</v>
      </c>
      <c r="D18" s="4"/>
      <c r="E18" s="4"/>
      <c r="F18" s="4"/>
      <c r="G18" s="4"/>
      <c r="H18" s="4"/>
      <c r="I18" s="612"/>
      <c r="J18" s="4"/>
      <c r="K18" s="4"/>
      <c r="L18" s="21"/>
      <c r="M18" s="39"/>
      <c r="N18" s="40"/>
      <c r="O18" s="5"/>
    </row>
    <row r="19" spans="2:15" x14ac:dyDescent="0.25">
      <c r="B19" s="10"/>
      <c r="C19" s="900" t="s">
        <v>923</v>
      </c>
      <c r="D19" s="563" t="s">
        <v>83</v>
      </c>
      <c r="E19" s="21"/>
      <c r="F19" s="21"/>
      <c r="G19" s="21"/>
      <c r="H19" s="4">
        <v>2017</v>
      </c>
      <c r="I19" s="612"/>
      <c r="J19" s="21"/>
      <c r="K19" s="4"/>
      <c r="L19" s="22">
        <f>'Library WH # YE 15,16,17'!C46</f>
        <v>16414</v>
      </c>
      <c r="M19" s="23"/>
      <c r="N19" s="40"/>
      <c r="O19" s="5"/>
    </row>
    <row r="20" spans="2:15" x14ac:dyDescent="0.25">
      <c r="B20" s="10" t="s">
        <v>1379</v>
      </c>
      <c r="C20" s="899" t="s">
        <v>1389</v>
      </c>
      <c r="D20" s="21"/>
      <c r="E20" s="21"/>
      <c r="F20" s="21"/>
      <c r="G20" s="21"/>
      <c r="H20" s="21"/>
      <c r="I20" s="612"/>
      <c r="J20" s="21"/>
      <c r="K20" s="4"/>
      <c r="L20" s="24"/>
      <c r="M20" s="25"/>
      <c r="N20" s="40"/>
      <c r="O20" s="5"/>
    </row>
    <row r="21" spans="2:15" x14ac:dyDescent="0.25">
      <c r="B21" s="10"/>
      <c r="C21" s="900" t="s">
        <v>922</v>
      </c>
      <c r="D21" s="563" t="s">
        <v>83</v>
      </c>
      <c r="E21" s="21" t="s">
        <v>907</v>
      </c>
      <c r="F21" s="21" t="s">
        <v>262</v>
      </c>
      <c r="G21" s="21" t="s">
        <v>262</v>
      </c>
      <c r="H21" s="612">
        <v>2017</v>
      </c>
      <c r="I21" s="612"/>
      <c r="J21" s="21"/>
      <c r="K21" s="4"/>
      <c r="L21" s="22"/>
      <c r="M21" s="23">
        <f>L19</f>
        <v>16414</v>
      </c>
      <c r="N21" s="40"/>
      <c r="O21" s="26"/>
    </row>
    <row r="22" spans="2:15" x14ac:dyDescent="0.25">
      <c r="B22" s="10"/>
      <c r="C22" s="17"/>
      <c r="D22" s="21"/>
      <c r="E22" s="21"/>
      <c r="F22" s="21"/>
      <c r="G22" s="21"/>
      <c r="H22" s="21"/>
      <c r="I22" s="612"/>
      <c r="J22" s="21"/>
      <c r="K22" s="4"/>
      <c r="L22" s="22"/>
      <c r="M22" s="23"/>
      <c r="N22" s="40"/>
      <c r="O22" s="5"/>
    </row>
    <row r="23" spans="2:15" x14ac:dyDescent="0.25">
      <c r="B23" s="10"/>
      <c r="C23" s="20"/>
      <c r="D23" s="21"/>
      <c r="E23" s="21"/>
      <c r="F23" s="21"/>
      <c r="G23" s="21"/>
      <c r="H23" s="21"/>
      <c r="I23" s="612"/>
      <c r="J23" s="21"/>
      <c r="K23" s="4"/>
      <c r="L23" s="22"/>
      <c r="M23" s="23"/>
      <c r="N23" s="40"/>
      <c r="O23" s="5"/>
    </row>
    <row r="24" spans="2:15" x14ac:dyDescent="0.25">
      <c r="B24" s="10"/>
      <c r="C24" s="17"/>
      <c r="D24" s="21"/>
      <c r="E24" s="21"/>
      <c r="F24" s="21"/>
      <c r="G24" s="21"/>
      <c r="H24" s="21"/>
      <c r="I24" s="612"/>
      <c r="J24" s="21"/>
      <c r="K24" s="4"/>
      <c r="L24" s="22"/>
      <c r="M24" s="23"/>
      <c r="N24" s="40"/>
      <c r="O24" s="5"/>
    </row>
    <row r="25" spans="2:15" ht="13.8" thickBot="1" x14ac:dyDescent="0.3">
      <c r="B25" s="10"/>
      <c r="C25" s="20"/>
      <c r="D25" s="21"/>
      <c r="E25" s="21"/>
      <c r="F25" s="21"/>
      <c r="G25" s="21"/>
      <c r="H25" s="21"/>
      <c r="I25" s="612"/>
      <c r="J25" s="21"/>
      <c r="K25" s="4"/>
      <c r="L25" s="22"/>
      <c r="M25" s="23"/>
      <c r="N25" s="40"/>
      <c r="O25" s="5"/>
    </row>
    <row r="26" spans="2:15" x14ac:dyDescent="0.25">
      <c r="B26" s="10"/>
      <c r="C26" s="27"/>
      <c r="D26" s="28"/>
      <c r="E26" s="28"/>
      <c r="F26" s="28"/>
      <c r="G26" s="28"/>
      <c r="H26" s="28"/>
      <c r="I26" s="29"/>
      <c r="J26" s="28"/>
      <c r="K26" s="29"/>
      <c r="L26" s="30"/>
      <c r="M26" s="31"/>
      <c r="N26" s="40"/>
      <c r="O26" s="5"/>
    </row>
    <row r="27" spans="2:15" ht="13.8" thickBot="1" x14ac:dyDescent="0.3">
      <c r="B27" s="10"/>
      <c r="C27" s="10"/>
      <c r="D27" s="4"/>
      <c r="E27" s="4"/>
      <c r="F27" s="4"/>
      <c r="G27" s="4"/>
      <c r="H27" s="4"/>
      <c r="I27" s="612"/>
      <c r="J27" s="4"/>
      <c r="K27" s="4"/>
      <c r="L27" s="32">
        <f>SUM(L19:L26)</f>
        <v>16414</v>
      </c>
      <c r="M27" s="33">
        <f>SUM(M19:M26)</f>
        <v>16414</v>
      </c>
      <c r="N27" s="40"/>
      <c r="O27" s="84"/>
    </row>
    <row r="28" spans="2:15" ht="14.4" thickTop="1" thickBot="1" x14ac:dyDescent="0.3">
      <c r="B28" s="10"/>
      <c r="C28" s="34"/>
      <c r="D28" s="6"/>
      <c r="E28" s="6"/>
      <c r="F28" s="6"/>
      <c r="G28" s="6"/>
      <c r="H28" s="6"/>
      <c r="I28" s="6"/>
      <c r="J28" s="6"/>
      <c r="K28" s="6"/>
      <c r="L28" s="35"/>
      <c r="M28" s="36">
        <f>+M27-L27</f>
        <v>0</v>
      </c>
      <c r="N28" s="40"/>
    </row>
    <row r="29" spans="2:15" x14ac:dyDescent="0.25">
      <c r="B29" s="10"/>
      <c r="C29" s="4"/>
      <c r="D29" s="4"/>
      <c r="E29" s="4"/>
      <c r="F29" s="4"/>
      <c r="G29" s="4"/>
      <c r="H29" s="4"/>
      <c r="I29" s="612"/>
      <c r="J29" s="4"/>
      <c r="K29" s="4"/>
      <c r="L29" s="4"/>
      <c r="M29" s="4"/>
      <c r="N29" s="40"/>
    </row>
    <row r="30" spans="2:15" x14ac:dyDescent="0.25">
      <c r="B30" s="10"/>
      <c r="C30" s="2279" t="s">
        <v>1409</v>
      </c>
      <c r="D30" s="2279"/>
      <c r="E30" s="4"/>
      <c r="F30" s="4"/>
      <c r="G30" s="4"/>
      <c r="H30" s="4"/>
      <c r="I30" s="612"/>
      <c r="J30" s="4"/>
      <c r="K30" s="4"/>
      <c r="L30" s="4"/>
      <c r="M30" s="37"/>
      <c r="N30" s="40"/>
    </row>
    <row r="31" spans="2:15" x14ac:dyDescent="0.25">
      <c r="B31" s="10"/>
      <c r="C31" s="44" t="s">
        <v>812</v>
      </c>
      <c r="D31" s="4"/>
      <c r="E31" s="4"/>
      <c r="F31" s="4"/>
      <c r="G31" s="4"/>
      <c r="H31" s="4"/>
      <c r="I31" s="612"/>
      <c r="J31" s="4"/>
      <c r="K31" s="4"/>
      <c r="L31" s="4"/>
      <c r="M31" s="37"/>
      <c r="N31" s="40"/>
    </row>
    <row r="32" spans="2:15" x14ac:dyDescent="0.25">
      <c r="B32" s="10"/>
      <c r="C32" s="4" t="s">
        <v>32</v>
      </c>
      <c r="D32" s="4"/>
      <c r="E32" s="4"/>
      <c r="F32" s="4"/>
      <c r="G32" s="4"/>
      <c r="H32" s="4"/>
      <c r="I32" s="612"/>
      <c r="J32" s="4"/>
      <c r="K32" s="4"/>
      <c r="L32" s="4"/>
      <c r="M32" s="37"/>
      <c r="N32" s="40"/>
    </row>
    <row r="33" spans="2:14" x14ac:dyDescent="0.25">
      <c r="B33" s="10"/>
      <c r="C33" s="38" t="s">
        <v>946</v>
      </c>
      <c r="D33" s="38"/>
      <c r="E33" s="38"/>
      <c r="F33" s="38"/>
      <c r="G33" s="38"/>
      <c r="H33" s="38"/>
      <c r="I33" s="610"/>
      <c r="J33" s="38"/>
      <c r="K33" s="38"/>
      <c r="L33" s="38"/>
      <c r="M33" s="37"/>
      <c r="N33" s="40"/>
    </row>
    <row r="34" spans="2:14" x14ac:dyDescent="0.25">
      <c r="B34" s="10"/>
      <c r="C34" s="424" t="s">
        <v>1783</v>
      </c>
      <c r="D34" s="38"/>
      <c r="E34" s="38"/>
      <c r="F34" s="38"/>
      <c r="G34" s="38"/>
      <c r="H34" s="38"/>
      <c r="I34" s="610"/>
      <c r="J34" s="38"/>
      <c r="K34" s="38"/>
      <c r="L34" s="38"/>
      <c r="M34" s="37"/>
      <c r="N34" s="40"/>
    </row>
    <row r="35" spans="2:14" x14ac:dyDescent="0.25">
      <c r="B35" s="10"/>
      <c r="C35" s="3" t="s">
        <v>962</v>
      </c>
      <c r="D35" s="3"/>
      <c r="E35" s="4"/>
      <c r="F35" s="4" t="s">
        <v>924</v>
      </c>
      <c r="G35" s="4"/>
      <c r="H35" s="4"/>
      <c r="I35" s="612"/>
      <c r="J35" s="4"/>
      <c r="K35" s="4"/>
      <c r="L35" s="4" t="s">
        <v>1115</v>
      </c>
      <c r="M35" s="37"/>
      <c r="N35" s="40"/>
    </row>
    <row r="36" spans="2:14" x14ac:dyDescent="0.25">
      <c r="B36" s="10"/>
      <c r="C36" s="3"/>
      <c r="D36" s="3"/>
      <c r="E36" s="4"/>
      <c r="F36" s="4" t="s">
        <v>346</v>
      </c>
      <c r="G36" s="4"/>
      <c r="H36" s="4"/>
      <c r="I36" s="612"/>
      <c r="J36" s="4"/>
      <c r="K36" s="4"/>
      <c r="L36" s="4"/>
      <c r="M36" s="37"/>
      <c r="N36" s="40"/>
    </row>
    <row r="37" spans="2:14" x14ac:dyDescent="0.25">
      <c r="B37" s="10"/>
      <c r="C37" s="3" t="s">
        <v>963</v>
      </c>
      <c r="D37" s="3"/>
      <c r="E37" s="4"/>
      <c r="F37" s="4" t="s">
        <v>909</v>
      </c>
      <c r="G37" s="4"/>
      <c r="H37" s="4"/>
      <c r="I37" s="612"/>
      <c r="J37" s="4"/>
      <c r="K37" s="4"/>
      <c r="L37" s="4"/>
      <c r="M37" s="37"/>
      <c r="N37" s="40"/>
    </row>
    <row r="38" spans="2:14" x14ac:dyDescent="0.25">
      <c r="B38" s="10"/>
      <c r="C38" s="3" t="s">
        <v>964</v>
      </c>
      <c r="D38" s="3"/>
      <c r="E38" s="4"/>
      <c r="F38" s="4"/>
      <c r="G38" s="4"/>
      <c r="H38" s="4"/>
      <c r="I38" s="612"/>
      <c r="J38" s="4"/>
      <c r="K38" s="4"/>
      <c r="L38" s="4"/>
      <c r="M38" s="37"/>
      <c r="N38" s="40"/>
    </row>
    <row r="39" spans="2:14" x14ac:dyDescent="0.25">
      <c r="B39" s="10"/>
      <c r="C39" s="3" t="s">
        <v>965</v>
      </c>
      <c r="D39" s="3"/>
      <c r="E39" s="4"/>
      <c r="F39" s="4"/>
      <c r="G39" s="4"/>
      <c r="H39" s="4"/>
      <c r="I39" s="612"/>
      <c r="J39" s="4"/>
      <c r="K39" s="4"/>
      <c r="L39" s="4"/>
      <c r="M39" s="37"/>
      <c r="N39" s="40"/>
    </row>
    <row r="40" spans="2:14" x14ac:dyDescent="0.25">
      <c r="B40" s="10"/>
      <c r="C40" s="3"/>
      <c r="D40" s="3"/>
      <c r="E40" s="4"/>
      <c r="F40" s="4"/>
      <c r="G40" s="4"/>
      <c r="H40" s="4"/>
      <c r="I40" s="612"/>
      <c r="J40" s="4"/>
      <c r="K40" s="4"/>
      <c r="L40" s="4"/>
      <c r="M40" s="37"/>
      <c r="N40" s="40"/>
    </row>
    <row r="41" spans="2:14" x14ac:dyDescent="0.25">
      <c r="B41" s="10"/>
      <c r="C41" s="3" t="s">
        <v>64</v>
      </c>
      <c r="D41" s="3"/>
      <c r="E41" s="4"/>
      <c r="F41" s="4" t="s">
        <v>928</v>
      </c>
      <c r="G41" s="4"/>
      <c r="H41" s="4"/>
      <c r="I41" s="612"/>
      <c r="J41" s="4"/>
      <c r="K41" s="4"/>
      <c r="L41" s="4"/>
      <c r="M41" s="4"/>
      <c r="N41" s="40"/>
    </row>
    <row r="42" spans="2:14" x14ac:dyDescent="0.25">
      <c r="B42" s="10"/>
      <c r="C42" s="4"/>
      <c r="D42" s="4"/>
      <c r="E42" s="4"/>
      <c r="F42" s="4"/>
      <c r="G42" s="4"/>
      <c r="H42" s="4"/>
      <c r="I42" s="609"/>
      <c r="J42" s="3" t="s">
        <v>960</v>
      </c>
      <c r="K42" s="3"/>
      <c r="L42" s="3"/>
      <c r="M42" s="238" t="s">
        <v>777</v>
      </c>
      <c r="N42" s="40"/>
    </row>
    <row r="43" spans="2:14" x14ac:dyDescent="0.25">
      <c r="B43" s="10"/>
      <c r="C43" s="4"/>
      <c r="D43" s="4"/>
      <c r="E43" s="4"/>
      <c r="F43" s="4"/>
      <c r="G43" s="4"/>
      <c r="H43" s="4"/>
      <c r="I43" s="609"/>
      <c r="J43" s="3" t="s">
        <v>961</v>
      </c>
      <c r="K43" s="3"/>
      <c r="L43" s="3"/>
      <c r="M43" s="405">
        <v>38014</v>
      </c>
      <c r="N43" s="40"/>
    </row>
    <row r="44" spans="2:14" x14ac:dyDescent="0.25">
      <c r="B44" s="10"/>
      <c r="C44" s="4"/>
      <c r="D44" s="4"/>
      <c r="E44" s="4"/>
      <c r="F44" s="4"/>
      <c r="G44" s="4"/>
      <c r="H44" s="4"/>
      <c r="I44" s="612"/>
      <c r="J44" s="4"/>
      <c r="K44" s="4"/>
      <c r="L44" s="4"/>
      <c r="M44" s="37"/>
      <c r="N44" s="40"/>
    </row>
    <row r="45" spans="2:14" x14ac:dyDescent="0.25">
      <c r="B45" s="10"/>
      <c r="C45" s="4"/>
      <c r="D45" s="4"/>
      <c r="E45" s="4"/>
      <c r="F45" s="4"/>
      <c r="G45" s="4"/>
      <c r="H45" s="4"/>
      <c r="I45" s="612"/>
      <c r="J45" s="4"/>
      <c r="K45" s="4"/>
      <c r="L45" s="4"/>
      <c r="M45" s="37"/>
      <c r="N45" s="40"/>
    </row>
    <row r="46" spans="2:14" ht="13.8" thickBot="1" x14ac:dyDescent="0.3">
      <c r="B46" s="34"/>
      <c r="C46" s="6"/>
      <c r="D46" s="6"/>
      <c r="E46" s="6"/>
      <c r="F46" s="6"/>
      <c r="G46" s="6"/>
      <c r="H46" s="6"/>
      <c r="I46" s="6"/>
      <c r="J46" s="6"/>
      <c r="K46" s="6"/>
      <c r="L46" s="6"/>
      <c r="M46" s="49"/>
      <c r="N46" s="50"/>
    </row>
    <row r="48" spans="2:14" x14ac:dyDescent="0.25">
      <c r="H48" s="4"/>
    </row>
    <row r="49" spans="3:3" x14ac:dyDescent="0.25">
      <c r="C49" s="71"/>
    </row>
  </sheetData>
  <mergeCells count="6">
    <mergeCell ref="B4:M4"/>
    <mergeCell ref="B6:M6"/>
    <mergeCell ref="C30:D30"/>
    <mergeCell ref="B7:D7"/>
    <mergeCell ref="B10:C10"/>
    <mergeCell ref="B5:N5"/>
  </mergeCells>
  <phoneticPr fontId="0" type="noConversion"/>
  <printOptions horizontalCentered="1"/>
  <pageMargins left="0.1" right="0.15" top="1" bottom="0.75" header="0.69" footer="0"/>
  <pageSetup scale="81" fitToHeight="15" orientation="landscape" r:id="rId1"/>
  <headerFooter alignWithMargins="0">
    <oddFooter>&amp;L&amp;"Times New Roman,Regular"&amp;9
Journal Entry Control Log
June 2016
&amp;R&amp;P of &amp;N
&amp;D   &amp;T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P44"/>
  <sheetViews>
    <sheetView zoomScaleNormal="100" workbookViewId="0">
      <selection activeCell="M21" sqref="M21"/>
    </sheetView>
  </sheetViews>
  <sheetFormatPr defaultColWidth="7.88671875" defaultRowHeight="13.2" x14ac:dyDescent="0.25"/>
  <cols>
    <col min="1" max="1" width="6.33203125" style="1" customWidth="1"/>
    <col min="2" max="2" width="12.5546875" style="1" customWidth="1"/>
    <col min="3" max="3" width="46.5546875" style="1" customWidth="1"/>
    <col min="4" max="5" width="7.109375" style="1" customWidth="1"/>
    <col min="6" max="6" width="9.5546875" style="1" customWidth="1"/>
    <col min="7" max="7" width="1.44140625" style="607" customWidth="1"/>
    <col min="8" max="9" width="7.109375" style="1" customWidth="1"/>
    <col min="10" max="10" width="1.44140625" style="607" customWidth="1"/>
    <col min="11" max="11" width="7.109375" style="1" customWidth="1"/>
    <col min="12" max="12" width="1.44140625" style="1" customWidth="1"/>
    <col min="13" max="13" width="12.5546875" style="1" customWidth="1"/>
    <col min="14" max="14" width="14.44140625" style="1" customWidth="1"/>
    <col min="15" max="15" width="1.44140625" style="1" customWidth="1"/>
    <col min="16" max="16" width="12.44140625" style="1" bestFit="1" customWidth="1"/>
    <col min="17" max="16384" width="7.88671875" style="1"/>
  </cols>
  <sheetData>
    <row r="1" spans="2:16" ht="13.8" thickBot="1" x14ac:dyDescent="0.3">
      <c r="K1" s="406" t="s">
        <v>82</v>
      </c>
      <c r="M1" s="6"/>
      <c r="N1" s="6"/>
    </row>
    <row r="2" spans="2:16" ht="25.5" customHeight="1" thickBot="1" x14ac:dyDescent="0.3">
      <c r="K2" s="406" t="s">
        <v>85</v>
      </c>
      <c r="M2" s="6"/>
      <c r="N2" s="6"/>
    </row>
    <row r="3" spans="2:16" ht="13.8" thickBot="1" x14ac:dyDescent="0.3">
      <c r="B3" s="51"/>
      <c r="C3" s="51"/>
      <c r="D3" s="187"/>
      <c r="E3" s="187"/>
      <c r="F3" s="187"/>
      <c r="G3" s="678"/>
      <c r="H3" s="187"/>
      <c r="I3" s="187"/>
      <c r="J3" s="678"/>
      <c r="K3" s="187"/>
      <c r="L3" s="187"/>
      <c r="M3" s="187"/>
      <c r="N3" s="187"/>
      <c r="O3" s="187"/>
    </row>
    <row r="4" spans="2:16" ht="15.6" x14ac:dyDescent="0.3">
      <c r="B4" s="2271" t="s">
        <v>1403</v>
      </c>
      <c r="C4" s="2272"/>
      <c r="D4" s="2272"/>
      <c r="E4" s="2272"/>
      <c r="F4" s="2272"/>
      <c r="G4" s="2272"/>
      <c r="H4" s="2272"/>
      <c r="I4" s="2272"/>
      <c r="J4" s="2272"/>
      <c r="K4" s="2272"/>
      <c r="L4" s="2272"/>
      <c r="M4" s="2272"/>
      <c r="N4" s="2272"/>
      <c r="O4" s="1357"/>
    </row>
    <row r="5" spans="2:16" s="607" customFormat="1" ht="15.6" x14ac:dyDescent="0.3">
      <c r="B5" s="2274" t="s">
        <v>1374</v>
      </c>
      <c r="C5" s="2275"/>
      <c r="D5" s="2275"/>
      <c r="E5" s="2275"/>
      <c r="F5" s="2275"/>
      <c r="G5" s="2275"/>
      <c r="H5" s="2275"/>
      <c r="I5" s="2275"/>
      <c r="J5" s="2275"/>
      <c r="K5" s="2275"/>
      <c r="L5" s="2275"/>
      <c r="M5" s="2275"/>
      <c r="N5" s="2275"/>
      <c r="O5" s="2295"/>
    </row>
    <row r="6" spans="2:16" ht="15.6" x14ac:dyDescent="0.3">
      <c r="B6" s="2274" t="s">
        <v>1378</v>
      </c>
      <c r="C6" s="2275"/>
      <c r="D6" s="2275"/>
      <c r="E6" s="2275"/>
      <c r="F6" s="2275"/>
      <c r="G6" s="2275"/>
      <c r="H6" s="2275"/>
      <c r="I6" s="2275"/>
      <c r="J6" s="2275"/>
      <c r="K6" s="2275"/>
      <c r="L6" s="2275"/>
      <c r="M6" s="2275"/>
      <c r="N6" s="2275"/>
      <c r="O6" s="1358"/>
    </row>
    <row r="7" spans="2:16" ht="15.6" x14ac:dyDescent="0.3">
      <c r="B7" s="2283" t="s">
        <v>258</v>
      </c>
      <c r="C7" s="2284"/>
      <c r="D7" s="2284"/>
      <c r="E7" s="1347"/>
      <c r="F7" s="1347"/>
      <c r="G7" s="1470"/>
      <c r="H7" s="1347"/>
      <c r="I7" s="1347"/>
      <c r="J7" s="1470"/>
      <c r="K7" s="1347"/>
      <c r="L7" s="1347"/>
      <c r="M7" s="1347"/>
      <c r="N7" s="1347"/>
      <c r="O7" s="1358"/>
    </row>
    <row r="8" spans="2:16" ht="15.6" x14ac:dyDescent="0.3">
      <c r="B8" s="10" t="s">
        <v>259</v>
      </c>
      <c r="C8" s="609"/>
      <c r="D8" s="609"/>
      <c r="E8" s="1347"/>
      <c r="F8" s="1347"/>
      <c r="G8" s="612"/>
      <c r="H8" s="83" t="s">
        <v>967</v>
      </c>
      <c r="I8" s="612"/>
      <c r="J8" s="612"/>
      <c r="K8" s="612"/>
      <c r="L8" s="612"/>
      <c r="M8" s="612"/>
      <c r="N8" s="1347"/>
      <c r="O8" s="1358"/>
    </row>
    <row r="9" spans="2:16" x14ac:dyDescent="0.25">
      <c r="B9" s="47" t="s">
        <v>791</v>
      </c>
      <c r="C9" s="609"/>
      <c r="D9" s="609"/>
      <c r="E9" s="609"/>
      <c r="F9" s="612"/>
      <c r="G9" s="612"/>
      <c r="H9" s="612"/>
      <c r="I9" s="612"/>
      <c r="J9" s="612"/>
      <c r="K9" s="612"/>
      <c r="L9" s="612"/>
      <c r="M9" s="612"/>
      <c r="N9" s="612"/>
      <c r="O9" s="40"/>
      <c r="P9" s="5"/>
    </row>
    <row r="10" spans="2:16" x14ac:dyDescent="0.25">
      <c r="B10" s="2326" t="s">
        <v>1300</v>
      </c>
      <c r="C10" s="2327"/>
      <c r="D10" s="612"/>
      <c r="E10" s="612"/>
      <c r="F10" s="612"/>
      <c r="G10" s="612"/>
      <c r="H10" s="612"/>
      <c r="I10" s="612"/>
      <c r="J10" s="612"/>
      <c r="K10" s="612"/>
      <c r="L10" s="612"/>
      <c r="M10" s="612"/>
      <c r="N10" s="612"/>
      <c r="O10" s="40"/>
      <c r="P10" s="5"/>
    </row>
    <row r="11" spans="2:16" x14ac:dyDescent="0.25">
      <c r="B11" s="10"/>
      <c r="C11" s="612"/>
      <c r="D11" s="612"/>
      <c r="E11" s="612"/>
      <c r="F11" s="612"/>
      <c r="G11" s="612"/>
      <c r="H11" s="612"/>
      <c r="I11" s="612"/>
      <c r="J11" s="612"/>
      <c r="K11" s="612"/>
      <c r="L11" s="612"/>
      <c r="M11" s="612"/>
      <c r="N11" s="612"/>
      <c r="O11" s="40"/>
      <c r="P11" s="5"/>
    </row>
    <row r="12" spans="2:16" ht="13.8" thickBot="1" x14ac:dyDescent="0.3">
      <c r="B12" s="10"/>
      <c r="C12" s="6" t="s">
        <v>1366</v>
      </c>
      <c r="D12" s="6"/>
      <c r="E12" s="6"/>
      <c r="F12" s="6" t="s">
        <v>1408</v>
      </c>
      <c r="G12" s="6"/>
      <c r="H12" s="6"/>
      <c r="I12" s="6"/>
      <c r="J12" s="6"/>
      <c r="K12" s="6"/>
      <c r="L12" s="6"/>
      <c r="M12" s="6"/>
      <c r="N12" s="6"/>
      <c r="O12" s="40"/>
      <c r="P12" s="5"/>
    </row>
    <row r="13" spans="2:16" x14ac:dyDescent="0.25">
      <c r="B13" s="10"/>
      <c r="C13" s="612"/>
      <c r="D13" s="612"/>
      <c r="E13" s="612"/>
      <c r="F13" s="612"/>
      <c r="G13" s="612"/>
      <c r="H13" s="612"/>
      <c r="I13" s="612"/>
      <c r="J13" s="612"/>
      <c r="K13" s="612"/>
      <c r="L13" s="612"/>
      <c r="M13" s="612"/>
      <c r="N13" s="612"/>
      <c r="O13" s="40"/>
      <c r="P13" s="5"/>
    </row>
    <row r="14" spans="2:16" x14ac:dyDescent="0.25">
      <c r="B14" s="10"/>
      <c r="C14" s="901" t="s">
        <v>1652</v>
      </c>
      <c r="D14" s="612"/>
      <c r="E14" s="612"/>
      <c r="F14" s="612"/>
      <c r="G14" s="612"/>
      <c r="H14" s="612"/>
      <c r="I14" s="612"/>
      <c r="J14" s="612"/>
      <c r="K14" s="612"/>
      <c r="L14" s="612"/>
      <c r="M14" s="612"/>
      <c r="N14" s="612"/>
      <c r="O14" s="40"/>
      <c r="P14" s="5"/>
    </row>
    <row r="15" spans="2:16" ht="13.8" thickBot="1" x14ac:dyDescent="0.3">
      <c r="B15" s="10"/>
      <c r="C15" s="612"/>
      <c r="D15" s="612"/>
      <c r="E15" s="612"/>
      <c r="F15" s="612"/>
      <c r="G15" s="612"/>
      <c r="H15" s="612"/>
      <c r="I15" s="612"/>
      <c r="J15" s="612"/>
      <c r="K15" s="612"/>
      <c r="L15" s="612"/>
      <c r="M15" s="612"/>
      <c r="N15" s="612"/>
      <c r="O15" s="40"/>
      <c r="P15" s="5"/>
    </row>
    <row r="16" spans="2:16" x14ac:dyDescent="0.25">
      <c r="B16" s="1419" t="s">
        <v>1380</v>
      </c>
      <c r="C16" s="770" t="s">
        <v>1367</v>
      </c>
      <c r="D16" s="771" t="s">
        <v>1368</v>
      </c>
      <c r="E16" s="771" t="s">
        <v>1377</v>
      </c>
      <c r="F16" s="771" t="s">
        <v>1369</v>
      </c>
      <c r="G16" s="771"/>
      <c r="H16" s="771" t="s">
        <v>1370</v>
      </c>
      <c r="I16" s="771" t="s">
        <v>1122</v>
      </c>
      <c r="J16" s="771"/>
      <c r="K16" s="771" t="s">
        <v>1120</v>
      </c>
      <c r="L16" s="771"/>
      <c r="M16" s="771" t="s">
        <v>1371</v>
      </c>
      <c r="N16" s="772" t="s">
        <v>1371</v>
      </c>
      <c r="O16" s="40"/>
      <c r="P16" s="5"/>
    </row>
    <row r="17" spans="2:16" x14ac:dyDescent="0.25">
      <c r="B17" s="1363"/>
      <c r="C17" s="10"/>
      <c r="D17" s="612"/>
      <c r="E17" s="612"/>
      <c r="F17" s="612"/>
      <c r="G17" s="612"/>
      <c r="H17" s="612"/>
      <c r="I17" s="1352" t="s">
        <v>1993</v>
      </c>
      <c r="J17" s="612"/>
      <c r="K17" s="1352" t="s">
        <v>1119</v>
      </c>
      <c r="L17" s="612"/>
      <c r="M17" s="1352" t="s">
        <v>1372</v>
      </c>
      <c r="N17" s="12" t="s">
        <v>1373</v>
      </c>
      <c r="O17" s="40"/>
      <c r="P17" s="5"/>
    </row>
    <row r="18" spans="2:16" ht="6.75" customHeight="1" thickBot="1" x14ac:dyDescent="0.3">
      <c r="B18" s="1363"/>
      <c r="C18" s="13"/>
      <c r="D18" s="14"/>
      <c r="E18" s="14"/>
      <c r="F18" s="14"/>
      <c r="G18" s="14"/>
      <c r="H18" s="14"/>
      <c r="I18" s="14"/>
      <c r="J18" s="14"/>
      <c r="K18" s="14"/>
      <c r="L18" s="14"/>
      <c r="M18" s="15"/>
      <c r="N18" s="16"/>
      <c r="O18" s="40"/>
      <c r="P18" s="5"/>
    </row>
    <row r="19" spans="2:16" ht="13.8" thickTop="1" x14ac:dyDescent="0.25">
      <c r="B19" s="1363" t="s">
        <v>1379</v>
      </c>
      <c r="C19" s="899" t="s">
        <v>1382</v>
      </c>
      <c r="D19" s="612"/>
      <c r="E19" s="612"/>
      <c r="F19" s="612"/>
      <c r="G19" s="612"/>
      <c r="H19" s="612"/>
      <c r="I19" s="612"/>
      <c r="J19" s="612"/>
      <c r="K19" s="612"/>
      <c r="L19" s="612"/>
      <c r="M19" s="1364"/>
      <c r="N19" s="39"/>
      <c r="O19" s="40"/>
      <c r="P19" s="5"/>
    </row>
    <row r="20" spans="2:16" x14ac:dyDescent="0.25">
      <c r="B20" s="1363"/>
      <c r="C20" s="900" t="s">
        <v>925</v>
      </c>
      <c r="D20" s="563" t="s">
        <v>83</v>
      </c>
      <c r="E20" s="1364"/>
      <c r="F20" s="1364"/>
      <c r="G20" s="612"/>
      <c r="H20" s="1364"/>
      <c r="I20" s="612">
        <v>2017</v>
      </c>
      <c r="J20" s="612"/>
      <c r="K20" s="1364"/>
      <c r="L20" s="612"/>
      <c r="M20" s="824">
        <f>-'Library WH # YE 15,16,17'!D46</f>
        <v>7074</v>
      </c>
      <c r="N20" s="827"/>
      <c r="O20" s="40"/>
      <c r="P20" s="5"/>
    </row>
    <row r="21" spans="2:16" x14ac:dyDescent="0.25">
      <c r="B21" s="1363" t="s">
        <v>1379</v>
      </c>
      <c r="C21" s="899" t="s">
        <v>1381</v>
      </c>
      <c r="D21" s="1364"/>
      <c r="E21" s="1364"/>
      <c r="F21" s="1364"/>
      <c r="G21" s="612"/>
      <c r="H21" s="1364"/>
      <c r="I21" s="1364"/>
      <c r="J21" s="612"/>
      <c r="K21" s="1364"/>
      <c r="L21" s="612"/>
      <c r="M21" s="824"/>
      <c r="N21" s="827"/>
      <c r="O21" s="40"/>
      <c r="P21" s="5"/>
    </row>
    <row r="22" spans="2:16" x14ac:dyDescent="0.25">
      <c r="B22" s="10"/>
      <c r="C22" s="900" t="s">
        <v>923</v>
      </c>
      <c r="D22" s="563" t="s">
        <v>83</v>
      </c>
      <c r="E22" s="1364"/>
      <c r="F22" s="1364"/>
      <c r="G22" s="612"/>
      <c r="H22" s="1364"/>
      <c r="I22" s="612">
        <v>2017</v>
      </c>
      <c r="J22" s="612"/>
      <c r="K22" s="1364"/>
      <c r="L22" s="612"/>
      <c r="M22" s="824"/>
      <c r="N22" s="827">
        <f>M20</f>
        <v>7074</v>
      </c>
      <c r="O22" s="40"/>
      <c r="P22" s="5"/>
    </row>
    <row r="23" spans="2:16" ht="13.8" thickBot="1" x14ac:dyDescent="0.3">
      <c r="B23" s="10"/>
      <c r="C23" s="1363"/>
      <c r="D23" s="1364"/>
      <c r="E23" s="1364"/>
      <c r="F23" s="1364"/>
      <c r="G23" s="612"/>
      <c r="H23" s="1364"/>
      <c r="I23" s="1364"/>
      <c r="J23" s="612"/>
      <c r="K23" s="1364"/>
      <c r="L23" s="612"/>
      <c r="M23" s="824"/>
      <c r="N23" s="827"/>
      <c r="O23" s="40"/>
      <c r="P23" s="5"/>
    </row>
    <row r="24" spans="2:16" x14ac:dyDescent="0.25">
      <c r="B24" s="10"/>
      <c r="C24" s="1361"/>
      <c r="D24" s="1362"/>
      <c r="E24" s="1362"/>
      <c r="F24" s="1362"/>
      <c r="G24" s="29"/>
      <c r="H24" s="1362"/>
      <c r="I24" s="1362"/>
      <c r="J24" s="29"/>
      <c r="K24" s="1362"/>
      <c r="L24" s="29"/>
      <c r="M24" s="30"/>
      <c r="N24" s="31"/>
      <c r="O24" s="40"/>
      <c r="P24" s="5"/>
    </row>
    <row r="25" spans="2:16" ht="13.8" thickBot="1" x14ac:dyDescent="0.3">
      <c r="B25" s="10"/>
      <c r="C25" s="10"/>
      <c r="D25" s="612"/>
      <c r="E25" s="612"/>
      <c r="F25" s="612"/>
      <c r="G25" s="612"/>
      <c r="H25" s="612"/>
      <c r="I25" s="612"/>
      <c r="J25" s="612"/>
      <c r="K25" s="612"/>
      <c r="L25" s="612"/>
      <c r="M25" s="32">
        <f>SUM(M20:M24)</f>
        <v>7074</v>
      </c>
      <c r="N25" s="33">
        <f>SUM(N20:N24)</f>
        <v>7074</v>
      </c>
      <c r="O25" s="40"/>
      <c r="P25" s="84"/>
    </row>
    <row r="26" spans="2:16" ht="14.4" thickTop="1" thickBot="1" x14ac:dyDescent="0.3">
      <c r="B26" s="10"/>
      <c r="C26" s="34"/>
      <c r="D26" s="6"/>
      <c r="E26" s="6"/>
      <c r="F26" s="6"/>
      <c r="G26" s="6"/>
      <c r="H26" s="6"/>
      <c r="I26" s="6"/>
      <c r="J26" s="6"/>
      <c r="K26" s="6"/>
      <c r="L26" s="6"/>
      <c r="M26" s="35"/>
      <c r="N26" s="36">
        <f>+N25-M25</f>
        <v>0</v>
      </c>
      <c r="O26" s="40"/>
    </row>
    <row r="27" spans="2:16" x14ac:dyDescent="0.25">
      <c r="B27" s="10"/>
      <c r="C27" s="612"/>
      <c r="D27" s="612"/>
      <c r="E27" s="612"/>
      <c r="F27" s="612"/>
      <c r="G27" s="612"/>
      <c r="H27" s="612"/>
      <c r="I27" s="612"/>
      <c r="J27" s="612"/>
      <c r="K27" s="612"/>
      <c r="L27" s="612"/>
      <c r="M27" s="612"/>
      <c r="N27" s="612"/>
      <c r="O27" s="40"/>
    </row>
    <row r="28" spans="2:16" x14ac:dyDescent="0.25">
      <c r="B28" s="10"/>
      <c r="C28" s="2279" t="s">
        <v>1409</v>
      </c>
      <c r="D28" s="2279"/>
      <c r="E28" s="612"/>
      <c r="F28" s="612"/>
      <c r="G28" s="612"/>
      <c r="H28" s="612"/>
      <c r="I28" s="612"/>
      <c r="J28" s="612"/>
      <c r="K28" s="612"/>
      <c r="L28" s="612"/>
      <c r="M28" s="612"/>
      <c r="N28" s="613"/>
      <c r="O28" s="40"/>
    </row>
    <row r="29" spans="2:16" x14ac:dyDescent="0.25">
      <c r="B29" s="10"/>
      <c r="C29" s="610" t="s">
        <v>1613</v>
      </c>
      <c r="D29" s="612"/>
      <c r="E29" s="612"/>
      <c r="F29" s="612"/>
      <c r="G29" s="612"/>
      <c r="H29" s="612"/>
      <c r="I29" s="612"/>
      <c r="J29" s="612"/>
      <c r="K29" s="612"/>
      <c r="L29" s="612"/>
      <c r="M29" s="612"/>
      <c r="N29" s="613"/>
      <c r="O29" s="40"/>
    </row>
    <row r="30" spans="2:16" x14ac:dyDescent="0.25">
      <c r="B30" s="10"/>
      <c r="C30" s="610" t="s">
        <v>1116</v>
      </c>
      <c r="D30" s="610"/>
      <c r="E30" s="610"/>
      <c r="F30" s="610"/>
      <c r="G30" s="610"/>
      <c r="H30" s="610"/>
      <c r="I30" s="610"/>
      <c r="J30" s="610"/>
      <c r="K30" s="610"/>
      <c r="L30" s="610"/>
      <c r="M30" s="610"/>
      <c r="N30" s="611"/>
      <c r="O30" s="40"/>
    </row>
    <row r="31" spans="2:16" x14ac:dyDescent="0.25">
      <c r="B31" s="10"/>
      <c r="C31" s="424" t="s">
        <v>1802</v>
      </c>
      <c r="D31" s="610"/>
      <c r="E31" s="610"/>
      <c r="F31" s="610"/>
      <c r="G31" s="610"/>
      <c r="H31" s="610"/>
      <c r="I31" s="610"/>
      <c r="J31" s="610"/>
      <c r="K31" s="610"/>
      <c r="L31" s="610"/>
      <c r="M31" s="610"/>
      <c r="N31" s="611"/>
      <c r="O31" s="40"/>
    </row>
    <row r="32" spans="2:16" x14ac:dyDescent="0.25">
      <c r="B32" s="10"/>
      <c r="C32" s="609" t="s">
        <v>962</v>
      </c>
      <c r="D32" s="609"/>
      <c r="E32" s="612"/>
      <c r="F32" s="612" t="s">
        <v>926</v>
      </c>
      <c r="G32" s="612"/>
      <c r="H32" s="612"/>
      <c r="I32" s="612"/>
      <c r="J32" s="612"/>
      <c r="K32" s="612"/>
      <c r="L32" s="612"/>
      <c r="M32" s="612" t="s">
        <v>1117</v>
      </c>
      <c r="N32" s="613"/>
      <c r="O32" s="40"/>
    </row>
    <row r="33" spans="2:15" x14ac:dyDescent="0.25">
      <c r="B33" s="10"/>
      <c r="C33" s="609"/>
      <c r="D33" s="609"/>
      <c r="E33" s="612"/>
      <c r="F33" s="612" t="s">
        <v>927</v>
      </c>
      <c r="G33" s="612"/>
      <c r="H33" s="612"/>
      <c r="I33" s="612"/>
      <c r="J33" s="612"/>
      <c r="K33" s="612"/>
      <c r="L33" s="612"/>
      <c r="M33" s="612"/>
      <c r="N33" s="613"/>
      <c r="O33" s="40"/>
    </row>
    <row r="34" spans="2:15" x14ac:dyDescent="0.25">
      <c r="B34" s="10"/>
      <c r="C34" s="609" t="s">
        <v>963</v>
      </c>
      <c r="D34" s="609"/>
      <c r="E34" s="612"/>
      <c r="F34" s="612" t="s">
        <v>909</v>
      </c>
      <c r="G34" s="612"/>
      <c r="H34" s="612"/>
      <c r="I34" s="612"/>
      <c r="J34" s="612"/>
      <c r="K34" s="612"/>
      <c r="L34" s="612"/>
      <c r="M34" s="612"/>
      <c r="N34" s="613"/>
      <c r="O34" s="40"/>
    </row>
    <row r="35" spans="2:15" x14ac:dyDescent="0.25">
      <c r="B35" s="10"/>
      <c r="C35" s="609" t="s">
        <v>964</v>
      </c>
      <c r="D35" s="609"/>
      <c r="E35" s="612"/>
      <c r="F35" s="612"/>
      <c r="G35" s="612"/>
      <c r="H35" s="612"/>
      <c r="I35" s="612"/>
      <c r="J35" s="612"/>
      <c r="K35" s="612"/>
      <c r="L35" s="612"/>
      <c r="M35" s="612"/>
      <c r="N35" s="613"/>
      <c r="O35" s="40"/>
    </row>
    <row r="36" spans="2:15" x14ac:dyDescent="0.25">
      <c r="B36" s="10"/>
      <c r="C36" s="609" t="s">
        <v>965</v>
      </c>
      <c r="D36" s="609"/>
      <c r="E36" s="612"/>
      <c r="F36" s="612"/>
      <c r="G36" s="612"/>
      <c r="H36" s="612"/>
      <c r="I36" s="612"/>
      <c r="J36" s="612"/>
      <c r="K36" s="612"/>
      <c r="L36" s="612"/>
      <c r="M36" s="612"/>
      <c r="N36" s="613"/>
      <c r="O36" s="40"/>
    </row>
    <row r="37" spans="2:15" x14ac:dyDescent="0.25">
      <c r="B37" s="10"/>
      <c r="C37" s="609"/>
      <c r="D37" s="609"/>
      <c r="E37" s="612"/>
      <c r="F37" s="612"/>
      <c r="G37" s="612"/>
      <c r="H37" s="612"/>
      <c r="I37" s="612"/>
      <c r="J37" s="612"/>
      <c r="K37" s="612"/>
      <c r="L37" s="612"/>
      <c r="M37" s="612"/>
      <c r="N37" s="613"/>
      <c r="O37" s="40"/>
    </row>
    <row r="38" spans="2:15" x14ac:dyDescent="0.25">
      <c r="B38" s="10"/>
      <c r="C38" s="609" t="s">
        <v>64</v>
      </c>
      <c r="D38" s="609"/>
      <c r="E38" s="612"/>
      <c r="F38" s="612" t="s">
        <v>928</v>
      </c>
      <c r="G38" s="612"/>
      <c r="H38" s="612"/>
      <c r="I38" s="612"/>
      <c r="J38" s="612"/>
      <c r="K38" s="612"/>
      <c r="L38" s="612"/>
      <c r="M38" s="612"/>
      <c r="N38" s="612"/>
      <c r="O38" s="40"/>
    </row>
    <row r="39" spans="2:15" x14ac:dyDescent="0.25">
      <c r="B39" s="10"/>
      <c r="C39" s="612"/>
      <c r="D39" s="612"/>
      <c r="E39" s="612"/>
      <c r="F39" s="612"/>
      <c r="G39" s="609"/>
      <c r="H39" s="612"/>
      <c r="I39" s="612"/>
      <c r="J39" s="609"/>
      <c r="K39" s="609" t="s">
        <v>960</v>
      </c>
      <c r="L39" s="609"/>
      <c r="M39" s="609"/>
      <c r="N39" s="675" t="s">
        <v>777</v>
      </c>
      <c r="O39" s="40"/>
    </row>
    <row r="40" spans="2:15" x14ac:dyDescent="0.25">
      <c r="B40" s="10"/>
      <c r="C40" s="612"/>
      <c r="D40" s="612"/>
      <c r="E40" s="612"/>
      <c r="F40" s="612"/>
      <c r="G40" s="609"/>
      <c r="H40" s="612"/>
      <c r="I40" s="612"/>
      <c r="J40" s="609"/>
      <c r="K40" s="609" t="s">
        <v>961</v>
      </c>
      <c r="L40" s="609"/>
      <c r="M40" s="609"/>
      <c r="N40" s="404">
        <v>38014</v>
      </c>
      <c r="O40" s="40"/>
    </row>
    <row r="41" spans="2:15" x14ac:dyDescent="0.25">
      <c r="B41" s="10"/>
      <c r="C41" s="608" t="s">
        <v>442</v>
      </c>
      <c r="D41" s="608"/>
      <c r="E41" s="608"/>
      <c r="F41" s="1383"/>
      <c r="G41" s="903"/>
      <c r="H41" s="1383"/>
      <c r="I41" s="1383"/>
      <c r="J41" s="903"/>
      <c r="K41" s="903"/>
      <c r="L41" s="609"/>
      <c r="M41" s="609"/>
      <c r="N41" s="404"/>
      <c r="O41" s="40"/>
    </row>
    <row r="42" spans="2:15" ht="13.8" thickBot="1" x14ac:dyDescent="0.3">
      <c r="B42" s="34"/>
      <c r="C42" s="1420" t="s">
        <v>443</v>
      </c>
      <c r="D42" s="1420"/>
      <c r="E42" s="1420"/>
      <c r="F42" s="1492"/>
      <c r="G42" s="1493"/>
      <c r="H42" s="1492"/>
      <c r="I42" s="1492"/>
      <c r="J42" s="1493"/>
      <c r="K42" s="1493"/>
      <c r="L42" s="136"/>
      <c r="M42" s="136"/>
      <c r="N42" s="1421"/>
      <c r="O42" s="50"/>
    </row>
    <row r="43" spans="2:15" x14ac:dyDescent="0.25">
      <c r="I43" s="4"/>
    </row>
    <row r="44" spans="2:15" x14ac:dyDescent="0.25">
      <c r="C44" s="71"/>
    </row>
  </sheetData>
  <mergeCells count="6">
    <mergeCell ref="B4:N4"/>
    <mergeCell ref="B6:N6"/>
    <mergeCell ref="C28:D28"/>
    <mergeCell ref="B7:D7"/>
    <mergeCell ref="B10:C10"/>
    <mergeCell ref="B5:O5"/>
  </mergeCells>
  <phoneticPr fontId="0" type="noConversion"/>
  <printOptions horizontalCentered="1"/>
  <pageMargins left="0.1" right="0.15" top="1" bottom="0.75" header="0.69" footer="0"/>
  <pageSetup scale="88" fitToHeight="15" orientation="landscape" r:id="rId1"/>
  <headerFooter alignWithMargins="0">
    <oddFooter>&amp;L&amp;"Times New Roman,Regular"&amp;9
Journal Entry Control Log
June 2016
&amp;R&amp;P of &amp;N
&amp;D   &amp;T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B1:P46"/>
  <sheetViews>
    <sheetView topLeftCell="A4" zoomScaleNormal="100" workbookViewId="0">
      <selection activeCell="N20" sqref="N20"/>
    </sheetView>
  </sheetViews>
  <sheetFormatPr defaultColWidth="7.88671875" defaultRowHeight="13.2" x14ac:dyDescent="0.25"/>
  <cols>
    <col min="1" max="1" width="8" style="1" customWidth="1"/>
    <col min="2" max="2" width="10" style="1" customWidth="1"/>
    <col min="3" max="3" width="46.5546875" style="1" customWidth="1"/>
    <col min="4" max="5" width="7.109375" style="1" customWidth="1"/>
    <col min="6" max="6" width="1.44140625" style="607" customWidth="1"/>
    <col min="7" max="7" width="8" style="1" customWidth="1"/>
    <col min="8" max="9" width="7.109375" style="1" customWidth="1"/>
    <col min="10" max="10" width="1.44140625" style="607" customWidth="1"/>
    <col min="11" max="11" width="7.109375" style="1" customWidth="1"/>
    <col min="12" max="12" width="1.44140625" style="1" customWidth="1"/>
    <col min="13" max="13" width="12.109375" style="1" customWidth="1"/>
    <col min="14" max="14" width="15.109375" style="1" customWidth="1"/>
    <col min="15" max="15" width="1.44140625" style="1" customWidth="1"/>
    <col min="16" max="16" width="12.44140625" style="1" bestFit="1" customWidth="1"/>
    <col min="17" max="16384" width="7.88671875" style="1"/>
  </cols>
  <sheetData>
    <row r="1" spans="2:16" ht="13.8" thickBot="1" x14ac:dyDescent="0.3">
      <c r="C1" s="902"/>
      <c r="K1" s="406" t="s">
        <v>82</v>
      </c>
      <c r="M1" s="6"/>
      <c r="N1" s="6"/>
    </row>
    <row r="2" spans="2:16" ht="25.5" customHeight="1" thickBot="1" x14ac:dyDescent="0.3">
      <c r="C2" s="902"/>
      <c r="K2" s="406" t="s">
        <v>85</v>
      </c>
      <c r="M2" s="6"/>
      <c r="N2" s="6"/>
    </row>
    <row r="3" spans="2:16" ht="13.8" thickBot="1" x14ac:dyDescent="0.3">
      <c r="B3" s="51"/>
      <c r="C3" s="51"/>
      <c r="D3" s="187"/>
      <c r="E3" s="187"/>
      <c r="F3" s="678"/>
      <c r="G3" s="187"/>
      <c r="H3" s="187"/>
      <c r="I3" s="187"/>
      <c r="J3" s="678"/>
      <c r="K3" s="187"/>
      <c r="L3" s="187"/>
      <c r="M3" s="187"/>
      <c r="N3" s="187"/>
      <c r="O3" s="187"/>
      <c r="P3" s="187"/>
    </row>
    <row r="4" spans="2:16" ht="15.6" x14ac:dyDescent="0.3">
      <c r="B4" s="2271" t="s">
        <v>1403</v>
      </c>
      <c r="C4" s="2272"/>
      <c r="D4" s="2272"/>
      <c r="E4" s="2272"/>
      <c r="F4" s="2272"/>
      <c r="G4" s="2272"/>
      <c r="H4" s="2272"/>
      <c r="I4" s="2272"/>
      <c r="J4" s="2272"/>
      <c r="K4" s="2272"/>
      <c r="L4" s="2272"/>
      <c r="M4" s="2272"/>
      <c r="N4" s="2272"/>
      <c r="O4" s="45"/>
    </row>
    <row r="5" spans="2:16" s="607" customFormat="1" ht="15.6" x14ac:dyDescent="0.3">
      <c r="B5" s="2274" t="s">
        <v>1374</v>
      </c>
      <c r="C5" s="2275"/>
      <c r="D5" s="2275"/>
      <c r="E5" s="2275"/>
      <c r="F5" s="2275"/>
      <c r="G5" s="2275"/>
      <c r="H5" s="2275"/>
      <c r="I5" s="2275"/>
      <c r="J5" s="2275"/>
      <c r="K5" s="2275"/>
      <c r="L5" s="2275"/>
      <c r="M5" s="2275"/>
      <c r="N5" s="2275"/>
      <c r="O5" s="2295"/>
    </row>
    <row r="6" spans="2:16" ht="15.6" x14ac:dyDescent="0.3">
      <c r="B6" s="2274" t="s">
        <v>1378</v>
      </c>
      <c r="C6" s="2275"/>
      <c r="D6" s="2275"/>
      <c r="E6" s="2275"/>
      <c r="F6" s="2275"/>
      <c r="G6" s="2275"/>
      <c r="H6" s="2275"/>
      <c r="I6" s="2275"/>
      <c r="J6" s="2275"/>
      <c r="K6" s="2275"/>
      <c r="L6" s="2275"/>
      <c r="M6" s="2275"/>
      <c r="N6" s="2275"/>
      <c r="O6" s="46"/>
    </row>
    <row r="7" spans="2:16" ht="15.6" x14ac:dyDescent="0.3">
      <c r="B7" s="2283" t="s">
        <v>258</v>
      </c>
      <c r="C7" s="2284"/>
      <c r="D7" s="2284"/>
      <c r="E7" s="2"/>
      <c r="F7" s="1470"/>
      <c r="G7" s="2"/>
      <c r="H7" s="2"/>
      <c r="I7" s="2"/>
      <c r="J7" s="1470"/>
      <c r="K7" s="2"/>
      <c r="L7" s="2"/>
      <c r="M7" s="2"/>
      <c r="N7" s="2"/>
      <c r="O7" s="46"/>
    </row>
    <row r="8" spans="2:16" ht="15.6" x14ac:dyDescent="0.3">
      <c r="B8" s="10" t="s">
        <v>259</v>
      </c>
      <c r="C8" s="3"/>
      <c r="D8" s="3"/>
      <c r="E8" s="2"/>
      <c r="F8" s="612"/>
      <c r="G8" s="2"/>
      <c r="H8" s="83" t="s">
        <v>967</v>
      </c>
      <c r="I8" s="4"/>
      <c r="J8" s="612"/>
      <c r="K8" s="4"/>
      <c r="L8" s="4"/>
      <c r="M8" s="4"/>
      <c r="N8" s="2"/>
      <c r="O8" s="46"/>
    </row>
    <row r="9" spans="2:16" x14ac:dyDescent="0.25">
      <c r="B9" s="47" t="s">
        <v>792</v>
      </c>
      <c r="C9" s="3"/>
      <c r="D9" s="3"/>
      <c r="E9" s="3"/>
      <c r="F9" s="612"/>
      <c r="G9" s="4"/>
      <c r="H9" s="4"/>
      <c r="I9" s="4"/>
      <c r="J9" s="612"/>
      <c r="K9" s="4"/>
      <c r="L9" s="4"/>
      <c r="M9" s="4"/>
      <c r="N9" s="4"/>
      <c r="O9" s="40"/>
      <c r="P9" s="5"/>
    </row>
    <row r="10" spans="2:16" x14ac:dyDescent="0.25">
      <c r="B10" s="2326" t="s">
        <v>1301</v>
      </c>
      <c r="C10" s="2327"/>
      <c r="D10" s="4"/>
      <c r="E10" s="4"/>
      <c r="F10" s="612"/>
      <c r="G10" s="4"/>
      <c r="H10" s="4"/>
      <c r="I10" s="4"/>
      <c r="J10" s="612"/>
      <c r="K10" s="4"/>
      <c r="L10" s="4"/>
      <c r="M10" s="4"/>
      <c r="N10" s="4"/>
      <c r="O10" s="40"/>
      <c r="P10" s="5"/>
    </row>
    <row r="11" spans="2:16" x14ac:dyDescent="0.25">
      <c r="B11" s="10"/>
      <c r="C11" s="4"/>
      <c r="D11" s="4"/>
      <c r="E11" s="4"/>
      <c r="F11" s="612"/>
      <c r="G11" s="4"/>
      <c r="H11" s="4"/>
      <c r="I11" s="4"/>
      <c r="J11" s="612"/>
      <c r="K11" s="4"/>
      <c r="L11" s="4"/>
      <c r="M11" s="4"/>
      <c r="N11" s="4"/>
      <c r="O11" s="40"/>
      <c r="P11" s="5"/>
    </row>
    <row r="12" spans="2:16" ht="13.8" thickBot="1" x14ac:dyDescent="0.3">
      <c r="B12" s="10"/>
      <c r="C12" s="6" t="s">
        <v>1366</v>
      </c>
      <c r="D12" s="6"/>
      <c r="E12" s="6"/>
      <c r="F12" s="6"/>
      <c r="G12" s="6" t="s">
        <v>1408</v>
      </c>
      <c r="H12" s="6"/>
      <c r="I12" s="6"/>
      <c r="J12" s="6"/>
      <c r="K12" s="6"/>
      <c r="L12" s="6"/>
      <c r="M12" s="6"/>
      <c r="N12" s="6"/>
      <c r="O12" s="40"/>
      <c r="P12" s="5"/>
    </row>
    <row r="13" spans="2:16" x14ac:dyDescent="0.25">
      <c r="B13" s="10"/>
      <c r="C13" s="4"/>
      <c r="D13" s="4"/>
      <c r="E13" s="4"/>
      <c r="F13" s="612"/>
      <c r="G13" s="4"/>
      <c r="H13" s="4"/>
      <c r="I13" s="4"/>
      <c r="J13" s="612"/>
      <c r="K13" s="4"/>
      <c r="L13" s="4"/>
      <c r="M13" s="4"/>
      <c r="N13" s="4"/>
      <c r="O13" s="40"/>
      <c r="P13" s="5"/>
    </row>
    <row r="14" spans="2:16" ht="13.8" thickBot="1" x14ac:dyDescent="0.3">
      <c r="B14" s="10"/>
      <c r="C14" s="4"/>
      <c r="D14" s="4"/>
      <c r="E14" s="4"/>
      <c r="F14" s="612"/>
      <c r="G14" s="4"/>
      <c r="H14" s="4"/>
      <c r="I14" s="4"/>
      <c r="J14" s="612"/>
      <c r="K14" s="4"/>
      <c r="L14" s="4"/>
      <c r="M14" s="4"/>
      <c r="N14" s="4"/>
      <c r="O14" s="40"/>
      <c r="P14" s="5"/>
    </row>
    <row r="15" spans="2:16" x14ac:dyDescent="0.25">
      <c r="B15" s="10" t="s">
        <v>1380</v>
      </c>
      <c r="C15" s="7" t="s">
        <v>1367</v>
      </c>
      <c r="D15" s="8" t="s">
        <v>1368</v>
      </c>
      <c r="E15" s="8" t="s">
        <v>1377</v>
      </c>
      <c r="F15" s="771"/>
      <c r="G15" s="8" t="s">
        <v>1369</v>
      </c>
      <c r="H15" s="8" t="s">
        <v>1370</v>
      </c>
      <c r="I15" s="8" t="s">
        <v>1122</v>
      </c>
      <c r="J15" s="771"/>
      <c r="K15" s="8" t="s">
        <v>1120</v>
      </c>
      <c r="L15" s="8"/>
      <c r="M15" s="8" t="s">
        <v>1371</v>
      </c>
      <c r="N15" s="9" t="s">
        <v>1371</v>
      </c>
      <c r="O15" s="40"/>
      <c r="P15" s="5"/>
    </row>
    <row r="16" spans="2:16" x14ac:dyDescent="0.25">
      <c r="B16" s="10"/>
      <c r="C16" s="10"/>
      <c r="D16" s="4"/>
      <c r="E16" s="4"/>
      <c r="F16" s="612"/>
      <c r="G16" s="4"/>
      <c r="H16" s="4"/>
      <c r="I16" s="11" t="s">
        <v>1993</v>
      </c>
      <c r="J16" s="612"/>
      <c r="K16" s="11" t="s">
        <v>1119</v>
      </c>
      <c r="L16" s="4"/>
      <c r="M16" s="11" t="s">
        <v>1372</v>
      </c>
      <c r="N16" s="12" t="s">
        <v>1373</v>
      </c>
      <c r="O16" s="40"/>
      <c r="P16" s="5"/>
    </row>
    <row r="17" spans="2:16" ht="6.75" customHeight="1" thickBot="1" x14ac:dyDescent="0.3">
      <c r="B17" s="10"/>
      <c r="C17" s="13"/>
      <c r="D17" s="14"/>
      <c r="E17" s="14"/>
      <c r="F17" s="14"/>
      <c r="G17" s="14"/>
      <c r="H17" s="14"/>
      <c r="I17" s="14"/>
      <c r="J17" s="14"/>
      <c r="K17" s="14"/>
      <c r="L17" s="14"/>
      <c r="M17" s="15"/>
      <c r="N17" s="16"/>
      <c r="O17" s="40"/>
      <c r="P17" s="5"/>
    </row>
    <row r="18" spans="2:16" ht="13.8" thickTop="1" x14ac:dyDescent="0.25">
      <c r="B18" s="10" t="s">
        <v>1379</v>
      </c>
      <c r="C18" s="899" t="s">
        <v>1385</v>
      </c>
      <c r="D18" s="4"/>
      <c r="E18" s="4"/>
      <c r="F18" s="612"/>
      <c r="G18" s="4"/>
      <c r="H18" s="4"/>
      <c r="I18" s="4"/>
      <c r="J18" s="612"/>
      <c r="K18" s="4"/>
      <c r="L18" s="4"/>
      <c r="M18" s="21"/>
      <c r="N18" s="39"/>
      <c r="O18" s="40"/>
      <c r="P18" s="5"/>
    </row>
    <row r="19" spans="2:16" x14ac:dyDescent="0.25">
      <c r="B19" s="10"/>
      <c r="C19" s="900" t="s">
        <v>782</v>
      </c>
      <c r="D19" s="563" t="s">
        <v>83</v>
      </c>
      <c r="E19" s="21" t="s">
        <v>907</v>
      </c>
      <c r="F19" s="612"/>
      <c r="G19" s="21" t="s">
        <v>262</v>
      </c>
      <c r="H19" s="21" t="s">
        <v>262</v>
      </c>
      <c r="I19" s="21">
        <v>2017</v>
      </c>
      <c r="J19" s="612"/>
      <c r="K19" s="21"/>
      <c r="L19" s="4"/>
      <c r="M19" s="22">
        <f>'Library WH # YE 15,16,17'!AB87+0.3</f>
        <v>1705821</v>
      </c>
      <c r="N19" s="23"/>
      <c r="O19" s="40"/>
      <c r="P19" s="5"/>
    </row>
    <row r="20" spans="2:16" x14ac:dyDescent="0.25">
      <c r="B20" s="10" t="s">
        <v>1379</v>
      </c>
      <c r="C20" s="899" t="s">
        <v>1382</v>
      </c>
      <c r="D20" s="21"/>
      <c r="E20" s="21"/>
      <c r="F20" s="612"/>
      <c r="G20" s="21"/>
      <c r="H20" s="21"/>
      <c r="I20" s="21"/>
      <c r="J20" s="612"/>
      <c r="K20" s="21"/>
      <c r="L20" s="4"/>
      <c r="M20" s="24"/>
      <c r="N20" s="25"/>
      <c r="O20" s="40"/>
      <c r="P20" s="5"/>
    </row>
    <row r="21" spans="2:16" x14ac:dyDescent="0.25">
      <c r="B21" s="10"/>
      <c r="C21" s="900" t="s">
        <v>925</v>
      </c>
      <c r="D21" s="563" t="s">
        <v>83</v>
      </c>
      <c r="E21" s="21"/>
      <c r="F21" s="612"/>
      <c r="G21" s="21"/>
      <c r="H21" s="21"/>
      <c r="I21" s="21">
        <v>2017</v>
      </c>
      <c r="J21" s="612"/>
      <c r="K21" s="21"/>
      <c r="L21" s="4"/>
      <c r="M21" s="22"/>
      <c r="N21" s="23">
        <f>M19</f>
        <v>1705821</v>
      </c>
      <c r="O21" s="40"/>
      <c r="P21" s="26"/>
    </row>
    <row r="22" spans="2:16" x14ac:dyDescent="0.25">
      <c r="B22" s="10"/>
      <c r="C22" s="17"/>
      <c r="D22" s="21"/>
      <c r="E22" s="21"/>
      <c r="F22" s="612"/>
      <c r="G22" s="21"/>
      <c r="H22" s="21"/>
      <c r="I22" s="21"/>
      <c r="J22" s="612"/>
      <c r="K22" s="21"/>
      <c r="L22" s="4"/>
      <c r="M22" s="22"/>
      <c r="N22" s="23"/>
      <c r="O22" s="40"/>
      <c r="P22" s="5"/>
    </row>
    <row r="23" spans="2:16" x14ac:dyDescent="0.25">
      <c r="B23" s="10"/>
      <c r="C23" s="20"/>
      <c r="D23" s="21"/>
      <c r="E23" s="21"/>
      <c r="F23" s="612"/>
      <c r="G23" s="21"/>
      <c r="H23" s="21"/>
      <c r="I23" s="21"/>
      <c r="J23" s="612"/>
      <c r="K23" s="21"/>
      <c r="L23" s="4"/>
      <c r="M23" s="22"/>
      <c r="N23" s="23"/>
      <c r="O23" s="40"/>
      <c r="P23" s="5"/>
    </row>
    <row r="24" spans="2:16" x14ac:dyDescent="0.25">
      <c r="B24" s="10"/>
      <c r="C24" s="20"/>
      <c r="D24" s="21"/>
      <c r="E24" s="21"/>
      <c r="F24" s="612"/>
      <c r="G24" s="21"/>
      <c r="H24" s="21"/>
      <c r="I24" s="21"/>
      <c r="J24" s="612"/>
      <c r="K24" s="21"/>
      <c r="L24" s="4"/>
      <c r="M24" s="22"/>
      <c r="N24" s="23"/>
      <c r="O24" s="40"/>
      <c r="P24" s="5"/>
    </row>
    <row r="25" spans="2:16" ht="13.8" thickBot="1" x14ac:dyDescent="0.3">
      <c r="B25" s="10"/>
      <c r="C25" s="20"/>
      <c r="D25" s="21"/>
      <c r="E25" s="21"/>
      <c r="F25" s="612"/>
      <c r="G25" s="21"/>
      <c r="H25" s="21"/>
      <c r="I25" s="21"/>
      <c r="J25" s="612"/>
      <c r="K25" s="21"/>
      <c r="L25" s="4"/>
      <c r="M25" s="22"/>
      <c r="N25" s="23"/>
      <c r="O25" s="40"/>
      <c r="P25" s="5"/>
    </row>
    <row r="26" spans="2:16" x14ac:dyDescent="0.25">
      <c r="B26" s="10"/>
      <c r="C26" s="27"/>
      <c r="D26" s="28"/>
      <c r="E26" s="28"/>
      <c r="F26" s="29"/>
      <c r="G26" s="28"/>
      <c r="H26" s="28"/>
      <c r="I26" s="28"/>
      <c r="J26" s="29"/>
      <c r="K26" s="28"/>
      <c r="L26" s="29"/>
      <c r="M26" s="30"/>
      <c r="N26" s="31"/>
      <c r="O26" s="40"/>
      <c r="P26" s="37"/>
    </row>
    <row r="27" spans="2:16" ht="13.8" thickBot="1" x14ac:dyDescent="0.3">
      <c r="B27" s="10"/>
      <c r="C27" s="10"/>
      <c r="D27" s="4"/>
      <c r="E27" s="4"/>
      <c r="F27" s="612"/>
      <c r="G27" s="4"/>
      <c r="H27" s="4"/>
      <c r="I27" s="4"/>
      <c r="J27" s="612"/>
      <c r="K27" s="4"/>
      <c r="L27" s="4"/>
      <c r="M27" s="32">
        <f>SUM(M19:M26)</f>
        <v>1705821</v>
      </c>
      <c r="N27" s="33">
        <f>SUM(N19:N26)</f>
        <v>1705821</v>
      </c>
      <c r="O27" s="40"/>
      <c r="P27" s="84"/>
    </row>
    <row r="28" spans="2:16" ht="14.4" thickTop="1" thickBot="1" x14ac:dyDescent="0.3">
      <c r="B28" s="10"/>
      <c r="C28" s="34"/>
      <c r="D28" s="6"/>
      <c r="E28" s="6"/>
      <c r="F28" s="6"/>
      <c r="G28" s="6"/>
      <c r="H28" s="6"/>
      <c r="I28" s="6"/>
      <c r="J28" s="6"/>
      <c r="K28" s="6"/>
      <c r="L28" s="6"/>
      <c r="M28" s="35"/>
      <c r="N28" s="36">
        <f>+N27-M27</f>
        <v>0</v>
      </c>
      <c r="O28" s="40"/>
    </row>
    <row r="29" spans="2:16" x14ac:dyDescent="0.25">
      <c r="B29" s="10"/>
      <c r="C29" s="4"/>
      <c r="D29" s="4"/>
      <c r="E29" s="4"/>
      <c r="F29" s="612"/>
      <c r="G29" s="4"/>
      <c r="H29" s="4"/>
      <c r="I29" s="4"/>
      <c r="J29" s="612"/>
      <c r="K29" s="4"/>
      <c r="L29" s="4"/>
      <c r="M29" s="4"/>
      <c r="N29" s="4"/>
      <c r="O29" s="40"/>
    </row>
    <row r="30" spans="2:16" x14ac:dyDescent="0.25">
      <c r="B30" s="10"/>
      <c r="C30" s="2279" t="s">
        <v>1409</v>
      </c>
      <c r="D30" s="2279"/>
      <c r="E30" s="4"/>
      <c r="F30" s="612"/>
      <c r="G30" s="4"/>
      <c r="H30" s="4"/>
      <c r="I30" s="4"/>
      <c r="J30" s="612"/>
      <c r="K30" s="4"/>
      <c r="L30" s="4"/>
      <c r="M30" s="4"/>
      <c r="N30" s="37"/>
      <c r="O30" s="40"/>
    </row>
    <row r="31" spans="2:16" x14ac:dyDescent="0.25">
      <c r="B31" s="10"/>
      <c r="C31" s="610" t="s">
        <v>1614</v>
      </c>
      <c r="D31" s="4"/>
      <c r="E31" s="4"/>
      <c r="F31" s="612"/>
      <c r="G31" s="4"/>
      <c r="H31" s="4"/>
      <c r="I31" s="4"/>
      <c r="J31" s="612"/>
      <c r="K31" s="4"/>
      <c r="L31" s="4"/>
      <c r="M31" s="4"/>
      <c r="N31" s="37"/>
      <c r="O31" s="40"/>
    </row>
    <row r="32" spans="2:16" x14ac:dyDescent="0.25">
      <c r="B32" s="10"/>
      <c r="C32" s="38" t="s">
        <v>1118</v>
      </c>
      <c r="D32" s="38"/>
      <c r="E32" s="38"/>
      <c r="F32" s="610"/>
      <c r="G32" s="38"/>
      <c r="H32" s="38"/>
      <c r="I32" s="38"/>
      <c r="J32" s="610"/>
      <c r="K32" s="38"/>
      <c r="L32" s="38"/>
      <c r="M32" s="38"/>
      <c r="N32" s="212"/>
      <c r="O32" s="40"/>
    </row>
    <row r="33" spans="2:15" x14ac:dyDescent="0.25">
      <c r="B33" s="10"/>
      <c r="C33" s="522" t="s">
        <v>1784</v>
      </c>
      <c r="D33" s="38"/>
      <c r="E33" s="38"/>
      <c r="F33" s="610"/>
      <c r="G33" s="38"/>
      <c r="H33" s="38"/>
      <c r="I33" s="38"/>
      <c r="J33" s="610"/>
      <c r="K33" s="38"/>
      <c r="L33" s="38"/>
      <c r="M33" s="38"/>
      <c r="N33" s="212"/>
      <c r="O33" s="40"/>
    </row>
    <row r="34" spans="2:15" x14ac:dyDescent="0.25">
      <c r="B34" s="10"/>
      <c r="C34" s="3" t="s">
        <v>962</v>
      </c>
      <c r="D34" s="3"/>
      <c r="E34" s="4"/>
      <c r="F34" s="612"/>
      <c r="G34" s="4" t="s">
        <v>926</v>
      </c>
      <c r="H34" s="4"/>
      <c r="I34" s="4"/>
      <c r="J34" s="612"/>
      <c r="K34" s="4"/>
      <c r="L34" s="4"/>
      <c r="M34" s="4"/>
      <c r="N34" s="37"/>
      <c r="O34" s="40"/>
    </row>
    <row r="35" spans="2:15" x14ac:dyDescent="0.25">
      <c r="B35" s="10"/>
      <c r="C35" s="3"/>
      <c r="D35" s="3"/>
      <c r="E35" s="4"/>
      <c r="F35" s="612"/>
      <c r="G35" s="4"/>
      <c r="H35" s="4"/>
      <c r="I35" s="4"/>
      <c r="J35" s="612"/>
      <c r="K35" s="4"/>
      <c r="L35" s="4"/>
      <c r="M35" s="4"/>
      <c r="N35" s="37"/>
      <c r="O35" s="40"/>
    </row>
    <row r="36" spans="2:15" x14ac:dyDescent="0.25">
      <c r="B36" s="10"/>
      <c r="C36" s="3" t="s">
        <v>963</v>
      </c>
      <c r="D36" s="3"/>
      <c r="E36" s="4"/>
      <c r="F36" s="612"/>
      <c r="G36" s="4" t="s">
        <v>909</v>
      </c>
      <c r="H36" s="4"/>
      <c r="I36" s="4"/>
      <c r="J36" s="612"/>
      <c r="K36" s="4"/>
      <c r="L36" s="4"/>
      <c r="M36" s="4"/>
      <c r="N36" s="37"/>
      <c r="O36" s="40"/>
    </row>
    <row r="37" spans="2:15" x14ac:dyDescent="0.25">
      <c r="B37" s="10"/>
      <c r="C37" s="3" t="s">
        <v>964</v>
      </c>
      <c r="D37" s="3"/>
      <c r="E37" s="4"/>
      <c r="F37" s="612"/>
      <c r="G37" s="4"/>
      <c r="H37" s="4"/>
      <c r="I37" s="4"/>
      <c r="J37" s="612"/>
      <c r="K37" s="4"/>
      <c r="L37" s="4"/>
      <c r="M37" s="4"/>
      <c r="N37" s="37"/>
      <c r="O37" s="40"/>
    </row>
    <row r="38" spans="2:15" x14ac:dyDescent="0.25">
      <c r="B38" s="10"/>
      <c r="C38" s="3" t="s">
        <v>965</v>
      </c>
      <c r="D38" s="3"/>
      <c r="E38" s="4"/>
      <c r="F38" s="612"/>
      <c r="G38" s="4"/>
      <c r="H38" s="4"/>
      <c r="I38" s="4"/>
      <c r="J38" s="612"/>
      <c r="K38" s="4"/>
      <c r="L38" s="4"/>
      <c r="M38" s="4"/>
      <c r="N38" s="37"/>
      <c r="O38" s="40"/>
    </row>
    <row r="39" spans="2:15" x14ac:dyDescent="0.25">
      <c r="B39" s="10"/>
      <c r="C39" s="3"/>
      <c r="D39" s="3"/>
      <c r="E39" s="4"/>
      <c r="F39" s="612"/>
      <c r="G39" s="4"/>
      <c r="H39" s="4"/>
      <c r="I39" s="4"/>
      <c r="J39" s="612"/>
      <c r="K39" s="4"/>
      <c r="L39" s="4"/>
      <c r="M39" s="4"/>
      <c r="N39" s="37"/>
      <c r="O39" s="40"/>
    </row>
    <row r="40" spans="2:15" x14ac:dyDescent="0.25">
      <c r="B40" s="10"/>
      <c r="C40" s="3" t="s">
        <v>64</v>
      </c>
      <c r="D40" s="3"/>
      <c r="E40" s="4"/>
      <c r="G40" s="4" t="s">
        <v>928</v>
      </c>
      <c r="H40" s="4"/>
      <c r="I40" s="4"/>
      <c r="O40" s="40"/>
    </row>
    <row r="41" spans="2:15" x14ac:dyDescent="0.25">
      <c r="B41" s="10"/>
      <c r="C41" s="4"/>
      <c r="D41" s="4"/>
      <c r="E41" s="4"/>
      <c r="F41" s="609"/>
      <c r="G41" s="4"/>
      <c r="H41" s="4"/>
      <c r="I41" s="4"/>
      <c r="J41" s="609"/>
      <c r="K41" s="3" t="s">
        <v>960</v>
      </c>
      <c r="L41" s="3"/>
      <c r="M41" s="3"/>
      <c r="N41" s="238" t="s">
        <v>777</v>
      </c>
      <c r="O41" s="40"/>
    </row>
    <row r="42" spans="2:15" x14ac:dyDescent="0.25">
      <c r="B42" s="10"/>
      <c r="C42" s="4"/>
      <c r="D42" s="4"/>
      <c r="E42" s="4"/>
      <c r="F42" s="609"/>
      <c r="G42" s="4"/>
      <c r="H42" s="4"/>
      <c r="I42" s="4"/>
      <c r="J42" s="609"/>
      <c r="K42" s="3" t="s">
        <v>961</v>
      </c>
      <c r="L42" s="3"/>
      <c r="M42" s="3"/>
      <c r="N42" s="405">
        <v>38014</v>
      </c>
      <c r="O42" s="40"/>
    </row>
    <row r="43" spans="2:15" ht="13.8" thickBot="1" x14ac:dyDescent="0.3">
      <c r="B43" s="34"/>
      <c r="C43" s="6"/>
      <c r="D43" s="6"/>
      <c r="E43" s="6"/>
      <c r="F43" s="6"/>
      <c r="G43" s="6"/>
      <c r="H43" s="6"/>
      <c r="I43" s="6"/>
      <c r="J43" s="6"/>
      <c r="K43" s="6"/>
      <c r="L43" s="6"/>
      <c r="M43" s="6"/>
      <c r="N43" s="49"/>
      <c r="O43" s="50"/>
    </row>
    <row r="46" spans="2:15" x14ac:dyDescent="0.25">
      <c r="C46" s="71"/>
      <c r="I46" s="4"/>
    </row>
  </sheetData>
  <mergeCells count="6">
    <mergeCell ref="B4:N4"/>
    <mergeCell ref="B6:N6"/>
    <mergeCell ref="C30:D30"/>
    <mergeCell ref="B7:D7"/>
    <mergeCell ref="B10:C10"/>
    <mergeCell ref="B5:O5"/>
  </mergeCells>
  <phoneticPr fontId="0" type="noConversion"/>
  <printOptions horizontalCentered="1"/>
  <pageMargins left="0.1" right="0.15" top="1" bottom="0.75" header="0.69" footer="0"/>
  <pageSetup scale="86" fitToHeight="15" orientation="landscape" r:id="rId1"/>
  <headerFooter alignWithMargins="0">
    <oddFooter>&amp;L&amp;"Times New Roman,Regular"&amp;9
Journal Entry Control Log
June 2016
&amp;R&amp;P of &amp;N
&amp;D   &amp;T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F124"/>
  <sheetViews>
    <sheetView topLeftCell="L37" zoomScale="80" zoomScaleNormal="80" workbookViewId="0">
      <selection activeCell="AA63" sqref="AA63"/>
    </sheetView>
  </sheetViews>
  <sheetFormatPr defaultRowHeight="13.2" x14ac:dyDescent="0.25"/>
  <cols>
    <col min="1" max="1" width="10.109375" customWidth="1"/>
    <col min="2" max="2" width="15.88671875" customWidth="1"/>
    <col min="3" max="3" width="13.44140625" bestFit="1" customWidth="1"/>
    <col min="4" max="4" width="14.44140625" bestFit="1" customWidth="1"/>
    <col min="5" max="5" width="13.88671875" bestFit="1" customWidth="1"/>
    <col min="6" max="6" width="12.109375" customWidth="1"/>
    <col min="7" max="7" width="12.44140625" customWidth="1"/>
    <col min="8" max="8" width="15" customWidth="1"/>
    <col min="9" max="9" width="13.44140625" customWidth="1"/>
    <col min="10" max="12" width="13.44140625" bestFit="1" customWidth="1"/>
    <col min="13" max="13" width="13" customWidth="1"/>
    <col min="14" max="22" width="13.44140625" customWidth="1"/>
    <col min="23" max="26" width="13.44140625" bestFit="1" customWidth="1"/>
    <col min="27" max="28" width="13.44140625" customWidth="1"/>
    <col min="29" max="29" width="12.33203125" bestFit="1" customWidth="1"/>
    <col min="31" max="31" width="13.88671875" bestFit="1" customWidth="1"/>
    <col min="32" max="32" width="14.88671875" bestFit="1" customWidth="1"/>
  </cols>
  <sheetData>
    <row r="1" spans="1:28" x14ac:dyDescent="0.25">
      <c r="A1" s="626"/>
      <c r="B1" s="51"/>
      <c r="C1" s="51"/>
      <c r="D1" s="51"/>
      <c r="E1" s="51"/>
      <c r="F1" s="51"/>
      <c r="G1" s="51"/>
      <c r="H1" s="51"/>
      <c r="I1" s="51"/>
      <c r="J1" s="51"/>
    </row>
    <row r="2" spans="1:28" x14ac:dyDescent="0.25">
      <c r="A2" s="143" t="s">
        <v>459</v>
      </c>
      <c r="B2" s="144"/>
      <c r="C2" s="144"/>
      <c r="D2" s="144"/>
      <c r="E2" s="144"/>
      <c r="F2" s="292" t="s">
        <v>793</v>
      </c>
      <c r="G2" s="292"/>
      <c r="H2" s="600"/>
      <c r="I2" s="600"/>
      <c r="J2" s="286" t="s">
        <v>777</v>
      </c>
    </row>
    <row r="3" spans="1:28" x14ac:dyDescent="0.25">
      <c r="A3" s="143"/>
      <c r="B3" s="144"/>
      <c r="C3" s="144"/>
      <c r="D3" s="144"/>
      <c r="E3" s="144"/>
      <c r="F3" s="144"/>
      <c r="G3" s="144"/>
      <c r="H3" s="145"/>
      <c r="I3" s="145"/>
      <c r="J3" s="285"/>
    </row>
    <row r="4" spans="1:28" x14ac:dyDescent="0.25">
      <c r="A4" s="146" t="s">
        <v>1671</v>
      </c>
      <c r="B4" s="144"/>
      <c r="C4" s="144"/>
      <c r="D4" s="144"/>
      <c r="E4" s="144"/>
      <c r="F4" s="144"/>
      <c r="G4" s="144"/>
      <c r="H4" s="145"/>
      <c r="I4" s="145"/>
    </row>
    <row r="5" spans="1:28" x14ac:dyDescent="0.25">
      <c r="A5" s="146" t="s">
        <v>460</v>
      </c>
      <c r="B5" s="144"/>
      <c r="C5" s="144"/>
      <c r="D5" s="144"/>
      <c r="E5" s="144"/>
      <c r="F5" s="144"/>
      <c r="G5" s="144"/>
      <c r="H5" s="145"/>
      <c r="I5" s="145"/>
    </row>
    <row r="6" spans="1:28" s="146" customFormat="1" x14ac:dyDescent="0.25">
      <c r="A6" s="146" t="s">
        <v>461</v>
      </c>
      <c r="B6" s="147"/>
      <c r="C6" s="147"/>
      <c r="D6" s="147"/>
      <c r="E6" s="147"/>
      <c r="F6" s="147"/>
      <c r="G6" s="147"/>
      <c r="H6" s="148"/>
      <c r="I6" s="148"/>
    </row>
    <row r="7" spans="1:28" s="146" customFormat="1" x14ac:dyDescent="0.25">
      <c r="A7" s="146" t="s">
        <v>462</v>
      </c>
      <c r="B7" s="147"/>
      <c r="C7" s="147"/>
      <c r="D7" s="147"/>
      <c r="E7" s="147"/>
      <c r="F7" s="147"/>
      <c r="G7" s="147"/>
      <c r="H7" s="148"/>
      <c r="I7" s="148"/>
    </row>
    <row r="8" spans="1:28" s="146" customFormat="1" x14ac:dyDescent="0.25">
      <c r="A8" s="146" t="s">
        <v>463</v>
      </c>
      <c r="B8" s="147"/>
      <c r="C8" s="147"/>
      <c r="D8" s="147"/>
      <c r="E8" s="147"/>
      <c r="F8" s="147"/>
      <c r="G8" s="147"/>
      <c r="H8" s="148"/>
      <c r="I8" s="148"/>
    </row>
    <row r="9" spans="1:28" s="146" customFormat="1" x14ac:dyDescent="0.25">
      <c r="B9" s="147" t="s">
        <v>464</v>
      </c>
      <c r="C9" s="147"/>
      <c r="D9" s="147"/>
      <c r="F9" s="149">
        <f>E20</f>
        <v>31577208.049999997</v>
      </c>
      <c r="G9" s="147"/>
      <c r="H9" s="148"/>
      <c r="I9" s="148"/>
    </row>
    <row r="10" spans="1:28" s="146" customFormat="1" x14ac:dyDescent="0.25">
      <c r="B10" s="1110" t="s">
        <v>1792</v>
      </c>
      <c r="C10" s="147"/>
      <c r="D10" s="147"/>
      <c r="F10" s="150">
        <f>SUM(D21:D30)</f>
        <v>-1657388.2</v>
      </c>
      <c r="G10" s="147"/>
      <c r="H10" s="148"/>
      <c r="I10" s="148"/>
    </row>
    <row r="11" spans="1:28" s="146" customFormat="1" x14ac:dyDescent="0.25">
      <c r="B11" s="1110" t="s">
        <v>1793</v>
      </c>
      <c r="C11" s="147"/>
      <c r="D11" s="147"/>
      <c r="E11" s="147"/>
      <c r="F11" s="149">
        <f>L88</f>
        <v>17559385.342499997</v>
      </c>
      <c r="G11" s="147"/>
      <c r="H11" s="148"/>
      <c r="I11" s="148"/>
    </row>
    <row r="12" spans="1:28" s="146" customFormat="1" x14ac:dyDescent="0.25">
      <c r="B12" s="147" t="s">
        <v>465</v>
      </c>
      <c r="C12" s="147"/>
      <c r="D12" s="147"/>
      <c r="E12" s="147"/>
      <c r="F12" s="151">
        <f>SUM(F9:F11)</f>
        <v>47479205.192499995</v>
      </c>
      <c r="G12" s="147"/>
      <c r="H12" s="148"/>
      <c r="I12" s="148"/>
    </row>
    <row r="13" spans="1:28" s="146" customFormat="1" x14ac:dyDescent="0.25">
      <c r="B13" s="147"/>
      <c r="C13" s="147"/>
      <c r="D13" s="147"/>
      <c r="E13" s="147"/>
      <c r="F13" s="152"/>
      <c r="G13" s="147"/>
      <c r="H13" s="148"/>
      <c r="I13" s="148"/>
    </row>
    <row r="14" spans="1:28" x14ac:dyDescent="0.25">
      <c r="A14" s="143"/>
      <c r="B14" s="1122" t="s">
        <v>719</v>
      </c>
      <c r="C14" s="1123"/>
      <c r="D14" s="1123"/>
      <c r="E14" s="1124"/>
      <c r="F14" s="1117"/>
      <c r="G14" s="156"/>
      <c r="H14" s="1125"/>
      <c r="I14" s="1125"/>
      <c r="J14" s="1122" t="s">
        <v>466</v>
      </c>
      <c r="K14" s="1126"/>
      <c r="L14" s="1126"/>
      <c r="M14" s="1127"/>
      <c r="N14" s="140"/>
      <c r="O14" s="140"/>
      <c r="P14" s="140"/>
      <c r="Q14" s="140"/>
      <c r="R14" s="140"/>
      <c r="S14" s="140"/>
      <c r="T14" s="140"/>
      <c r="U14" s="140"/>
      <c r="V14" s="140"/>
      <c r="W14" s="140"/>
      <c r="X14" s="140"/>
      <c r="Y14" s="140"/>
      <c r="Z14" s="140"/>
      <c r="AA14" s="140"/>
      <c r="AB14" s="140"/>
    </row>
    <row r="15" spans="1:28" x14ac:dyDescent="0.25">
      <c r="A15" s="1128"/>
      <c r="B15" s="1129" t="s">
        <v>715</v>
      </c>
      <c r="C15" s="1129"/>
      <c r="D15" s="1129"/>
      <c r="E15" s="159" t="s">
        <v>716</v>
      </c>
      <c r="F15" s="1129" t="s">
        <v>467</v>
      </c>
      <c r="G15" s="1129" t="s">
        <v>468</v>
      </c>
      <c r="H15" s="1130" t="s">
        <v>469</v>
      </c>
      <c r="I15" s="1130" t="s">
        <v>470</v>
      </c>
      <c r="J15" s="1118" t="s">
        <v>715</v>
      </c>
      <c r="K15" s="1129"/>
      <c r="L15" s="1129"/>
      <c r="M15" s="159" t="s">
        <v>716</v>
      </c>
      <c r="N15" s="230" t="s">
        <v>471</v>
      </c>
      <c r="O15" s="140"/>
      <c r="P15" s="140"/>
      <c r="Q15" s="140"/>
      <c r="R15" s="140"/>
      <c r="S15" s="140"/>
      <c r="T15" s="140"/>
      <c r="U15" s="140"/>
      <c r="V15" s="140"/>
      <c r="W15" s="140"/>
      <c r="X15" s="140"/>
      <c r="Y15" s="140"/>
      <c r="Z15" s="140"/>
      <c r="AA15" s="140"/>
      <c r="AB15" s="140"/>
    </row>
    <row r="16" spans="1:28" x14ac:dyDescent="0.25">
      <c r="A16" s="1131"/>
      <c r="B16" s="154" t="s">
        <v>472</v>
      </c>
      <c r="C16" s="419" t="s">
        <v>525</v>
      </c>
      <c r="D16" s="420" t="s">
        <v>527</v>
      </c>
      <c r="E16" s="158" t="s">
        <v>472</v>
      </c>
      <c r="F16" s="421" t="s">
        <v>529</v>
      </c>
      <c r="G16" s="419" t="s">
        <v>475</v>
      </c>
      <c r="H16" s="422" t="s">
        <v>685</v>
      </c>
      <c r="I16" s="155" t="s">
        <v>477</v>
      </c>
      <c r="J16" s="153" t="s">
        <v>472</v>
      </c>
      <c r="K16" s="154" t="s">
        <v>473</v>
      </c>
      <c r="L16" s="154" t="s">
        <v>474</v>
      </c>
      <c r="M16" s="158" t="s">
        <v>472</v>
      </c>
      <c r="N16" s="157"/>
      <c r="O16" s="140"/>
      <c r="P16" s="140"/>
      <c r="Q16" s="140"/>
      <c r="R16" s="140"/>
      <c r="S16" s="140"/>
      <c r="T16" s="140"/>
      <c r="U16" s="140"/>
      <c r="V16" s="140"/>
      <c r="W16" s="140"/>
      <c r="X16" s="140"/>
      <c r="Y16" s="140"/>
      <c r="Z16" s="140"/>
      <c r="AA16" s="140"/>
      <c r="AB16" s="140"/>
    </row>
    <row r="17" spans="1:28" x14ac:dyDescent="0.25">
      <c r="A17" s="1131"/>
      <c r="B17" s="156"/>
      <c r="C17" s="156"/>
      <c r="D17" s="156"/>
      <c r="E17" s="159"/>
      <c r="F17" s="156"/>
      <c r="G17" s="156"/>
      <c r="H17" s="1125"/>
      <c r="I17" s="1125"/>
      <c r="J17" s="1118"/>
      <c r="K17" s="140"/>
      <c r="L17" s="140"/>
      <c r="M17" s="157"/>
      <c r="N17" s="157"/>
      <c r="O17" s="140"/>
      <c r="P17" s="140"/>
      <c r="Q17" s="140"/>
      <c r="R17" s="140"/>
      <c r="S17" s="140"/>
      <c r="T17" s="140"/>
      <c r="U17" s="140"/>
      <c r="V17" s="140"/>
      <c r="W17" s="140"/>
      <c r="X17" s="140"/>
      <c r="Y17" s="140"/>
      <c r="Z17" s="140"/>
      <c r="AA17" s="140"/>
      <c r="AB17" s="140"/>
    </row>
    <row r="18" spans="1:28" x14ac:dyDescent="0.25">
      <c r="A18" s="1131"/>
      <c r="B18" s="176"/>
      <c r="C18" s="176"/>
      <c r="D18" s="176"/>
      <c r="E18" s="161"/>
      <c r="F18" s="156"/>
      <c r="G18" s="156"/>
      <c r="H18" s="1125"/>
      <c r="I18" s="1125"/>
      <c r="J18" s="1117"/>
      <c r="K18" s="140"/>
      <c r="L18" s="140"/>
      <c r="M18" s="157"/>
      <c r="N18" s="157"/>
      <c r="O18" s="140"/>
      <c r="P18" s="140"/>
      <c r="Q18" s="140"/>
      <c r="R18" s="140"/>
      <c r="S18" s="140"/>
      <c r="T18" s="140"/>
      <c r="U18" s="140"/>
      <c r="V18" s="140"/>
      <c r="W18" s="140"/>
      <c r="X18" s="140"/>
      <c r="Y18" s="140"/>
      <c r="Z18" s="140"/>
      <c r="AA18" s="140"/>
      <c r="AB18" s="140"/>
    </row>
    <row r="19" spans="1:28" x14ac:dyDescent="0.25">
      <c r="A19" s="1131" t="s">
        <v>478</v>
      </c>
      <c r="B19" s="176"/>
      <c r="C19" s="176"/>
      <c r="D19" s="176"/>
      <c r="E19" s="1007">
        <v>29460746.93</v>
      </c>
      <c r="F19" s="1132">
        <f>+'Library Vol # YE 15,16,17'!Q9</f>
        <v>1109242</v>
      </c>
      <c r="G19" s="1133">
        <f t="shared" ref="G19:G30" si="0">ROUND(E19/F19,2)</f>
        <v>26.56</v>
      </c>
      <c r="H19" s="1125"/>
      <c r="I19" s="1125"/>
      <c r="J19" s="1117"/>
      <c r="K19" s="156"/>
      <c r="L19" s="156"/>
      <c r="M19" s="157"/>
      <c r="N19" s="157"/>
      <c r="O19" s="140"/>
      <c r="P19" s="933"/>
      <c r="Q19" s="140"/>
      <c r="R19" s="140"/>
      <c r="S19" s="140"/>
      <c r="T19" s="140"/>
      <c r="U19" s="140"/>
      <c r="V19" s="140"/>
      <c r="W19" s="140"/>
      <c r="X19" s="140"/>
      <c r="Y19" s="140"/>
      <c r="Z19" s="140"/>
      <c r="AA19" s="140"/>
      <c r="AB19" s="140"/>
    </row>
    <row r="20" spans="1:28" x14ac:dyDescent="0.25">
      <c r="A20" s="1131" t="s">
        <v>479</v>
      </c>
      <c r="B20" s="604">
        <f t="shared" ref="B20:B29" si="1">+E19</f>
        <v>29460746.93</v>
      </c>
      <c r="C20" s="942">
        <v>2201718.7200000002</v>
      </c>
      <c r="D20" s="177">
        <f t="shared" ref="D20:D29" si="2">-H20*$G$19</f>
        <v>-85257.599999999991</v>
      </c>
      <c r="E20" s="163">
        <f t="shared" ref="E20:E30" si="3">SUM(B20:D20)</f>
        <v>31577208.049999997</v>
      </c>
      <c r="F20" s="1132">
        <f>+'Library Vol # YE 15,16,17'!Q10</f>
        <v>1140339</v>
      </c>
      <c r="G20" s="1133">
        <f t="shared" si="0"/>
        <v>27.69</v>
      </c>
      <c r="H20" s="1132">
        <f>+'Library Vol # YE 15,16,17'!S10</f>
        <v>3210</v>
      </c>
      <c r="I20" s="1465">
        <f t="shared" ref="I20:I29" si="4">$G$19</f>
        <v>26.56</v>
      </c>
      <c r="J20" s="1117"/>
      <c r="K20" s="156"/>
      <c r="L20" s="156"/>
      <c r="M20" s="157"/>
      <c r="N20" s="157"/>
      <c r="O20" s="140"/>
      <c r="P20" s="933"/>
      <c r="Q20" s="140"/>
      <c r="R20" s="140"/>
      <c r="S20" s="140"/>
      <c r="T20" s="140"/>
      <c r="U20" s="140"/>
      <c r="V20" s="140"/>
      <c r="W20" s="140"/>
      <c r="X20" s="140"/>
      <c r="Y20" s="140"/>
      <c r="Z20" s="140"/>
      <c r="AA20" s="140"/>
      <c r="AB20" s="140"/>
    </row>
    <row r="21" spans="1:28" x14ac:dyDescent="0.25">
      <c r="A21" s="1131" t="s">
        <v>480</v>
      </c>
      <c r="B21" s="604">
        <f t="shared" si="1"/>
        <v>31577208.049999997</v>
      </c>
      <c r="C21" s="942">
        <v>3005575.94</v>
      </c>
      <c r="D21" s="177">
        <f t="shared" si="2"/>
        <v>-205547.84</v>
      </c>
      <c r="E21" s="163">
        <f t="shared" si="3"/>
        <v>34377236.149999991</v>
      </c>
      <c r="F21" s="1132">
        <f>+'Library Vol # YE 15,16,17'!Q11</f>
        <v>1158200</v>
      </c>
      <c r="G21" s="1133">
        <f t="shared" si="0"/>
        <v>29.68</v>
      </c>
      <c r="H21" s="1132">
        <f>+'Library Vol # YE 15,16,17'!S11</f>
        <v>7739</v>
      </c>
      <c r="I21" s="1465">
        <f t="shared" si="4"/>
        <v>26.56</v>
      </c>
      <c r="J21" s="1117"/>
      <c r="K21" s="156"/>
      <c r="L21" s="156"/>
      <c r="M21" s="157"/>
      <c r="N21" s="157"/>
      <c r="O21" s="140"/>
      <c r="P21" s="933"/>
      <c r="Q21" s="140"/>
      <c r="R21" s="140"/>
      <c r="S21" s="140"/>
      <c r="T21" s="140"/>
      <c r="U21" s="140"/>
      <c r="V21" s="140"/>
      <c r="W21" s="140"/>
      <c r="X21" s="140"/>
      <c r="Y21" s="140"/>
      <c r="Z21" s="140"/>
      <c r="AA21" s="140"/>
      <c r="AB21" s="140"/>
    </row>
    <row r="22" spans="1:28" x14ac:dyDescent="0.25">
      <c r="A22" s="1131" t="s">
        <v>481</v>
      </c>
      <c r="B22" s="604">
        <f t="shared" si="1"/>
        <v>34377236.149999991</v>
      </c>
      <c r="C22" s="942">
        <v>2586084.2999999998</v>
      </c>
      <c r="D22" s="177">
        <f t="shared" si="2"/>
        <v>-158111.67999999999</v>
      </c>
      <c r="E22" s="163">
        <f t="shared" si="3"/>
        <v>36805208.769999988</v>
      </c>
      <c r="F22" s="1132">
        <f>+'Library Vol # YE 15,16,17'!Q12</f>
        <v>1188093</v>
      </c>
      <c r="G22" s="1133">
        <f t="shared" si="0"/>
        <v>30.98</v>
      </c>
      <c r="H22" s="1132">
        <f>+'Library Vol # YE 15,16,17'!S12</f>
        <v>5953</v>
      </c>
      <c r="I22" s="1465">
        <f t="shared" si="4"/>
        <v>26.56</v>
      </c>
      <c r="J22" s="1117"/>
      <c r="K22" s="156"/>
      <c r="L22" s="156"/>
      <c r="M22" s="157"/>
      <c r="N22" s="157"/>
      <c r="O22" s="140"/>
      <c r="P22" s="933"/>
      <c r="Q22" s="140"/>
      <c r="R22" s="140"/>
      <c r="S22" s="140"/>
      <c r="T22" s="140"/>
      <c r="U22" s="140"/>
      <c r="V22" s="140"/>
      <c r="W22" s="140"/>
      <c r="X22" s="140"/>
      <c r="Y22" s="140"/>
      <c r="Z22" s="140"/>
      <c r="AA22" s="140"/>
      <c r="AB22" s="140"/>
    </row>
    <row r="23" spans="1:28" x14ac:dyDescent="0.25">
      <c r="A23" s="1131" t="s">
        <v>482</v>
      </c>
      <c r="B23" s="604">
        <f t="shared" si="1"/>
        <v>36805208.769999988</v>
      </c>
      <c r="C23" s="942">
        <v>2913255.07</v>
      </c>
      <c r="D23" s="177">
        <f t="shared" si="2"/>
        <v>-182254.72</v>
      </c>
      <c r="E23" s="163">
        <f t="shared" si="3"/>
        <v>39536209.11999999</v>
      </c>
      <c r="F23" s="1132">
        <f>+'Library Vol # YE 15,16,17'!Q13</f>
        <v>1215397</v>
      </c>
      <c r="G23" s="1133">
        <f t="shared" si="0"/>
        <v>32.53</v>
      </c>
      <c r="H23" s="1132">
        <f>+'Library Vol # YE 15,16,17'!S13</f>
        <v>6862</v>
      </c>
      <c r="I23" s="1465">
        <f t="shared" si="4"/>
        <v>26.56</v>
      </c>
      <c r="J23" s="1117"/>
      <c r="K23" s="156"/>
      <c r="L23" s="156"/>
      <c r="M23" s="157"/>
      <c r="N23" s="157"/>
      <c r="O23" s="140"/>
      <c r="P23" s="933"/>
      <c r="Q23" s="140"/>
      <c r="R23" s="140"/>
      <c r="S23" s="140"/>
      <c r="T23" s="140"/>
      <c r="U23" s="140"/>
      <c r="V23" s="140"/>
      <c r="W23" s="140"/>
      <c r="X23" s="140"/>
      <c r="Y23" s="140"/>
      <c r="Z23" s="140"/>
      <c r="AA23" s="140"/>
      <c r="AB23" s="140"/>
    </row>
    <row r="24" spans="1:28" x14ac:dyDescent="0.25">
      <c r="A24" s="1131" t="s">
        <v>483</v>
      </c>
      <c r="B24" s="604">
        <f t="shared" si="1"/>
        <v>39536209.11999999</v>
      </c>
      <c r="C24" s="942">
        <v>3903718.16</v>
      </c>
      <c r="D24" s="177">
        <f t="shared" si="2"/>
        <v>-129798.71999999999</v>
      </c>
      <c r="E24" s="163">
        <f t="shared" si="3"/>
        <v>43310128.559999987</v>
      </c>
      <c r="F24" s="1132">
        <f>+'Library Vol # YE 15,16,17'!Q14</f>
        <v>1245668</v>
      </c>
      <c r="G24" s="1133">
        <f t="shared" si="0"/>
        <v>34.770000000000003</v>
      </c>
      <c r="H24" s="1132">
        <f>+'Library Vol # YE 15,16,17'!S14</f>
        <v>4887</v>
      </c>
      <c r="I24" s="1465">
        <f t="shared" si="4"/>
        <v>26.56</v>
      </c>
      <c r="J24" s="1117"/>
      <c r="K24" s="156"/>
      <c r="L24" s="156"/>
      <c r="M24" s="157"/>
      <c r="N24" s="157"/>
      <c r="O24" s="140"/>
      <c r="P24" s="933"/>
      <c r="Q24" s="140"/>
      <c r="R24" s="140"/>
      <c r="S24" s="140"/>
      <c r="T24" s="140"/>
      <c r="U24" s="140"/>
      <c r="V24" s="140"/>
      <c r="W24" s="140"/>
      <c r="X24" s="140"/>
      <c r="Y24" s="140"/>
      <c r="Z24" s="140"/>
      <c r="AA24" s="140"/>
      <c r="AB24" s="140"/>
    </row>
    <row r="25" spans="1:28" x14ac:dyDescent="0.25">
      <c r="A25" s="1131" t="s">
        <v>484</v>
      </c>
      <c r="B25" s="604">
        <f t="shared" si="1"/>
        <v>43310128.559999987</v>
      </c>
      <c r="C25" s="942">
        <f>SUM(4420953.85+59519.95)</f>
        <v>4480473.8</v>
      </c>
      <c r="D25" s="177">
        <f t="shared" si="2"/>
        <v>-94288</v>
      </c>
      <c r="E25" s="163">
        <f t="shared" si="3"/>
        <v>47696314.359999985</v>
      </c>
      <c r="F25" s="1132">
        <f>+'Library Vol # YE 15,16,17'!Q15</f>
        <v>1282706</v>
      </c>
      <c r="G25" s="1133">
        <f t="shared" si="0"/>
        <v>37.18</v>
      </c>
      <c r="H25" s="1132">
        <f>+'Library Vol # YE 15,16,17'!S15</f>
        <v>3550</v>
      </c>
      <c r="I25" s="1465">
        <f t="shared" si="4"/>
        <v>26.56</v>
      </c>
      <c r="J25" s="1117"/>
      <c r="K25" s="156"/>
      <c r="L25" s="156"/>
      <c r="M25" s="157"/>
      <c r="N25" s="157"/>
      <c r="O25" s="140"/>
      <c r="P25" s="933"/>
      <c r="Q25" s="140"/>
      <c r="R25" s="140"/>
      <c r="S25" s="140"/>
      <c r="T25" s="140"/>
      <c r="U25" s="140"/>
      <c r="V25" s="140"/>
      <c r="W25" s="140"/>
      <c r="X25" s="140"/>
      <c r="Y25" s="140"/>
      <c r="Z25" s="140"/>
      <c r="AA25" s="140"/>
      <c r="AB25" s="140"/>
    </row>
    <row r="26" spans="1:28" x14ac:dyDescent="0.25">
      <c r="A26" s="1131" t="s">
        <v>485</v>
      </c>
      <c r="B26" s="604">
        <f t="shared" si="1"/>
        <v>47696314.359999985</v>
      </c>
      <c r="C26" s="942">
        <v>4290030.08</v>
      </c>
      <c r="D26" s="177">
        <f t="shared" si="2"/>
        <v>-148390.72</v>
      </c>
      <c r="E26" s="163">
        <f t="shared" si="3"/>
        <v>51837953.719999984</v>
      </c>
      <c r="F26" s="1132">
        <f>+'Library Vol # YE 15,16,17'!Q16</f>
        <v>1325965</v>
      </c>
      <c r="G26" s="1133">
        <f t="shared" si="0"/>
        <v>39.090000000000003</v>
      </c>
      <c r="H26" s="1132">
        <f>+'Library Vol # YE 15,16,17'!S16</f>
        <v>5587</v>
      </c>
      <c r="I26" s="1465">
        <f t="shared" si="4"/>
        <v>26.56</v>
      </c>
      <c r="J26" s="1117"/>
      <c r="K26" s="156"/>
      <c r="L26" s="156"/>
      <c r="M26" s="157"/>
      <c r="N26" s="157"/>
      <c r="O26" s="140"/>
      <c r="P26" s="933"/>
      <c r="Q26" s="140"/>
      <c r="R26" s="140"/>
      <c r="S26" s="140"/>
      <c r="T26" s="140"/>
      <c r="U26" s="140"/>
      <c r="V26" s="140"/>
      <c r="W26" s="140"/>
      <c r="X26" s="140"/>
      <c r="Y26" s="140"/>
      <c r="Z26" s="140"/>
      <c r="AA26" s="140"/>
      <c r="AB26" s="140"/>
    </row>
    <row r="27" spans="1:28" x14ac:dyDescent="0.25">
      <c r="A27" s="1131" t="s">
        <v>486</v>
      </c>
      <c r="B27" s="604">
        <f t="shared" si="1"/>
        <v>51837953.719999984</v>
      </c>
      <c r="C27" s="942">
        <v>5075651.45</v>
      </c>
      <c r="D27" s="177">
        <f t="shared" si="2"/>
        <v>-311176.95999999996</v>
      </c>
      <c r="E27" s="163">
        <f t="shared" si="3"/>
        <v>56602428.209999986</v>
      </c>
      <c r="F27" s="1132">
        <f>+'Library Vol # YE 15,16,17'!Q17</f>
        <v>1361521</v>
      </c>
      <c r="G27" s="1133">
        <f t="shared" si="0"/>
        <v>41.57</v>
      </c>
      <c r="H27" s="1132">
        <f>+'Library Vol # YE 15,16,17'!S17</f>
        <v>11716</v>
      </c>
      <c r="I27" s="1465">
        <f t="shared" si="4"/>
        <v>26.56</v>
      </c>
      <c r="J27" s="1117"/>
      <c r="K27" s="140"/>
      <c r="L27" s="140"/>
      <c r="M27" s="157"/>
      <c r="N27" s="157"/>
      <c r="O27" s="140"/>
      <c r="P27" s="933"/>
      <c r="Q27" s="140"/>
      <c r="R27" s="140"/>
      <c r="S27" s="140"/>
      <c r="T27" s="140"/>
      <c r="U27" s="140"/>
      <c r="V27" s="140"/>
      <c r="W27" s="140"/>
      <c r="X27" s="140"/>
      <c r="Y27" s="140"/>
      <c r="Z27" s="140"/>
      <c r="AA27" s="140"/>
      <c r="AB27" s="140"/>
    </row>
    <row r="28" spans="1:28" x14ac:dyDescent="0.25">
      <c r="A28" s="1131" t="s">
        <v>487</v>
      </c>
      <c r="B28" s="604">
        <f t="shared" si="1"/>
        <v>56602428.209999986</v>
      </c>
      <c r="C28" s="942">
        <v>3877024.93</v>
      </c>
      <c r="D28" s="177">
        <f t="shared" si="2"/>
        <v>-126027.2</v>
      </c>
      <c r="E28" s="163">
        <f t="shared" si="3"/>
        <v>60353425.939999983</v>
      </c>
      <c r="F28" s="1132">
        <f>+'Library Vol # YE 15,16,17'!Q18</f>
        <v>1396819</v>
      </c>
      <c r="G28" s="1133">
        <f t="shared" si="0"/>
        <v>43.21</v>
      </c>
      <c r="H28" s="1132">
        <f>+'Library Vol # YE 15,16,17'!S18</f>
        <v>4745</v>
      </c>
      <c r="I28" s="1465">
        <f t="shared" si="4"/>
        <v>26.56</v>
      </c>
      <c r="J28" s="1117"/>
      <c r="K28" s="140"/>
      <c r="L28" s="140"/>
      <c r="M28" s="157"/>
      <c r="N28" s="157"/>
      <c r="O28" s="140"/>
      <c r="P28" s="933"/>
      <c r="Q28" s="140"/>
      <c r="R28" s="140"/>
      <c r="S28" s="140"/>
      <c r="T28" s="140"/>
      <c r="U28" s="140"/>
      <c r="V28" s="140"/>
      <c r="W28" s="140"/>
      <c r="X28" s="140"/>
      <c r="Y28" s="140"/>
      <c r="Z28" s="140"/>
      <c r="AA28" s="140"/>
      <c r="AB28" s="140"/>
    </row>
    <row r="29" spans="1:28" x14ac:dyDescent="0.25">
      <c r="A29" s="1131" t="s">
        <v>488</v>
      </c>
      <c r="B29" s="604">
        <f t="shared" si="1"/>
        <v>60353425.939999983</v>
      </c>
      <c r="C29" s="942">
        <v>2418154.65</v>
      </c>
      <c r="D29" s="177">
        <f t="shared" si="2"/>
        <v>-170541.75999999998</v>
      </c>
      <c r="E29" s="163">
        <f t="shared" si="3"/>
        <v>62601038.829999983</v>
      </c>
      <c r="F29" s="1132">
        <f>+'Library Vol # YE 15,16,17'!Q19</f>
        <v>1432475</v>
      </c>
      <c r="G29" s="1133">
        <f t="shared" si="0"/>
        <v>43.7</v>
      </c>
      <c r="H29" s="1132">
        <f>+'Library Vol # YE 15,16,17'!S19</f>
        <v>6421</v>
      </c>
      <c r="I29" s="1465">
        <f t="shared" si="4"/>
        <v>26.56</v>
      </c>
      <c r="J29" s="1117"/>
      <c r="K29" s="140"/>
      <c r="L29" s="140"/>
      <c r="M29" s="157"/>
      <c r="N29" s="157"/>
      <c r="O29" s="140"/>
      <c r="P29" s="933"/>
      <c r="Q29" s="140"/>
      <c r="R29" s="140"/>
      <c r="S29" s="140"/>
      <c r="T29" s="140"/>
      <c r="U29" s="140"/>
      <c r="V29" s="140"/>
      <c r="W29" s="140"/>
      <c r="X29" s="140"/>
      <c r="Y29" s="140"/>
      <c r="Z29" s="140"/>
      <c r="AA29" s="140"/>
      <c r="AB29" s="140"/>
    </row>
    <row r="30" spans="1:28" x14ac:dyDescent="0.25">
      <c r="A30" s="1131" t="s">
        <v>489</v>
      </c>
      <c r="B30" s="604">
        <f>E29</f>
        <v>62601038.829999983</v>
      </c>
      <c r="C30" s="942">
        <v>5606537.4900000002</v>
      </c>
      <c r="D30" s="177">
        <f>-H30*I30</f>
        <v>-131250.6</v>
      </c>
      <c r="E30" s="163">
        <f t="shared" si="3"/>
        <v>68076325.719999984</v>
      </c>
      <c r="F30" s="1132">
        <f>+'Library Vol # YE 15,16,17'!Q20</f>
        <v>1455881</v>
      </c>
      <c r="G30" s="1133">
        <f t="shared" si="0"/>
        <v>46.76</v>
      </c>
      <c r="H30" s="1132">
        <f>+'Library Vol # YE 15,16,17'!S20</f>
        <v>4740</v>
      </c>
      <c r="I30" s="1465">
        <f>G20</f>
        <v>27.69</v>
      </c>
      <c r="J30" s="1119"/>
      <c r="K30" s="176"/>
      <c r="L30" s="176"/>
      <c r="M30" s="161"/>
      <c r="N30" s="984">
        <f>E30-M30</f>
        <v>68076325.719999984</v>
      </c>
      <c r="O30" s="281"/>
      <c r="P30" s="933"/>
      <c r="Q30" s="281"/>
      <c r="R30" s="281"/>
      <c r="S30" s="281"/>
      <c r="T30" s="281"/>
      <c r="U30" s="281"/>
      <c r="V30" s="281"/>
      <c r="W30" s="281"/>
      <c r="X30" s="281"/>
      <c r="Y30" s="281"/>
      <c r="Z30" s="281"/>
      <c r="AA30" s="281"/>
      <c r="AB30" s="281"/>
    </row>
    <row r="31" spans="1:28" x14ac:dyDescent="0.25">
      <c r="A31" s="1134" t="s">
        <v>490</v>
      </c>
      <c r="B31" s="605">
        <f>E30</f>
        <v>68076325.719999984</v>
      </c>
      <c r="C31" s="942">
        <v>4000000</v>
      </c>
      <c r="D31" s="182">
        <f>-H31*I31</f>
        <v>-133560</v>
      </c>
      <c r="E31" s="166">
        <f>SUM(B31:D31)</f>
        <v>71942765.719999984</v>
      </c>
      <c r="F31" s="938">
        <f>+'Library Vol # YE 15,16,17'!Q21</f>
        <v>1547000</v>
      </c>
      <c r="G31" s="939">
        <f>ROUND(E31/F31,2)</f>
        <v>46.5</v>
      </c>
      <c r="H31" s="938">
        <f>+'Library Vol # YE 15,16,17'!S21</f>
        <v>4500</v>
      </c>
      <c r="I31" s="1465">
        <f>G21</f>
        <v>29.68</v>
      </c>
      <c r="J31" s="1120">
        <f>F12</f>
        <v>47479205.192499995</v>
      </c>
      <c r="K31" s="289">
        <f>+M87</f>
        <v>3865371.7899999991</v>
      </c>
      <c r="L31" s="289">
        <f>D31</f>
        <v>-133560</v>
      </c>
      <c r="M31" s="985">
        <f t="shared" ref="M31:M46" si="5">SUM(J31:L31)</f>
        <v>51211016.982499994</v>
      </c>
      <c r="N31" s="985">
        <f>E31-M31+F10</f>
        <v>19074360.53749999</v>
      </c>
      <c r="P31" s="933"/>
      <c r="Q31" s="282"/>
      <c r="R31" s="282"/>
      <c r="S31" s="282"/>
      <c r="T31" s="282"/>
      <c r="U31" s="282"/>
      <c r="V31" s="282"/>
      <c r="W31" s="282"/>
      <c r="X31" s="282"/>
      <c r="Y31" s="282"/>
      <c r="Z31" s="282"/>
      <c r="AA31" s="282"/>
      <c r="AB31" s="282"/>
    </row>
    <row r="32" spans="1:28" x14ac:dyDescent="0.25">
      <c r="A32" s="1134" t="s">
        <v>491</v>
      </c>
      <c r="B32" s="605">
        <f>E31</f>
        <v>71942765.719999984</v>
      </c>
      <c r="C32" s="942">
        <v>5000000</v>
      </c>
      <c r="D32" s="182">
        <f>-H32*I32</f>
        <v>-157998</v>
      </c>
      <c r="E32" s="166">
        <f>SUM(B32:D32)</f>
        <v>76784767.719999984</v>
      </c>
      <c r="F32" s="938">
        <f>+'Library Vol # YE 15,16,17'!Q22</f>
        <v>1597500</v>
      </c>
      <c r="G32" s="939">
        <f>ROUND(E32/F32,2)</f>
        <v>48.07</v>
      </c>
      <c r="H32" s="938">
        <f>+'Library Vol # YE 15,16,17'!S22</f>
        <v>5100</v>
      </c>
      <c r="I32" s="1465">
        <f>G22</f>
        <v>30.98</v>
      </c>
      <c r="J32" s="1120">
        <f>M31</f>
        <v>51211016.982499994</v>
      </c>
      <c r="K32" s="289">
        <f>N$87</f>
        <v>4035788.7779999999</v>
      </c>
      <c r="L32" s="289">
        <f>D32</f>
        <v>-157998</v>
      </c>
      <c r="M32" s="985">
        <f t="shared" si="5"/>
        <v>55088807.760499991</v>
      </c>
      <c r="N32" s="985">
        <f>E32-M32</f>
        <v>21695959.959499992</v>
      </c>
      <c r="O32" s="282"/>
      <c r="P32" s="933"/>
      <c r="Q32" s="282"/>
      <c r="R32" s="282"/>
      <c r="S32" s="282"/>
      <c r="T32" s="282"/>
      <c r="U32" s="282"/>
      <c r="V32" s="282"/>
      <c r="W32" s="282"/>
      <c r="X32" s="282"/>
      <c r="Y32" s="282"/>
      <c r="Z32" s="282"/>
      <c r="AA32" s="282"/>
      <c r="AB32" s="282"/>
    </row>
    <row r="33" spans="1:16" x14ac:dyDescent="0.25">
      <c r="A33" s="1134" t="s">
        <v>251</v>
      </c>
      <c r="B33" s="1135">
        <f t="shared" ref="B33:B39" si="6">+E32</f>
        <v>76784767.719999984</v>
      </c>
      <c r="C33" s="1460">
        <v>4500000</v>
      </c>
      <c r="D33" s="182">
        <f>-H33*I33</f>
        <v>-128493.5</v>
      </c>
      <c r="E33" s="166">
        <f>SUM(B33:D33)</f>
        <v>81156274.219999984</v>
      </c>
      <c r="F33" s="1132">
        <f>+'Library Vol # YE 15,16,17'!Q23</f>
        <v>1496000</v>
      </c>
      <c r="G33" s="939">
        <f>ROUND(E33/F33,2)</f>
        <v>54.25</v>
      </c>
      <c r="H33" s="1132">
        <f>+'Library Vol # YE 15,16,17'!S23</f>
        <v>3950</v>
      </c>
      <c r="I33" s="1465">
        <f>G23</f>
        <v>32.53</v>
      </c>
      <c r="J33" s="981">
        <f t="shared" ref="J33:J39" si="7">+M32</f>
        <v>55088807.760499991</v>
      </c>
      <c r="K33" s="290">
        <f>+O87</f>
        <v>4235821.8094999995</v>
      </c>
      <c r="L33" s="290">
        <f t="shared" ref="L33:L45" si="8">+D33</f>
        <v>-128493.5</v>
      </c>
      <c r="M33" s="985">
        <f t="shared" si="5"/>
        <v>59196136.069999993</v>
      </c>
      <c r="N33" s="985">
        <f>E33-M33</f>
        <v>21960138.149999991</v>
      </c>
      <c r="P33" s="933"/>
    </row>
    <row r="34" spans="1:16" x14ac:dyDescent="0.25">
      <c r="A34" s="1134" t="s">
        <v>513</v>
      </c>
      <c r="B34" s="1135">
        <f t="shared" si="6"/>
        <v>81156274.219999984</v>
      </c>
      <c r="C34" s="1462">
        <v>2000000</v>
      </c>
      <c r="D34" s="182">
        <f t="shared" ref="D34:D40" si="9">-H34*I34</f>
        <v>-399855.00000000006</v>
      </c>
      <c r="E34" s="166">
        <f t="shared" ref="E34:E46" si="10">SUM(B34:D34)</f>
        <v>82756419.219999984</v>
      </c>
      <c r="F34" s="1132">
        <f>+'Library Vol # YE 15,16,17'!Q24</f>
        <v>1340000</v>
      </c>
      <c r="G34" s="939">
        <f t="shared" ref="G34:G41" si="11">ROUND(E34/F34,2)</f>
        <v>61.76</v>
      </c>
      <c r="H34" s="1132">
        <f>+'Library Vol # YE 15,16,17'!S24</f>
        <v>11500</v>
      </c>
      <c r="I34" s="1465">
        <f t="shared" ref="I34:I39" si="12">G24</f>
        <v>34.770000000000003</v>
      </c>
      <c r="J34" s="981">
        <f t="shared" si="7"/>
        <v>59196136.069999993</v>
      </c>
      <c r="K34" s="290">
        <f>+P87</f>
        <v>4219973.148</v>
      </c>
      <c r="L34" s="290">
        <f t="shared" si="8"/>
        <v>-399855.00000000006</v>
      </c>
      <c r="M34" s="985">
        <f t="shared" si="5"/>
        <v>63016254.217999995</v>
      </c>
      <c r="N34" s="985">
        <f t="shared" ref="N34:N46" si="13">E34-M34</f>
        <v>19740165.001999989</v>
      </c>
      <c r="P34" s="933"/>
    </row>
    <row r="35" spans="1:16" x14ac:dyDescent="0.25">
      <c r="A35" s="1134" t="s">
        <v>514</v>
      </c>
      <c r="B35" s="1135">
        <f t="shared" si="6"/>
        <v>82756419.219999984</v>
      </c>
      <c r="C35" s="1463">
        <v>2000000</v>
      </c>
      <c r="D35" s="1136">
        <f t="shared" si="9"/>
        <v>-241670</v>
      </c>
      <c r="E35" s="166">
        <f t="shared" si="10"/>
        <v>84514749.219999984</v>
      </c>
      <c r="F35" s="1132">
        <f>+'Library Vol # YE 15,16,17'!Q25</f>
        <v>1385000</v>
      </c>
      <c r="G35" s="939">
        <f t="shared" si="11"/>
        <v>61.02</v>
      </c>
      <c r="H35" s="1132">
        <f>+'Library Vol # YE 15,16,17'!S25</f>
        <v>6500</v>
      </c>
      <c r="I35" s="1465">
        <f t="shared" si="12"/>
        <v>37.18</v>
      </c>
      <c r="J35" s="981">
        <f t="shared" si="7"/>
        <v>63016254.217999995</v>
      </c>
      <c r="K35" s="290">
        <f>+Q87</f>
        <v>4000763.5500000003</v>
      </c>
      <c r="L35" s="290">
        <f t="shared" si="8"/>
        <v>-241670</v>
      </c>
      <c r="M35" s="985">
        <f t="shared" si="5"/>
        <v>66775347.767999992</v>
      </c>
      <c r="N35" s="985">
        <f t="shared" si="13"/>
        <v>17739401.451999992</v>
      </c>
      <c r="P35" s="933"/>
    </row>
    <row r="36" spans="1:16" x14ac:dyDescent="0.25">
      <c r="A36" s="1134" t="s">
        <v>515</v>
      </c>
      <c r="B36" s="1135">
        <f t="shared" si="6"/>
        <v>84514749.219999984</v>
      </c>
      <c r="C36" s="1463">
        <v>2500000</v>
      </c>
      <c r="D36" s="1137">
        <f t="shared" si="9"/>
        <v>-312720</v>
      </c>
      <c r="E36" s="166">
        <f t="shared" si="10"/>
        <v>86702029.219999984</v>
      </c>
      <c r="F36" s="1132">
        <f>+'Library Vol # YE 15,16,17'!Q26</f>
        <v>1430000</v>
      </c>
      <c r="G36" s="939">
        <f t="shared" si="11"/>
        <v>60.63</v>
      </c>
      <c r="H36" s="1132">
        <f>+'Library Vol # YE 15,16,17'!S26</f>
        <v>8000</v>
      </c>
      <c r="I36" s="1465">
        <f t="shared" si="12"/>
        <v>39.090000000000003</v>
      </c>
      <c r="J36" s="981">
        <f t="shared" si="7"/>
        <v>66775347.767999992</v>
      </c>
      <c r="K36" s="290">
        <f>+R87</f>
        <v>3787238.3560000001</v>
      </c>
      <c r="L36" s="290">
        <f t="shared" si="8"/>
        <v>-312720</v>
      </c>
      <c r="M36" s="985">
        <f t="shared" si="5"/>
        <v>70249866.123999998</v>
      </c>
      <c r="N36" s="985">
        <f t="shared" si="13"/>
        <v>16452163.095999986</v>
      </c>
      <c r="P36" s="933"/>
    </row>
    <row r="37" spans="1:16" x14ac:dyDescent="0.25">
      <c r="A37" s="1134" t="s">
        <v>516</v>
      </c>
      <c r="B37" s="1135">
        <f t="shared" si="6"/>
        <v>86702029.219999984</v>
      </c>
      <c r="C37" s="1463">
        <v>2500000</v>
      </c>
      <c r="D37" s="590">
        <f t="shared" si="9"/>
        <v>-436485</v>
      </c>
      <c r="E37" s="166">
        <f t="shared" si="10"/>
        <v>88765544.219999984</v>
      </c>
      <c r="F37" s="1132">
        <f>+'Library Vol # YE 15,16,17'!Q27</f>
        <v>1542000</v>
      </c>
      <c r="G37" s="939">
        <f t="shared" si="11"/>
        <v>57.57</v>
      </c>
      <c r="H37" s="1132">
        <f>+'Library Vol # YE 15,16,17'!S27</f>
        <v>10500</v>
      </c>
      <c r="I37" s="1465">
        <f t="shared" si="12"/>
        <v>41.57</v>
      </c>
      <c r="J37" s="981">
        <f t="shared" si="7"/>
        <v>70249866.123999998</v>
      </c>
      <c r="K37" s="290">
        <f>+S87</f>
        <v>3568954.2795000002</v>
      </c>
      <c r="L37" s="290">
        <f t="shared" si="8"/>
        <v>-436485</v>
      </c>
      <c r="M37" s="985">
        <f t="shared" si="5"/>
        <v>73382335.403499991</v>
      </c>
      <c r="N37" s="985">
        <f t="shared" si="13"/>
        <v>15383208.816499993</v>
      </c>
      <c r="P37" s="933"/>
    </row>
    <row r="38" spans="1:16" x14ac:dyDescent="0.25">
      <c r="A38" s="1134" t="s">
        <v>517</v>
      </c>
      <c r="B38" s="1135">
        <f t="shared" si="6"/>
        <v>88765544.219999984</v>
      </c>
      <c r="C38" s="1460">
        <v>1500000</v>
      </c>
      <c r="D38" s="590">
        <f t="shared" si="9"/>
        <v>-432100</v>
      </c>
      <c r="E38" s="166">
        <f t="shared" si="10"/>
        <v>89833444.219999984</v>
      </c>
      <c r="F38" s="1132">
        <f>+'Library Vol # YE 15,16,17'!Q28</f>
        <v>1335000</v>
      </c>
      <c r="G38" s="939">
        <f t="shared" si="11"/>
        <v>67.290000000000006</v>
      </c>
      <c r="H38" s="1132">
        <f>+'Library Vol # YE 15,16,17'!S28</f>
        <v>10000</v>
      </c>
      <c r="I38" s="1465">
        <f t="shared" si="12"/>
        <v>43.21</v>
      </c>
      <c r="J38" s="981">
        <f t="shared" si="7"/>
        <v>73382335.403499991</v>
      </c>
      <c r="K38" s="290">
        <f>+T87</f>
        <v>3321320.4605</v>
      </c>
      <c r="L38" s="290">
        <f t="shared" si="8"/>
        <v>-432100</v>
      </c>
      <c r="M38" s="985">
        <f t="shared" si="5"/>
        <v>76271555.863999993</v>
      </c>
      <c r="N38" s="985">
        <f t="shared" si="13"/>
        <v>13561888.355999991</v>
      </c>
      <c r="P38" s="933"/>
    </row>
    <row r="39" spans="1:16" x14ac:dyDescent="0.25">
      <c r="A39" s="1134" t="s">
        <v>518</v>
      </c>
      <c r="B39" s="1135">
        <f t="shared" si="6"/>
        <v>89833444.219999984</v>
      </c>
      <c r="C39" s="1460">
        <v>1000000</v>
      </c>
      <c r="D39" s="590">
        <f t="shared" si="9"/>
        <v>-589950</v>
      </c>
      <c r="E39" s="166">
        <f t="shared" si="10"/>
        <v>90243494.219999984</v>
      </c>
      <c r="F39" s="1132">
        <f>+'Library Vol # YE 15,16,17'!Q29</f>
        <v>1130000</v>
      </c>
      <c r="G39" s="939">
        <f t="shared" si="11"/>
        <v>79.86</v>
      </c>
      <c r="H39" s="1132">
        <f>+'Library Vol # YE 15,16,17'!S29</f>
        <v>13500</v>
      </c>
      <c r="I39" s="1465">
        <f t="shared" si="12"/>
        <v>43.7</v>
      </c>
      <c r="J39" s="981">
        <f t="shared" si="7"/>
        <v>76271555.863999993</v>
      </c>
      <c r="K39" s="290">
        <f>+U87</f>
        <v>3131561.4815000002</v>
      </c>
      <c r="L39" s="290">
        <f t="shared" si="8"/>
        <v>-589950</v>
      </c>
      <c r="M39" s="985">
        <f t="shared" si="5"/>
        <v>78813167.345499992</v>
      </c>
      <c r="N39" s="985">
        <f t="shared" si="13"/>
        <v>11430326.874499992</v>
      </c>
      <c r="P39" s="933"/>
    </row>
    <row r="40" spans="1:16" x14ac:dyDescent="0.25">
      <c r="A40" s="1134" t="s">
        <v>432</v>
      </c>
      <c r="B40" s="937">
        <f>+E39</f>
        <v>90243494.219999984</v>
      </c>
      <c r="C40" s="1460">
        <v>3200000</v>
      </c>
      <c r="D40" s="590">
        <f t="shared" si="9"/>
        <v>-476952</v>
      </c>
      <c r="E40" s="166">
        <f t="shared" si="10"/>
        <v>92966542.219999984</v>
      </c>
      <c r="F40" s="938">
        <f>+'Library Vol # YE 15,16,17'!Q30</f>
        <v>3345000</v>
      </c>
      <c r="G40" s="939">
        <f t="shared" si="11"/>
        <v>27.79</v>
      </c>
      <c r="H40" s="938">
        <f>+'Library Vol # YE 15,16,17'!S30</f>
        <v>10200</v>
      </c>
      <c r="I40" s="1465">
        <f t="shared" ref="I40:I45" si="14">G30</f>
        <v>46.76</v>
      </c>
      <c r="J40" s="973">
        <f t="shared" ref="J40:J46" si="15">+M39</f>
        <v>78813167.345499992</v>
      </c>
      <c r="K40" s="940">
        <f>V87</f>
        <v>2940326.8744999999</v>
      </c>
      <c r="L40" s="940">
        <f t="shared" si="8"/>
        <v>-476952</v>
      </c>
      <c r="M40" s="985">
        <f t="shared" si="5"/>
        <v>81276542.219999999</v>
      </c>
      <c r="N40" s="985">
        <f t="shared" si="13"/>
        <v>11689999.999999985</v>
      </c>
      <c r="P40" s="933"/>
    </row>
    <row r="41" spans="1:16" s="142" customFormat="1" x14ac:dyDescent="0.25">
      <c r="A41" s="1451" t="s">
        <v>0</v>
      </c>
      <c r="B41" s="1447">
        <f>+E40</f>
        <v>92966542.219999984</v>
      </c>
      <c r="C41" s="1460">
        <v>2000000</v>
      </c>
      <c r="D41" s="1111">
        <f>-H41*I41</f>
        <v>-1743750</v>
      </c>
      <c r="E41" s="166">
        <f t="shared" si="10"/>
        <v>93222792.219999984</v>
      </c>
      <c r="F41" s="938">
        <f>+'Library Vol # YE 15,16,17'!Q31</f>
        <v>2120000</v>
      </c>
      <c r="G41" s="939">
        <f t="shared" si="11"/>
        <v>43.97</v>
      </c>
      <c r="H41" s="938">
        <f>+'Library Vol # YE 15,16,17'!S31</f>
        <v>37500</v>
      </c>
      <c r="I41" s="1466">
        <f t="shared" si="14"/>
        <v>46.5</v>
      </c>
      <c r="J41" s="1449">
        <f t="shared" si="15"/>
        <v>81276542.219999999</v>
      </c>
      <c r="K41" s="940">
        <f>+W87</f>
        <v>2720000</v>
      </c>
      <c r="L41" s="940">
        <f t="shared" si="8"/>
        <v>-1743750</v>
      </c>
      <c r="M41" s="985">
        <f t="shared" si="5"/>
        <v>82252792.219999999</v>
      </c>
      <c r="N41" s="985">
        <f t="shared" si="13"/>
        <v>10969999.999999985</v>
      </c>
      <c r="P41" s="936"/>
    </row>
    <row r="42" spans="1:16" x14ac:dyDescent="0.25">
      <c r="A42" s="1208" t="s">
        <v>1655</v>
      </c>
      <c r="B42" s="1138">
        <f>E41</f>
        <v>93222792.219999984</v>
      </c>
      <c r="C42" s="1464">
        <v>850000</v>
      </c>
      <c r="D42" s="1111">
        <f>-H42*I42</f>
        <v>-552805</v>
      </c>
      <c r="E42" s="1450">
        <f t="shared" si="10"/>
        <v>93519987.219999984</v>
      </c>
      <c r="F42" s="1113">
        <f>+'Library Vol # YE 15,16,17'!Q32</f>
        <v>1635000</v>
      </c>
      <c r="G42" s="1112">
        <f>ROUND(E42/F42,2)</f>
        <v>57.2</v>
      </c>
      <c r="H42" s="1113">
        <f>+'Library Vol # YE 15,16,17'!S32</f>
        <v>11500</v>
      </c>
      <c r="I42" s="1467">
        <f t="shared" si="14"/>
        <v>48.07</v>
      </c>
      <c r="J42" s="1448">
        <f t="shared" si="15"/>
        <v>82252792.219999999</v>
      </c>
      <c r="K42" s="1114">
        <f>+X87</f>
        <v>2412500</v>
      </c>
      <c r="L42" s="1114">
        <f t="shared" si="8"/>
        <v>-552805</v>
      </c>
      <c r="M42" s="1121">
        <f t="shared" si="5"/>
        <v>84112487.219999999</v>
      </c>
      <c r="N42" s="1115">
        <f t="shared" si="13"/>
        <v>9407499.9999999851</v>
      </c>
      <c r="O42" s="140"/>
      <c r="P42" s="936"/>
    </row>
    <row r="43" spans="1:16" x14ac:dyDescent="0.25">
      <c r="A43" s="1452" t="s">
        <v>1785</v>
      </c>
      <c r="B43" s="1447">
        <f>E42</f>
        <v>93519987.219999984</v>
      </c>
      <c r="C43" s="1463">
        <v>3000000</v>
      </c>
      <c r="D43" s="1111">
        <f>-H43*I43</f>
        <v>-390600</v>
      </c>
      <c r="E43" s="1450">
        <f t="shared" si="10"/>
        <v>96129387.219999984</v>
      </c>
      <c r="F43" s="1113">
        <f>+'Library Vol # YE 15,16,17'!Q33</f>
        <v>2625000</v>
      </c>
      <c r="G43" s="1112">
        <f>ROUND(E43/F43,2)</f>
        <v>36.619999999999997</v>
      </c>
      <c r="H43" s="1113">
        <f>+'Library Vol # YE 15,16,17'!S33</f>
        <v>7200</v>
      </c>
      <c r="I43" s="1467">
        <f t="shared" si="14"/>
        <v>54.25</v>
      </c>
      <c r="J43" s="1448">
        <f t="shared" si="15"/>
        <v>84112487.219999999</v>
      </c>
      <c r="K43" s="1114">
        <f>+Y87</f>
        <v>2130000</v>
      </c>
      <c r="L43" s="1114">
        <f t="shared" si="8"/>
        <v>-390600</v>
      </c>
      <c r="M43" s="1121">
        <f t="shared" si="5"/>
        <v>85851887.219999999</v>
      </c>
      <c r="N43" s="1115">
        <f t="shared" si="13"/>
        <v>10277499.999999985</v>
      </c>
      <c r="O43" s="140"/>
      <c r="P43" s="140"/>
    </row>
    <row r="44" spans="1:16" x14ac:dyDescent="0.25">
      <c r="A44" s="1452" t="s">
        <v>1991</v>
      </c>
      <c r="B44" s="1447">
        <f>E43</f>
        <v>96129387.219999984</v>
      </c>
      <c r="C44" s="1512">
        <v>1000000</v>
      </c>
      <c r="D44" s="1111">
        <f>-H44*I44</f>
        <v>-974511.03999999992</v>
      </c>
      <c r="E44" s="1513">
        <f t="shared" si="10"/>
        <v>96154876.179999977</v>
      </c>
      <c r="F44" s="1514">
        <f>+'Library Vol # YE 15,16,17'!Q34</f>
        <v>1824921</v>
      </c>
      <c r="G44" s="1515">
        <f>ROUND(E44/F44,2)</f>
        <v>52.69</v>
      </c>
      <c r="H44" s="1516">
        <f>+'Library Vol # YE 15,16,17'!S34</f>
        <v>15779</v>
      </c>
      <c r="I44" s="1467">
        <f t="shared" si="14"/>
        <v>61.76</v>
      </c>
      <c r="J44" s="1517">
        <f t="shared" si="15"/>
        <v>85851887.219999999</v>
      </c>
      <c r="K44" s="1518">
        <f>+Z87</f>
        <v>2005000</v>
      </c>
      <c r="L44" s="1518">
        <f t="shared" si="8"/>
        <v>-974511.03999999992</v>
      </c>
      <c r="M44" s="1519">
        <f t="shared" si="5"/>
        <v>86882376.179999992</v>
      </c>
      <c r="N44" s="1520">
        <f t="shared" si="13"/>
        <v>9272499.9999999851</v>
      </c>
      <c r="O44" s="140"/>
      <c r="P44" s="140"/>
    </row>
    <row r="45" spans="1:16" s="165" customFormat="1" x14ac:dyDescent="0.25">
      <c r="A45" s="2141" t="s">
        <v>2067</v>
      </c>
      <c r="B45" s="1447">
        <f>E44</f>
        <v>96154876.179999977</v>
      </c>
      <c r="C45" s="1512">
        <v>750000</v>
      </c>
      <c r="D45" s="1111">
        <f>-H45*I45</f>
        <v>-307174.68</v>
      </c>
      <c r="E45" s="1513">
        <f t="shared" si="10"/>
        <v>96597701.49999997</v>
      </c>
      <c r="F45" s="1514">
        <f>+'Library Vol # YE 15,16,17'!Q35</f>
        <v>1686883</v>
      </c>
      <c r="G45" s="1515">
        <f>ROUND(E45/F45,2)</f>
        <v>57.26</v>
      </c>
      <c r="H45" s="1516">
        <f>+'Library Vol # YE 15,16,17'!S35</f>
        <v>5034</v>
      </c>
      <c r="I45" s="1467">
        <f t="shared" si="14"/>
        <v>61.02</v>
      </c>
      <c r="J45" s="1517">
        <f t="shared" si="15"/>
        <v>86882376.179999992</v>
      </c>
      <c r="K45" s="1518">
        <f>+AA87</f>
        <v>1892500</v>
      </c>
      <c r="L45" s="1518">
        <f t="shared" si="8"/>
        <v>-307174.68</v>
      </c>
      <c r="M45" s="1519">
        <f t="shared" si="5"/>
        <v>88467701.499999985</v>
      </c>
      <c r="N45" s="1520">
        <f t="shared" si="13"/>
        <v>8129999.9999999851</v>
      </c>
      <c r="O45" s="142"/>
      <c r="P45" s="142"/>
    </row>
    <row r="46" spans="1:16" x14ac:dyDescent="0.25">
      <c r="A46" s="2103" t="s">
        <v>2898</v>
      </c>
      <c r="B46" s="2142">
        <f>E45</f>
        <v>96597701.49999997</v>
      </c>
      <c r="C46" s="2143">
        <f>13686+2435+281+12</f>
        <v>16414</v>
      </c>
      <c r="D46" s="2144">
        <f>-6616-458</f>
        <v>-7074</v>
      </c>
      <c r="E46" s="2145">
        <f t="shared" si="10"/>
        <v>96607041.49999997</v>
      </c>
      <c r="F46" s="2146">
        <f>+'Library Vol # YE 15,16,17'!Q36</f>
        <v>1697023</v>
      </c>
      <c r="G46" s="2147">
        <f>ROUND(E46/F46,2)</f>
        <v>56.93</v>
      </c>
      <c r="H46" s="2146">
        <f>+'Library Vol # YE 15,16,17'!S36</f>
        <v>6574</v>
      </c>
      <c r="I46" s="2148">
        <f>G36</f>
        <v>60.63</v>
      </c>
      <c r="J46" s="2149">
        <f t="shared" si="15"/>
        <v>88467701.499999985</v>
      </c>
      <c r="K46" s="2150">
        <f>+AB87</f>
        <v>1705820.7</v>
      </c>
      <c r="L46" s="2150">
        <f>+D46</f>
        <v>-7074</v>
      </c>
      <c r="M46" s="2144">
        <f t="shared" si="5"/>
        <v>90166448.199999988</v>
      </c>
      <c r="N46" s="2151">
        <f t="shared" si="13"/>
        <v>6440593.2999999821</v>
      </c>
      <c r="O46" s="140"/>
      <c r="P46" s="140"/>
    </row>
    <row r="47" spans="1:16" x14ac:dyDescent="0.25">
      <c r="A47" s="142"/>
      <c r="B47" s="597"/>
      <c r="C47" s="598"/>
      <c r="D47" s="599"/>
      <c r="E47" s="595"/>
      <c r="F47" s="164"/>
      <c r="G47" s="167"/>
      <c r="H47" s="162"/>
      <c r="I47" s="168"/>
      <c r="J47" s="596"/>
      <c r="K47" s="290"/>
      <c r="L47" s="290"/>
      <c r="M47" s="182"/>
      <c r="N47" s="282"/>
    </row>
    <row r="48" spans="1:16" x14ac:dyDescent="0.25">
      <c r="A48" s="165"/>
      <c r="B48" s="292"/>
      <c r="C48" s="292"/>
      <c r="D48" s="292"/>
      <c r="E48" s="292"/>
      <c r="F48" s="600"/>
      <c r="G48" s="145"/>
      <c r="H48" s="145"/>
      <c r="I48" s="145"/>
      <c r="J48" s="1145" t="s">
        <v>1403</v>
      </c>
      <c r="L48" s="986"/>
    </row>
    <row r="49" spans="1:31" x14ac:dyDescent="0.25">
      <c r="A49" s="211" t="s">
        <v>526</v>
      </c>
      <c r="B49" s="987"/>
      <c r="C49" s="987"/>
      <c r="D49" s="987"/>
      <c r="E49" s="987"/>
      <c r="F49" s="987"/>
      <c r="G49" s="144"/>
      <c r="H49" s="145"/>
      <c r="I49" s="145"/>
      <c r="M49" s="146" t="s">
        <v>1403</v>
      </c>
    </row>
    <row r="50" spans="1:31" x14ac:dyDescent="0.25">
      <c r="A50" s="211" t="s">
        <v>528</v>
      </c>
      <c r="B50" s="987"/>
      <c r="C50" s="987"/>
      <c r="D50" s="987"/>
      <c r="E50" s="987"/>
      <c r="F50" s="987"/>
      <c r="G50" s="144"/>
      <c r="H50" s="145"/>
      <c r="I50" s="145"/>
    </row>
    <row r="51" spans="1:31" x14ac:dyDescent="0.25">
      <c r="A51" s="211" t="s">
        <v>530</v>
      </c>
      <c r="B51" s="987"/>
      <c r="C51" s="987"/>
      <c r="D51" s="987"/>
      <c r="E51" s="987"/>
      <c r="F51" s="987"/>
      <c r="G51" s="144"/>
      <c r="H51" s="145"/>
      <c r="I51" s="145"/>
    </row>
    <row r="52" spans="1:31" x14ac:dyDescent="0.25">
      <c r="A52" s="211" t="s">
        <v>686</v>
      </c>
      <c r="B52" s="987"/>
      <c r="C52" s="987"/>
      <c r="D52" s="987"/>
      <c r="E52" s="987"/>
      <c r="F52" s="987"/>
      <c r="G52" s="144"/>
      <c r="H52" s="145"/>
      <c r="I52" s="145"/>
    </row>
    <row r="53" spans="1:31" x14ac:dyDescent="0.25">
      <c r="A53" s="165"/>
      <c r="B53" s="292"/>
      <c r="C53" s="292"/>
      <c r="D53" s="292"/>
      <c r="E53" s="292"/>
      <c r="F53" s="292"/>
      <c r="G53" s="144"/>
      <c r="H53" s="145"/>
      <c r="I53" s="145"/>
    </row>
    <row r="54" spans="1:31" x14ac:dyDescent="0.25">
      <c r="A54" s="165"/>
      <c r="B54" s="292"/>
      <c r="C54" s="292"/>
      <c r="D54" s="292"/>
      <c r="E54" s="292"/>
      <c r="F54" s="292"/>
      <c r="G54" s="144"/>
      <c r="H54" s="145"/>
      <c r="I54" s="145"/>
    </row>
    <row r="55" spans="1:31" x14ac:dyDescent="0.25">
      <c r="A55" s="143" t="s">
        <v>492</v>
      </c>
      <c r="B55" s="144"/>
      <c r="C55" s="144"/>
      <c r="D55" s="144"/>
      <c r="E55" s="144"/>
      <c r="F55" s="144"/>
      <c r="G55" s="144"/>
      <c r="H55" s="145"/>
      <c r="I55" s="145"/>
    </row>
    <row r="56" spans="1:31" x14ac:dyDescent="0.25">
      <c r="B56" s="144"/>
      <c r="C56" s="144"/>
      <c r="D56" s="144"/>
      <c r="E56" s="144"/>
      <c r="F56" s="144"/>
      <c r="G56" s="144"/>
      <c r="H56" s="145"/>
      <c r="I56" s="145"/>
    </row>
    <row r="57" spans="1:31" x14ac:dyDescent="0.25">
      <c r="B57" s="169" t="s">
        <v>479</v>
      </c>
      <c r="C57" s="169" t="s">
        <v>480</v>
      </c>
      <c r="D57" s="169" t="s">
        <v>481</v>
      </c>
      <c r="E57" s="169" t="s">
        <v>482</v>
      </c>
      <c r="F57" s="169" t="s">
        <v>483</v>
      </c>
      <c r="G57" s="169" t="s">
        <v>484</v>
      </c>
      <c r="H57" s="170" t="s">
        <v>485</v>
      </c>
      <c r="I57" s="171" t="s">
        <v>486</v>
      </c>
      <c r="J57" s="171" t="s">
        <v>487</v>
      </c>
      <c r="K57" s="171" t="s">
        <v>488</v>
      </c>
      <c r="L57" s="171" t="s">
        <v>489</v>
      </c>
      <c r="M57" s="171" t="s">
        <v>490</v>
      </c>
      <c r="N57" s="171" t="s">
        <v>491</v>
      </c>
      <c r="O57" s="171" t="s">
        <v>251</v>
      </c>
      <c r="P57" s="171" t="s">
        <v>513</v>
      </c>
      <c r="Q57" s="171" t="s">
        <v>514</v>
      </c>
      <c r="R57" s="171" t="s">
        <v>515</v>
      </c>
      <c r="S57" s="171" t="s">
        <v>516</v>
      </c>
      <c r="T57" s="171" t="s">
        <v>517</v>
      </c>
      <c r="U57" s="171" t="s">
        <v>518</v>
      </c>
      <c r="V57" s="171" t="s">
        <v>432</v>
      </c>
      <c r="W57" s="171" t="s">
        <v>0</v>
      </c>
      <c r="X57" s="941" t="s">
        <v>1655</v>
      </c>
      <c r="Y57" s="1100" t="s">
        <v>1785</v>
      </c>
      <c r="Z57" s="1100" t="s">
        <v>1991</v>
      </c>
      <c r="AA57" s="1100" t="s">
        <v>2067</v>
      </c>
      <c r="AB57" s="1100" t="s">
        <v>2898</v>
      </c>
    </row>
    <row r="58" spans="1:31" x14ac:dyDescent="0.25">
      <c r="B58" s="144"/>
      <c r="C58" s="144"/>
      <c r="D58" s="144"/>
      <c r="E58" s="144"/>
      <c r="F58" s="144"/>
      <c r="G58" s="144"/>
      <c r="H58" s="145"/>
    </row>
    <row r="59" spans="1:31" x14ac:dyDescent="0.25">
      <c r="A59" t="s">
        <v>493</v>
      </c>
      <c r="B59" s="172">
        <f>SUM(C20/10*0.5)</f>
        <v>110085.93600000002</v>
      </c>
      <c r="C59" s="172">
        <f>SUM(C20/10)</f>
        <v>220171.87200000003</v>
      </c>
      <c r="D59" s="172">
        <f>SUM(C20/10)</f>
        <v>220171.87200000003</v>
      </c>
      <c r="E59" s="172">
        <f>SUM(C20/10)</f>
        <v>220171.87200000003</v>
      </c>
      <c r="F59" s="172">
        <f>SUM(C20/10)</f>
        <v>220171.87200000003</v>
      </c>
      <c r="G59" s="172">
        <f>SUM(C20/10)</f>
        <v>220171.87200000003</v>
      </c>
      <c r="H59" s="172">
        <f>SUM(C20/10)</f>
        <v>220171.87200000003</v>
      </c>
      <c r="I59" s="172">
        <f>SUM(C20/10)</f>
        <v>220171.87200000003</v>
      </c>
      <c r="J59" s="172">
        <f>SUM(C20/10)</f>
        <v>220171.87200000003</v>
      </c>
      <c r="K59" s="172">
        <f>SUM(C20/10)</f>
        <v>220171.87200000003</v>
      </c>
      <c r="L59" s="172">
        <f>SUM(C20/10/2)</f>
        <v>110085.93600000002</v>
      </c>
      <c r="M59" s="173"/>
      <c r="N59" s="173"/>
      <c r="O59" s="283"/>
      <c r="P59" s="283"/>
      <c r="Q59" s="283"/>
      <c r="R59" s="283"/>
      <c r="S59" s="283"/>
      <c r="T59" s="283"/>
      <c r="U59" s="283"/>
      <c r="V59" s="283"/>
      <c r="W59" s="283"/>
      <c r="X59" s="283"/>
      <c r="Y59" s="283"/>
      <c r="Z59" s="283"/>
      <c r="AA59" s="283"/>
      <c r="AB59" s="283"/>
      <c r="AC59" s="2157">
        <f>SUM(B59:Y59)</f>
        <v>2201718.7200000002</v>
      </c>
    </row>
    <row r="60" spans="1:31" x14ac:dyDescent="0.25">
      <c r="B60" s="174"/>
      <c r="C60" s="175"/>
      <c r="D60" s="175"/>
      <c r="E60" s="175"/>
      <c r="F60" s="175"/>
      <c r="G60" s="175"/>
      <c r="H60" s="175"/>
      <c r="I60" s="175"/>
      <c r="J60" s="175"/>
      <c r="K60" s="175"/>
      <c r="L60" s="175"/>
      <c r="M60" s="175"/>
      <c r="N60" s="175"/>
      <c r="O60" s="176"/>
      <c r="P60" s="176"/>
      <c r="Q60" s="176"/>
      <c r="R60" s="176"/>
      <c r="S60" s="176"/>
      <c r="T60" s="176"/>
      <c r="U60" s="176"/>
      <c r="V60" s="176"/>
      <c r="W60" s="176"/>
      <c r="X60" s="176"/>
      <c r="Y60" s="176"/>
      <c r="Z60" s="176"/>
      <c r="AA60" s="176"/>
      <c r="AB60" s="176"/>
      <c r="AC60" s="1494"/>
    </row>
    <row r="61" spans="1:31" x14ac:dyDescent="0.25">
      <c r="A61" t="s">
        <v>494</v>
      </c>
      <c r="B61" s="160"/>
      <c r="C61" s="150">
        <f>SUM(C21/10*0.5)</f>
        <v>150278.79699999999</v>
      </c>
      <c r="D61" s="150">
        <f>SUM(C21/10)</f>
        <v>300557.59399999998</v>
      </c>
      <c r="E61" s="150">
        <f>SUM(C21/10)</f>
        <v>300557.59399999998</v>
      </c>
      <c r="F61" s="150">
        <f>SUM(C21/10)</f>
        <v>300557.59399999998</v>
      </c>
      <c r="G61" s="150">
        <f>SUM(C21/10)</f>
        <v>300557.59399999998</v>
      </c>
      <c r="H61" s="150">
        <f>SUM(C21/10)</f>
        <v>300557.59399999998</v>
      </c>
      <c r="I61" s="150">
        <f t="shared" ref="I61:I66" si="16">SUM(C21/10)</f>
        <v>300557.59399999998</v>
      </c>
      <c r="J61" s="150">
        <f t="shared" ref="J61:J67" si="17">SUM(C21/10)</f>
        <v>300557.59399999998</v>
      </c>
      <c r="K61" s="150">
        <f t="shared" ref="K61:K68" si="18">SUM(C21/10)</f>
        <v>300557.59399999998</v>
      </c>
      <c r="L61" s="150">
        <f t="shared" ref="L61:L69" si="19">SUM(C21/10)</f>
        <v>300557.59399999998</v>
      </c>
      <c r="M61" s="150">
        <f>SUM(C21/10/2)</f>
        <v>150278.79699999999</v>
      </c>
      <c r="N61" s="150"/>
      <c r="O61" s="150"/>
      <c r="P61" s="150"/>
      <c r="Q61" s="150"/>
      <c r="R61" s="150"/>
      <c r="S61" s="150"/>
      <c r="T61" s="150"/>
      <c r="U61" s="150"/>
      <c r="V61" s="150"/>
      <c r="W61" s="150"/>
      <c r="X61" s="150"/>
      <c r="Y61" s="150"/>
      <c r="Z61" s="150"/>
      <c r="AA61" s="150"/>
      <c r="AB61" s="150"/>
      <c r="AC61" s="291">
        <f>SUM(B61:AB61)</f>
        <v>3005575.94</v>
      </c>
      <c r="AE61" s="934"/>
    </row>
    <row r="62" spans="1:31" x14ac:dyDescent="0.25">
      <c r="A62" t="s">
        <v>495</v>
      </c>
      <c r="B62" s="160"/>
      <c r="C62" s="160"/>
      <c r="D62" s="150">
        <f>SUM(C22/10*0.5)</f>
        <v>129304.215</v>
      </c>
      <c r="E62" s="150">
        <f>SUM(C22/10)</f>
        <v>258608.43</v>
      </c>
      <c r="F62" s="150">
        <f>SUM(C22/10)</f>
        <v>258608.43</v>
      </c>
      <c r="G62" s="150">
        <f>SUM(C22/10)</f>
        <v>258608.43</v>
      </c>
      <c r="H62" s="150">
        <f>SUM(C22/10)</f>
        <v>258608.43</v>
      </c>
      <c r="I62" s="150">
        <f t="shared" si="16"/>
        <v>258608.43</v>
      </c>
      <c r="J62" s="150">
        <f t="shared" si="17"/>
        <v>258608.43</v>
      </c>
      <c r="K62" s="150">
        <f t="shared" si="18"/>
        <v>258608.43</v>
      </c>
      <c r="L62" s="150">
        <f t="shared" si="19"/>
        <v>258608.43</v>
      </c>
      <c r="M62" s="150">
        <f t="shared" ref="M62:M70" si="20">SUM(C22/10)</f>
        <v>258608.43</v>
      </c>
      <c r="N62" s="150">
        <f>SUM(C22/10*0.5)</f>
        <v>129304.215</v>
      </c>
      <c r="O62" s="150"/>
      <c r="P62" s="150"/>
      <c r="Q62" s="150"/>
      <c r="R62" s="150"/>
      <c r="S62" s="150"/>
      <c r="T62" s="150"/>
      <c r="U62" s="150"/>
      <c r="V62" s="150"/>
      <c r="W62" s="150"/>
      <c r="X62" s="150"/>
      <c r="Y62" s="150"/>
      <c r="Z62" s="150"/>
      <c r="AA62" s="150"/>
      <c r="AB62" s="150"/>
      <c r="AC62" s="291">
        <f t="shared" ref="AC62:AC87" si="21">SUM(B62:AB62)</f>
        <v>2586084.2999999998</v>
      </c>
      <c r="AE62" s="934"/>
    </row>
    <row r="63" spans="1:31" x14ac:dyDescent="0.25">
      <c r="A63" t="s">
        <v>496</v>
      </c>
      <c r="B63" s="160"/>
      <c r="C63" s="160"/>
      <c r="D63" s="160"/>
      <c r="E63" s="150">
        <f>SUM(C23/10*0.5)</f>
        <v>145662.75349999999</v>
      </c>
      <c r="F63" s="150">
        <f>SUM(C23/10)</f>
        <v>291325.50699999998</v>
      </c>
      <c r="G63" s="150">
        <f>SUM(C23/10)</f>
        <v>291325.50699999998</v>
      </c>
      <c r="H63" s="150">
        <f>SUM(C23/10)</f>
        <v>291325.50699999998</v>
      </c>
      <c r="I63" s="150">
        <f t="shared" si="16"/>
        <v>291325.50699999998</v>
      </c>
      <c r="J63" s="150">
        <f t="shared" si="17"/>
        <v>291325.50699999998</v>
      </c>
      <c r="K63" s="150">
        <f t="shared" si="18"/>
        <v>291325.50699999998</v>
      </c>
      <c r="L63" s="150">
        <f t="shared" si="19"/>
        <v>291325.50699999998</v>
      </c>
      <c r="M63" s="150">
        <f t="shared" si="20"/>
        <v>291325.50699999998</v>
      </c>
      <c r="N63" s="150">
        <f t="shared" ref="N63:N71" si="22">SUM(C23/10)</f>
        <v>291325.50699999998</v>
      </c>
      <c r="O63" s="150">
        <f>SUM(C23/10/2)</f>
        <v>145662.75349999999</v>
      </c>
      <c r="P63" s="150"/>
      <c r="Q63" s="150"/>
      <c r="R63" s="150"/>
      <c r="S63" s="150"/>
      <c r="T63" s="150"/>
      <c r="U63" s="150"/>
      <c r="V63" s="150"/>
      <c r="W63" s="150"/>
      <c r="X63" s="150"/>
      <c r="Y63" s="150"/>
      <c r="Z63" s="150"/>
      <c r="AA63" s="150"/>
      <c r="AB63" s="150"/>
      <c r="AC63" s="291">
        <f t="shared" si="21"/>
        <v>2913255.0700000008</v>
      </c>
      <c r="AE63" s="934"/>
    </row>
    <row r="64" spans="1:31" x14ac:dyDescent="0.25">
      <c r="A64" t="s">
        <v>497</v>
      </c>
      <c r="B64" s="160"/>
      <c r="C64" s="160"/>
      <c r="D64" s="160"/>
      <c r="E64" s="150"/>
      <c r="F64" s="150">
        <f>SUM(C24/10*0.5)</f>
        <v>195185.908</v>
      </c>
      <c r="G64" s="150">
        <f>SUM(C24/10)</f>
        <v>390371.81599999999</v>
      </c>
      <c r="H64" s="150">
        <f>SUM(C24/10)</f>
        <v>390371.81599999999</v>
      </c>
      <c r="I64" s="150">
        <f t="shared" si="16"/>
        <v>390371.81599999999</v>
      </c>
      <c r="J64" s="150">
        <f t="shared" si="17"/>
        <v>390371.81599999999</v>
      </c>
      <c r="K64" s="150">
        <f t="shared" si="18"/>
        <v>390371.81599999999</v>
      </c>
      <c r="L64" s="150">
        <f t="shared" si="19"/>
        <v>390371.81599999999</v>
      </c>
      <c r="M64" s="150">
        <f t="shared" si="20"/>
        <v>390371.81599999999</v>
      </c>
      <c r="N64" s="150">
        <f t="shared" si="22"/>
        <v>390371.81599999999</v>
      </c>
      <c r="O64" s="150">
        <f t="shared" ref="O64:O72" si="23">SUM(C24/10)</f>
        <v>390371.81599999999</v>
      </c>
      <c r="P64" s="150">
        <f>SUM(C24/10/2)</f>
        <v>195185.908</v>
      </c>
      <c r="Q64" s="150"/>
      <c r="R64" s="150"/>
      <c r="S64" s="150"/>
      <c r="T64" s="150"/>
      <c r="U64" s="150"/>
      <c r="V64" s="150"/>
      <c r="W64" s="150"/>
      <c r="X64" s="150"/>
      <c r="Y64" s="150"/>
      <c r="Z64" s="150"/>
      <c r="AA64" s="150"/>
      <c r="AB64" s="150"/>
      <c r="AC64" s="291">
        <f t="shared" si="21"/>
        <v>3903718.16</v>
      </c>
      <c r="AE64" s="934"/>
    </row>
    <row r="65" spans="1:32" x14ac:dyDescent="0.25">
      <c r="A65" t="s">
        <v>498</v>
      </c>
      <c r="B65" s="160"/>
      <c r="C65" s="160"/>
      <c r="D65" s="160"/>
      <c r="E65" s="150"/>
      <c r="F65" s="150"/>
      <c r="G65" s="150">
        <f>SUM(C25/10)*0.5</f>
        <v>224023.69</v>
      </c>
      <c r="H65" s="150">
        <f>SUM(C25/10)</f>
        <v>448047.38</v>
      </c>
      <c r="I65" s="150">
        <f t="shared" si="16"/>
        <v>448047.38</v>
      </c>
      <c r="J65" s="150">
        <f t="shared" si="17"/>
        <v>448047.38</v>
      </c>
      <c r="K65" s="150">
        <f t="shared" si="18"/>
        <v>448047.38</v>
      </c>
      <c r="L65" s="150">
        <f t="shared" si="19"/>
        <v>448047.38</v>
      </c>
      <c r="M65" s="150">
        <f t="shared" si="20"/>
        <v>448047.38</v>
      </c>
      <c r="N65" s="150">
        <f t="shared" si="22"/>
        <v>448047.38</v>
      </c>
      <c r="O65" s="150">
        <f t="shared" si="23"/>
        <v>448047.38</v>
      </c>
      <c r="P65" s="150">
        <f t="shared" ref="P65:P72" si="24">SUM(C25/10)</f>
        <v>448047.38</v>
      </c>
      <c r="Q65" s="150">
        <f>SUM(C25/10/2)</f>
        <v>224023.69</v>
      </c>
      <c r="R65" s="150"/>
      <c r="S65" s="150"/>
      <c r="T65" s="150"/>
      <c r="U65" s="150"/>
      <c r="V65" s="150"/>
      <c r="W65" s="150"/>
      <c r="X65" s="150"/>
      <c r="Y65" s="150"/>
      <c r="Z65" s="150"/>
      <c r="AA65" s="150"/>
      <c r="AB65" s="150"/>
      <c r="AC65" s="291">
        <f t="shared" si="21"/>
        <v>4480473.8</v>
      </c>
      <c r="AE65" s="934"/>
    </row>
    <row r="66" spans="1:32" x14ac:dyDescent="0.25">
      <c r="A66" t="s">
        <v>499</v>
      </c>
      <c r="B66" s="160"/>
      <c r="C66" s="160"/>
      <c r="D66" s="160"/>
      <c r="E66" s="150"/>
      <c r="F66" s="150"/>
      <c r="G66" s="150"/>
      <c r="H66" s="150">
        <f>SUM(C26/10*0.5)</f>
        <v>214501.50400000002</v>
      </c>
      <c r="I66" s="150">
        <f t="shared" si="16"/>
        <v>429003.00800000003</v>
      </c>
      <c r="J66" s="150">
        <f t="shared" si="17"/>
        <v>429003.00800000003</v>
      </c>
      <c r="K66" s="150">
        <f t="shared" si="18"/>
        <v>429003.00800000003</v>
      </c>
      <c r="L66" s="150">
        <f t="shared" si="19"/>
        <v>429003.00800000003</v>
      </c>
      <c r="M66" s="150">
        <f t="shared" si="20"/>
        <v>429003.00800000003</v>
      </c>
      <c r="N66" s="150">
        <f t="shared" si="22"/>
        <v>429003.00800000003</v>
      </c>
      <c r="O66" s="150">
        <f t="shared" si="23"/>
        <v>429003.00800000003</v>
      </c>
      <c r="P66" s="150">
        <f t="shared" si="24"/>
        <v>429003.00800000003</v>
      </c>
      <c r="Q66" s="150">
        <f t="shared" ref="Q66:Q72" si="25">SUM(C26/10)</f>
        <v>429003.00800000003</v>
      </c>
      <c r="R66" s="150">
        <f>SUM(C26/10/2)</f>
        <v>214501.50400000002</v>
      </c>
      <c r="S66" s="150"/>
      <c r="T66" s="150"/>
      <c r="U66" s="150"/>
      <c r="V66" s="150"/>
      <c r="W66" s="150"/>
      <c r="X66" s="150"/>
      <c r="Y66" s="150"/>
      <c r="Z66" s="150"/>
      <c r="AA66" s="150"/>
      <c r="AB66" s="150"/>
      <c r="AC66" s="291">
        <f t="shared" si="21"/>
        <v>4290030.0799999991</v>
      </c>
      <c r="AE66" s="934"/>
    </row>
    <row r="67" spans="1:32" x14ac:dyDescent="0.25">
      <c r="A67" t="s">
        <v>337</v>
      </c>
      <c r="B67" s="160"/>
      <c r="C67" s="160"/>
      <c r="D67" s="160"/>
      <c r="E67" s="150"/>
      <c r="F67" s="150"/>
      <c r="G67" s="150"/>
      <c r="H67" s="150"/>
      <c r="I67" s="150">
        <f>SUM(C27/10*0.5)</f>
        <v>253782.57250000001</v>
      </c>
      <c r="J67" s="150">
        <f t="shared" si="17"/>
        <v>507565.14500000002</v>
      </c>
      <c r="K67" s="150">
        <f t="shared" si="18"/>
        <v>507565.14500000002</v>
      </c>
      <c r="L67" s="150">
        <f t="shared" si="19"/>
        <v>507565.14500000002</v>
      </c>
      <c r="M67" s="150">
        <f t="shared" si="20"/>
        <v>507565.14500000002</v>
      </c>
      <c r="N67" s="150">
        <f t="shared" si="22"/>
        <v>507565.14500000002</v>
      </c>
      <c r="O67" s="601">
        <f t="shared" si="23"/>
        <v>507565.14500000002</v>
      </c>
      <c r="P67" s="601">
        <f t="shared" si="24"/>
        <v>507565.14500000002</v>
      </c>
      <c r="Q67" s="601">
        <f t="shared" si="25"/>
        <v>507565.14500000002</v>
      </c>
      <c r="R67" s="601">
        <f t="shared" ref="R67:R72" si="26">SUM(C27/10)</f>
        <v>507565.14500000002</v>
      </c>
      <c r="S67" s="601">
        <f>SUM(C27/10/2)</f>
        <v>253782.57250000001</v>
      </c>
      <c r="T67" s="601"/>
      <c r="U67" s="601"/>
      <c r="V67" s="150"/>
      <c r="W67" s="150"/>
      <c r="X67" s="150"/>
      <c r="Y67" s="150"/>
      <c r="Z67" s="150"/>
      <c r="AA67" s="150"/>
      <c r="AB67" s="150"/>
      <c r="AC67" s="291">
        <f t="shared" si="21"/>
        <v>5075651.4499999993</v>
      </c>
      <c r="AE67" s="934"/>
    </row>
    <row r="68" spans="1:32" x14ac:dyDescent="0.25">
      <c r="A68" t="s">
        <v>338</v>
      </c>
      <c r="B68" s="160"/>
      <c r="C68" s="160"/>
      <c r="D68" s="160"/>
      <c r="E68" s="150"/>
      <c r="F68" s="150"/>
      <c r="G68" s="150"/>
      <c r="H68" s="150"/>
      <c r="I68" s="150"/>
      <c r="J68" s="150">
        <f>SUM(C28/10*0.5)</f>
        <v>193851.24650000001</v>
      </c>
      <c r="K68" s="150">
        <f t="shared" si="18"/>
        <v>387702.49300000002</v>
      </c>
      <c r="L68" s="150">
        <f t="shared" si="19"/>
        <v>387702.49300000002</v>
      </c>
      <c r="M68" s="150">
        <f t="shared" si="20"/>
        <v>387702.49300000002</v>
      </c>
      <c r="N68" s="150">
        <f t="shared" si="22"/>
        <v>387702.49300000002</v>
      </c>
      <c r="O68" s="601">
        <f t="shared" si="23"/>
        <v>387702.49300000002</v>
      </c>
      <c r="P68" s="601">
        <f t="shared" si="24"/>
        <v>387702.49300000002</v>
      </c>
      <c r="Q68" s="601">
        <f t="shared" si="25"/>
        <v>387702.49300000002</v>
      </c>
      <c r="R68" s="601">
        <f t="shared" si="26"/>
        <v>387702.49300000002</v>
      </c>
      <c r="S68" s="601">
        <f>SUM(C28/10)</f>
        <v>387702.49300000002</v>
      </c>
      <c r="T68" s="601">
        <f>SUM(C28/10/2)</f>
        <v>193851.24650000001</v>
      </c>
      <c r="U68" s="601"/>
      <c r="V68" s="150"/>
      <c r="W68" s="150"/>
      <c r="X68" s="150"/>
      <c r="Y68" s="150"/>
      <c r="Z68" s="150"/>
      <c r="AA68" s="150"/>
      <c r="AB68" s="150"/>
      <c r="AC68" s="291">
        <f t="shared" si="21"/>
        <v>3877024.9299999992</v>
      </c>
      <c r="AE68" s="934"/>
    </row>
    <row r="69" spans="1:32" x14ac:dyDescent="0.25">
      <c r="A69" t="s">
        <v>339</v>
      </c>
      <c r="B69" s="176"/>
      <c r="C69" s="176"/>
      <c r="D69" s="176"/>
      <c r="E69" s="177"/>
      <c r="F69" s="177"/>
      <c r="G69" s="177"/>
      <c r="H69" s="177"/>
      <c r="I69" s="177"/>
      <c r="J69" s="177"/>
      <c r="K69" s="150">
        <f>SUM(C29/10*0.5)</f>
        <v>120907.7325</v>
      </c>
      <c r="L69" s="150">
        <f t="shared" si="19"/>
        <v>241815.465</v>
      </c>
      <c r="M69" s="150">
        <f t="shared" si="20"/>
        <v>241815.465</v>
      </c>
      <c r="N69" s="150">
        <f t="shared" si="22"/>
        <v>241815.465</v>
      </c>
      <c r="O69" s="601">
        <f t="shared" si="23"/>
        <v>241815.465</v>
      </c>
      <c r="P69" s="601">
        <f t="shared" si="24"/>
        <v>241815.465</v>
      </c>
      <c r="Q69" s="601">
        <f t="shared" si="25"/>
        <v>241815.465</v>
      </c>
      <c r="R69" s="601">
        <f t="shared" si="26"/>
        <v>241815.465</v>
      </c>
      <c r="S69" s="601">
        <f>SUM(C29/10)</f>
        <v>241815.465</v>
      </c>
      <c r="T69" s="601">
        <f>SUM(C29/10)</f>
        <v>241815.465</v>
      </c>
      <c r="U69" s="601">
        <f>SUM(C29/10/2)</f>
        <v>120907.7325</v>
      </c>
      <c r="V69" s="150"/>
      <c r="W69" s="150"/>
      <c r="X69" s="150"/>
      <c r="Y69" s="150"/>
      <c r="Z69" s="150"/>
      <c r="AA69" s="150"/>
      <c r="AB69" s="150"/>
      <c r="AC69" s="291">
        <f t="shared" si="21"/>
        <v>2418154.6500000004</v>
      </c>
      <c r="AE69" s="934"/>
    </row>
    <row r="70" spans="1:32" x14ac:dyDescent="0.25">
      <c r="A70" t="s">
        <v>340</v>
      </c>
      <c r="B70" s="176"/>
      <c r="C70" s="176"/>
      <c r="D70" s="176"/>
      <c r="E70" s="177"/>
      <c r="F70" s="177"/>
      <c r="G70" s="177"/>
      <c r="H70" s="177"/>
      <c r="I70" s="177"/>
      <c r="J70" s="177"/>
      <c r="K70" s="177"/>
      <c r="L70" s="177">
        <f>SUM(C30/10/2)</f>
        <v>280326.87450000003</v>
      </c>
      <c r="M70" s="177">
        <f t="shared" si="20"/>
        <v>560653.74900000007</v>
      </c>
      <c r="N70" s="177">
        <f t="shared" si="22"/>
        <v>560653.74900000007</v>
      </c>
      <c r="O70" s="602">
        <f t="shared" si="23"/>
        <v>560653.74900000007</v>
      </c>
      <c r="P70" s="601">
        <f t="shared" si="24"/>
        <v>560653.74900000007</v>
      </c>
      <c r="Q70" s="601">
        <f t="shared" si="25"/>
        <v>560653.74900000007</v>
      </c>
      <c r="R70" s="601">
        <f t="shared" si="26"/>
        <v>560653.74900000007</v>
      </c>
      <c r="S70" s="601">
        <f>SUM(C30/10)</f>
        <v>560653.74900000007</v>
      </c>
      <c r="T70" s="601">
        <f>SUM(C30/10)</f>
        <v>560653.74900000007</v>
      </c>
      <c r="U70" s="602">
        <f>SUM(C30/10)</f>
        <v>560653.74900000007</v>
      </c>
      <c r="V70" s="150">
        <f>SUM(C30/10/2)</f>
        <v>280326.87450000003</v>
      </c>
      <c r="W70" s="177"/>
      <c r="X70" s="177"/>
      <c r="Y70" s="177"/>
      <c r="Z70" s="177"/>
      <c r="AA70" s="177"/>
      <c r="AB70" s="177"/>
      <c r="AC70" s="291">
        <f t="shared" si="21"/>
        <v>5606537.4899999993</v>
      </c>
      <c r="AE70" s="934"/>
      <c r="AF70" s="1523"/>
    </row>
    <row r="71" spans="1:32" x14ac:dyDescent="0.25">
      <c r="A71" t="s">
        <v>341</v>
      </c>
      <c r="B71" s="176"/>
      <c r="C71" s="176"/>
      <c r="D71" s="176"/>
      <c r="E71" s="176"/>
      <c r="F71" s="176"/>
      <c r="G71" s="176"/>
      <c r="H71" s="176"/>
      <c r="I71" s="176"/>
      <c r="J71" s="176"/>
      <c r="K71" s="176"/>
      <c r="L71" s="160"/>
      <c r="M71" s="150">
        <f>SUM(C31/10)/2</f>
        <v>200000</v>
      </c>
      <c r="N71" s="150">
        <f t="shared" si="22"/>
        <v>400000</v>
      </c>
      <c r="O71" s="601">
        <f t="shared" si="23"/>
        <v>400000</v>
      </c>
      <c r="P71" s="601">
        <f t="shared" si="24"/>
        <v>400000</v>
      </c>
      <c r="Q71" s="601">
        <f t="shared" si="25"/>
        <v>400000</v>
      </c>
      <c r="R71" s="601">
        <f t="shared" si="26"/>
        <v>400000</v>
      </c>
      <c r="S71" s="601">
        <f>SUM(C31/10)</f>
        <v>400000</v>
      </c>
      <c r="T71" s="601">
        <f>SUM(C31/10)</f>
        <v>400000</v>
      </c>
      <c r="U71" s="602">
        <f>SUM(C31/10)</f>
        <v>400000</v>
      </c>
      <c r="V71" s="150">
        <f t="shared" ref="V71:V79" si="27">SUM(C31/10)</f>
        <v>400000</v>
      </c>
      <c r="W71" s="150">
        <f>SUM(C31/10/2)</f>
        <v>200000</v>
      </c>
      <c r="X71" s="150"/>
      <c r="Y71" s="150"/>
      <c r="Z71" s="150"/>
      <c r="AA71" s="150"/>
      <c r="AB71" s="150"/>
      <c r="AC71" s="291">
        <f t="shared" si="21"/>
        <v>4000000</v>
      </c>
      <c r="AE71" s="934"/>
      <c r="AF71" s="1523"/>
    </row>
    <row r="72" spans="1:32" x14ac:dyDescent="0.25">
      <c r="A72" t="s">
        <v>342</v>
      </c>
      <c r="B72" s="176"/>
      <c r="C72" s="176"/>
      <c r="D72" s="176"/>
      <c r="E72" s="176"/>
      <c r="F72" s="176"/>
      <c r="G72" s="176"/>
      <c r="H72" s="176"/>
      <c r="I72" s="176"/>
      <c r="J72" s="176"/>
      <c r="K72" s="176"/>
      <c r="L72" s="160"/>
      <c r="M72" s="150"/>
      <c r="N72" s="150">
        <f>SUM(C32/10*0.5)</f>
        <v>250000</v>
      </c>
      <c r="O72" s="601">
        <f t="shared" si="23"/>
        <v>500000</v>
      </c>
      <c r="P72" s="601">
        <f t="shared" si="24"/>
        <v>500000</v>
      </c>
      <c r="Q72" s="601">
        <f t="shared" si="25"/>
        <v>500000</v>
      </c>
      <c r="R72" s="601">
        <f t="shared" si="26"/>
        <v>500000</v>
      </c>
      <c r="S72" s="601">
        <f>SUM(C32/10)</f>
        <v>500000</v>
      </c>
      <c r="T72" s="601">
        <f>SUM(C32/10)</f>
        <v>500000</v>
      </c>
      <c r="U72" s="602">
        <f>SUM(C32/10)</f>
        <v>500000</v>
      </c>
      <c r="V72" s="150">
        <f t="shared" si="27"/>
        <v>500000</v>
      </c>
      <c r="W72" s="150">
        <f t="shared" ref="W72:W80" si="28">SUM(C32/10)</f>
        <v>500000</v>
      </c>
      <c r="X72" s="150">
        <f>SUM(C32/10/2)</f>
        <v>250000</v>
      </c>
      <c r="Y72" s="150"/>
      <c r="Z72" s="150"/>
      <c r="AA72" s="150"/>
      <c r="AB72" s="150"/>
      <c r="AC72" s="291">
        <f t="shared" si="21"/>
        <v>5000000</v>
      </c>
      <c r="AE72" s="934"/>
      <c r="AF72" s="1523"/>
    </row>
    <row r="73" spans="1:32" x14ac:dyDescent="0.25">
      <c r="A73" t="s">
        <v>1128</v>
      </c>
      <c r="B73" s="176"/>
      <c r="C73" s="176"/>
      <c r="D73" s="176"/>
      <c r="E73" s="176"/>
      <c r="F73" s="176"/>
      <c r="G73" s="176"/>
      <c r="H73" s="176"/>
      <c r="I73" s="176"/>
      <c r="J73" s="176"/>
      <c r="K73" s="176"/>
      <c r="L73" s="160"/>
      <c r="M73" s="160"/>
      <c r="N73" s="160"/>
      <c r="O73" s="601">
        <f>SUM(C33/10/2)</f>
        <v>225000</v>
      </c>
      <c r="P73" s="601">
        <f t="shared" ref="P73:U73" si="29">SUM($C$33/10)</f>
        <v>450000</v>
      </c>
      <c r="Q73" s="601">
        <f t="shared" si="29"/>
        <v>450000</v>
      </c>
      <c r="R73" s="601">
        <f t="shared" si="29"/>
        <v>450000</v>
      </c>
      <c r="S73" s="601">
        <f t="shared" si="29"/>
        <v>450000</v>
      </c>
      <c r="T73" s="601">
        <f t="shared" si="29"/>
        <v>450000</v>
      </c>
      <c r="U73" s="601">
        <f t="shared" si="29"/>
        <v>450000</v>
      </c>
      <c r="V73" s="150">
        <f t="shared" si="27"/>
        <v>450000</v>
      </c>
      <c r="W73" s="150">
        <f t="shared" si="28"/>
        <v>450000</v>
      </c>
      <c r="X73" s="150">
        <f t="shared" ref="X73:X81" si="30">SUM(C33/10)</f>
        <v>450000</v>
      </c>
      <c r="Y73" s="150">
        <f>C33/10/2</f>
        <v>225000</v>
      </c>
      <c r="Z73" s="150"/>
      <c r="AA73" s="150"/>
      <c r="AB73" s="150"/>
      <c r="AC73" s="291">
        <f t="shared" si="21"/>
        <v>4500000</v>
      </c>
      <c r="AE73" s="934"/>
      <c r="AF73" s="1523"/>
    </row>
    <row r="74" spans="1:32" x14ac:dyDescent="0.25">
      <c r="A74" t="s">
        <v>519</v>
      </c>
      <c r="B74" s="176"/>
      <c r="C74" s="176"/>
      <c r="D74" s="176"/>
      <c r="E74" s="176"/>
      <c r="F74" s="176"/>
      <c r="G74" s="176"/>
      <c r="H74" s="176"/>
      <c r="I74" s="176"/>
      <c r="J74" s="176"/>
      <c r="K74" s="176"/>
      <c r="L74" s="160"/>
      <c r="M74" s="160"/>
      <c r="N74" s="160"/>
      <c r="O74" s="601"/>
      <c r="P74" s="601">
        <f>SUM(C34/10/2)</f>
        <v>100000</v>
      </c>
      <c r="Q74" s="601">
        <f>SUM($C$34/10)</f>
        <v>200000</v>
      </c>
      <c r="R74" s="601">
        <f>SUM($C$34/10)</f>
        <v>200000</v>
      </c>
      <c r="S74" s="601">
        <f>SUM($C$34/10)</f>
        <v>200000</v>
      </c>
      <c r="T74" s="601">
        <f>SUM($C$34/10)</f>
        <v>200000</v>
      </c>
      <c r="U74" s="601">
        <f>SUM($C$34/10)</f>
        <v>200000</v>
      </c>
      <c r="V74" s="150">
        <f t="shared" si="27"/>
        <v>200000</v>
      </c>
      <c r="W74" s="150">
        <f t="shared" si="28"/>
        <v>200000</v>
      </c>
      <c r="X74" s="150">
        <f t="shared" si="30"/>
        <v>200000</v>
      </c>
      <c r="Y74" s="150">
        <f t="shared" ref="Y74:Y82" si="31">C34/10</f>
        <v>200000</v>
      </c>
      <c r="Z74" s="150">
        <f>C34/10/2</f>
        <v>100000</v>
      </c>
      <c r="AA74" s="150"/>
      <c r="AB74" s="150"/>
      <c r="AC74" s="291">
        <f t="shared" si="21"/>
        <v>2000000</v>
      </c>
      <c r="AE74" s="934"/>
      <c r="AF74" s="1523"/>
    </row>
    <row r="75" spans="1:32" x14ac:dyDescent="0.25">
      <c r="A75" t="s">
        <v>520</v>
      </c>
      <c r="B75" s="176"/>
      <c r="C75" s="176"/>
      <c r="D75" s="176"/>
      <c r="E75" s="176"/>
      <c r="F75" s="176"/>
      <c r="G75" s="176"/>
      <c r="H75" s="176"/>
      <c r="I75" s="176"/>
      <c r="J75" s="176"/>
      <c r="K75" s="176"/>
      <c r="L75" s="160"/>
      <c r="M75" s="160"/>
      <c r="N75" s="160"/>
      <c r="O75" s="601"/>
      <c r="P75" s="601"/>
      <c r="Q75" s="601">
        <f>SUM(C35/10/2)</f>
        <v>100000</v>
      </c>
      <c r="R75" s="601">
        <f>SUM($C$35/10)</f>
        <v>200000</v>
      </c>
      <c r="S75" s="601">
        <f>SUM($C$35/10)</f>
        <v>200000</v>
      </c>
      <c r="T75" s="601">
        <f>SUM($C$35/10)</f>
        <v>200000</v>
      </c>
      <c r="U75" s="601">
        <f>SUM($C$35/10)</f>
        <v>200000</v>
      </c>
      <c r="V75" s="150">
        <f t="shared" si="27"/>
        <v>200000</v>
      </c>
      <c r="W75" s="150">
        <f t="shared" si="28"/>
        <v>200000</v>
      </c>
      <c r="X75" s="150">
        <f t="shared" si="30"/>
        <v>200000</v>
      </c>
      <c r="Y75" s="150">
        <f t="shared" si="31"/>
        <v>200000</v>
      </c>
      <c r="Z75" s="150">
        <f t="shared" ref="Z75:Z83" si="32">C35/10</f>
        <v>200000</v>
      </c>
      <c r="AA75" s="150">
        <f>C35/10/2</f>
        <v>100000</v>
      </c>
      <c r="AB75" s="150"/>
      <c r="AC75" s="291">
        <f t="shared" si="21"/>
        <v>2000000</v>
      </c>
      <c r="AE75" s="934"/>
      <c r="AF75" s="1523"/>
    </row>
    <row r="76" spans="1:32" x14ac:dyDescent="0.25">
      <c r="A76" t="s">
        <v>521</v>
      </c>
      <c r="B76" s="176"/>
      <c r="C76" s="176"/>
      <c r="D76" s="176"/>
      <c r="E76" s="176"/>
      <c r="F76" s="176"/>
      <c r="G76" s="176"/>
      <c r="H76" s="176"/>
      <c r="I76" s="176"/>
      <c r="J76" s="176"/>
      <c r="K76" s="176"/>
      <c r="L76" s="160"/>
      <c r="M76" s="160"/>
      <c r="N76" s="160"/>
      <c r="O76" s="601"/>
      <c r="P76" s="601"/>
      <c r="Q76" s="601"/>
      <c r="R76" s="601">
        <f>SUM(C36/10/2)</f>
        <v>125000</v>
      </c>
      <c r="S76" s="601">
        <f>SUM($C$36/10)</f>
        <v>250000</v>
      </c>
      <c r="T76" s="601">
        <f>SUM($C$36/10)</f>
        <v>250000</v>
      </c>
      <c r="U76" s="601">
        <f>SUM($C$36/10)</f>
        <v>250000</v>
      </c>
      <c r="V76" s="150">
        <f t="shared" si="27"/>
        <v>250000</v>
      </c>
      <c r="W76" s="150">
        <f t="shared" si="28"/>
        <v>250000</v>
      </c>
      <c r="X76" s="150">
        <f t="shared" si="30"/>
        <v>250000</v>
      </c>
      <c r="Y76" s="150">
        <f t="shared" si="31"/>
        <v>250000</v>
      </c>
      <c r="Z76" s="150">
        <f t="shared" si="32"/>
        <v>250000</v>
      </c>
      <c r="AA76" s="150">
        <f t="shared" ref="AA76:AA84" si="33">C36/10</f>
        <v>250000</v>
      </c>
      <c r="AB76" s="150">
        <f>C36/10/2</f>
        <v>125000</v>
      </c>
      <c r="AC76" s="291">
        <f t="shared" si="21"/>
        <v>2500000</v>
      </c>
      <c r="AE76" s="934"/>
      <c r="AF76" s="1523"/>
    </row>
    <row r="77" spans="1:32" x14ac:dyDescent="0.25">
      <c r="A77" t="s">
        <v>522</v>
      </c>
      <c r="B77" s="176"/>
      <c r="C77" s="176"/>
      <c r="D77" s="176"/>
      <c r="E77" s="176"/>
      <c r="F77" s="176"/>
      <c r="G77" s="176"/>
      <c r="H77" s="176"/>
      <c r="I77" s="176"/>
      <c r="J77" s="176"/>
      <c r="K77" s="176"/>
      <c r="L77" s="160"/>
      <c r="M77" s="160"/>
      <c r="N77" s="160"/>
      <c r="O77" s="601"/>
      <c r="P77" s="601"/>
      <c r="Q77" s="601"/>
      <c r="R77" s="601"/>
      <c r="S77" s="601">
        <f>SUM(C37/10/2)</f>
        <v>125000</v>
      </c>
      <c r="T77" s="601">
        <f>SUM($C$37/10)</f>
        <v>250000</v>
      </c>
      <c r="U77" s="601">
        <f>SUM($C$37/10)</f>
        <v>250000</v>
      </c>
      <c r="V77" s="150">
        <f t="shared" si="27"/>
        <v>250000</v>
      </c>
      <c r="W77" s="150">
        <f t="shared" si="28"/>
        <v>250000</v>
      </c>
      <c r="X77" s="150">
        <f t="shared" si="30"/>
        <v>250000</v>
      </c>
      <c r="Y77" s="150">
        <f t="shared" si="31"/>
        <v>250000</v>
      </c>
      <c r="Z77" s="150">
        <f t="shared" si="32"/>
        <v>250000</v>
      </c>
      <c r="AA77" s="150">
        <f t="shared" si="33"/>
        <v>250000</v>
      </c>
      <c r="AB77" s="150">
        <f>C37/10</f>
        <v>250000</v>
      </c>
      <c r="AC77" s="291">
        <f t="shared" si="21"/>
        <v>2375000</v>
      </c>
      <c r="AE77" s="934"/>
      <c r="AF77" s="1523"/>
    </row>
    <row r="78" spans="1:32" x14ac:dyDescent="0.25">
      <c r="A78" t="s">
        <v>523</v>
      </c>
      <c r="B78" s="176"/>
      <c r="C78" s="176"/>
      <c r="D78" s="176"/>
      <c r="E78" s="176"/>
      <c r="F78" s="176"/>
      <c r="G78" s="176"/>
      <c r="H78" s="176"/>
      <c r="I78" s="176"/>
      <c r="J78" s="176"/>
      <c r="K78" s="176"/>
      <c r="L78" s="160"/>
      <c r="M78" s="160"/>
      <c r="N78" s="160"/>
      <c r="O78" s="601"/>
      <c r="P78" s="601"/>
      <c r="Q78" s="601"/>
      <c r="R78" s="601"/>
      <c r="S78" s="601"/>
      <c r="T78" s="601">
        <f>SUM(C38/10/2)</f>
        <v>75000</v>
      </c>
      <c r="U78" s="601">
        <f>SUM($C$38/10)</f>
        <v>150000</v>
      </c>
      <c r="V78" s="150">
        <f t="shared" si="27"/>
        <v>150000</v>
      </c>
      <c r="W78" s="150">
        <f t="shared" si="28"/>
        <v>150000</v>
      </c>
      <c r="X78" s="150">
        <f t="shared" si="30"/>
        <v>150000</v>
      </c>
      <c r="Y78" s="150">
        <f t="shared" si="31"/>
        <v>150000</v>
      </c>
      <c r="Z78" s="150">
        <f t="shared" si="32"/>
        <v>150000</v>
      </c>
      <c r="AA78" s="150">
        <f t="shared" si="33"/>
        <v>150000</v>
      </c>
      <c r="AB78" s="150">
        <f t="shared" ref="AB78:AB85" si="34">C38/10</f>
        <v>150000</v>
      </c>
      <c r="AC78" s="291">
        <f t="shared" si="21"/>
        <v>1275000</v>
      </c>
      <c r="AE78" s="934"/>
      <c r="AF78" s="1523"/>
    </row>
    <row r="79" spans="1:32" x14ac:dyDescent="0.25">
      <c r="A79" t="s">
        <v>524</v>
      </c>
      <c r="B79" s="176"/>
      <c r="C79" s="176"/>
      <c r="D79" s="176"/>
      <c r="E79" s="176"/>
      <c r="F79" s="176"/>
      <c r="G79" s="176"/>
      <c r="H79" s="176"/>
      <c r="I79" s="176"/>
      <c r="J79" s="176"/>
      <c r="K79" s="176"/>
      <c r="L79" s="160"/>
      <c r="M79" s="160"/>
      <c r="N79" s="160"/>
      <c r="O79" s="601"/>
      <c r="P79" s="601"/>
      <c r="Q79" s="601"/>
      <c r="R79" s="601"/>
      <c r="S79" s="601"/>
      <c r="T79" s="601"/>
      <c r="U79" s="601">
        <f>SUM(C39/10/2)</f>
        <v>50000</v>
      </c>
      <c r="V79" s="150">
        <f t="shared" si="27"/>
        <v>100000</v>
      </c>
      <c r="W79" s="150">
        <f t="shared" si="28"/>
        <v>100000</v>
      </c>
      <c r="X79" s="150">
        <f t="shared" si="30"/>
        <v>100000</v>
      </c>
      <c r="Y79" s="150">
        <f t="shared" si="31"/>
        <v>100000</v>
      </c>
      <c r="Z79" s="150">
        <f t="shared" si="32"/>
        <v>100000</v>
      </c>
      <c r="AA79" s="150">
        <f t="shared" si="33"/>
        <v>100000</v>
      </c>
      <c r="AB79" s="150">
        <f t="shared" si="34"/>
        <v>100000</v>
      </c>
      <c r="AC79" s="291">
        <f t="shared" si="21"/>
        <v>750000</v>
      </c>
      <c r="AE79" s="934"/>
      <c r="AF79" s="1523"/>
    </row>
    <row r="80" spans="1:32" x14ac:dyDescent="0.25">
      <c r="A80" t="s">
        <v>433</v>
      </c>
      <c r="B80" s="176"/>
      <c r="C80" s="176"/>
      <c r="D80" s="176"/>
      <c r="E80" s="176"/>
      <c r="F80" s="176"/>
      <c r="G80" s="176"/>
      <c r="H80" s="176"/>
      <c r="I80" s="176"/>
      <c r="J80" s="176"/>
      <c r="K80" s="176"/>
      <c r="L80" s="160"/>
      <c r="M80" s="160"/>
      <c r="N80" s="160"/>
      <c r="O80" s="284"/>
      <c r="P80" s="284"/>
      <c r="Q80" s="284"/>
      <c r="R80" s="284"/>
      <c r="S80" s="284"/>
      <c r="T80" s="284"/>
      <c r="U80" s="284"/>
      <c r="V80" s="150">
        <f>SUM(C40/10/2)</f>
        <v>160000</v>
      </c>
      <c r="W80" s="150">
        <f t="shared" si="28"/>
        <v>320000</v>
      </c>
      <c r="X80" s="150">
        <f t="shared" si="30"/>
        <v>320000</v>
      </c>
      <c r="Y80" s="150">
        <f t="shared" si="31"/>
        <v>320000</v>
      </c>
      <c r="Z80" s="150">
        <f t="shared" si="32"/>
        <v>320000</v>
      </c>
      <c r="AA80" s="150">
        <f t="shared" si="33"/>
        <v>320000</v>
      </c>
      <c r="AB80" s="150">
        <f t="shared" si="34"/>
        <v>320000</v>
      </c>
      <c r="AC80" s="291">
        <f t="shared" si="21"/>
        <v>2080000</v>
      </c>
      <c r="AE80" s="934"/>
      <c r="AF80" s="1523"/>
    </row>
    <row r="81" spans="1:32" x14ac:dyDescent="0.25">
      <c r="A81" s="1116" t="s">
        <v>1794</v>
      </c>
      <c r="B81" s="176"/>
      <c r="C81" s="176"/>
      <c r="D81" s="176"/>
      <c r="E81" s="176"/>
      <c r="F81" s="176"/>
      <c r="G81" s="176"/>
      <c r="H81" s="176"/>
      <c r="I81" s="176"/>
      <c r="J81" s="176"/>
      <c r="K81" s="176"/>
      <c r="L81" s="160"/>
      <c r="M81" s="160"/>
      <c r="N81" s="160"/>
      <c r="O81" s="284"/>
      <c r="P81" s="284"/>
      <c r="Q81" s="284"/>
      <c r="R81" s="284"/>
      <c r="S81" s="284"/>
      <c r="T81" s="284"/>
      <c r="U81" s="284"/>
      <c r="V81" s="150"/>
      <c r="W81" s="150">
        <f>SUM(C41/10/2)</f>
        <v>100000</v>
      </c>
      <c r="X81" s="150">
        <f t="shared" si="30"/>
        <v>200000</v>
      </c>
      <c r="Y81" s="150">
        <f t="shared" si="31"/>
        <v>200000</v>
      </c>
      <c r="Z81" s="150">
        <f t="shared" si="32"/>
        <v>200000</v>
      </c>
      <c r="AA81" s="150">
        <f t="shared" si="33"/>
        <v>200000</v>
      </c>
      <c r="AB81" s="150">
        <f t="shared" si="34"/>
        <v>200000</v>
      </c>
      <c r="AC81" s="291">
        <f t="shared" si="21"/>
        <v>1100000</v>
      </c>
      <c r="AE81" s="934"/>
      <c r="AF81" s="1523"/>
    </row>
    <row r="82" spans="1:32" x14ac:dyDescent="0.25">
      <c r="A82" s="1116" t="s">
        <v>1795</v>
      </c>
      <c r="B82" s="176"/>
      <c r="C82" s="176"/>
      <c r="D82" s="176"/>
      <c r="E82" s="176"/>
      <c r="F82" s="176"/>
      <c r="G82" s="176"/>
      <c r="H82" s="176"/>
      <c r="I82" s="176"/>
      <c r="J82" s="176"/>
      <c r="K82" s="176"/>
      <c r="L82" s="160"/>
      <c r="M82" s="160"/>
      <c r="N82" s="160"/>
      <c r="O82" s="284"/>
      <c r="P82" s="284"/>
      <c r="Q82" s="284"/>
      <c r="R82" s="284"/>
      <c r="S82" s="284"/>
      <c r="T82" s="284"/>
      <c r="U82" s="284"/>
      <c r="V82" s="150"/>
      <c r="W82" s="150"/>
      <c r="X82" s="150">
        <f>SUM(C42/10/2)</f>
        <v>42500</v>
      </c>
      <c r="Y82" s="150">
        <f t="shared" si="31"/>
        <v>85000</v>
      </c>
      <c r="Z82" s="150">
        <f t="shared" si="32"/>
        <v>85000</v>
      </c>
      <c r="AA82" s="150">
        <f t="shared" si="33"/>
        <v>85000</v>
      </c>
      <c r="AB82" s="150">
        <f t="shared" si="34"/>
        <v>85000</v>
      </c>
      <c r="AC82" s="291">
        <f t="shared" si="21"/>
        <v>382500</v>
      </c>
      <c r="AE82" s="934"/>
      <c r="AF82" s="1523"/>
    </row>
    <row r="83" spans="1:32" x14ac:dyDescent="0.25">
      <c r="A83" s="1116" t="s">
        <v>1796</v>
      </c>
      <c r="B83" s="176"/>
      <c r="C83" s="176"/>
      <c r="D83" s="176"/>
      <c r="E83" s="176"/>
      <c r="F83" s="176"/>
      <c r="G83" s="176"/>
      <c r="H83" s="176"/>
      <c r="I83" s="176"/>
      <c r="J83" s="176"/>
      <c r="K83" s="176"/>
      <c r="L83" s="160"/>
      <c r="M83" s="160"/>
      <c r="N83" s="160"/>
      <c r="O83" s="284"/>
      <c r="P83" s="284"/>
      <c r="Q83" s="284"/>
      <c r="R83" s="284"/>
      <c r="S83" s="284"/>
      <c r="T83" s="284"/>
      <c r="U83" s="284"/>
      <c r="V83" s="150"/>
      <c r="W83" s="150"/>
      <c r="X83" s="150"/>
      <c r="Y83" s="150">
        <f t="shared" ref="Y83" si="35">C43/10/2</f>
        <v>150000</v>
      </c>
      <c r="Z83" s="150">
        <f t="shared" si="32"/>
        <v>300000</v>
      </c>
      <c r="AA83" s="150">
        <f t="shared" si="33"/>
        <v>300000</v>
      </c>
      <c r="AB83" s="150">
        <f t="shared" si="34"/>
        <v>300000</v>
      </c>
      <c r="AC83" s="291">
        <f t="shared" si="21"/>
        <v>1050000</v>
      </c>
      <c r="AE83" s="934"/>
      <c r="AF83" s="1523"/>
    </row>
    <row r="84" spans="1:32" x14ac:dyDescent="0.25">
      <c r="A84" s="1116" t="s">
        <v>1992</v>
      </c>
      <c r="B84" s="176"/>
      <c r="C84" s="176"/>
      <c r="D84" s="176"/>
      <c r="E84" s="176"/>
      <c r="F84" s="176"/>
      <c r="G84" s="176"/>
      <c r="H84" s="176"/>
      <c r="I84" s="176"/>
      <c r="J84" s="176"/>
      <c r="K84" s="176"/>
      <c r="L84" s="160"/>
      <c r="M84" s="160"/>
      <c r="N84" s="160"/>
      <c r="O84" s="284"/>
      <c r="P84" s="284"/>
      <c r="Q84" s="284"/>
      <c r="R84" s="284"/>
      <c r="S84" s="284"/>
      <c r="T84" s="284"/>
      <c r="U84" s="284"/>
      <c r="V84" s="150"/>
      <c r="W84" s="150"/>
      <c r="X84" s="150"/>
      <c r="Y84" s="150"/>
      <c r="Z84" s="150">
        <f>C44/10/2</f>
        <v>50000</v>
      </c>
      <c r="AA84" s="150">
        <f t="shared" si="33"/>
        <v>100000</v>
      </c>
      <c r="AB84" s="150">
        <f t="shared" si="34"/>
        <v>100000</v>
      </c>
      <c r="AC84" s="291">
        <f t="shared" si="21"/>
        <v>250000</v>
      </c>
      <c r="AE84" s="934"/>
      <c r="AF84" s="1523"/>
    </row>
    <row r="85" spans="1:32" x14ac:dyDescent="0.25">
      <c r="A85" s="1116" t="s">
        <v>2068</v>
      </c>
      <c r="B85" s="176"/>
      <c r="C85" s="176"/>
      <c r="D85" s="176"/>
      <c r="E85" s="176"/>
      <c r="F85" s="176"/>
      <c r="G85" s="176"/>
      <c r="H85" s="176"/>
      <c r="I85" s="176"/>
      <c r="J85" s="176"/>
      <c r="K85" s="176"/>
      <c r="L85" s="160"/>
      <c r="M85" s="160"/>
      <c r="N85" s="160"/>
      <c r="O85" s="284"/>
      <c r="P85" s="284"/>
      <c r="Q85" s="284"/>
      <c r="R85" s="284"/>
      <c r="S85" s="284"/>
      <c r="T85" s="284"/>
      <c r="U85" s="284"/>
      <c r="V85" s="150"/>
      <c r="W85" s="150"/>
      <c r="X85" s="150"/>
      <c r="Y85" s="150"/>
      <c r="Z85" s="150"/>
      <c r="AA85" s="150">
        <f>C45/10/2</f>
        <v>37500</v>
      </c>
      <c r="AB85" s="150">
        <f t="shared" si="34"/>
        <v>75000</v>
      </c>
      <c r="AC85" s="291">
        <f t="shared" si="21"/>
        <v>112500</v>
      </c>
      <c r="AE85" s="934"/>
      <c r="AF85" s="1523"/>
    </row>
    <row r="86" spans="1:32" x14ac:dyDescent="0.25">
      <c r="A86" s="1116" t="s">
        <v>2923</v>
      </c>
      <c r="B86" s="176"/>
      <c r="C86" s="176"/>
      <c r="D86" s="176"/>
      <c r="E86" s="176"/>
      <c r="F86" s="176"/>
      <c r="G86" s="176"/>
      <c r="H86" s="176"/>
      <c r="I86" s="176"/>
      <c r="J86" s="176"/>
      <c r="K86" s="176"/>
      <c r="L86" s="160"/>
      <c r="M86" s="160"/>
      <c r="N86" s="160"/>
      <c r="O86" s="284"/>
      <c r="P86" s="284"/>
      <c r="Q86" s="284"/>
      <c r="R86" s="284"/>
      <c r="S86" s="284"/>
      <c r="T86" s="284"/>
      <c r="U86" s="284"/>
      <c r="V86" s="150"/>
      <c r="W86" s="150"/>
      <c r="X86" s="150"/>
      <c r="Y86" s="150"/>
      <c r="Z86" s="150"/>
      <c r="AA86" s="150"/>
      <c r="AB86" s="150">
        <f>C46/10/2</f>
        <v>820.7</v>
      </c>
      <c r="AC86" s="2157">
        <f t="shared" si="21"/>
        <v>820.7</v>
      </c>
      <c r="AE86" s="934"/>
      <c r="AF86" s="1523"/>
    </row>
    <row r="87" spans="1:32" x14ac:dyDescent="0.25">
      <c r="A87" t="s">
        <v>511</v>
      </c>
      <c r="B87" s="178">
        <f t="shared" ref="B87:K87" si="36">SUM(B61:B69)</f>
        <v>0</v>
      </c>
      <c r="C87" s="179">
        <f t="shared" si="36"/>
        <v>150278.79699999999</v>
      </c>
      <c r="D87" s="179">
        <f t="shared" si="36"/>
        <v>429861.80900000001</v>
      </c>
      <c r="E87" s="179">
        <f t="shared" si="36"/>
        <v>704828.77749999997</v>
      </c>
      <c r="F87" s="179">
        <f t="shared" si="36"/>
        <v>1045677.439</v>
      </c>
      <c r="G87" s="179">
        <f t="shared" si="36"/>
        <v>1464887.037</v>
      </c>
      <c r="H87" s="179">
        <f t="shared" si="36"/>
        <v>1903412.2309999999</v>
      </c>
      <c r="I87" s="179">
        <f t="shared" si="36"/>
        <v>2371696.3075000001</v>
      </c>
      <c r="J87" s="179">
        <f t="shared" si="36"/>
        <v>2819330.1264999998</v>
      </c>
      <c r="K87" s="179">
        <f t="shared" si="36"/>
        <v>3134089.1054999996</v>
      </c>
      <c r="L87" s="179">
        <f>SUM(L61:L72)</f>
        <v>3535323.7124999994</v>
      </c>
      <c r="M87" s="179">
        <f>SUM(M61:M72)</f>
        <v>3865371.7899999991</v>
      </c>
      <c r="N87" s="293">
        <f>SUM(N61:N72)</f>
        <v>4035788.7779999999</v>
      </c>
      <c r="O87" s="293">
        <f t="shared" ref="O87:U87" si="37">SUM(O61:O79)</f>
        <v>4235821.8094999995</v>
      </c>
      <c r="P87" s="293">
        <f t="shared" si="37"/>
        <v>4219973.148</v>
      </c>
      <c r="Q87" s="505">
        <f t="shared" si="37"/>
        <v>4000763.5500000003</v>
      </c>
      <c r="R87" s="293">
        <f t="shared" si="37"/>
        <v>3787238.3560000001</v>
      </c>
      <c r="S87" s="293">
        <f t="shared" si="37"/>
        <v>3568954.2795000002</v>
      </c>
      <c r="T87" s="603">
        <f t="shared" si="37"/>
        <v>3321320.4605</v>
      </c>
      <c r="U87" s="603">
        <f t="shared" si="37"/>
        <v>3131561.4815000002</v>
      </c>
      <c r="V87" s="982">
        <f>SUM(V61:V80)</f>
        <v>2940326.8744999999</v>
      </c>
      <c r="W87" s="982">
        <f>SUM(W61:W81)</f>
        <v>2720000</v>
      </c>
      <c r="X87" s="982">
        <f>SUM(X61:X82)</f>
        <v>2412500</v>
      </c>
      <c r="Y87" s="982">
        <f>SUM(Y61:Y83)</f>
        <v>2130000</v>
      </c>
      <c r="Z87" s="982">
        <f>SUM(Z61:Z84)</f>
        <v>2005000</v>
      </c>
      <c r="AA87" s="982">
        <f>SUM(AA61:AA85)</f>
        <v>1892500</v>
      </c>
      <c r="AB87" s="982">
        <f>SUM(AB61:AB86)</f>
        <v>1705820.7</v>
      </c>
      <c r="AC87" s="291">
        <f t="shared" si="21"/>
        <v>67532326.569999993</v>
      </c>
    </row>
    <row r="88" spans="1:32" x14ac:dyDescent="0.25">
      <c r="A88" t="s">
        <v>512</v>
      </c>
      <c r="B88" s="180">
        <f>B87</f>
        <v>0</v>
      </c>
      <c r="C88" s="181">
        <f t="shared" ref="C88:L88" si="38">C87+B88</f>
        <v>150278.79699999999</v>
      </c>
      <c r="D88" s="181">
        <f t="shared" si="38"/>
        <v>580140.60600000003</v>
      </c>
      <c r="E88" s="181">
        <f t="shared" si="38"/>
        <v>1284969.3835</v>
      </c>
      <c r="F88" s="181">
        <f t="shared" si="38"/>
        <v>2330646.8224999998</v>
      </c>
      <c r="G88" s="181">
        <f t="shared" si="38"/>
        <v>3795533.8594999998</v>
      </c>
      <c r="H88" s="181">
        <f t="shared" si="38"/>
        <v>5698946.0904999999</v>
      </c>
      <c r="I88" s="181">
        <f t="shared" si="38"/>
        <v>8070642.398</v>
      </c>
      <c r="J88" s="181">
        <f t="shared" si="38"/>
        <v>10889972.524499999</v>
      </c>
      <c r="K88" s="181">
        <f t="shared" si="38"/>
        <v>14024061.629999999</v>
      </c>
      <c r="L88" s="181">
        <f t="shared" si="38"/>
        <v>17559385.342499997</v>
      </c>
      <c r="M88" s="181">
        <f t="shared" ref="M88:AB88" si="39">M87+L88</f>
        <v>21424757.132499997</v>
      </c>
      <c r="N88" s="181">
        <f t="shared" si="39"/>
        <v>25460545.910499997</v>
      </c>
      <c r="O88" s="181">
        <f t="shared" si="39"/>
        <v>29696367.719999999</v>
      </c>
      <c r="P88" s="181">
        <f t="shared" si="39"/>
        <v>33916340.868000001</v>
      </c>
      <c r="Q88" s="181">
        <f t="shared" si="39"/>
        <v>37917104.417999998</v>
      </c>
      <c r="R88" s="181">
        <f t="shared" si="39"/>
        <v>41704342.773999996</v>
      </c>
      <c r="S88" s="181">
        <f t="shared" si="39"/>
        <v>45273297.053499997</v>
      </c>
      <c r="T88" s="181">
        <f t="shared" si="39"/>
        <v>48594617.513999999</v>
      </c>
      <c r="U88" s="181">
        <f t="shared" si="39"/>
        <v>51726178.995499998</v>
      </c>
      <c r="V88" s="181">
        <f t="shared" si="39"/>
        <v>54666505.869999997</v>
      </c>
      <c r="W88" s="181">
        <f t="shared" si="39"/>
        <v>57386505.869999997</v>
      </c>
      <c r="X88" s="181">
        <f t="shared" si="39"/>
        <v>59799005.869999997</v>
      </c>
      <c r="Y88" s="181">
        <f t="shared" si="39"/>
        <v>61929005.869999997</v>
      </c>
      <c r="Z88" s="181">
        <f t="shared" si="39"/>
        <v>63934005.869999997</v>
      </c>
      <c r="AA88" s="181">
        <f t="shared" si="39"/>
        <v>65826505.869999997</v>
      </c>
      <c r="AB88" s="181">
        <f t="shared" si="39"/>
        <v>67532326.569999993</v>
      </c>
      <c r="AC88" s="179">
        <f>SUM(AC61:AC86)</f>
        <v>67532326.570000008</v>
      </c>
    </row>
    <row r="89" spans="1:32" x14ac:dyDescent="0.25">
      <c r="B89" s="292"/>
      <c r="C89" s="292"/>
      <c r="D89" s="292"/>
      <c r="E89" s="292"/>
      <c r="F89" s="292"/>
      <c r="G89" s="144"/>
      <c r="H89" s="145"/>
      <c r="I89" s="145"/>
      <c r="J89" s="144"/>
      <c r="K89" s="144"/>
      <c r="L89" s="144"/>
    </row>
    <row r="90" spans="1:32" x14ac:dyDescent="0.25">
      <c r="B90" s="292"/>
      <c r="C90" s="292"/>
      <c r="D90" s="292"/>
      <c r="E90" s="292"/>
      <c r="F90" s="292"/>
      <c r="G90" s="144"/>
      <c r="H90" s="145"/>
      <c r="I90" s="145"/>
      <c r="J90" s="144"/>
      <c r="K90" s="144"/>
      <c r="L90" s="144"/>
    </row>
    <row r="91" spans="1:32" x14ac:dyDescent="0.25">
      <c r="B91" s="292" t="s">
        <v>1191</v>
      </c>
      <c r="C91" s="292"/>
      <c r="D91" s="292"/>
      <c r="E91" s="292"/>
      <c r="F91" s="292"/>
      <c r="G91" s="144"/>
      <c r="H91" s="145"/>
      <c r="I91" s="145"/>
      <c r="J91" s="144"/>
      <c r="K91" s="144"/>
      <c r="L91" s="144"/>
      <c r="AC91" s="2156" t="s">
        <v>1403</v>
      </c>
    </row>
    <row r="92" spans="1:32" x14ac:dyDescent="0.25">
      <c r="B92" s="165"/>
      <c r="C92" s="165"/>
      <c r="D92" s="165"/>
      <c r="E92" s="165"/>
      <c r="F92" s="165"/>
    </row>
    <row r="93" spans="1:32" x14ac:dyDescent="0.25">
      <c r="B93" s="513" t="s">
        <v>252</v>
      </c>
      <c r="C93" s="513"/>
      <c r="D93" s="513"/>
      <c r="E93" s="513"/>
      <c r="F93" s="513"/>
    </row>
    <row r="94" spans="1:32" x14ac:dyDescent="0.25">
      <c r="B94" s="165"/>
      <c r="C94" s="165"/>
      <c r="D94" s="165"/>
      <c r="E94" s="165"/>
      <c r="F94" s="165"/>
    </row>
    <row r="97" spans="2:11" x14ac:dyDescent="0.25">
      <c r="B97" s="146" t="s">
        <v>1403</v>
      </c>
    </row>
    <row r="111" spans="2:11" x14ac:dyDescent="0.25">
      <c r="K111" s="934"/>
    </row>
    <row r="112" spans="2:11" x14ac:dyDescent="0.25">
      <c r="K112" s="934"/>
    </row>
    <row r="113" spans="11:11" x14ac:dyDescent="0.25">
      <c r="K113" s="934"/>
    </row>
    <row r="114" spans="11:11" x14ac:dyDescent="0.25">
      <c r="K114" s="934"/>
    </row>
    <row r="115" spans="11:11" x14ac:dyDescent="0.25">
      <c r="K115" s="934"/>
    </row>
    <row r="116" spans="11:11" x14ac:dyDescent="0.25">
      <c r="K116" s="934"/>
    </row>
    <row r="117" spans="11:11" x14ac:dyDescent="0.25">
      <c r="K117" s="934"/>
    </row>
    <row r="118" spans="11:11" x14ac:dyDescent="0.25">
      <c r="K118" s="934"/>
    </row>
    <row r="119" spans="11:11" x14ac:dyDescent="0.25">
      <c r="K119" s="934"/>
    </row>
    <row r="120" spans="11:11" x14ac:dyDescent="0.25">
      <c r="K120" s="934"/>
    </row>
    <row r="121" spans="11:11" x14ac:dyDescent="0.25">
      <c r="K121" s="934"/>
    </row>
    <row r="122" spans="11:11" x14ac:dyDescent="0.25">
      <c r="K122" s="934"/>
    </row>
    <row r="123" spans="11:11" x14ac:dyDescent="0.25">
      <c r="K123" s="934"/>
    </row>
    <row r="124" spans="11:11" x14ac:dyDescent="0.25">
      <c r="K124" s="934"/>
    </row>
  </sheetData>
  <phoneticPr fontId="0" type="noConversion"/>
  <printOptions horizontalCentered="1"/>
  <pageMargins left="0.26" right="0" top="0.5" bottom="0.5" header="0.5" footer="0.5"/>
  <pageSetup paperSize="5" scale="47" fitToHeight="2" orientation="landscape" horizontalDpi="4294967292" r:id="rId1"/>
  <headerFooter alignWithMargins="0"/>
  <ignoredErrors>
    <ignoredError sqref="N31"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Z54"/>
  <sheetViews>
    <sheetView zoomScale="90" zoomScaleNormal="90" workbookViewId="0">
      <selection activeCell="A36" sqref="A36"/>
    </sheetView>
  </sheetViews>
  <sheetFormatPr defaultRowHeight="13.2" x14ac:dyDescent="0.25"/>
  <cols>
    <col min="1" max="1" width="2.44140625" customWidth="1"/>
    <col min="3" max="3" width="15.44140625" bestFit="1" customWidth="1"/>
    <col min="4" max="4" width="2.44140625" customWidth="1"/>
    <col min="5" max="5" width="11.109375" bestFit="1" customWidth="1"/>
    <col min="6" max="7" width="2.44140625" customWidth="1"/>
    <col min="9" max="9" width="2.44140625" customWidth="1"/>
    <col min="10" max="10" width="13.44140625" bestFit="1" customWidth="1"/>
    <col min="11" max="11" width="2.44140625" customWidth="1"/>
    <col min="12" max="12" width="12.44140625" bestFit="1" customWidth="1"/>
    <col min="13" max="14" width="2.44140625" customWidth="1"/>
    <col min="16" max="16" width="2.44140625" customWidth="1"/>
    <col min="17" max="17" width="14.44140625" customWidth="1"/>
    <col min="18" max="18" width="2.44140625" customWidth="1"/>
    <col min="19" max="19" width="10" bestFit="1" customWidth="1"/>
    <col min="20" max="20" width="2.44140625" customWidth="1"/>
    <col min="21" max="21" width="10.44140625" bestFit="1" customWidth="1"/>
  </cols>
  <sheetData>
    <row r="1" spans="1:26" x14ac:dyDescent="0.25">
      <c r="B1" s="757" t="s">
        <v>2069</v>
      </c>
      <c r="C1" s="758"/>
      <c r="D1" s="758"/>
      <c r="E1" s="758"/>
      <c r="F1" s="758"/>
      <c r="G1" s="758"/>
      <c r="H1" s="758"/>
      <c r="I1" s="758"/>
      <c r="J1" s="758"/>
      <c r="K1" s="758"/>
      <c r="L1" s="758"/>
      <c r="M1" s="758"/>
      <c r="N1" s="758"/>
      <c r="O1" s="758"/>
      <c r="P1" s="758"/>
      <c r="Q1" s="758"/>
      <c r="R1" s="758"/>
      <c r="S1" s="759"/>
      <c r="T1" s="915"/>
      <c r="U1" s="915"/>
    </row>
    <row r="2" spans="1:26" x14ac:dyDescent="0.25">
      <c r="B2" s="760" t="s">
        <v>793</v>
      </c>
      <c r="C2" s="761"/>
      <c r="D2" s="762"/>
      <c r="E2" s="762"/>
      <c r="F2" s="610"/>
      <c r="G2" s="610"/>
      <c r="H2" s="610"/>
      <c r="I2" s="610"/>
      <c r="J2" s="610"/>
      <c r="K2" s="610"/>
      <c r="L2" s="610"/>
      <c r="M2" s="610"/>
      <c r="N2" s="610"/>
      <c r="O2" s="610"/>
      <c r="P2" s="610"/>
      <c r="Q2" s="610"/>
      <c r="R2" s="610"/>
      <c r="S2" s="763" t="s">
        <v>777</v>
      </c>
      <c r="T2" s="915"/>
      <c r="U2" s="915"/>
    </row>
    <row r="3" spans="1:26" x14ac:dyDescent="0.25">
      <c r="B3" s="760"/>
      <c r="C3" s="761"/>
      <c r="D3" s="762"/>
      <c r="E3" s="762"/>
      <c r="F3" s="610"/>
      <c r="G3" s="610"/>
      <c r="H3" s="610"/>
      <c r="I3" s="610"/>
      <c r="J3" s="610"/>
      <c r="K3" s="610"/>
      <c r="L3" s="610"/>
      <c r="M3" s="610"/>
      <c r="N3" s="610"/>
      <c r="O3" s="610"/>
      <c r="P3" s="610"/>
      <c r="Q3" s="610"/>
      <c r="R3" s="610"/>
      <c r="S3" s="764"/>
      <c r="T3" s="915"/>
      <c r="U3" s="915"/>
    </row>
    <row r="4" spans="1:26" x14ac:dyDescent="0.25">
      <c r="A4" s="140"/>
      <c r="B4" s="905"/>
      <c r="C4" s="867"/>
      <c r="D4" s="867"/>
      <c r="E4" s="867"/>
      <c r="F4" s="867"/>
      <c r="G4" s="867"/>
      <c r="H4" s="867"/>
      <c r="I4" s="867"/>
      <c r="J4" s="867"/>
      <c r="K4" s="867"/>
      <c r="L4" s="867"/>
      <c r="M4" s="867"/>
      <c r="N4" s="867"/>
      <c r="O4" s="867"/>
      <c r="P4" s="867"/>
      <c r="Q4" s="867"/>
      <c r="R4" s="867"/>
      <c r="S4" s="906"/>
      <c r="T4" s="867"/>
      <c r="U4" s="915"/>
    </row>
    <row r="5" spans="1:26" x14ac:dyDescent="0.25">
      <c r="A5" s="140"/>
      <c r="B5" s="944" t="s">
        <v>343</v>
      </c>
      <c r="C5" s="869"/>
      <c r="D5" s="869"/>
      <c r="E5" s="869"/>
      <c r="F5" s="869"/>
      <c r="G5" s="869"/>
      <c r="H5" s="869" t="s">
        <v>344</v>
      </c>
      <c r="I5" s="869"/>
      <c r="J5" s="869"/>
      <c r="K5" s="869"/>
      <c r="L5" s="869"/>
      <c r="M5" s="869"/>
      <c r="N5" s="869"/>
      <c r="O5" s="869" t="s">
        <v>601</v>
      </c>
      <c r="P5" s="869"/>
      <c r="Q5" s="869"/>
      <c r="R5" s="869"/>
      <c r="S5" s="945"/>
      <c r="T5" s="867"/>
      <c r="U5" s="915"/>
    </row>
    <row r="6" spans="1:26" x14ac:dyDescent="0.25">
      <c r="A6" s="140"/>
      <c r="B6" s="905"/>
      <c r="C6" s="867" t="s">
        <v>469</v>
      </c>
      <c r="D6" s="867"/>
      <c r="E6" s="867" t="s">
        <v>469</v>
      </c>
      <c r="F6" s="867"/>
      <c r="G6" s="867"/>
      <c r="H6" s="867"/>
      <c r="I6" s="867"/>
      <c r="J6" s="867" t="s">
        <v>469</v>
      </c>
      <c r="K6" s="867"/>
      <c r="L6" s="867" t="s">
        <v>469</v>
      </c>
      <c r="M6" s="867"/>
      <c r="N6" s="867"/>
      <c r="O6" s="867"/>
      <c r="P6" s="867"/>
      <c r="Q6" s="867" t="s">
        <v>469</v>
      </c>
      <c r="R6" s="867"/>
      <c r="S6" s="906" t="s">
        <v>469</v>
      </c>
      <c r="T6" s="867"/>
      <c r="U6" s="915"/>
    </row>
    <row r="7" spans="1:26" x14ac:dyDescent="0.25">
      <c r="A7" s="140"/>
      <c r="B7" s="905"/>
      <c r="C7" s="867" t="s">
        <v>345</v>
      </c>
      <c r="D7" s="867"/>
      <c r="E7" s="867" t="s">
        <v>476</v>
      </c>
      <c r="F7" s="867"/>
      <c r="G7" s="867"/>
      <c r="H7" s="867"/>
      <c r="I7" s="867"/>
      <c r="J7" s="867" t="s">
        <v>345</v>
      </c>
      <c r="K7" s="867"/>
      <c r="L7" s="867" t="s">
        <v>476</v>
      </c>
      <c r="M7" s="867"/>
      <c r="N7" s="867"/>
      <c r="O7" s="867"/>
      <c r="P7" s="867"/>
      <c r="Q7" s="867" t="s">
        <v>345</v>
      </c>
      <c r="R7" s="867"/>
      <c r="S7" s="906" t="s">
        <v>476</v>
      </c>
      <c r="T7" s="867"/>
      <c r="U7" s="915"/>
    </row>
    <row r="8" spans="1:26" x14ac:dyDescent="0.25">
      <c r="A8" s="140"/>
      <c r="B8" s="905"/>
      <c r="C8" s="867"/>
      <c r="D8" s="867"/>
      <c r="E8" s="867"/>
      <c r="F8" s="867"/>
      <c r="G8" s="867"/>
      <c r="H8" s="867"/>
      <c r="I8" s="867"/>
      <c r="J8" s="867"/>
      <c r="K8" s="867"/>
      <c r="L8" s="867"/>
      <c r="M8" s="867"/>
      <c r="N8" s="867"/>
      <c r="O8" s="867"/>
      <c r="P8" s="867"/>
      <c r="Q8" s="867"/>
      <c r="R8" s="867"/>
      <c r="S8" s="906"/>
      <c r="T8" s="867"/>
      <c r="U8" s="915"/>
    </row>
    <row r="9" spans="1:26" x14ac:dyDescent="0.25">
      <c r="A9" s="140"/>
      <c r="B9" s="905" t="s">
        <v>478</v>
      </c>
      <c r="C9" s="942">
        <v>994148</v>
      </c>
      <c r="D9" s="942"/>
      <c r="E9" s="867"/>
      <c r="F9" s="867"/>
      <c r="G9" s="942"/>
      <c r="H9" s="867" t="s">
        <v>478</v>
      </c>
      <c r="I9" s="942"/>
      <c r="J9" s="942">
        <v>115094</v>
      </c>
      <c r="K9" s="942"/>
      <c r="L9" s="942"/>
      <c r="M9" s="867"/>
      <c r="N9" s="942"/>
      <c r="O9" s="867" t="s">
        <v>478</v>
      </c>
      <c r="P9" s="942"/>
      <c r="Q9" s="946">
        <f t="shared" ref="Q9:Q32" si="0">+J9+C9</f>
        <v>1109242</v>
      </c>
      <c r="R9" s="946"/>
      <c r="S9" s="947">
        <f t="shared" ref="S9:S32" si="1">+L9+E9</f>
        <v>0</v>
      </c>
      <c r="T9" s="867"/>
      <c r="U9" s="915"/>
    </row>
    <row r="10" spans="1:26" x14ac:dyDescent="0.25">
      <c r="A10" s="140"/>
      <c r="B10" s="905" t="s">
        <v>479</v>
      </c>
      <c r="C10" s="942">
        <v>1020025</v>
      </c>
      <c r="D10" s="942"/>
      <c r="E10" s="942">
        <v>2125</v>
      </c>
      <c r="F10" s="942"/>
      <c r="G10" s="942"/>
      <c r="H10" s="867" t="s">
        <v>479</v>
      </c>
      <c r="I10" s="942"/>
      <c r="J10" s="942">
        <v>120314</v>
      </c>
      <c r="K10" s="942"/>
      <c r="L10" s="942">
        <v>1085</v>
      </c>
      <c r="M10" s="942"/>
      <c r="N10" s="942"/>
      <c r="O10" s="867" t="s">
        <v>479</v>
      </c>
      <c r="P10" s="942"/>
      <c r="Q10" s="946">
        <f t="shared" si="0"/>
        <v>1140339</v>
      </c>
      <c r="R10" s="946"/>
      <c r="S10" s="947">
        <f t="shared" si="1"/>
        <v>3210</v>
      </c>
      <c r="T10" s="867"/>
      <c r="U10" s="915"/>
    </row>
    <row r="11" spans="1:26" x14ac:dyDescent="0.25">
      <c r="A11" s="140"/>
      <c r="B11" s="905" t="s">
        <v>480</v>
      </c>
      <c r="C11" s="942">
        <v>1034765</v>
      </c>
      <c r="D11" s="942"/>
      <c r="E11" s="942">
        <v>4689</v>
      </c>
      <c r="F11" s="942"/>
      <c r="G11" s="942"/>
      <c r="H11" s="867" t="s">
        <v>480</v>
      </c>
      <c r="I11" s="942"/>
      <c r="J11" s="942">
        <v>123435</v>
      </c>
      <c r="K11" s="942"/>
      <c r="L11" s="942">
        <v>3050</v>
      </c>
      <c r="M11" s="942"/>
      <c r="N11" s="942"/>
      <c r="O11" s="867" t="s">
        <v>480</v>
      </c>
      <c r="P11" s="942"/>
      <c r="Q11" s="946">
        <f t="shared" si="0"/>
        <v>1158200</v>
      </c>
      <c r="R11" s="946"/>
      <c r="S11" s="947">
        <f t="shared" si="1"/>
        <v>7739</v>
      </c>
      <c r="T11" s="867"/>
      <c r="U11" s="915"/>
    </row>
    <row r="12" spans="1:26" x14ac:dyDescent="0.25">
      <c r="A12" s="140"/>
      <c r="B12" s="905" t="s">
        <v>481</v>
      </c>
      <c r="C12" s="942">
        <v>1060707</v>
      </c>
      <c r="D12" s="942"/>
      <c r="E12" s="942">
        <v>3661</v>
      </c>
      <c r="F12" s="942"/>
      <c r="G12" s="942"/>
      <c r="H12" s="867" t="s">
        <v>481</v>
      </c>
      <c r="I12" s="942"/>
      <c r="J12" s="942">
        <v>127386</v>
      </c>
      <c r="K12" s="942"/>
      <c r="L12" s="942">
        <v>2292</v>
      </c>
      <c r="M12" s="942"/>
      <c r="N12" s="942"/>
      <c r="O12" s="867" t="s">
        <v>481</v>
      </c>
      <c r="P12" s="942"/>
      <c r="Q12" s="946">
        <f t="shared" si="0"/>
        <v>1188093</v>
      </c>
      <c r="R12" s="946"/>
      <c r="S12" s="947">
        <f t="shared" si="1"/>
        <v>5953</v>
      </c>
      <c r="T12" s="867"/>
      <c r="U12" s="915"/>
    </row>
    <row r="13" spans="1:26" x14ac:dyDescent="0.25">
      <c r="A13" s="140"/>
      <c r="B13" s="905" t="s">
        <v>482</v>
      </c>
      <c r="C13" s="942">
        <v>1082611</v>
      </c>
      <c r="D13" s="942"/>
      <c r="E13" s="942">
        <v>4221</v>
      </c>
      <c r="F13" s="942"/>
      <c r="G13" s="942"/>
      <c r="H13" s="867" t="s">
        <v>482</v>
      </c>
      <c r="I13" s="942"/>
      <c r="J13" s="942">
        <v>132786</v>
      </c>
      <c r="K13" s="942"/>
      <c r="L13" s="942">
        <v>2641</v>
      </c>
      <c r="M13" s="942"/>
      <c r="N13" s="942"/>
      <c r="O13" s="867" t="s">
        <v>482</v>
      </c>
      <c r="P13" s="942"/>
      <c r="Q13" s="946">
        <f t="shared" si="0"/>
        <v>1215397</v>
      </c>
      <c r="R13" s="946"/>
      <c r="S13" s="947">
        <f t="shared" si="1"/>
        <v>6862</v>
      </c>
      <c r="T13" s="867"/>
      <c r="U13" s="915"/>
    </row>
    <row r="14" spans="1:26" x14ac:dyDescent="0.25">
      <c r="A14" s="140"/>
      <c r="B14" s="905" t="s">
        <v>483</v>
      </c>
      <c r="C14" s="942">
        <v>1109585</v>
      </c>
      <c r="D14" s="942"/>
      <c r="E14" s="942">
        <v>2236</v>
      </c>
      <c r="F14" s="942"/>
      <c r="G14" s="942"/>
      <c r="H14" s="867" t="s">
        <v>483</v>
      </c>
      <c r="I14" s="942"/>
      <c r="J14" s="942">
        <v>136083</v>
      </c>
      <c r="K14" s="942"/>
      <c r="L14" s="942">
        <v>2651</v>
      </c>
      <c r="M14" s="942"/>
      <c r="N14" s="942"/>
      <c r="O14" s="867" t="s">
        <v>483</v>
      </c>
      <c r="P14" s="942"/>
      <c r="Q14" s="946">
        <f t="shared" si="0"/>
        <v>1245668</v>
      </c>
      <c r="R14" s="946"/>
      <c r="S14" s="947">
        <f t="shared" si="1"/>
        <v>4887</v>
      </c>
      <c r="T14" s="867"/>
      <c r="U14" s="915"/>
    </row>
    <row r="15" spans="1:26" ht="14.4" x14ac:dyDescent="0.25">
      <c r="A15" s="140"/>
      <c r="B15" s="905" t="s">
        <v>484</v>
      </c>
      <c r="C15" s="942">
        <v>1142587</v>
      </c>
      <c r="D15" s="942"/>
      <c r="E15" s="942">
        <v>2142</v>
      </c>
      <c r="F15" s="942"/>
      <c r="G15" s="942"/>
      <c r="H15" s="867" t="s">
        <v>484</v>
      </c>
      <c r="I15" s="942"/>
      <c r="J15" s="942">
        <v>140119</v>
      </c>
      <c r="K15" s="942"/>
      <c r="L15" s="942">
        <v>1408</v>
      </c>
      <c r="M15" s="942"/>
      <c r="N15" s="942"/>
      <c r="O15" s="867" t="s">
        <v>484</v>
      </c>
      <c r="P15" s="942"/>
      <c r="Q15" s="946">
        <f t="shared" si="0"/>
        <v>1282706</v>
      </c>
      <c r="R15" s="946"/>
      <c r="S15" s="947">
        <f t="shared" si="1"/>
        <v>3550</v>
      </c>
      <c r="T15" s="867"/>
      <c r="U15" s="915"/>
      <c r="Z15" s="1522"/>
    </row>
    <row r="16" spans="1:26" ht="14.4" x14ac:dyDescent="0.25">
      <c r="A16" s="140"/>
      <c r="B16" s="905" t="s">
        <v>485</v>
      </c>
      <c r="C16" s="942">
        <v>1183481</v>
      </c>
      <c r="D16" s="942"/>
      <c r="E16" s="942">
        <v>2314</v>
      </c>
      <c r="F16" s="942"/>
      <c r="G16" s="942"/>
      <c r="H16" s="867" t="s">
        <v>485</v>
      </c>
      <c r="I16" s="942"/>
      <c r="J16" s="942">
        <v>142484</v>
      </c>
      <c r="K16" s="942"/>
      <c r="L16" s="942">
        <v>3273</v>
      </c>
      <c r="M16" s="942"/>
      <c r="N16" s="942"/>
      <c r="O16" s="867" t="s">
        <v>485</v>
      </c>
      <c r="P16" s="942"/>
      <c r="Q16" s="946">
        <f t="shared" si="0"/>
        <v>1325965</v>
      </c>
      <c r="R16" s="946"/>
      <c r="S16" s="947">
        <f t="shared" si="1"/>
        <v>5587</v>
      </c>
      <c r="T16" s="867"/>
      <c r="U16" s="915"/>
      <c r="Z16" s="1522"/>
    </row>
    <row r="17" spans="1:21" x14ac:dyDescent="0.25">
      <c r="A17" s="140"/>
      <c r="B17" s="905" t="s">
        <v>486</v>
      </c>
      <c r="C17" s="942">
        <v>1214485</v>
      </c>
      <c r="D17" s="942"/>
      <c r="E17" s="942">
        <v>9640</v>
      </c>
      <c r="F17" s="942"/>
      <c r="G17" s="942"/>
      <c r="H17" s="867" t="s">
        <v>486</v>
      </c>
      <c r="I17" s="942"/>
      <c r="J17" s="942">
        <v>147036</v>
      </c>
      <c r="K17" s="942"/>
      <c r="L17" s="942">
        <v>2076</v>
      </c>
      <c r="M17" s="942"/>
      <c r="N17" s="942"/>
      <c r="O17" s="867" t="s">
        <v>486</v>
      </c>
      <c r="P17" s="942"/>
      <c r="Q17" s="946">
        <f t="shared" si="0"/>
        <v>1361521</v>
      </c>
      <c r="R17" s="946"/>
      <c r="S17" s="947">
        <f t="shared" si="1"/>
        <v>11716</v>
      </c>
      <c r="T17" s="867"/>
      <c r="U17" s="915"/>
    </row>
    <row r="18" spans="1:21" x14ac:dyDescent="0.25">
      <c r="A18" s="140"/>
      <c r="B18" s="905" t="s">
        <v>487</v>
      </c>
      <c r="C18" s="942">
        <v>1244977</v>
      </c>
      <c r="D18" s="942"/>
      <c r="E18" s="942">
        <v>2753</v>
      </c>
      <c r="F18" s="942"/>
      <c r="G18" s="942"/>
      <c r="H18" s="867" t="s">
        <v>487</v>
      </c>
      <c r="I18" s="942"/>
      <c r="J18" s="942">
        <v>151842</v>
      </c>
      <c r="K18" s="942"/>
      <c r="L18" s="942">
        <v>1992</v>
      </c>
      <c r="M18" s="942"/>
      <c r="N18" s="942"/>
      <c r="O18" s="867" t="s">
        <v>487</v>
      </c>
      <c r="P18" s="942"/>
      <c r="Q18" s="946">
        <f t="shared" si="0"/>
        <v>1396819</v>
      </c>
      <c r="R18" s="946"/>
      <c r="S18" s="947">
        <f t="shared" si="1"/>
        <v>4745</v>
      </c>
      <c r="T18" s="867"/>
      <c r="U18" s="915"/>
    </row>
    <row r="19" spans="1:21" x14ac:dyDescent="0.25">
      <c r="A19" s="140"/>
      <c r="B19" s="905" t="s">
        <v>488</v>
      </c>
      <c r="C19" s="942">
        <v>1278850</v>
      </c>
      <c r="D19" s="942"/>
      <c r="E19" s="942">
        <v>3014</v>
      </c>
      <c r="F19" s="942"/>
      <c r="G19" s="942"/>
      <c r="H19" s="867" t="s">
        <v>488</v>
      </c>
      <c r="I19" s="942"/>
      <c r="J19" s="942">
        <v>153625</v>
      </c>
      <c r="K19" s="942"/>
      <c r="L19" s="942">
        <v>3407</v>
      </c>
      <c r="M19" s="942"/>
      <c r="N19" s="942"/>
      <c r="O19" s="867" t="s">
        <v>488</v>
      </c>
      <c r="P19" s="942"/>
      <c r="Q19" s="946">
        <f t="shared" si="0"/>
        <v>1432475</v>
      </c>
      <c r="R19" s="946"/>
      <c r="S19" s="947">
        <f t="shared" si="1"/>
        <v>6421</v>
      </c>
      <c r="T19" s="867"/>
      <c r="U19" s="915"/>
    </row>
    <row r="20" spans="1:21" x14ac:dyDescent="0.25">
      <c r="A20" s="140"/>
      <c r="B20" s="905" t="s">
        <v>489</v>
      </c>
      <c r="C20" s="942">
        <v>1309321</v>
      </c>
      <c r="D20" s="942"/>
      <c r="E20" s="942">
        <v>1958</v>
      </c>
      <c r="F20" s="942"/>
      <c r="G20" s="942"/>
      <c r="H20" s="867" t="s">
        <v>489</v>
      </c>
      <c r="I20" s="942"/>
      <c r="J20" s="942">
        <v>146560</v>
      </c>
      <c r="K20" s="942"/>
      <c r="L20" s="942">
        <v>2782</v>
      </c>
      <c r="M20" s="942"/>
      <c r="N20" s="942"/>
      <c r="O20" s="867" t="s">
        <v>489</v>
      </c>
      <c r="P20" s="942"/>
      <c r="Q20" s="946">
        <f t="shared" si="0"/>
        <v>1455881</v>
      </c>
      <c r="R20" s="946"/>
      <c r="S20" s="947">
        <f t="shared" si="1"/>
        <v>4740</v>
      </c>
      <c r="T20" s="867"/>
      <c r="U20" s="915"/>
    </row>
    <row r="21" spans="1:21" x14ac:dyDescent="0.25">
      <c r="A21" s="140"/>
      <c r="B21" s="905" t="s">
        <v>490</v>
      </c>
      <c r="C21" s="1459">
        <v>1400000</v>
      </c>
      <c r="D21" s="867"/>
      <c r="E21" s="1459">
        <v>2000</v>
      </c>
      <c r="F21" s="867"/>
      <c r="G21" s="867"/>
      <c r="H21" s="867" t="s">
        <v>490</v>
      </c>
      <c r="I21" s="867"/>
      <c r="J21" s="1459">
        <v>147000</v>
      </c>
      <c r="K21" s="867"/>
      <c r="L21" s="1459">
        <v>2500</v>
      </c>
      <c r="M21" s="867"/>
      <c r="N21" s="867"/>
      <c r="O21" s="867" t="s">
        <v>490</v>
      </c>
      <c r="P21" s="867"/>
      <c r="Q21" s="946">
        <f t="shared" si="0"/>
        <v>1547000</v>
      </c>
      <c r="R21" s="948"/>
      <c r="S21" s="947">
        <f t="shared" si="1"/>
        <v>4500</v>
      </c>
      <c r="T21" s="867"/>
      <c r="U21" s="915"/>
    </row>
    <row r="22" spans="1:21" x14ac:dyDescent="0.25">
      <c r="A22" s="140"/>
      <c r="B22" s="905" t="s">
        <v>491</v>
      </c>
      <c r="C22" s="1459">
        <v>1450000</v>
      </c>
      <c r="D22" s="867"/>
      <c r="E22" s="1459">
        <v>2100</v>
      </c>
      <c r="F22" s="867"/>
      <c r="G22" s="867"/>
      <c r="H22" s="867" t="s">
        <v>491</v>
      </c>
      <c r="I22" s="867"/>
      <c r="J22" s="1459">
        <v>147500</v>
      </c>
      <c r="K22" s="867"/>
      <c r="L22" s="1459">
        <v>3000</v>
      </c>
      <c r="M22" s="867"/>
      <c r="N22" s="867"/>
      <c r="O22" s="867" t="s">
        <v>491</v>
      </c>
      <c r="P22" s="867"/>
      <c r="Q22" s="946">
        <f t="shared" si="0"/>
        <v>1597500</v>
      </c>
      <c r="R22" s="948"/>
      <c r="S22" s="947">
        <f t="shared" si="1"/>
        <v>5100</v>
      </c>
      <c r="T22" s="867"/>
      <c r="U22" s="915"/>
    </row>
    <row r="23" spans="1:21" x14ac:dyDescent="0.25">
      <c r="A23" s="140"/>
      <c r="B23" s="905" t="s">
        <v>251</v>
      </c>
      <c r="C23" s="1460">
        <v>1350000</v>
      </c>
      <c r="D23" s="957"/>
      <c r="E23" s="1460">
        <v>1950</v>
      </c>
      <c r="F23" s="867"/>
      <c r="G23" s="867"/>
      <c r="H23" s="867" t="s">
        <v>251</v>
      </c>
      <c r="I23" s="867"/>
      <c r="J23" s="1460">
        <v>146000</v>
      </c>
      <c r="K23" s="957"/>
      <c r="L23" s="1460">
        <v>2000</v>
      </c>
      <c r="M23" s="867"/>
      <c r="N23" s="867"/>
      <c r="O23" s="867" t="s">
        <v>251</v>
      </c>
      <c r="P23" s="867"/>
      <c r="Q23" s="949">
        <f t="shared" si="0"/>
        <v>1496000</v>
      </c>
      <c r="R23" s="949"/>
      <c r="S23" s="950">
        <f t="shared" si="1"/>
        <v>3950</v>
      </c>
      <c r="T23" s="867"/>
      <c r="U23" s="915"/>
    </row>
    <row r="24" spans="1:21" x14ac:dyDescent="0.25">
      <c r="A24" s="140"/>
      <c r="B24" s="905" t="s">
        <v>513</v>
      </c>
      <c r="C24" s="1459">
        <v>1200000</v>
      </c>
      <c r="D24" s="867"/>
      <c r="E24" s="1459">
        <v>7500</v>
      </c>
      <c r="F24" s="867"/>
      <c r="G24" s="867"/>
      <c r="H24" s="867" t="s">
        <v>513</v>
      </c>
      <c r="I24" s="867"/>
      <c r="J24" s="1459">
        <v>140000</v>
      </c>
      <c r="K24" s="867"/>
      <c r="L24" s="1459">
        <v>4000</v>
      </c>
      <c r="M24" s="867"/>
      <c r="N24" s="867"/>
      <c r="O24" s="867" t="s">
        <v>513</v>
      </c>
      <c r="P24" s="867"/>
      <c r="Q24" s="946">
        <f t="shared" si="0"/>
        <v>1340000</v>
      </c>
      <c r="R24" s="867"/>
      <c r="S24" s="947">
        <f t="shared" si="1"/>
        <v>11500</v>
      </c>
      <c r="T24" s="867"/>
      <c r="U24" s="915"/>
    </row>
    <row r="25" spans="1:21" x14ac:dyDescent="0.25">
      <c r="A25" s="142"/>
      <c r="B25" s="958" t="s">
        <v>514</v>
      </c>
      <c r="C25" s="1459">
        <v>1250000</v>
      </c>
      <c r="D25" s="909"/>
      <c r="E25" s="1459">
        <v>3000</v>
      </c>
      <c r="F25" s="867"/>
      <c r="G25" s="867"/>
      <c r="H25" s="909" t="s">
        <v>514</v>
      </c>
      <c r="I25" s="909"/>
      <c r="J25" s="1459">
        <v>135000</v>
      </c>
      <c r="K25" s="909"/>
      <c r="L25" s="1459">
        <v>3500</v>
      </c>
      <c r="M25" s="909"/>
      <c r="N25" s="909"/>
      <c r="O25" s="909" t="s">
        <v>514</v>
      </c>
      <c r="P25" s="909"/>
      <c r="Q25" s="951">
        <f t="shared" si="0"/>
        <v>1385000</v>
      </c>
      <c r="R25" s="909"/>
      <c r="S25" s="952">
        <f t="shared" si="1"/>
        <v>6500</v>
      </c>
      <c r="T25" s="867"/>
      <c r="U25" s="915"/>
    </row>
    <row r="26" spans="1:21" x14ac:dyDescent="0.25">
      <c r="A26" s="140"/>
      <c r="B26" s="958" t="s">
        <v>515</v>
      </c>
      <c r="C26" s="1459">
        <v>1300000</v>
      </c>
      <c r="D26" s="943"/>
      <c r="E26" s="1459">
        <v>3500</v>
      </c>
      <c r="F26" s="867"/>
      <c r="G26" s="867"/>
      <c r="H26" s="909" t="s">
        <v>515</v>
      </c>
      <c r="I26" s="943"/>
      <c r="J26" s="1459">
        <v>130000</v>
      </c>
      <c r="K26" s="943"/>
      <c r="L26" s="1459">
        <v>4500</v>
      </c>
      <c r="M26" s="867"/>
      <c r="N26" s="867"/>
      <c r="O26" s="909" t="s">
        <v>515</v>
      </c>
      <c r="P26" s="943"/>
      <c r="Q26" s="951">
        <f t="shared" si="0"/>
        <v>1430000</v>
      </c>
      <c r="R26" s="943"/>
      <c r="S26" s="952">
        <f t="shared" si="1"/>
        <v>8000</v>
      </c>
      <c r="T26" s="867"/>
      <c r="U26" s="915"/>
    </row>
    <row r="27" spans="1:21" x14ac:dyDescent="0.25">
      <c r="A27" s="140"/>
      <c r="B27" s="958" t="s">
        <v>516</v>
      </c>
      <c r="C27" s="1459">
        <v>1400000</v>
      </c>
      <c r="D27" s="909"/>
      <c r="E27" s="1459">
        <v>7500</v>
      </c>
      <c r="F27" s="909"/>
      <c r="G27" s="909"/>
      <c r="H27" s="909" t="s">
        <v>516</v>
      </c>
      <c r="I27" s="909"/>
      <c r="J27" s="1459">
        <v>142000</v>
      </c>
      <c r="K27" s="909"/>
      <c r="L27" s="1459">
        <v>3000</v>
      </c>
      <c r="M27" s="909"/>
      <c r="N27" s="909"/>
      <c r="O27" s="909" t="s">
        <v>516</v>
      </c>
      <c r="P27" s="909"/>
      <c r="Q27" s="953">
        <f t="shared" si="0"/>
        <v>1542000</v>
      </c>
      <c r="R27" s="954"/>
      <c r="S27" s="952">
        <f t="shared" si="1"/>
        <v>10500</v>
      </c>
      <c r="T27" s="867"/>
      <c r="U27" s="915"/>
    </row>
    <row r="28" spans="1:21" x14ac:dyDescent="0.25">
      <c r="A28" s="140"/>
      <c r="B28" s="959" t="s">
        <v>517</v>
      </c>
      <c r="C28" s="1461">
        <v>1200000</v>
      </c>
      <c r="D28" s="902"/>
      <c r="E28" s="1461">
        <v>4000</v>
      </c>
      <c r="F28" s="902"/>
      <c r="G28" s="902"/>
      <c r="H28" s="902" t="s">
        <v>517</v>
      </c>
      <c r="I28" s="902"/>
      <c r="J28" s="1461">
        <v>135000</v>
      </c>
      <c r="K28" s="902"/>
      <c r="L28" s="1461">
        <v>6000</v>
      </c>
      <c r="M28" s="902"/>
      <c r="N28" s="902"/>
      <c r="O28" s="902" t="s">
        <v>517</v>
      </c>
      <c r="P28" s="902"/>
      <c r="Q28" s="953">
        <f t="shared" si="0"/>
        <v>1335000</v>
      </c>
      <c r="R28" s="902"/>
      <c r="S28" s="955">
        <f t="shared" si="1"/>
        <v>10000</v>
      </c>
      <c r="T28" s="867"/>
      <c r="U28" s="915"/>
    </row>
    <row r="29" spans="1:21" x14ac:dyDescent="0.25">
      <c r="A29" s="140"/>
      <c r="B29" s="959" t="s">
        <v>518</v>
      </c>
      <c r="C29" s="1461">
        <v>1000000</v>
      </c>
      <c r="D29" s="902"/>
      <c r="E29" s="1461">
        <v>6000</v>
      </c>
      <c r="F29" s="902"/>
      <c r="G29" s="902"/>
      <c r="H29" s="902" t="s">
        <v>518</v>
      </c>
      <c r="I29" s="902"/>
      <c r="J29" s="1461">
        <v>130000</v>
      </c>
      <c r="K29" s="902"/>
      <c r="L29" s="1461">
        <v>7500</v>
      </c>
      <c r="M29" s="902"/>
      <c r="N29" s="902"/>
      <c r="O29" s="902" t="s">
        <v>518</v>
      </c>
      <c r="P29" s="902"/>
      <c r="Q29" s="953">
        <f t="shared" si="0"/>
        <v>1130000</v>
      </c>
      <c r="R29" s="956"/>
      <c r="S29" s="955">
        <f t="shared" si="1"/>
        <v>13500</v>
      </c>
      <c r="T29" s="867"/>
      <c r="U29" s="915"/>
    </row>
    <row r="30" spans="1:21" x14ac:dyDescent="0.25">
      <c r="A30" s="140"/>
      <c r="B30" s="959" t="s">
        <v>432</v>
      </c>
      <c r="C30" s="1461">
        <v>3200000</v>
      </c>
      <c r="D30" s="902"/>
      <c r="E30" s="1461">
        <v>3400</v>
      </c>
      <c r="F30" s="902"/>
      <c r="G30" s="902"/>
      <c r="H30" s="902" t="s">
        <v>432</v>
      </c>
      <c r="I30" s="902"/>
      <c r="J30" s="1461">
        <v>145000</v>
      </c>
      <c r="K30" s="902"/>
      <c r="L30" s="1461">
        <v>6800</v>
      </c>
      <c r="M30" s="902"/>
      <c r="N30" s="902"/>
      <c r="O30" s="902" t="s">
        <v>432</v>
      </c>
      <c r="P30" s="902"/>
      <c r="Q30" s="962">
        <f t="shared" si="0"/>
        <v>3345000</v>
      </c>
      <c r="R30" s="963"/>
      <c r="S30" s="964">
        <f t="shared" si="1"/>
        <v>10200</v>
      </c>
      <c r="T30" s="867"/>
      <c r="U30" s="915"/>
    </row>
    <row r="31" spans="1:21" x14ac:dyDescent="0.25">
      <c r="B31" s="959" t="s">
        <v>0</v>
      </c>
      <c r="C31" s="1461">
        <v>2000000</v>
      </c>
      <c r="D31" s="902"/>
      <c r="E31" s="1461">
        <v>2500</v>
      </c>
      <c r="F31" s="902"/>
      <c r="G31" s="902"/>
      <c r="H31" s="902" t="s">
        <v>0</v>
      </c>
      <c r="I31" s="902"/>
      <c r="J31" s="1461">
        <v>120000</v>
      </c>
      <c r="K31" s="902"/>
      <c r="L31" s="1461">
        <v>35000</v>
      </c>
      <c r="M31" s="902"/>
      <c r="N31" s="902"/>
      <c r="O31" s="902" t="s">
        <v>0</v>
      </c>
      <c r="P31" s="902"/>
      <c r="Q31" s="962">
        <f t="shared" si="0"/>
        <v>2120000</v>
      </c>
      <c r="R31" s="963"/>
      <c r="S31" s="964">
        <f t="shared" si="1"/>
        <v>37500</v>
      </c>
      <c r="T31" s="915"/>
      <c r="U31" s="983" t="s">
        <v>1403</v>
      </c>
    </row>
    <row r="32" spans="1:21" x14ac:dyDescent="0.25">
      <c r="B32" s="958" t="s">
        <v>1655</v>
      </c>
      <c r="C32" s="1459">
        <v>1500000</v>
      </c>
      <c r="D32" s="909"/>
      <c r="E32" s="1459">
        <v>1500</v>
      </c>
      <c r="F32" s="909"/>
      <c r="G32" s="909"/>
      <c r="H32" s="909" t="s">
        <v>1655</v>
      </c>
      <c r="I32" s="909"/>
      <c r="J32" s="1459">
        <v>135000</v>
      </c>
      <c r="K32" s="909"/>
      <c r="L32" s="1459">
        <v>10000</v>
      </c>
      <c r="M32" s="909"/>
      <c r="N32" s="909"/>
      <c r="O32" s="909" t="s">
        <v>1655</v>
      </c>
      <c r="P32" s="909"/>
      <c r="Q32" s="962">
        <f t="shared" si="0"/>
        <v>1635000</v>
      </c>
      <c r="R32" s="963"/>
      <c r="S32" s="964">
        <f t="shared" si="1"/>
        <v>11500</v>
      </c>
      <c r="T32" s="915"/>
      <c r="U32" s="983" t="s">
        <v>1403</v>
      </c>
    </row>
    <row r="33" spans="1:21" x14ac:dyDescent="0.25">
      <c r="B33" s="958" t="s">
        <v>1785</v>
      </c>
      <c r="C33" s="1475">
        <v>2500000</v>
      </c>
      <c r="D33" s="867"/>
      <c r="E33" s="1475">
        <v>1800</v>
      </c>
      <c r="F33" s="867"/>
      <c r="G33" s="867"/>
      <c r="H33" s="909" t="s">
        <v>1785</v>
      </c>
      <c r="I33" s="867"/>
      <c r="J33" s="1475">
        <v>125000</v>
      </c>
      <c r="K33" s="867"/>
      <c r="L33" s="1475">
        <v>5400</v>
      </c>
      <c r="M33" s="867"/>
      <c r="N33" s="867"/>
      <c r="O33" s="909" t="s">
        <v>1785</v>
      </c>
      <c r="P33" s="867"/>
      <c r="Q33" s="962">
        <f t="shared" ref="Q33:Q36" si="2">+J33+C33</f>
        <v>2625000</v>
      </c>
      <c r="R33" s="963"/>
      <c r="S33" s="964">
        <f t="shared" ref="S33:S36" si="3">+L33+E33</f>
        <v>7200</v>
      </c>
      <c r="T33" s="915"/>
      <c r="U33" s="983"/>
    </row>
    <row r="34" spans="1:21" x14ac:dyDescent="0.25">
      <c r="B34" s="958" t="s">
        <v>1991</v>
      </c>
      <c r="C34" s="1459">
        <v>1517003</v>
      </c>
      <c r="D34" s="909"/>
      <c r="E34" s="1459">
        <v>15048</v>
      </c>
      <c r="F34" s="909"/>
      <c r="G34" s="909"/>
      <c r="H34" s="909" t="s">
        <v>1991</v>
      </c>
      <c r="I34" s="909"/>
      <c r="J34" s="1459">
        <v>307918</v>
      </c>
      <c r="K34" s="909"/>
      <c r="L34" s="1459">
        <v>731</v>
      </c>
      <c r="M34" s="909"/>
      <c r="N34" s="909"/>
      <c r="O34" s="909" t="s">
        <v>1991</v>
      </c>
      <c r="P34" s="909"/>
      <c r="Q34" s="962">
        <f t="shared" si="2"/>
        <v>1824921</v>
      </c>
      <c r="R34" s="963"/>
      <c r="S34" s="964">
        <f t="shared" si="3"/>
        <v>15779</v>
      </c>
      <c r="T34" s="915"/>
      <c r="U34" s="983"/>
    </row>
    <row r="35" spans="1:21" x14ac:dyDescent="0.25">
      <c r="B35" s="958" t="s">
        <v>2067</v>
      </c>
      <c r="C35" s="1459">
        <v>1526856</v>
      </c>
      <c r="D35" s="909"/>
      <c r="E35" s="1459">
        <v>1449</v>
      </c>
      <c r="F35" s="909"/>
      <c r="G35" s="909"/>
      <c r="H35" s="909" t="s">
        <v>2067</v>
      </c>
      <c r="I35" s="909"/>
      <c r="J35" s="1459">
        <v>160027</v>
      </c>
      <c r="K35" s="909"/>
      <c r="L35" s="1459">
        <v>3585</v>
      </c>
      <c r="M35" s="909"/>
      <c r="N35" s="909"/>
      <c r="O35" s="909" t="s">
        <v>2067</v>
      </c>
      <c r="P35" s="909"/>
      <c r="Q35" s="962">
        <f t="shared" si="2"/>
        <v>1686883</v>
      </c>
      <c r="R35" s="963"/>
      <c r="S35" s="964">
        <f t="shared" si="3"/>
        <v>5034</v>
      </c>
      <c r="T35" s="915"/>
      <c r="U35" s="983"/>
    </row>
    <row r="36" spans="1:21" x14ac:dyDescent="0.25">
      <c r="B36" s="2101" t="s">
        <v>2898</v>
      </c>
      <c r="C36" s="2102">
        <v>1535007</v>
      </c>
      <c r="D36" s="2103"/>
      <c r="E36" s="2102">
        <v>6116</v>
      </c>
      <c r="F36" s="2103"/>
      <c r="G36" s="2103"/>
      <c r="H36" s="2103" t="s">
        <v>2898</v>
      </c>
      <c r="I36" s="2103"/>
      <c r="J36" s="2102">
        <v>162016</v>
      </c>
      <c r="K36" s="2103"/>
      <c r="L36" s="2102">
        <v>458</v>
      </c>
      <c r="M36" s="2103"/>
      <c r="N36" s="2103"/>
      <c r="O36" s="2103" t="s">
        <v>2898</v>
      </c>
      <c r="P36" s="2103"/>
      <c r="Q36" s="2098">
        <f t="shared" si="2"/>
        <v>1697023</v>
      </c>
      <c r="R36" s="2099"/>
      <c r="S36" s="2100">
        <f t="shared" si="3"/>
        <v>6574</v>
      </c>
      <c r="T36" s="915"/>
      <c r="U36" s="983"/>
    </row>
    <row r="37" spans="1:21" ht="13.8" thickBot="1" x14ac:dyDescent="0.3">
      <c r="A37" s="915"/>
      <c r="B37" s="1434"/>
      <c r="C37" s="1453"/>
      <c r="D37" s="1066"/>
      <c r="E37" s="1453"/>
      <c r="F37" s="1066"/>
      <c r="G37" s="1066"/>
      <c r="H37" s="1454"/>
      <c r="I37" s="1066"/>
      <c r="J37" s="1453"/>
      <c r="K37" s="1066"/>
      <c r="L37" s="1455"/>
      <c r="M37" s="1066"/>
      <c r="N37" s="1066"/>
      <c r="O37" s="1454"/>
      <c r="P37" s="1066"/>
      <c r="Q37" s="1453"/>
      <c r="R37" s="1066"/>
      <c r="S37" s="1456"/>
      <c r="T37" s="915"/>
      <c r="U37" s="983" t="s">
        <v>1403</v>
      </c>
    </row>
    <row r="38" spans="1:21" x14ac:dyDescent="0.25">
      <c r="A38" s="915"/>
      <c r="B38" s="915"/>
      <c r="C38" s="915"/>
      <c r="D38" s="915"/>
      <c r="E38" s="915"/>
      <c r="F38" s="915"/>
      <c r="G38" s="915"/>
      <c r="H38" s="960"/>
      <c r="I38" s="915"/>
      <c r="J38" s="915"/>
      <c r="K38" s="915"/>
      <c r="L38" s="915"/>
      <c r="M38" s="915"/>
      <c r="N38" s="915"/>
      <c r="O38" s="915"/>
      <c r="P38" s="915"/>
      <c r="Q38" s="915"/>
      <c r="R38" s="915"/>
      <c r="S38" s="915"/>
      <c r="T38" s="915"/>
      <c r="U38" s="983"/>
    </row>
    <row r="39" spans="1:21" x14ac:dyDescent="0.25">
      <c r="A39" s="915"/>
      <c r="B39" s="961" t="s">
        <v>1244</v>
      </c>
      <c r="C39" s="961"/>
      <c r="D39" s="961"/>
      <c r="E39" s="961"/>
      <c r="F39" s="961"/>
      <c r="G39" s="961"/>
      <c r="H39" s="961"/>
      <c r="I39" s="915"/>
      <c r="J39" s="915"/>
      <c r="K39" s="915"/>
      <c r="L39" s="915"/>
      <c r="M39" s="915"/>
      <c r="N39" s="915"/>
      <c r="O39" s="915"/>
      <c r="P39" s="915"/>
      <c r="Q39" s="915"/>
      <c r="R39" s="915"/>
      <c r="S39" s="983" t="s">
        <v>1403</v>
      </c>
      <c r="T39" s="915"/>
      <c r="U39" s="915"/>
    </row>
    <row r="40" spans="1:21" x14ac:dyDescent="0.25">
      <c r="A40" s="915"/>
      <c r="B40" s="961" t="s">
        <v>1245</v>
      </c>
      <c r="C40" s="961"/>
      <c r="D40" s="961"/>
      <c r="E40" s="961"/>
      <c r="F40" s="961"/>
      <c r="G40" s="961"/>
      <c r="H40" s="961"/>
      <c r="I40" s="915"/>
      <c r="J40" s="915"/>
      <c r="K40" s="915"/>
      <c r="L40" s="915"/>
      <c r="M40" s="915"/>
      <c r="N40" s="915"/>
      <c r="O40" s="915"/>
      <c r="P40" s="915"/>
      <c r="Q40" s="915"/>
      <c r="R40" s="915"/>
      <c r="S40" s="915"/>
      <c r="T40" s="915"/>
      <c r="U40" s="915"/>
    </row>
    <row r="41" spans="1:21" x14ac:dyDescent="0.25">
      <c r="A41" s="915"/>
      <c r="B41" s="961" t="s">
        <v>1246</v>
      </c>
      <c r="C41" s="961"/>
      <c r="D41" s="961"/>
      <c r="E41" s="961"/>
      <c r="F41" s="961"/>
      <c r="G41" s="961"/>
      <c r="H41" s="961"/>
      <c r="I41" s="915"/>
      <c r="J41" s="915"/>
      <c r="K41" s="915"/>
      <c r="L41" s="915"/>
      <c r="M41" s="915"/>
      <c r="N41" s="915"/>
      <c r="O41" s="915"/>
      <c r="P41" s="915"/>
      <c r="Q41" s="915"/>
      <c r="R41" s="915"/>
      <c r="S41" s="915"/>
      <c r="T41" s="915"/>
      <c r="U41" s="915"/>
    </row>
    <row r="42" spans="1:21" x14ac:dyDescent="0.25">
      <c r="A42" s="915"/>
      <c r="B42" s="915"/>
      <c r="C42" s="915"/>
      <c r="D42" s="915"/>
      <c r="E42" s="915"/>
      <c r="F42" s="915"/>
      <c r="G42" s="915"/>
      <c r="H42" s="915"/>
      <c r="I42" s="915"/>
      <c r="J42" s="915"/>
      <c r="K42" s="915"/>
      <c r="L42" s="915"/>
      <c r="M42" s="915"/>
      <c r="N42" s="915"/>
      <c r="O42" s="915"/>
      <c r="P42" s="915"/>
      <c r="Q42" s="915"/>
      <c r="R42" s="915"/>
      <c r="S42" s="915"/>
      <c r="T42" s="915"/>
      <c r="U42" s="915"/>
    </row>
    <row r="43" spans="1:21" x14ac:dyDescent="0.25">
      <c r="A43" s="915"/>
      <c r="B43" s="915"/>
      <c r="C43" s="915"/>
      <c r="D43" s="915"/>
      <c r="E43" s="915"/>
      <c r="F43" s="915"/>
      <c r="G43" s="915"/>
      <c r="H43" s="915"/>
      <c r="I43" s="915"/>
      <c r="J43" s="915"/>
      <c r="K43" s="915"/>
      <c r="L43" s="915"/>
      <c r="M43" s="915"/>
      <c r="N43" s="915"/>
      <c r="O43" s="915"/>
      <c r="P43" s="915"/>
      <c r="Q43" s="915"/>
      <c r="R43" s="915"/>
      <c r="S43" s="915"/>
      <c r="T43" s="915"/>
      <c r="U43" s="915"/>
    </row>
    <row r="44" spans="1:21" x14ac:dyDescent="0.25">
      <c r="A44" s="915"/>
      <c r="B44" s="915"/>
      <c r="C44" s="915"/>
      <c r="D44" s="915"/>
      <c r="E44" s="915"/>
      <c r="F44" s="915"/>
      <c r="G44" s="915"/>
      <c r="H44" s="915"/>
      <c r="I44" s="915"/>
      <c r="J44" s="915"/>
      <c r="K44" s="915"/>
      <c r="L44" s="915"/>
      <c r="M44" s="915"/>
      <c r="N44" s="915"/>
      <c r="O44" s="915"/>
      <c r="P44" s="915"/>
      <c r="Q44" s="915"/>
      <c r="R44" s="915"/>
      <c r="S44" s="915"/>
      <c r="T44" s="915"/>
      <c r="U44" s="915"/>
    </row>
    <row r="45" spans="1:21" x14ac:dyDescent="0.25">
      <c r="A45" s="915"/>
      <c r="B45" s="915"/>
      <c r="C45" s="915"/>
      <c r="D45" s="915"/>
      <c r="E45" s="915"/>
      <c r="F45" s="915"/>
      <c r="G45" s="915"/>
      <c r="H45" s="915"/>
      <c r="I45" s="915"/>
      <c r="J45" s="915"/>
      <c r="K45" s="915"/>
      <c r="L45" s="915"/>
      <c r="M45" s="915"/>
      <c r="N45" s="915"/>
      <c r="O45" s="915"/>
      <c r="P45" s="915"/>
      <c r="Q45" s="915"/>
      <c r="R45" s="915"/>
      <c r="S45" s="915"/>
      <c r="T45" s="915"/>
      <c r="U45" s="915"/>
    </row>
    <row r="46" spans="1:21" x14ac:dyDescent="0.25">
      <c r="A46" s="915"/>
      <c r="B46" s="915"/>
      <c r="C46" s="915"/>
      <c r="D46" s="915"/>
      <c r="E46" s="915"/>
      <c r="F46" s="915"/>
      <c r="G46" s="915"/>
      <c r="H46" s="915"/>
      <c r="I46" s="915"/>
      <c r="J46" s="915"/>
      <c r="K46" s="915"/>
      <c r="L46" s="915"/>
      <c r="M46" s="915"/>
      <c r="N46" s="915"/>
      <c r="O46" s="915"/>
      <c r="P46" s="915"/>
      <c r="Q46" s="915"/>
      <c r="R46" s="915"/>
      <c r="S46" s="915"/>
      <c r="T46" s="915"/>
      <c r="U46" s="915"/>
    </row>
    <row r="47" spans="1:21" x14ac:dyDescent="0.25">
      <c r="A47" s="915"/>
      <c r="B47" s="915"/>
      <c r="C47" s="915"/>
      <c r="D47" s="915"/>
      <c r="E47" s="915"/>
      <c r="F47" s="915"/>
      <c r="G47" s="915"/>
      <c r="H47" s="915"/>
      <c r="I47" s="915"/>
      <c r="J47" s="915"/>
      <c r="K47" s="915"/>
      <c r="L47" s="915"/>
      <c r="M47" s="915"/>
      <c r="N47" s="915"/>
      <c r="O47" s="915"/>
      <c r="P47" s="915"/>
      <c r="Q47" s="915"/>
      <c r="R47" s="915"/>
      <c r="S47" s="915"/>
      <c r="T47" s="915"/>
      <c r="U47" s="915"/>
    </row>
    <row r="48" spans="1:21" x14ac:dyDescent="0.25">
      <c r="A48" s="915"/>
      <c r="B48" s="915"/>
      <c r="C48" s="915"/>
      <c r="D48" s="915"/>
      <c r="E48" s="915"/>
      <c r="F48" s="915"/>
      <c r="G48" s="915"/>
      <c r="H48" s="915"/>
      <c r="I48" s="915"/>
      <c r="J48" s="915"/>
      <c r="K48" s="915"/>
      <c r="L48" s="915"/>
      <c r="M48" s="915"/>
      <c r="N48" s="915"/>
      <c r="O48" s="915"/>
      <c r="P48" s="915"/>
      <c r="Q48" s="915"/>
      <c r="R48" s="915"/>
      <c r="S48" s="915"/>
      <c r="T48" s="915"/>
      <c r="U48" s="915"/>
    </row>
    <row r="49" spans="1:21" x14ac:dyDescent="0.25">
      <c r="A49" s="915"/>
      <c r="B49" s="915"/>
      <c r="C49" s="915"/>
      <c r="D49" s="915"/>
      <c r="E49" s="915"/>
      <c r="F49" s="915"/>
      <c r="G49" s="915"/>
      <c r="H49" s="915"/>
      <c r="I49" s="915"/>
      <c r="J49" s="915"/>
      <c r="K49" s="915"/>
      <c r="L49" s="915"/>
      <c r="M49" s="915"/>
      <c r="N49" s="915"/>
      <c r="O49" s="915"/>
      <c r="P49" s="915"/>
      <c r="Q49" s="915"/>
      <c r="R49" s="915"/>
      <c r="S49" s="915"/>
      <c r="T49" s="915"/>
      <c r="U49" s="915"/>
    </row>
    <row r="50" spans="1:21" x14ac:dyDescent="0.25">
      <c r="A50" s="915"/>
      <c r="B50" s="915"/>
      <c r="C50" s="915"/>
      <c r="D50" s="915"/>
      <c r="E50" s="915"/>
      <c r="F50" s="915"/>
      <c r="G50" s="915"/>
      <c r="H50" s="915"/>
      <c r="I50" s="915"/>
      <c r="J50" s="915"/>
      <c r="K50" s="915"/>
      <c r="L50" s="915"/>
      <c r="M50" s="915"/>
      <c r="N50" s="915"/>
      <c r="O50" s="915"/>
      <c r="P50" s="915"/>
      <c r="Q50" s="915"/>
      <c r="R50" s="915"/>
      <c r="S50" s="915"/>
      <c r="T50" s="915"/>
      <c r="U50" s="915"/>
    </row>
    <row r="51" spans="1:21" x14ac:dyDescent="0.25">
      <c r="A51" s="915"/>
      <c r="B51" s="915"/>
      <c r="C51" s="915"/>
      <c r="D51" s="915"/>
      <c r="E51" s="915"/>
      <c r="F51" s="915"/>
      <c r="G51" s="915"/>
      <c r="H51" s="915"/>
      <c r="I51" s="915"/>
      <c r="J51" s="915"/>
      <c r="K51" s="915"/>
      <c r="L51" s="915"/>
      <c r="M51" s="915"/>
      <c r="N51" s="915"/>
      <c r="O51" s="915"/>
      <c r="P51" s="915"/>
      <c r="Q51" s="915"/>
      <c r="R51" s="915"/>
      <c r="S51" s="915"/>
      <c r="T51" s="915"/>
      <c r="U51" s="915"/>
    </row>
    <row r="52" spans="1:21" x14ac:dyDescent="0.25">
      <c r="A52" s="915"/>
      <c r="B52" s="915"/>
      <c r="C52" s="915"/>
      <c r="D52" s="915"/>
      <c r="E52" s="915"/>
      <c r="F52" s="915"/>
      <c r="G52" s="915"/>
      <c r="H52" s="915"/>
      <c r="I52" s="915"/>
      <c r="J52" s="915"/>
      <c r="K52" s="915"/>
      <c r="L52" s="915"/>
      <c r="M52" s="915"/>
      <c r="N52" s="915"/>
      <c r="O52" s="915"/>
      <c r="P52" s="915"/>
      <c r="Q52" s="915"/>
      <c r="R52" s="915"/>
      <c r="S52" s="915"/>
      <c r="T52" s="915"/>
      <c r="U52" s="915"/>
    </row>
    <row r="53" spans="1:21" x14ac:dyDescent="0.25">
      <c r="A53" s="915"/>
      <c r="B53" s="915"/>
      <c r="C53" s="915"/>
      <c r="D53" s="915"/>
      <c r="E53" s="915"/>
      <c r="F53" s="915"/>
      <c r="G53" s="915"/>
      <c r="H53" s="915"/>
      <c r="I53" s="915"/>
      <c r="J53" s="915"/>
      <c r="K53" s="915"/>
      <c r="L53" s="915"/>
      <c r="M53" s="915"/>
      <c r="N53" s="915"/>
      <c r="O53" s="915"/>
      <c r="P53" s="915"/>
      <c r="Q53" s="915"/>
      <c r="R53" s="915"/>
      <c r="S53" s="915"/>
      <c r="T53" s="915"/>
      <c r="U53" s="915"/>
    </row>
    <row r="54" spans="1:21" x14ac:dyDescent="0.25">
      <c r="A54" s="915"/>
      <c r="B54" s="915"/>
      <c r="C54" s="915"/>
      <c r="D54" s="915"/>
      <c r="E54" s="915"/>
      <c r="F54" s="915"/>
      <c r="G54" s="915"/>
      <c r="H54" s="915"/>
      <c r="I54" s="915"/>
      <c r="J54" s="915"/>
      <c r="K54" s="915"/>
      <c r="L54" s="915"/>
      <c r="M54" s="915"/>
      <c r="N54" s="915"/>
      <c r="O54" s="915"/>
      <c r="P54" s="915"/>
      <c r="Q54" s="915"/>
      <c r="R54" s="915"/>
      <c r="S54" s="915"/>
      <c r="T54" s="915"/>
      <c r="U54" s="915"/>
    </row>
  </sheetData>
  <phoneticPr fontId="0" type="noConversion"/>
  <pageMargins left="0.25" right="0.25" top="1" bottom="1" header="0.5" footer="0.5"/>
  <pageSetup scale="97" fitToHeight="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4"/>
  <sheetViews>
    <sheetView zoomScaleNormal="100" workbookViewId="0">
      <selection activeCell="H60" sqref="H60"/>
    </sheetView>
  </sheetViews>
  <sheetFormatPr defaultColWidth="7.88671875" defaultRowHeight="13.2" x14ac:dyDescent="0.25"/>
  <cols>
    <col min="1" max="1" width="8" style="1" customWidth="1"/>
    <col min="2" max="2" width="9.44140625" style="1" customWidth="1"/>
    <col min="3" max="3" width="46.5546875" style="1" customWidth="1"/>
    <col min="4" max="5" width="7.109375" style="1" customWidth="1"/>
    <col min="6" max="6" width="1.44140625" style="607" customWidth="1"/>
    <col min="7" max="7" width="8" style="1" customWidth="1"/>
    <col min="8" max="9" width="7.109375" style="1" customWidth="1"/>
    <col min="10" max="10" width="1.44140625" style="607" customWidth="1"/>
    <col min="11" max="11" width="7.109375" style="1" customWidth="1"/>
    <col min="12" max="12" width="1.44140625" style="1" customWidth="1"/>
    <col min="13" max="13" width="12" style="1" customWidth="1"/>
    <col min="14" max="14" width="16.88671875" style="1" customWidth="1"/>
    <col min="15" max="15" width="7.109375" style="1" customWidth="1"/>
    <col min="16" max="16" width="12.44140625" style="1" bestFit="1" customWidth="1"/>
    <col min="17" max="16384" width="7.88671875" style="1"/>
  </cols>
  <sheetData>
    <row r="1" spans="2:16" ht="13.8" thickBot="1" x14ac:dyDescent="0.3">
      <c r="K1" s="406" t="s">
        <v>82</v>
      </c>
      <c r="M1" s="6"/>
      <c r="N1" s="6"/>
    </row>
    <row r="2" spans="2:16" ht="25.5" customHeight="1" thickBot="1" x14ac:dyDescent="0.3">
      <c r="B2" s="961"/>
      <c r="C2" s="961"/>
      <c r="D2" s="965"/>
      <c r="E2" s="965"/>
      <c r="F2" s="965"/>
      <c r="G2" s="965"/>
      <c r="H2" s="965"/>
      <c r="I2" s="965"/>
      <c r="J2" s="965"/>
      <c r="K2" s="966" t="s">
        <v>85</v>
      </c>
      <c r="L2" s="965"/>
      <c r="M2" s="1422"/>
      <c r="N2" s="1422"/>
    </row>
    <row r="3" spans="2:16" ht="13.8" thickBot="1" x14ac:dyDescent="0.3">
      <c r="B3" s="967"/>
      <c r="C3" s="961"/>
      <c r="D3" s="965"/>
      <c r="E3" s="965"/>
      <c r="F3" s="965"/>
      <c r="G3" s="965"/>
      <c r="H3" s="965"/>
      <c r="I3" s="965"/>
      <c r="J3" s="965"/>
      <c r="K3" s="965"/>
      <c r="L3" s="965"/>
      <c r="M3" s="965"/>
      <c r="N3" s="965"/>
    </row>
    <row r="4" spans="2:16" ht="15.6" x14ac:dyDescent="0.3">
      <c r="B4" s="2328" t="e">
        <f>#REF!</f>
        <v>#REF!</v>
      </c>
      <c r="C4" s="2329"/>
      <c r="D4" s="2329"/>
      <c r="E4" s="2329"/>
      <c r="F4" s="2329"/>
      <c r="G4" s="2329"/>
      <c r="H4" s="2329"/>
      <c r="I4" s="2329"/>
      <c r="J4" s="2329"/>
      <c r="K4" s="2329"/>
      <c r="L4" s="2329"/>
      <c r="M4" s="2329"/>
      <c r="N4" s="2329"/>
      <c r="O4" s="45"/>
    </row>
    <row r="5" spans="2:16" s="607" customFormat="1" ht="15.6" x14ac:dyDescent="0.3">
      <c r="B5" s="2274" t="s">
        <v>1374</v>
      </c>
      <c r="C5" s="2275"/>
      <c r="D5" s="2275"/>
      <c r="E5" s="2275"/>
      <c r="F5" s="2275"/>
      <c r="G5" s="2275"/>
      <c r="H5" s="2275"/>
      <c r="I5" s="2275"/>
      <c r="J5" s="2275"/>
      <c r="K5" s="2275"/>
      <c r="L5" s="2275"/>
      <c r="M5" s="2275"/>
      <c r="N5" s="2275"/>
      <c r="O5" s="2295"/>
    </row>
    <row r="6" spans="2:16" ht="15.6" x14ac:dyDescent="0.3">
      <c r="B6" s="2274" t="s">
        <v>1378</v>
      </c>
      <c r="C6" s="2275"/>
      <c r="D6" s="2275"/>
      <c r="E6" s="2275"/>
      <c r="F6" s="2275"/>
      <c r="G6" s="2275"/>
      <c r="H6" s="2275"/>
      <c r="I6" s="2275"/>
      <c r="J6" s="2275"/>
      <c r="K6" s="2275"/>
      <c r="L6" s="2275"/>
      <c r="M6" s="2275"/>
      <c r="N6" s="2275"/>
      <c r="O6" s="46"/>
    </row>
    <row r="7" spans="2:16" ht="15.6" x14ac:dyDescent="0.3">
      <c r="B7" s="2283" t="s">
        <v>258</v>
      </c>
      <c r="C7" s="2284"/>
      <c r="D7" s="2284"/>
      <c r="E7" s="2"/>
      <c r="F7" s="1470"/>
      <c r="G7" s="2"/>
      <c r="H7" s="2"/>
      <c r="I7" s="2"/>
      <c r="J7" s="1470"/>
      <c r="K7" s="2"/>
      <c r="L7" s="2"/>
      <c r="M7" s="2"/>
      <c r="N7" s="2"/>
      <c r="O7" s="46"/>
    </row>
    <row r="8" spans="2:16" ht="15.6" x14ac:dyDescent="0.3">
      <c r="B8" s="10" t="s">
        <v>259</v>
      </c>
      <c r="C8" s="3"/>
      <c r="D8" s="3"/>
      <c r="E8" s="2"/>
      <c r="F8" s="612"/>
      <c r="G8" s="2"/>
      <c r="H8" s="83" t="s">
        <v>967</v>
      </c>
      <c r="I8" s="4"/>
      <c r="J8" s="612"/>
      <c r="K8" s="4"/>
      <c r="L8" s="4"/>
      <c r="M8" s="4"/>
      <c r="N8" s="2"/>
      <c r="O8" s="46"/>
    </row>
    <row r="9" spans="2:16" x14ac:dyDescent="0.25">
      <c r="B9" s="47" t="s">
        <v>1353</v>
      </c>
      <c r="C9" s="3"/>
      <c r="D9" s="4"/>
      <c r="E9" s="4"/>
      <c r="F9" s="612"/>
      <c r="G9" s="4"/>
      <c r="H9" s="4"/>
      <c r="I9" s="4"/>
      <c r="J9" s="612"/>
      <c r="K9" s="4"/>
      <c r="L9" s="4"/>
      <c r="M9" s="4"/>
      <c r="N9" s="4"/>
      <c r="O9" s="40"/>
      <c r="P9" s="5"/>
    </row>
    <row r="10" spans="2:16" x14ac:dyDescent="0.25">
      <c r="B10" s="2326"/>
      <c r="C10" s="2327"/>
      <c r="D10" s="3"/>
      <c r="E10" s="3"/>
      <c r="F10" s="612"/>
      <c r="G10" s="4"/>
      <c r="H10" s="4"/>
      <c r="I10" s="4"/>
      <c r="J10" s="612"/>
      <c r="K10" s="4"/>
      <c r="L10" s="4"/>
      <c r="M10" s="4"/>
      <c r="N10" s="4"/>
      <c r="O10" s="40"/>
      <c r="P10" s="5"/>
    </row>
    <row r="11" spans="2:16" x14ac:dyDescent="0.25">
      <c r="B11" s="10"/>
      <c r="C11" s="4"/>
      <c r="D11" s="4"/>
      <c r="E11" s="4"/>
      <c r="F11" s="612"/>
      <c r="G11" s="4"/>
      <c r="H11" s="4"/>
      <c r="I11" s="4"/>
      <c r="J11" s="612"/>
      <c r="K11" s="4"/>
      <c r="L11" s="4"/>
      <c r="M11" s="4"/>
      <c r="N11" s="4"/>
      <c r="O11" s="40"/>
      <c r="P11" s="5"/>
    </row>
    <row r="12" spans="2:16" ht="13.8" thickBot="1" x14ac:dyDescent="0.3">
      <c r="B12" s="10"/>
      <c r="C12" s="6" t="s">
        <v>1366</v>
      </c>
      <c r="D12" s="6"/>
      <c r="E12" s="6"/>
      <c r="F12" s="6"/>
      <c r="G12" s="6" t="s">
        <v>1408</v>
      </c>
      <c r="H12" s="6"/>
      <c r="I12" s="6"/>
      <c r="J12" s="6"/>
      <c r="K12" s="6"/>
      <c r="L12" s="6"/>
      <c r="M12" s="6"/>
      <c r="N12" s="6"/>
      <c r="O12" s="40"/>
      <c r="P12" s="5"/>
    </row>
    <row r="13" spans="2:16" x14ac:dyDescent="0.25">
      <c r="B13" s="10"/>
      <c r="C13" s="4"/>
      <c r="D13" s="4"/>
      <c r="E13" s="4"/>
      <c r="F13" s="612"/>
      <c r="G13" s="4"/>
      <c r="H13" s="4"/>
      <c r="I13" s="4"/>
      <c r="J13" s="612"/>
      <c r="K13" s="4"/>
      <c r="L13" s="4"/>
      <c r="M13" s="4"/>
      <c r="N13" s="4"/>
      <c r="O13" s="40"/>
      <c r="P13" s="5"/>
    </row>
    <row r="14" spans="2:16" ht="13.8" thickBot="1" x14ac:dyDescent="0.3">
      <c r="B14" s="10"/>
      <c r="C14" s="4"/>
      <c r="D14" s="4"/>
      <c r="E14" s="4"/>
      <c r="F14" s="612"/>
      <c r="G14" s="4"/>
      <c r="H14" s="4"/>
      <c r="I14" s="4"/>
      <c r="J14" s="612"/>
      <c r="K14" s="4"/>
      <c r="L14" s="4"/>
      <c r="M14" s="4"/>
      <c r="N14" s="4"/>
      <c r="O14" s="40"/>
      <c r="P14" s="5"/>
    </row>
    <row r="15" spans="2:16" x14ac:dyDescent="0.25">
      <c r="B15" s="48" t="s">
        <v>1380</v>
      </c>
      <c r="C15" s="7" t="s">
        <v>1367</v>
      </c>
      <c r="D15" s="8" t="s">
        <v>1368</v>
      </c>
      <c r="E15" s="8" t="s">
        <v>1377</v>
      </c>
      <c r="F15" s="771"/>
      <c r="G15" s="8" t="s">
        <v>1369</v>
      </c>
      <c r="H15" s="8" t="s">
        <v>1370</v>
      </c>
      <c r="I15" s="8" t="s">
        <v>1122</v>
      </c>
      <c r="J15" s="771"/>
      <c r="K15" s="8" t="s">
        <v>1120</v>
      </c>
      <c r="L15" s="8"/>
      <c r="M15" s="8" t="s">
        <v>1371</v>
      </c>
      <c r="N15" s="9" t="s">
        <v>1371</v>
      </c>
      <c r="O15" s="40"/>
      <c r="P15" s="5"/>
    </row>
    <row r="16" spans="2:16" x14ac:dyDescent="0.25">
      <c r="B16" s="10"/>
      <c r="C16" s="10"/>
      <c r="D16" s="4"/>
      <c r="E16" s="4"/>
      <c r="F16" s="612"/>
      <c r="G16" s="4"/>
      <c r="H16" s="4"/>
      <c r="I16" s="11" t="s">
        <v>1993</v>
      </c>
      <c r="J16" s="612"/>
      <c r="K16" s="11" t="s">
        <v>1119</v>
      </c>
      <c r="L16" s="4"/>
      <c r="M16" s="11" t="s">
        <v>1372</v>
      </c>
      <c r="N16" s="12" t="s">
        <v>1373</v>
      </c>
      <c r="O16" s="40"/>
      <c r="P16" s="5"/>
    </row>
    <row r="17" spans="2:17" ht="6.75" customHeight="1" thickBot="1" x14ac:dyDescent="0.3">
      <c r="B17" s="10"/>
      <c r="C17" s="13"/>
      <c r="D17" s="14"/>
      <c r="E17" s="14"/>
      <c r="F17" s="14"/>
      <c r="G17" s="14"/>
      <c r="H17" s="14"/>
      <c r="I17" s="14"/>
      <c r="J17" s="14"/>
      <c r="K17" s="14"/>
      <c r="L17" s="14"/>
      <c r="M17" s="15"/>
      <c r="N17" s="16"/>
      <c r="O17" s="40"/>
      <c r="P17" s="5"/>
    </row>
    <row r="18" spans="2:17" ht="13.8" thickTop="1" x14ac:dyDescent="0.25">
      <c r="B18" s="10" t="s">
        <v>1379</v>
      </c>
      <c r="C18" s="1106" t="s">
        <v>779</v>
      </c>
      <c r="D18" s="4"/>
      <c r="E18" s="4"/>
      <c r="F18" s="612"/>
      <c r="G18" s="4"/>
      <c r="H18" s="4"/>
      <c r="I18" s="4"/>
      <c r="J18" s="612"/>
      <c r="K18" s="4"/>
      <c r="L18" s="4"/>
      <c r="M18" s="21"/>
      <c r="N18" s="39"/>
      <c r="O18" s="40"/>
      <c r="P18" s="5"/>
    </row>
    <row r="19" spans="2:17" x14ac:dyDescent="0.25">
      <c r="B19" s="10"/>
      <c r="C19" s="1107" t="s">
        <v>1069</v>
      </c>
      <c r="D19" s="21" t="s">
        <v>262</v>
      </c>
      <c r="E19" s="21"/>
      <c r="F19" s="612"/>
      <c r="G19" s="21"/>
      <c r="H19" s="21"/>
      <c r="I19" s="21"/>
      <c r="J19" s="612"/>
      <c r="K19" s="21"/>
      <c r="L19" s="4"/>
      <c r="M19" s="22">
        <v>64760</v>
      </c>
      <c r="N19" s="23"/>
      <c r="O19" s="40"/>
      <c r="P19" s="5"/>
    </row>
    <row r="20" spans="2:17" x14ac:dyDescent="0.25">
      <c r="B20" s="10" t="s">
        <v>1379</v>
      </c>
      <c r="C20" s="1106" t="s">
        <v>1943</v>
      </c>
      <c r="D20" s="21"/>
      <c r="E20" s="21"/>
      <c r="F20" s="612"/>
      <c r="G20" s="21"/>
      <c r="H20" s="21"/>
      <c r="I20" s="21"/>
      <c r="J20" s="612"/>
      <c r="K20" s="21"/>
      <c r="L20" s="4"/>
      <c r="M20" s="24"/>
      <c r="N20" s="25"/>
      <c r="O20" s="40"/>
      <c r="P20" s="5"/>
    </row>
    <row r="21" spans="2:17" x14ac:dyDescent="0.25">
      <c r="B21" s="10"/>
      <c r="C21" s="20" t="s">
        <v>1355</v>
      </c>
      <c r="D21" s="21" t="s">
        <v>262</v>
      </c>
      <c r="E21" s="21"/>
      <c r="F21" s="612"/>
      <c r="G21" s="21"/>
      <c r="H21" s="21"/>
      <c r="I21" s="21"/>
      <c r="J21" s="612"/>
      <c r="K21" s="21"/>
      <c r="L21" s="4"/>
      <c r="M21" s="22"/>
      <c r="N21" s="23">
        <v>64760</v>
      </c>
      <c r="O21" s="40"/>
      <c r="P21" s="26"/>
    </row>
    <row r="22" spans="2:17" x14ac:dyDescent="0.25">
      <c r="B22" s="10"/>
      <c r="C22" s="42"/>
      <c r="D22" s="21"/>
      <c r="E22" s="21"/>
      <c r="F22" s="612"/>
      <c r="G22" s="21"/>
      <c r="H22" s="21"/>
      <c r="I22" s="21"/>
      <c r="J22" s="612"/>
      <c r="K22" s="21"/>
      <c r="L22" s="4"/>
      <c r="M22" s="22"/>
      <c r="N22" s="23"/>
      <c r="O22" s="40"/>
      <c r="P22" s="5"/>
    </row>
    <row r="23" spans="2:17" ht="13.8" thickBot="1" x14ac:dyDescent="0.3">
      <c r="B23" s="10"/>
      <c r="C23" s="52"/>
      <c r="D23" s="53"/>
      <c r="E23" s="53"/>
      <c r="F23" s="6"/>
      <c r="G23" s="53"/>
      <c r="H23" s="53"/>
      <c r="I23" s="53"/>
      <c r="J23" s="6"/>
      <c r="K23" s="53"/>
      <c r="L23" s="6"/>
      <c r="M23" s="54"/>
      <c r="N23" s="55"/>
      <c r="O23" s="40"/>
      <c r="P23" s="5"/>
    </row>
    <row r="24" spans="2:17" x14ac:dyDescent="0.25">
      <c r="B24" s="10"/>
      <c r="C24" s="27"/>
      <c r="D24" s="28"/>
      <c r="E24" s="28"/>
      <c r="F24" s="29"/>
      <c r="G24" s="28"/>
      <c r="H24" s="28"/>
      <c r="I24" s="28"/>
      <c r="J24" s="29"/>
      <c r="K24" s="28"/>
      <c r="L24" s="29"/>
      <c r="M24" s="30"/>
      <c r="N24" s="31"/>
      <c r="O24" s="40"/>
      <c r="P24" s="5"/>
    </row>
    <row r="25" spans="2:17" ht="13.8" thickBot="1" x14ac:dyDescent="0.3">
      <c r="B25" s="10"/>
      <c r="C25" s="10"/>
      <c r="D25" s="4"/>
      <c r="E25" s="4"/>
      <c r="F25" s="612"/>
      <c r="G25" s="4"/>
      <c r="H25" s="4"/>
      <c r="I25" s="4"/>
      <c r="J25" s="612"/>
      <c r="K25" s="4"/>
      <c r="L25" s="4"/>
      <c r="M25" s="32">
        <f>SUM(M19:M24)</f>
        <v>64760</v>
      </c>
      <c r="N25" s="33">
        <f>SUM(N19:N24)</f>
        <v>64760</v>
      </c>
      <c r="O25" s="40"/>
      <c r="P25" s="84"/>
    </row>
    <row r="26" spans="2:17" ht="14.4" thickTop="1" thickBot="1" x14ac:dyDescent="0.3">
      <c r="B26" s="10"/>
      <c r="C26" s="34"/>
      <c r="D26" s="6"/>
      <c r="E26" s="6"/>
      <c r="F26" s="6"/>
      <c r="G26" s="6"/>
      <c r="H26" s="6"/>
      <c r="I26" s="6"/>
      <c r="J26" s="6"/>
      <c r="K26" s="6"/>
      <c r="L26" s="6"/>
      <c r="M26" s="35"/>
      <c r="N26" s="36">
        <f>+N25-M25</f>
        <v>0</v>
      </c>
      <c r="O26" s="40"/>
    </row>
    <row r="27" spans="2:17" x14ac:dyDescent="0.25">
      <c r="B27" s="10"/>
      <c r="C27" s="4"/>
      <c r="D27" s="4"/>
      <c r="E27" s="4"/>
      <c r="F27" s="612"/>
      <c r="G27" s="4"/>
      <c r="H27" s="4"/>
      <c r="I27" s="4"/>
      <c r="J27" s="612"/>
      <c r="K27" s="4"/>
      <c r="L27" s="4"/>
      <c r="M27" s="4"/>
      <c r="N27" s="4"/>
      <c r="O27" s="40"/>
    </row>
    <row r="28" spans="2:17" x14ac:dyDescent="0.25">
      <c r="B28" s="10"/>
      <c r="C28" s="2279" t="s">
        <v>1409</v>
      </c>
      <c r="D28" s="2279"/>
      <c r="E28" s="4"/>
      <c r="F28" s="612"/>
      <c r="G28" s="4"/>
      <c r="H28" s="4"/>
      <c r="I28" s="4"/>
      <c r="J28" s="612"/>
      <c r="K28" s="4"/>
      <c r="L28" s="4"/>
      <c r="M28" s="4"/>
      <c r="N28" s="37"/>
      <c r="O28" s="40"/>
    </row>
    <row r="29" spans="2:17" x14ac:dyDescent="0.25">
      <c r="B29" s="10"/>
      <c r="C29" s="4" t="s">
        <v>1045</v>
      </c>
      <c r="D29" s="4"/>
      <c r="E29" s="4"/>
      <c r="F29" s="612"/>
      <c r="G29" s="4"/>
      <c r="H29" s="4"/>
      <c r="I29" s="4"/>
      <c r="J29" s="612"/>
      <c r="K29" s="4"/>
      <c r="L29" s="4"/>
      <c r="M29" s="4"/>
      <c r="N29" s="37"/>
      <c r="O29" s="40"/>
      <c r="Q29" s="607"/>
    </row>
    <row r="30" spans="2:17" x14ac:dyDescent="0.25">
      <c r="B30" s="10"/>
      <c r="C30" s="4" t="s">
        <v>969</v>
      </c>
      <c r="D30" s="4"/>
      <c r="E30" s="4"/>
      <c r="F30" s="612"/>
      <c r="G30" s="4"/>
      <c r="H30" s="4"/>
      <c r="I30" s="4"/>
      <c r="J30" s="612"/>
      <c r="K30" s="4"/>
      <c r="L30" s="4"/>
      <c r="M30" s="4"/>
      <c r="N30" s="37"/>
      <c r="O30" s="40"/>
    </row>
    <row r="31" spans="2:17" x14ac:dyDescent="0.25">
      <c r="B31" s="10"/>
      <c r="C31" s="4" t="s">
        <v>973</v>
      </c>
      <c r="D31" s="4"/>
      <c r="E31" s="4"/>
      <c r="F31" s="612"/>
      <c r="G31" s="4"/>
      <c r="H31" s="4"/>
      <c r="I31" s="4"/>
      <c r="J31" s="612"/>
      <c r="K31" s="4"/>
      <c r="L31" s="4"/>
      <c r="M31" s="4"/>
      <c r="N31" s="37"/>
      <c r="O31" s="40"/>
    </row>
    <row r="32" spans="2:17" ht="7.5" customHeight="1" x14ac:dyDescent="0.25">
      <c r="B32" s="10"/>
      <c r="C32" s="4"/>
      <c r="D32" s="4"/>
      <c r="E32" s="4"/>
      <c r="F32" s="612"/>
      <c r="G32" s="4"/>
      <c r="H32" s="4"/>
      <c r="I32" s="4"/>
      <c r="J32" s="612"/>
      <c r="K32" s="4"/>
      <c r="L32" s="4"/>
      <c r="M32" s="4"/>
      <c r="N32" s="37"/>
      <c r="O32" s="40"/>
    </row>
    <row r="33" spans="2:16" x14ac:dyDescent="0.25">
      <c r="B33" s="10"/>
      <c r="C33" s="3" t="s">
        <v>962</v>
      </c>
      <c r="D33" s="3"/>
      <c r="E33" s="4"/>
      <c r="F33" s="612"/>
      <c r="G33" s="4" t="s">
        <v>970</v>
      </c>
      <c r="H33" s="4"/>
      <c r="I33" s="4"/>
      <c r="J33" s="612"/>
      <c r="K33" s="4"/>
      <c r="L33" s="4"/>
      <c r="M33" s="4"/>
      <c r="N33" s="37"/>
      <c r="O33" s="40"/>
    </row>
    <row r="34" spans="2:16" ht="7.5" customHeight="1" x14ac:dyDescent="0.25">
      <c r="B34" s="10"/>
      <c r="C34" s="3"/>
      <c r="D34" s="3"/>
      <c r="E34" s="4"/>
      <c r="F34" s="612"/>
      <c r="G34" s="4"/>
      <c r="H34" s="4"/>
      <c r="I34" s="4"/>
      <c r="J34" s="612"/>
      <c r="K34" s="4"/>
      <c r="L34" s="4"/>
      <c r="M34" s="4"/>
      <c r="N34" s="37"/>
      <c r="O34" s="40"/>
    </row>
    <row r="35" spans="2:16" x14ac:dyDescent="0.25">
      <c r="B35" s="10"/>
      <c r="C35" s="3" t="s">
        <v>963</v>
      </c>
      <c r="D35" s="3"/>
      <c r="E35" s="4"/>
      <c r="F35" s="612"/>
      <c r="G35" s="4" t="s">
        <v>909</v>
      </c>
      <c r="H35" s="4"/>
      <c r="I35" s="4"/>
      <c r="J35" s="612"/>
      <c r="K35" s="4"/>
      <c r="L35" s="4"/>
      <c r="M35" s="4"/>
      <c r="N35" s="37"/>
      <c r="O35" s="40"/>
    </row>
    <row r="36" spans="2:16" x14ac:dyDescent="0.25">
      <c r="B36" s="10"/>
      <c r="C36" s="3" t="s">
        <v>964</v>
      </c>
      <c r="D36" s="3"/>
      <c r="E36" s="4"/>
      <c r="F36" s="612"/>
      <c r="G36" s="4"/>
      <c r="H36" s="4"/>
      <c r="I36" s="4"/>
      <c r="J36" s="612"/>
      <c r="K36" s="4"/>
      <c r="L36" s="4"/>
      <c r="M36" s="4"/>
      <c r="N36" s="37"/>
      <c r="O36" s="40"/>
    </row>
    <row r="37" spans="2:16" x14ac:dyDescent="0.25">
      <c r="B37" s="10"/>
      <c r="C37" s="3" t="s">
        <v>965</v>
      </c>
      <c r="D37" s="3"/>
      <c r="E37" s="4"/>
      <c r="F37" s="612"/>
      <c r="G37" s="4"/>
      <c r="H37" s="4"/>
      <c r="I37" s="4"/>
      <c r="J37" s="612"/>
      <c r="K37" s="4"/>
      <c r="L37" s="4"/>
      <c r="M37" s="4"/>
      <c r="N37" s="37"/>
      <c r="O37" s="40"/>
      <c r="P37" s="607"/>
    </row>
    <row r="38" spans="2:16" ht="6" customHeight="1" x14ac:dyDescent="0.25">
      <c r="B38" s="10"/>
      <c r="C38" s="3"/>
      <c r="D38" s="3"/>
      <c r="E38" s="4"/>
      <c r="F38" s="612"/>
      <c r="G38" s="4"/>
      <c r="H38" s="4"/>
      <c r="I38" s="4"/>
      <c r="J38" s="612"/>
      <c r="K38" s="4"/>
      <c r="L38" s="4"/>
      <c r="M38" s="4"/>
      <c r="N38" s="37"/>
      <c r="O38" s="40"/>
      <c r="P38" s="607"/>
    </row>
    <row r="39" spans="2:16" x14ac:dyDescent="0.25">
      <c r="B39" s="10"/>
      <c r="C39" s="3" t="s">
        <v>64</v>
      </c>
      <c r="D39" s="3"/>
      <c r="E39" s="4"/>
      <c r="G39" s="4" t="s">
        <v>971</v>
      </c>
      <c r="H39" s="4"/>
      <c r="I39" s="4"/>
      <c r="O39" s="40"/>
    </row>
    <row r="40" spans="2:16" s="607" customFormat="1" x14ac:dyDescent="0.25">
      <c r="B40" s="10"/>
      <c r="C40" s="612"/>
      <c r="D40" s="612"/>
      <c r="E40" s="612"/>
      <c r="F40" s="612"/>
      <c r="G40" s="612"/>
      <c r="H40" s="612"/>
      <c r="I40" s="612"/>
      <c r="J40" s="612"/>
      <c r="K40" s="612"/>
      <c r="L40" s="612"/>
      <c r="M40" s="612"/>
      <c r="N40" s="612"/>
      <c r="O40" s="40"/>
    </row>
    <row r="41" spans="2:16" s="607" customFormat="1" x14ac:dyDescent="0.25">
      <c r="B41" s="905"/>
      <c r="C41" s="903" t="s">
        <v>1615</v>
      </c>
      <c r="D41" s="903"/>
      <c r="E41" s="903"/>
      <c r="F41" s="903"/>
      <c r="G41" s="903"/>
      <c r="H41" s="903"/>
      <c r="I41" s="903"/>
      <c r="J41" s="903"/>
      <c r="K41" s="903"/>
      <c r="L41" s="903"/>
      <c r="M41" s="903"/>
      <c r="N41" s="903"/>
      <c r="O41" s="906"/>
    </row>
    <row r="42" spans="2:16" s="607" customFormat="1" x14ac:dyDescent="0.25">
      <c r="B42" s="905"/>
      <c r="C42" s="903" t="s">
        <v>1623</v>
      </c>
      <c r="D42" s="903"/>
      <c r="E42" s="903"/>
      <c r="F42" s="903"/>
      <c r="G42" s="903"/>
      <c r="H42" s="903"/>
      <c r="I42" s="903"/>
      <c r="J42" s="903"/>
      <c r="K42" s="903"/>
      <c r="L42" s="903"/>
      <c r="M42" s="903"/>
      <c r="N42" s="903"/>
      <c r="O42" s="906"/>
    </row>
    <row r="43" spans="2:16" s="607" customFormat="1" x14ac:dyDescent="0.25">
      <c r="B43" s="905"/>
      <c r="C43" s="903" t="s">
        <v>1624</v>
      </c>
      <c r="D43" s="903"/>
      <c r="E43" s="903"/>
      <c r="F43" s="903"/>
      <c r="G43" s="903"/>
      <c r="H43" s="903"/>
      <c r="I43" s="903"/>
      <c r="J43" s="903"/>
      <c r="K43" s="903"/>
      <c r="L43" s="903"/>
      <c r="M43" s="903"/>
      <c r="N43" s="903"/>
      <c r="O43" s="906"/>
    </row>
    <row r="44" spans="2:16" s="607" customFormat="1" x14ac:dyDescent="0.25">
      <c r="B44" s="905"/>
      <c r="C44" s="903" t="s">
        <v>1403</v>
      </c>
      <c r="D44" s="903"/>
      <c r="E44" s="903"/>
      <c r="F44" s="903"/>
      <c r="G44" s="903"/>
      <c r="H44" s="903"/>
      <c r="I44" s="903"/>
      <c r="J44" s="903"/>
      <c r="K44" s="903"/>
      <c r="L44" s="903"/>
      <c r="M44" s="903"/>
      <c r="N44" s="903"/>
      <c r="O44" s="906"/>
    </row>
    <row r="45" spans="2:16" s="607" customFormat="1" x14ac:dyDescent="0.25">
      <c r="B45" s="905"/>
      <c r="C45" s="903" t="s">
        <v>1620</v>
      </c>
      <c r="D45" s="903"/>
      <c r="E45" s="903"/>
      <c r="F45" s="903"/>
      <c r="G45" s="903"/>
      <c r="H45" s="903"/>
      <c r="I45" s="903"/>
      <c r="J45" s="903"/>
      <c r="K45" s="903"/>
      <c r="L45" s="903"/>
      <c r="M45" s="903"/>
      <c r="N45" s="903"/>
      <c r="O45" s="906"/>
    </row>
    <row r="46" spans="2:16" s="607" customFormat="1" x14ac:dyDescent="0.25">
      <c r="B46" s="905"/>
      <c r="C46" s="927"/>
      <c r="D46" s="927"/>
      <c r="E46" s="927"/>
      <c r="F46" s="927"/>
      <c r="G46" s="927"/>
      <c r="H46" s="927"/>
      <c r="I46" s="927"/>
      <c r="J46" s="927"/>
      <c r="K46" s="927"/>
      <c r="L46" s="927"/>
      <c r="M46" s="927"/>
      <c r="N46" s="927"/>
      <c r="O46" s="906"/>
    </row>
    <row r="47" spans="2:16" s="607" customFormat="1" x14ac:dyDescent="0.25">
      <c r="B47" s="905"/>
      <c r="C47" s="927" t="s">
        <v>610</v>
      </c>
      <c r="D47" s="927"/>
      <c r="E47" s="927"/>
      <c r="F47" s="927"/>
      <c r="G47" s="927"/>
      <c r="H47" s="927"/>
      <c r="I47" s="927"/>
      <c r="J47" s="927"/>
      <c r="K47" s="927"/>
      <c r="L47" s="927"/>
      <c r="M47" s="927"/>
      <c r="N47" s="927"/>
      <c r="O47" s="906"/>
    </row>
    <row r="48" spans="2:16" s="607" customFormat="1" x14ac:dyDescent="0.25">
      <c r="B48" s="905"/>
      <c r="C48" s="927" t="s">
        <v>1787</v>
      </c>
      <c r="D48" s="927"/>
      <c r="E48" s="927"/>
      <c r="F48" s="927"/>
      <c r="G48" s="927"/>
      <c r="H48" s="927">
        <v>2017</v>
      </c>
      <c r="I48" s="927"/>
      <c r="J48" s="927"/>
      <c r="K48" s="927"/>
      <c r="L48" s="927"/>
      <c r="M48" s="928" t="s">
        <v>1618</v>
      </c>
      <c r="N48" s="928"/>
      <c r="O48" s="906"/>
    </row>
    <row r="49" spans="2:15" s="607" customFormat="1" x14ac:dyDescent="0.25">
      <c r="B49" s="905"/>
      <c r="C49" s="927" t="s">
        <v>1786</v>
      </c>
      <c r="D49" s="927"/>
      <c r="E49" s="927"/>
      <c r="F49" s="927"/>
      <c r="G49" s="927"/>
      <c r="H49" s="927">
        <v>2017</v>
      </c>
      <c r="I49" s="927"/>
      <c r="J49" s="927"/>
      <c r="K49" s="927"/>
      <c r="L49" s="927"/>
      <c r="M49" s="928"/>
      <c r="N49" s="928" t="s">
        <v>1618</v>
      </c>
      <c r="O49" s="906"/>
    </row>
    <row r="50" spans="2:15" s="607" customFormat="1" x14ac:dyDescent="0.25">
      <c r="B50" s="905"/>
      <c r="C50" s="927" t="s">
        <v>1653</v>
      </c>
      <c r="D50" s="927"/>
      <c r="E50" s="927"/>
      <c r="F50" s="927"/>
      <c r="G50" s="927"/>
      <c r="H50" s="927">
        <v>2017</v>
      </c>
      <c r="I50" s="927"/>
      <c r="J50" s="927"/>
      <c r="K50" s="927"/>
      <c r="L50" s="927"/>
      <c r="M50" s="928"/>
      <c r="N50" s="928" t="s">
        <v>1618</v>
      </c>
      <c r="O50" s="906"/>
    </row>
    <row r="51" spans="2:15" s="607" customFormat="1" x14ac:dyDescent="0.25">
      <c r="B51" s="905"/>
      <c r="C51" s="927" t="s">
        <v>1627</v>
      </c>
      <c r="D51" s="927"/>
      <c r="E51" s="927"/>
      <c r="F51" s="927"/>
      <c r="G51" s="927"/>
      <c r="H51" s="927"/>
      <c r="I51" s="927"/>
      <c r="J51" s="927"/>
      <c r="K51" s="927"/>
      <c r="L51" s="927"/>
      <c r="M51" s="927"/>
      <c r="N51" s="927"/>
      <c r="O51" s="906"/>
    </row>
    <row r="52" spans="2:15" s="607" customFormat="1" x14ac:dyDescent="0.25">
      <c r="B52" s="905"/>
      <c r="C52" s="927" t="s">
        <v>1619</v>
      </c>
      <c r="D52" s="927"/>
      <c r="E52" s="927"/>
      <c r="F52" s="927"/>
      <c r="G52" s="927"/>
      <c r="H52" s="927"/>
      <c r="I52" s="927"/>
      <c r="J52" s="927"/>
      <c r="K52" s="927"/>
      <c r="L52" s="927"/>
      <c r="M52" s="927"/>
      <c r="N52" s="927"/>
      <c r="O52" s="906"/>
    </row>
    <row r="53" spans="2:15" s="607" customFormat="1" x14ac:dyDescent="0.25">
      <c r="B53" s="905"/>
      <c r="C53" s="927" t="s">
        <v>1622</v>
      </c>
      <c r="D53" s="927"/>
      <c r="E53" s="927"/>
      <c r="F53" s="927"/>
      <c r="G53" s="927"/>
      <c r="H53" s="927">
        <v>2017</v>
      </c>
      <c r="I53" s="927"/>
      <c r="J53" s="927"/>
      <c r="K53" s="927"/>
      <c r="L53" s="927"/>
      <c r="M53" s="928" t="s">
        <v>1618</v>
      </c>
      <c r="N53" s="927"/>
      <c r="O53" s="906"/>
    </row>
    <row r="54" spans="2:15" s="607" customFormat="1" x14ac:dyDescent="0.25">
      <c r="B54" s="905"/>
      <c r="C54" s="927" t="s">
        <v>1621</v>
      </c>
      <c r="D54" s="927"/>
      <c r="E54" s="927"/>
      <c r="F54" s="927"/>
      <c r="G54" s="927"/>
      <c r="H54" s="927">
        <v>2017</v>
      </c>
      <c r="I54" s="927"/>
      <c r="J54" s="927"/>
      <c r="K54" s="927"/>
      <c r="L54" s="927"/>
      <c r="M54" s="927"/>
      <c r="N54" s="928" t="s">
        <v>1618</v>
      </c>
      <c r="O54" s="906"/>
    </row>
    <row r="55" spans="2:15" s="607" customFormat="1" x14ac:dyDescent="0.25">
      <c r="B55" s="905"/>
      <c r="C55" s="927" t="s">
        <v>1626</v>
      </c>
      <c r="D55" s="927"/>
      <c r="E55" s="927"/>
      <c r="F55" s="927"/>
      <c r="G55" s="927"/>
      <c r="H55" s="927"/>
      <c r="I55" s="927"/>
      <c r="J55" s="927"/>
      <c r="K55" s="927"/>
      <c r="L55" s="927"/>
      <c r="M55" s="927"/>
      <c r="N55" s="928"/>
      <c r="O55" s="906"/>
    </row>
    <row r="56" spans="2:15" s="607" customFormat="1" x14ac:dyDescent="0.25">
      <c r="B56" s="905"/>
      <c r="C56" s="903"/>
      <c r="D56" s="903"/>
      <c r="E56" s="903"/>
      <c r="F56" s="903"/>
      <c r="G56" s="903"/>
      <c r="H56" s="903"/>
      <c r="I56" s="903"/>
      <c r="J56" s="903"/>
      <c r="K56" s="903"/>
      <c r="L56" s="903"/>
      <c r="M56" s="903"/>
      <c r="N56" s="904"/>
      <c r="O56" s="906"/>
    </row>
    <row r="57" spans="2:15" s="607" customFormat="1" x14ac:dyDescent="0.25">
      <c r="B57" s="905"/>
      <c r="C57" s="903" t="s">
        <v>1375</v>
      </c>
      <c r="D57" s="903"/>
      <c r="E57" s="903"/>
      <c r="F57" s="903"/>
      <c r="G57" s="903"/>
      <c r="H57" s="903"/>
      <c r="I57" s="903"/>
      <c r="J57" s="903"/>
      <c r="K57" s="903"/>
      <c r="L57" s="903"/>
      <c r="M57" s="903"/>
      <c r="N57" s="904"/>
      <c r="O57" s="906"/>
    </row>
    <row r="58" spans="2:15" s="607" customFormat="1" x14ac:dyDescent="0.25">
      <c r="B58" s="905"/>
      <c r="C58" s="903" t="s">
        <v>1622</v>
      </c>
      <c r="D58" s="903"/>
      <c r="E58" s="903"/>
      <c r="F58" s="903"/>
      <c r="G58" s="903"/>
      <c r="H58" s="927">
        <v>2017</v>
      </c>
      <c r="I58" s="903"/>
      <c r="J58" s="903"/>
      <c r="K58" s="903"/>
      <c r="L58" s="903"/>
      <c r="M58" s="904" t="s">
        <v>1618</v>
      </c>
      <c r="N58" s="903"/>
      <c r="O58" s="906"/>
    </row>
    <row r="59" spans="2:15" s="607" customFormat="1" x14ac:dyDescent="0.25">
      <c r="B59" s="905"/>
      <c r="C59" s="903" t="s">
        <v>1621</v>
      </c>
      <c r="D59" s="903"/>
      <c r="E59" s="903"/>
      <c r="F59" s="903"/>
      <c r="G59" s="903"/>
      <c r="H59" s="927">
        <v>2017</v>
      </c>
      <c r="I59" s="903"/>
      <c r="J59" s="903"/>
      <c r="K59" s="903"/>
      <c r="L59" s="903"/>
      <c r="M59" s="903"/>
      <c r="N59" s="904" t="s">
        <v>1618</v>
      </c>
      <c r="O59" s="906"/>
    </row>
    <row r="60" spans="2:15" s="607" customFormat="1" x14ac:dyDescent="0.25">
      <c r="B60" s="905"/>
      <c r="C60" s="903"/>
      <c r="D60" s="903"/>
      <c r="E60" s="903"/>
      <c r="F60" s="903"/>
      <c r="G60" s="903"/>
      <c r="H60" s="903"/>
      <c r="I60" s="903"/>
      <c r="J60" s="903"/>
      <c r="K60" s="903"/>
      <c r="L60" s="903"/>
      <c r="M60" s="903"/>
      <c r="N60" s="904"/>
      <c r="O60" s="906"/>
    </row>
    <row r="61" spans="2:15" s="607" customFormat="1" x14ac:dyDescent="0.25">
      <c r="B61" s="10"/>
      <c r="C61" s="869"/>
      <c r="D61" s="869"/>
      <c r="E61" s="869"/>
      <c r="F61" s="869"/>
      <c r="G61" s="869"/>
      <c r="H61" s="869"/>
      <c r="I61" s="869"/>
      <c r="J61" s="869"/>
      <c r="K61" s="869"/>
      <c r="L61" s="869"/>
      <c r="M61" s="869"/>
      <c r="N61" s="869"/>
      <c r="O61" s="906"/>
    </row>
    <row r="62" spans="2:15" x14ac:dyDescent="0.25">
      <c r="B62" s="10"/>
      <c r="C62" s="4"/>
      <c r="D62" s="4"/>
      <c r="E62" s="4"/>
      <c r="F62" s="609"/>
      <c r="G62" s="4"/>
      <c r="H62" s="4"/>
      <c r="I62" s="4"/>
      <c r="J62" s="609"/>
      <c r="K62" s="3" t="s">
        <v>960</v>
      </c>
      <c r="L62" s="3"/>
      <c r="M62" s="3"/>
      <c r="N62" s="567" t="s">
        <v>972</v>
      </c>
      <c r="O62" s="40"/>
    </row>
    <row r="63" spans="2:15" x14ac:dyDescent="0.25">
      <c r="B63" s="10"/>
      <c r="C63" s="4"/>
      <c r="D63" s="4"/>
      <c r="E63" s="4"/>
      <c r="F63" s="609"/>
      <c r="G63" s="4"/>
      <c r="H63" s="4"/>
      <c r="I63" s="4"/>
      <c r="J63" s="609"/>
      <c r="K63" s="3" t="s">
        <v>961</v>
      </c>
      <c r="L63" s="3"/>
      <c r="M63" s="3"/>
      <c r="N63" s="82"/>
      <c r="O63" s="40"/>
    </row>
    <row r="64" spans="2:15" ht="13.8" thickBot="1" x14ac:dyDescent="0.3">
      <c r="B64" s="34"/>
      <c r="C64" s="6"/>
      <c r="D64" s="6"/>
      <c r="E64" s="6"/>
      <c r="F64" s="6"/>
      <c r="G64" s="6"/>
      <c r="H64" s="6"/>
      <c r="I64" s="6"/>
      <c r="J64" s="6"/>
      <c r="K64" s="6"/>
      <c r="L64" s="6"/>
      <c r="M64" s="6"/>
      <c r="N64" s="569" t="s">
        <v>1808</v>
      </c>
      <c r="O64" s="570"/>
    </row>
    <row r="65" spans="3:15" x14ac:dyDescent="0.25">
      <c r="C65" s="4"/>
      <c r="F65" s="612"/>
      <c r="I65" s="4"/>
      <c r="J65" s="612"/>
      <c r="K65" s="4"/>
      <c r="L65" s="4"/>
      <c r="M65" s="4"/>
      <c r="N65" s="4"/>
      <c r="O65" s="4"/>
    </row>
    <row r="66" spans="3:15" x14ac:dyDescent="0.25">
      <c r="C66" s="71"/>
      <c r="F66" s="612"/>
      <c r="I66" s="4"/>
      <c r="J66" s="612"/>
      <c r="K66" s="4"/>
      <c r="L66" s="4"/>
      <c r="M66" s="4"/>
      <c r="N66" s="4"/>
      <c r="O66" s="4"/>
    </row>
    <row r="67" spans="3:15" x14ac:dyDescent="0.25">
      <c r="F67" s="612"/>
      <c r="I67" s="4"/>
      <c r="J67" s="612"/>
      <c r="K67" s="4"/>
      <c r="L67" s="4"/>
      <c r="M67" s="4"/>
      <c r="N67" s="4"/>
      <c r="O67" s="4"/>
    </row>
    <row r="68" spans="3:15" x14ac:dyDescent="0.25">
      <c r="F68" s="612"/>
      <c r="I68" s="4"/>
      <c r="J68" s="612"/>
      <c r="K68" s="4"/>
      <c r="L68" s="4"/>
      <c r="M68" s="4"/>
      <c r="N68" s="4"/>
      <c r="O68" s="4"/>
    </row>
    <row r="69" spans="3:15" x14ac:dyDescent="0.25">
      <c r="C69" s="4"/>
      <c r="F69" s="612"/>
      <c r="I69" s="4"/>
      <c r="J69" s="612"/>
      <c r="K69" s="4"/>
      <c r="L69" s="4"/>
      <c r="M69" s="4"/>
      <c r="N69" s="4"/>
      <c r="O69" s="4"/>
    </row>
    <row r="70" spans="3:15" x14ac:dyDescent="0.25">
      <c r="F70" s="612"/>
      <c r="I70" s="4"/>
      <c r="J70" s="612"/>
      <c r="K70" s="4"/>
      <c r="L70" s="4"/>
      <c r="M70" s="4"/>
      <c r="N70" s="4"/>
      <c r="O70" s="4"/>
    </row>
    <row r="71" spans="3:15" x14ac:dyDescent="0.25">
      <c r="F71" s="612"/>
      <c r="I71" s="4"/>
      <c r="J71" s="612"/>
      <c r="K71" s="4"/>
      <c r="L71" s="4"/>
      <c r="M71" s="4"/>
      <c r="N71" s="4"/>
      <c r="O71" s="4"/>
    </row>
    <row r="72" spans="3:15" x14ac:dyDescent="0.25">
      <c r="F72" s="612"/>
      <c r="I72" s="4"/>
      <c r="J72" s="612"/>
      <c r="K72" s="4"/>
      <c r="L72" s="4"/>
      <c r="M72" s="4"/>
      <c r="N72" s="4"/>
      <c r="O72" s="4"/>
    </row>
    <row r="73" spans="3:15" x14ac:dyDescent="0.25">
      <c r="F73" s="612"/>
      <c r="I73" s="4"/>
      <c r="J73" s="612"/>
      <c r="K73" s="4"/>
      <c r="L73" s="4"/>
      <c r="M73" s="4"/>
      <c r="N73" s="4"/>
      <c r="O73" s="4"/>
    </row>
    <row r="74" spans="3:15" x14ac:dyDescent="0.25">
      <c r="F74" s="612"/>
      <c r="I74" s="4"/>
      <c r="J74" s="612"/>
      <c r="K74" s="4"/>
      <c r="L74" s="4"/>
      <c r="M74" s="4"/>
      <c r="N74" s="4"/>
      <c r="O74" s="4"/>
    </row>
  </sheetData>
  <mergeCells count="6">
    <mergeCell ref="C28:D28"/>
    <mergeCell ref="B4:N4"/>
    <mergeCell ref="B6:N6"/>
    <mergeCell ref="B7:D7"/>
    <mergeCell ref="B10:C10"/>
    <mergeCell ref="B5:O5"/>
  </mergeCells>
  <phoneticPr fontId="57" type="noConversion"/>
  <printOptions horizontalCentered="1"/>
  <pageMargins left="0.1" right="0.15" top="1" bottom="0.75" header="0.69" footer="0"/>
  <pageSetup scale="79" fitToHeight="15" orientation="landscape" r:id="rId1"/>
  <headerFooter alignWithMargins="0">
    <oddFooter>&amp;L&amp;"Times New Roman,Regular"&amp;9
Journal Entry Control Log
June 2016
&amp;R&amp;P of &amp;N
&amp;D   &amp;T</oddFooter>
  </headerFooter>
  <rowBreaks count="1" manualBreakCount="1">
    <brk id="33" min="1" max="1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56"/>
  <sheetViews>
    <sheetView zoomScaleNormal="100" workbookViewId="0">
      <selection activeCell="O36" sqref="O36"/>
    </sheetView>
  </sheetViews>
  <sheetFormatPr defaultColWidth="7.88671875" defaultRowHeight="13.2" x14ac:dyDescent="0.25"/>
  <cols>
    <col min="1" max="1" width="8" style="1" customWidth="1"/>
    <col min="2" max="2" width="9.44140625" style="1" customWidth="1"/>
    <col min="3" max="3" width="46.5546875" style="1" customWidth="1"/>
    <col min="4" max="5" width="7.109375" style="1" customWidth="1"/>
    <col min="6" max="6" width="1.44140625" style="607" customWidth="1"/>
    <col min="7" max="7" width="8.109375" style="1" customWidth="1"/>
    <col min="8" max="9" width="7.109375" style="1" customWidth="1"/>
    <col min="10" max="10" width="1.44140625" style="607" customWidth="1"/>
    <col min="11" max="11" width="7.109375" style="1" customWidth="1"/>
    <col min="12" max="12" width="1.44140625" style="1" customWidth="1"/>
    <col min="13" max="13" width="12" style="1" customWidth="1"/>
    <col min="14" max="14" width="18.5546875" style="1" customWidth="1"/>
    <col min="15" max="15" width="12.44140625" style="1" bestFit="1" customWidth="1"/>
    <col min="16" max="16384" width="7.88671875" style="1"/>
  </cols>
  <sheetData>
    <row r="1" spans="1:17" ht="15" thickBot="1" x14ac:dyDescent="0.35">
      <c r="A1" s="607"/>
      <c r="B1" s="2036"/>
      <c r="C1" s="2036"/>
      <c r="D1" s="2036"/>
      <c r="E1" s="2036"/>
      <c r="F1" s="2036"/>
      <c r="G1" s="2036"/>
      <c r="H1" s="2036"/>
      <c r="I1" s="2036"/>
      <c r="J1" s="2036"/>
      <c r="K1" s="2037" t="s">
        <v>82</v>
      </c>
      <c r="L1" s="2036"/>
      <c r="M1" s="2038"/>
      <c r="N1" s="2038"/>
      <c r="O1" s="2036"/>
      <c r="P1" s="915"/>
      <c r="Q1" s="915"/>
    </row>
    <row r="2" spans="1:17" ht="25.5" customHeight="1" thickBot="1" x14ac:dyDescent="0.35">
      <c r="A2" s="607"/>
      <c r="B2" s="2036"/>
      <c r="C2" s="1504" t="s">
        <v>1403</v>
      </c>
      <c r="D2" s="2036"/>
      <c r="E2" s="2036"/>
      <c r="F2" s="2036"/>
      <c r="G2" s="2036"/>
      <c r="H2" s="2036"/>
      <c r="I2" s="2036"/>
      <c r="J2" s="2036"/>
      <c r="K2" s="2037" t="s">
        <v>85</v>
      </c>
      <c r="L2" s="2036"/>
      <c r="M2" s="2038"/>
      <c r="N2" s="2038"/>
      <c r="O2" s="2036"/>
      <c r="P2" s="915"/>
      <c r="Q2" s="915"/>
    </row>
    <row r="3" spans="1:17" ht="15" thickBot="1" x14ac:dyDescent="0.35">
      <c r="A3" s="607"/>
      <c r="B3" s="2036"/>
      <c r="C3" s="2036"/>
      <c r="D3" s="2036"/>
      <c r="E3" s="2036"/>
      <c r="F3" s="2036"/>
      <c r="G3" s="2036"/>
      <c r="H3" s="2036"/>
      <c r="I3" s="2036"/>
      <c r="J3" s="2036"/>
      <c r="K3" s="2036"/>
      <c r="L3" s="2036"/>
      <c r="M3" s="2036"/>
      <c r="N3" s="2036"/>
      <c r="O3" s="2036"/>
      <c r="P3" s="915"/>
      <c r="Q3" s="915"/>
    </row>
    <row r="4" spans="1:17" ht="15.6" x14ac:dyDescent="0.3">
      <c r="A4" s="607"/>
      <c r="B4" s="2331" t="s">
        <v>1403</v>
      </c>
      <c r="C4" s="2332"/>
      <c r="D4" s="2332"/>
      <c r="E4" s="2332"/>
      <c r="F4" s="2332"/>
      <c r="G4" s="2332"/>
      <c r="H4" s="2332"/>
      <c r="I4" s="2332"/>
      <c r="J4" s="2332"/>
      <c r="K4" s="2332"/>
      <c r="L4" s="2332"/>
      <c r="M4" s="2332"/>
      <c r="N4" s="2333"/>
      <c r="O4" s="2036"/>
      <c r="P4" s="915"/>
      <c r="Q4" s="915"/>
    </row>
    <row r="5" spans="1:17" s="607" customFormat="1" ht="15.6" x14ac:dyDescent="0.3">
      <c r="B5" s="2334" t="s">
        <v>1374</v>
      </c>
      <c r="C5" s="2335"/>
      <c r="D5" s="2335"/>
      <c r="E5" s="2335"/>
      <c r="F5" s="2335"/>
      <c r="G5" s="2335"/>
      <c r="H5" s="2335"/>
      <c r="I5" s="2335"/>
      <c r="J5" s="2335"/>
      <c r="K5" s="2335"/>
      <c r="L5" s="2335"/>
      <c r="M5" s="2335"/>
      <c r="N5" s="2336"/>
      <c r="O5" s="2036"/>
      <c r="P5" s="915"/>
      <c r="Q5" s="915"/>
    </row>
    <row r="6" spans="1:17" ht="15.6" x14ac:dyDescent="0.3">
      <c r="A6" s="607"/>
      <c r="B6" s="2334" t="s">
        <v>1378</v>
      </c>
      <c r="C6" s="2335"/>
      <c r="D6" s="2335"/>
      <c r="E6" s="2335"/>
      <c r="F6" s="2335"/>
      <c r="G6" s="2335"/>
      <c r="H6" s="2335"/>
      <c r="I6" s="2335"/>
      <c r="J6" s="2335"/>
      <c r="K6" s="2335"/>
      <c r="L6" s="2335"/>
      <c r="M6" s="2335"/>
      <c r="N6" s="2336"/>
      <c r="O6" s="2036"/>
      <c r="P6" s="915"/>
      <c r="Q6" s="915"/>
    </row>
    <row r="7" spans="1:17" ht="15.6" x14ac:dyDescent="0.3">
      <c r="A7" s="607"/>
      <c r="B7" s="2337" t="s">
        <v>258</v>
      </c>
      <c r="C7" s="2338"/>
      <c r="D7" s="2338"/>
      <c r="E7" s="2039"/>
      <c r="F7" s="2039"/>
      <c r="G7" s="2039"/>
      <c r="H7" s="2039"/>
      <c r="I7" s="2039"/>
      <c r="J7" s="2039"/>
      <c r="K7" s="2039"/>
      <c r="L7" s="2039"/>
      <c r="M7" s="2039"/>
      <c r="N7" s="2040"/>
      <c r="O7" s="2036"/>
      <c r="P7" s="915"/>
      <c r="Q7" s="915"/>
    </row>
    <row r="8" spans="1:17" ht="15.6" x14ac:dyDescent="0.3">
      <c r="A8" s="607"/>
      <c r="B8" s="2041" t="s">
        <v>259</v>
      </c>
      <c r="C8" s="2042"/>
      <c r="D8" s="2042"/>
      <c r="E8" s="2039"/>
      <c r="F8" s="1505"/>
      <c r="G8" s="2039"/>
      <c r="H8" s="2043" t="s">
        <v>967</v>
      </c>
      <c r="I8" s="1505"/>
      <c r="J8" s="1505"/>
      <c r="K8" s="1505"/>
      <c r="L8" s="1505"/>
      <c r="M8" s="1505"/>
      <c r="N8" s="2040"/>
      <c r="O8" s="2036"/>
      <c r="P8" s="915"/>
      <c r="Q8" s="915"/>
    </row>
    <row r="9" spans="1:17" x14ac:dyDescent="0.25">
      <c r="A9" s="607"/>
      <c r="B9" s="2044" t="s">
        <v>1354</v>
      </c>
      <c r="C9" s="2042"/>
      <c r="D9" s="1505"/>
      <c r="E9" s="1505"/>
      <c r="F9" s="1505"/>
      <c r="G9" s="1505"/>
      <c r="H9" s="1505"/>
      <c r="I9" s="1505"/>
      <c r="J9" s="1505"/>
      <c r="K9" s="1505"/>
      <c r="L9" s="1505"/>
      <c r="M9" s="1505"/>
      <c r="N9" s="2045"/>
      <c r="O9" s="2116"/>
      <c r="P9" s="915"/>
      <c r="Q9" s="915"/>
    </row>
    <row r="10" spans="1:17" x14ac:dyDescent="0.25">
      <c r="A10" s="607"/>
      <c r="B10" s="2339"/>
      <c r="C10" s="2340"/>
      <c r="D10" s="2042"/>
      <c r="E10" s="2042"/>
      <c r="F10" s="1505"/>
      <c r="G10" s="1505"/>
      <c r="H10" s="1505"/>
      <c r="I10" s="1505"/>
      <c r="J10" s="1505"/>
      <c r="K10" s="1505"/>
      <c r="L10" s="1505"/>
      <c r="M10" s="1505"/>
      <c r="N10" s="2045"/>
      <c r="O10" s="2116"/>
      <c r="P10" s="915"/>
      <c r="Q10" s="915"/>
    </row>
    <row r="11" spans="1:17" x14ac:dyDescent="0.25">
      <c r="A11" s="607"/>
      <c r="B11" s="2041"/>
      <c r="C11" s="1505"/>
      <c r="D11" s="1505"/>
      <c r="E11" s="1505"/>
      <c r="F11" s="1505"/>
      <c r="G11" s="1505"/>
      <c r="H11" s="1505"/>
      <c r="I11" s="1505"/>
      <c r="J11" s="1505"/>
      <c r="K11" s="1505"/>
      <c r="L11" s="1505"/>
      <c r="M11" s="1505"/>
      <c r="N11" s="2045"/>
      <c r="O11" s="2116"/>
      <c r="P11" s="915"/>
      <c r="Q11" s="915"/>
    </row>
    <row r="12" spans="1:17" ht="13.8" thickBot="1" x14ac:dyDescent="0.3">
      <c r="A12" s="607"/>
      <c r="B12" s="2041"/>
      <c r="C12" s="2038" t="s">
        <v>1366</v>
      </c>
      <c r="D12" s="2038"/>
      <c r="E12" s="2038"/>
      <c r="F12" s="2038"/>
      <c r="G12" s="2038" t="s">
        <v>1408</v>
      </c>
      <c r="H12" s="2038"/>
      <c r="I12" s="2038"/>
      <c r="J12" s="2038"/>
      <c r="K12" s="2038"/>
      <c r="L12" s="2038"/>
      <c r="M12" s="2038"/>
      <c r="N12" s="2046"/>
      <c r="O12" s="2116"/>
      <c r="P12" s="915"/>
      <c r="Q12" s="915"/>
    </row>
    <row r="13" spans="1:17" x14ac:dyDescent="0.25">
      <c r="A13" s="607"/>
      <c r="B13" s="2041"/>
      <c r="C13" s="1505"/>
      <c r="D13" s="1505"/>
      <c r="E13" s="1505"/>
      <c r="F13" s="1505"/>
      <c r="G13" s="1505"/>
      <c r="H13" s="1505"/>
      <c r="I13" s="1505"/>
      <c r="J13" s="1505"/>
      <c r="K13" s="1505"/>
      <c r="L13" s="1505"/>
      <c r="M13" s="1505"/>
      <c r="N13" s="2045"/>
      <c r="O13" s="2116"/>
      <c r="P13" s="915"/>
      <c r="Q13" s="915"/>
    </row>
    <row r="14" spans="1:17" ht="13.8" thickBot="1" x14ac:dyDescent="0.3">
      <c r="A14" s="607"/>
      <c r="B14" s="2041"/>
      <c r="C14" s="1505"/>
      <c r="D14" s="1505"/>
      <c r="E14" s="1505"/>
      <c r="F14" s="1505"/>
      <c r="G14" s="1505"/>
      <c r="H14" s="1505"/>
      <c r="I14" s="1505"/>
      <c r="J14" s="1505"/>
      <c r="K14" s="1505"/>
      <c r="L14" s="1505"/>
      <c r="M14" s="1505"/>
      <c r="N14" s="2045"/>
      <c r="O14" s="2116"/>
      <c r="P14" s="915"/>
      <c r="Q14" s="915"/>
    </row>
    <row r="15" spans="1:17" x14ac:dyDescent="0.25">
      <c r="A15" s="607"/>
      <c r="B15" s="2047" t="s">
        <v>1380</v>
      </c>
      <c r="C15" s="2048" t="s">
        <v>1367</v>
      </c>
      <c r="D15" s="2049" t="s">
        <v>1368</v>
      </c>
      <c r="E15" s="2049" t="s">
        <v>1377</v>
      </c>
      <c r="F15" s="2049"/>
      <c r="G15" s="2049" t="s">
        <v>1369</v>
      </c>
      <c r="H15" s="2049" t="s">
        <v>1370</v>
      </c>
      <c r="I15" s="2049" t="s">
        <v>1122</v>
      </c>
      <c r="J15" s="2049"/>
      <c r="K15" s="2049" t="s">
        <v>1120</v>
      </c>
      <c r="L15" s="2049"/>
      <c r="M15" s="2049" t="s">
        <v>1371</v>
      </c>
      <c r="N15" s="2050" t="s">
        <v>1371</v>
      </c>
      <c r="O15" s="2116"/>
      <c r="P15" s="915"/>
      <c r="Q15" s="915"/>
    </row>
    <row r="16" spans="1:17" x14ac:dyDescent="0.25">
      <c r="A16" s="607"/>
      <c r="B16" s="2041"/>
      <c r="C16" s="2041"/>
      <c r="D16" s="1505"/>
      <c r="E16" s="1505"/>
      <c r="F16" s="1505"/>
      <c r="G16" s="1505"/>
      <c r="H16" s="1505"/>
      <c r="I16" s="2051" t="s">
        <v>1993</v>
      </c>
      <c r="J16" s="1505"/>
      <c r="K16" s="2051" t="s">
        <v>1119</v>
      </c>
      <c r="L16" s="1505"/>
      <c r="M16" s="2051" t="s">
        <v>1372</v>
      </c>
      <c r="N16" s="2052" t="s">
        <v>1373</v>
      </c>
      <c r="O16" s="2116"/>
      <c r="P16" s="915"/>
      <c r="Q16" s="915"/>
    </row>
    <row r="17" spans="1:17" ht="6.75" customHeight="1" thickBot="1" x14ac:dyDescent="0.3">
      <c r="A17" s="607"/>
      <c r="B17" s="2041"/>
      <c r="C17" s="2053"/>
      <c r="D17" s="2054"/>
      <c r="E17" s="2054"/>
      <c r="F17" s="2054"/>
      <c r="G17" s="2054"/>
      <c r="H17" s="2054"/>
      <c r="I17" s="2054"/>
      <c r="J17" s="2054"/>
      <c r="K17" s="2054"/>
      <c r="L17" s="2054"/>
      <c r="M17" s="2055"/>
      <c r="N17" s="2056"/>
      <c r="O17" s="2116"/>
      <c r="P17" s="915"/>
      <c r="Q17" s="915"/>
    </row>
    <row r="18" spans="1:17" ht="13.8" thickTop="1" x14ac:dyDescent="0.25">
      <c r="A18" s="607"/>
      <c r="B18" s="2041" t="s">
        <v>1379</v>
      </c>
      <c r="C18" s="2057" t="s">
        <v>2063</v>
      </c>
      <c r="D18" s="1505"/>
      <c r="E18" s="1505"/>
      <c r="F18" s="1505"/>
      <c r="G18" s="1505"/>
      <c r="H18" s="1505"/>
      <c r="I18" s="1505"/>
      <c r="J18" s="1505"/>
      <c r="K18" s="1505"/>
      <c r="L18" s="1505"/>
      <c r="M18" s="2058"/>
      <c r="N18" s="2059"/>
      <c r="O18" s="2116"/>
      <c r="P18" s="915"/>
      <c r="Q18" s="915"/>
    </row>
    <row r="19" spans="1:17" x14ac:dyDescent="0.25">
      <c r="A19" s="607"/>
      <c r="B19" s="2041"/>
      <c r="C19" s="2060" t="s">
        <v>1069</v>
      </c>
      <c r="D19" s="2058" t="s">
        <v>262</v>
      </c>
      <c r="E19" s="2058"/>
      <c r="F19" s="1505"/>
      <c r="G19" s="2058"/>
      <c r="H19" s="2058"/>
      <c r="I19" s="2058"/>
      <c r="J19" s="1505"/>
      <c r="K19" s="2058"/>
      <c r="L19" s="1505"/>
      <c r="M19" s="2061">
        <v>79978</v>
      </c>
      <c r="N19" s="2062"/>
      <c r="O19" s="2116"/>
      <c r="P19" s="915"/>
      <c r="Q19" s="915"/>
    </row>
    <row r="20" spans="1:17" x14ac:dyDescent="0.25">
      <c r="A20" s="607"/>
      <c r="B20" s="2041"/>
      <c r="C20" s="2060"/>
      <c r="D20" s="2058"/>
      <c r="E20" s="2058"/>
      <c r="F20" s="1505"/>
      <c r="G20" s="2058"/>
      <c r="H20" s="2058"/>
      <c r="I20" s="2058"/>
      <c r="J20" s="1505"/>
      <c r="K20" s="2058"/>
      <c r="L20" s="1505"/>
      <c r="M20" s="2061"/>
      <c r="N20" s="2062"/>
      <c r="O20" s="2116"/>
      <c r="P20" s="915"/>
      <c r="Q20" s="915"/>
    </row>
    <row r="21" spans="1:17" x14ac:dyDescent="0.25">
      <c r="A21" s="607"/>
      <c r="B21" s="2041" t="s">
        <v>1379</v>
      </c>
      <c r="C21" s="2057" t="s">
        <v>2064</v>
      </c>
      <c r="D21" s="2058"/>
      <c r="E21" s="2058"/>
      <c r="F21" s="1505"/>
      <c r="G21" s="2058"/>
      <c r="H21" s="2058"/>
      <c r="I21" s="2058"/>
      <c r="J21" s="1505"/>
      <c r="K21" s="2058"/>
      <c r="L21" s="1505"/>
      <c r="M21" s="2063"/>
      <c r="N21" s="2064"/>
      <c r="O21" s="2116"/>
      <c r="P21" s="915"/>
      <c r="Q21" s="915"/>
    </row>
    <row r="22" spans="1:17" x14ac:dyDescent="0.25">
      <c r="A22" s="607"/>
      <c r="B22" s="2041"/>
      <c r="C22" s="2065" t="s">
        <v>1070</v>
      </c>
      <c r="D22" s="2058" t="s">
        <v>262</v>
      </c>
      <c r="E22" s="2058"/>
      <c r="F22" s="1505"/>
      <c r="G22" s="2058"/>
      <c r="H22" s="2058"/>
      <c r="I22" s="2058"/>
      <c r="J22" s="1505"/>
      <c r="K22" s="2058"/>
      <c r="L22" s="1505"/>
      <c r="M22" s="2061"/>
      <c r="N22" s="2062">
        <v>79978</v>
      </c>
      <c r="O22" s="2117"/>
      <c r="P22" s="915"/>
      <c r="Q22" s="915"/>
    </row>
    <row r="23" spans="1:17" x14ac:dyDescent="0.25">
      <c r="A23" s="607"/>
      <c r="B23" s="2041"/>
      <c r="C23" s="2066"/>
      <c r="D23" s="2058"/>
      <c r="E23" s="2058"/>
      <c r="F23" s="1505"/>
      <c r="G23" s="2058"/>
      <c r="H23" s="2058"/>
      <c r="I23" s="2058"/>
      <c r="J23" s="1505"/>
      <c r="K23" s="2058"/>
      <c r="L23" s="1505"/>
      <c r="M23" s="2061"/>
      <c r="N23" s="2062"/>
      <c r="O23" s="2116"/>
      <c r="P23" s="915"/>
      <c r="Q23" s="915"/>
    </row>
    <row r="24" spans="1:17" x14ac:dyDescent="0.25">
      <c r="A24" s="607"/>
      <c r="B24" s="2041"/>
      <c r="C24" s="2065"/>
      <c r="D24" s="2058"/>
      <c r="E24" s="2058"/>
      <c r="F24" s="1505"/>
      <c r="G24" s="2058"/>
      <c r="H24" s="2058"/>
      <c r="I24" s="2058"/>
      <c r="J24" s="1505"/>
      <c r="K24" s="2058"/>
      <c r="L24" s="1505"/>
      <c r="M24" s="2061"/>
      <c r="N24" s="2062"/>
      <c r="O24" s="2116"/>
      <c r="P24" s="915"/>
      <c r="Q24" s="915"/>
    </row>
    <row r="25" spans="1:17" ht="13.8" thickBot="1" x14ac:dyDescent="0.3">
      <c r="A25" s="607"/>
      <c r="B25" s="2041"/>
      <c r="C25" s="2067"/>
      <c r="D25" s="2068"/>
      <c r="E25" s="2068"/>
      <c r="F25" s="2038"/>
      <c r="G25" s="2068"/>
      <c r="H25" s="2068"/>
      <c r="I25" s="2068"/>
      <c r="J25" s="2038"/>
      <c r="K25" s="2068"/>
      <c r="L25" s="2038"/>
      <c r="M25" s="2069"/>
      <c r="N25" s="2070"/>
      <c r="O25" s="2116"/>
      <c r="P25" s="915"/>
      <c r="Q25" s="915"/>
    </row>
    <row r="26" spans="1:17" x14ac:dyDescent="0.25">
      <c r="A26" s="607"/>
      <c r="B26" s="2041"/>
      <c r="C26" s="2071"/>
      <c r="D26" s="2072"/>
      <c r="E26" s="2072"/>
      <c r="F26" s="2073"/>
      <c r="G26" s="2072"/>
      <c r="H26" s="2072"/>
      <c r="I26" s="2072"/>
      <c r="J26" s="2073"/>
      <c r="K26" s="2072"/>
      <c r="L26" s="2073"/>
      <c r="M26" s="2074"/>
      <c r="N26" s="2075"/>
      <c r="O26" s="2116"/>
      <c r="P26" s="915"/>
      <c r="Q26" s="915"/>
    </row>
    <row r="27" spans="1:17" ht="13.8" thickBot="1" x14ac:dyDescent="0.3">
      <c r="A27" s="607"/>
      <c r="B27" s="2041"/>
      <c r="C27" s="2041"/>
      <c r="D27" s="1505"/>
      <c r="E27" s="1505"/>
      <c r="F27" s="1505"/>
      <c r="G27" s="1505"/>
      <c r="H27" s="1505"/>
      <c r="I27" s="1505"/>
      <c r="J27" s="1505"/>
      <c r="K27" s="1505"/>
      <c r="L27" s="1505"/>
      <c r="M27" s="2076">
        <v>79978</v>
      </c>
      <c r="N27" s="2077">
        <v>79978</v>
      </c>
      <c r="O27" s="2118"/>
      <c r="P27" s="915"/>
      <c r="Q27" s="915"/>
    </row>
    <row r="28" spans="1:17" ht="15.6" thickTop="1" thickBot="1" x14ac:dyDescent="0.35">
      <c r="A28" s="607"/>
      <c r="B28" s="2041"/>
      <c r="C28" s="2078"/>
      <c r="D28" s="2038"/>
      <c r="E28" s="2038"/>
      <c r="F28" s="2038"/>
      <c r="G28" s="2038"/>
      <c r="H28" s="2038"/>
      <c r="I28" s="2038"/>
      <c r="J28" s="2038"/>
      <c r="K28" s="2038"/>
      <c r="L28" s="2038"/>
      <c r="M28" s="2079"/>
      <c r="N28" s="2080">
        <v>0</v>
      </c>
      <c r="O28" s="2036"/>
      <c r="P28" s="915"/>
      <c r="Q28" s="915"/>
    </row>
    <row r="29" spans="1:17" ht="14.4" x14ac:dyDescent="0.3">
      <c r="A29" s="607"/>
      <c r="B29" s="2041"/>
      <c r="C29" s="1505"/>
      <c r="D29" s="1505"/>
      <c r="E29" s="1505"/>
      <c r="F29" s="1505"/>
      <c r="G29" s="1505"/>
      <c r="H29" s="1505"/>
      <c r="I29" s="1505"/>
      <c r="J29" s="1505"/>
      <c r="K29" s="1505"/>
      <c r="L29" s="1505"/>
      <c r="M29" s="1505"/>
      <c r="N29" s="2045"/>
      <c r="O29" s="2036"/>
      <c r="P29" s="915"/>
      <c r="Q29" s="915"/>
    </row>
    <row r="30" spans="1:17" ht="14.4" x14ac:dyDescent="0.3">
      <c r="A30" s="607"/>
      <c r="B30" s="2041"/>
      <c r="C30" s="2330" t="s">
        <v>1409</v>
      </c>
      <c r="D30" s="2330"/>
      <c r="E30" s="1505"/>
      <c r="F30" s="1505"/>
      <c r="G30" s="1505"/>
      <c r="H30" s="1505"/>
      <c r="I30" s="1505"/>
      <c r="J30" s="1505"/>
      <c r="K30" s="1505"/>
      <c r="L30" s="1505"/>
      <c r="M30" s="1505"/>
      <c r="N30" s="2081"/>
      <c r="O30" s="2036"/>
      <c r="P30" s="915"/>
      <c r="Q30" s="915"/>
    </row>
    <row r="31" spans="1:17" ht="14.4" x14ac:dyDescent="0.3">
      <c r="A31" s="607"/>
      <c r="B31" s="2041"/>
      <c r="C31" s="1507" t="s">
        <v>2065</v>
      </c>
      <c r="D31" s="1505"/>
      <c r="E31" s="1505"/>
      <c r="F31" s="1505"/>
      <c r="G31" s="1505"/>
      <c r="H31" s="1505"/>
      <c r="I31" s="1505"/>
      <c r="J31" s="1505"/>
      <c r="K31" s="1505"/>
      <c r="L31" s="1505"/>
      <c r="M31" s="1505"/>
      <c r="N31" s="2081"/>
      <c r="O31" s="2036"/>
      <c r="P31" s="915"/>
      <c r="Q31" s="915"/>
    </row>
    <row r="32" spans="1:17" ht="14.4" x14ac:dyDescent="0.3">
      <c r="A32" s="607"/>
      <c r="B32" s="2041"/>
      <c r="C32" s="1506" t="s">
        <v>1403</v>
      </c>
      <c r="D32" s="1505"/>
      <c r="E32" s="1505"/>
      <c r="F32" s="1505"/>
      <c r="G32" s="1505"/>
      <c r="H32" s="1505"/>
      <c r="I32" s="1505"/>
      <c r="J32" s="1505"/>
      <c r="K32" s="1505"/>
      <c r="L32" s="1505"/>
      <c r="M32" s="1505"/>
      <c r="N32" s="2081"/>
      <c r="O32" s="2036"/>
      <c r="P32" s="915"/>
      <c r="Q32" s="915"/>
    </row>
    <row r="33" spans="1:17" ht="7.5" customHeight="1" x14ac:dyDescent="0.25">
      <c r="A33" s="607"/>
      <c r="B33" s="2041"/>
      <c r="C33" s="1506" t="s">
        <v>1403</v>
      </c>
      <c r="D33" s="1505"/>
      <c r="E33" s="1505"/>
      <c r="F33" s="1505"/>
      <c r="G33" s="1505"/>
      <c r="H33" s="1505"/>
      <c r="I33" s="1505"/>
      <c r="J33" s="1505"/>
      <c r="K33" s="1505"/>
      <c r="L33" s="1505"/>
      <c r="M33" s="1505"/>
      <c r="N33" s="2081"/>
      <c r="O33" s="915"/>
      <c r="P33" s="915"/>
      <c r="Q33" s="915"/>
    </row>
    <row r="34" spans="1:17" ht="3" customHeight="1" x14ac:dyDescent="0.25">
      <c r="A34" s="607"/>
      <c r="B34" s="2041"/>
      <c r="C34" s="1505"/>
      <c r="D34" s="1505"/>
      <c r="E34" s="1505"/>
      <c r="F34" s="1505"/>
      <c r="G34" s="1505"/>
      <c r="H34" s="1505"/>
      <c r="I34" s="1505"/>
      <c r="J34" s="1505"/>
      <c r="K34" s="1505"/>
      <c r="L34" s="1505"/>
      <c r="M34" s="1505"/>
      <c r="N34" s="2081"/>
      <c r="O34" s="915"/>
      <c r="P34" s="915"/>
      <c r="Q34" s="915"/>
    </row>
    <row r="35" spans="1:17" ht="15.6" customHeight="1" x14ac:dyDescent="0.25">
      <c r="A35" s="607"/>
      <c r="B35" s="2041"/>
      <c r="C35" s="2042" t="s">
        <v>962</v>
      </c>
      <c r="D35" s="2042"/>
      <c r="E35" s="1505"/>
      <c r="F35" s="1505"/>
      <c r="G35" s="1505" t="s">
        <v>889</v>
      </c>
      <c r="H35" s="1505"/>
      <c r="I35" s="1505"/>
      <c r="J35" s="1505"/>
      <c r="K35" s="1505"/>
      <c r="L35" s="1505"/>
      <c r="M35" s="1505"/>
      <c r="N35" s="2081"/>
      <c r="O35" s="915"/>
      <c r="P35" s="915"/>
      <c r="Q35" s="915"/>
    </row>
    <row r="36" spans="1:17" x14ac:dyDescent="0.25">
      <c r="A36" s="607"/>
      <c r="B36" s="2041"/>
      <c r="C36" s="2042"/>
      <c r="D36" s="2042"/>
      <c r="E36" s="1505"/>
      <c r="F36" s="1505"/>
      <c r="G36" s="1505"/>
      <c r="H36" s="1505"/>
      <c r="I36" s="1505"/>
      <c r="J36" s="1505"/>
      <c r="K36" s="1505"/>
      <c r="L36" s="1505"/>
      <c r="M36" s="1505"/>
      <c r="N36" s="2081"/>
      <c r="O36" s="915"/>
      <c r="P36" s="915"/>
      <c r="Q36" s="915"/>
    </row>
    <row r="37" spans="1:17" x14ac:dyDescent="0.25">
      <c r="A37" s="607"/>
      <c r="B37" s="2041"/>
      <c r="C37" s="2042" t="s">
        <v>963</v>
      </c>
      <c r="D37" s="2042"/>
      <c r="E37" s="1505"/>
      <c r="F37" s="1505"/>
      <c r="G37" s="1505" t="s">
        <v>1071</v>
      </c>
      <c r="H37" s="1505"/>
      <c r="I37" s="1505"/>
      <c r="J37" s="1505"/>
      <c r="K37" s="1505"/>
      <c r="L37" s="1505"/>
      <c r="M37" s="1505"/>
      <c r="N37" s="2081"/>
      <c r="O37" s="915"/>
      <c r="P37" s="915"/>
      <c r="Q37" s="915"/>
    </row>
    <row r="38" spans="1:17" x14ac:dyDescent="0.25">
      <c r="A38" s="607"/>
      <c r="B38" s="2041"/>
      <c r="C38" s="2042" t="s">
        <v>964</v>
      </c>
      <c r="D38" s="2042"/>
      <c r="E38" s="1505"/>
      <c r="F38" s="1505"/>
      <c r="G38" s="1505"/>
      <c r="H38" s="1505"/>
      <c r="I38" s="1505"/>
      <c r="J38" s="1505"/>
      <c r="K38" s="1505"/>
      <c r="L38" s="1505"/>
      <c r="M38" s="1505"/>
      <c r="N38" s="2081"/>
      <c r="O38" s="607"/>
    </row>
    <row r="39" spans="1:17" ht="16.2" customHeight="1" x14ac:dyDescent="0.25">
      <c r="A39" s="607"/>
      <c r="B39" s="2041"/>
      <c r="C39" s="2042" t="s">
        <v>965</v>
      </c>
      <c r="D39" s="2042"/>
      <c r="E39" s="1505"/>
      <c r="F39" s="1505"/>
      <c r="G39" s="1505"/>
      <c r="H39" s="1505"/>
      <c r="I39" s="1505"/>
      <c r="J39" s="1505"/>
      <c r="K39" s="1505"/>
      <c r="L39" s="1505"/>
      <c r="M39" s="1505"/>
      <c r="N39" s="2081"/>
      <c r="O39" s="607"/>
    </row>
    <row r="40" spans="1:17" x14ac:dyDescent="0.25">
      <c r="A40" s="607"/>
      <c r="B40" s="2041"/>
      <c r="C40" s="2042"/>
      <c r="D40" s="2042"/>
      <c r="E40" s="1505"/>
      <c r="F40" s="1505"/>
      <c r="G40" s="1505"/>
      <c r="H40" s="1505"/>
      <c r="I40" s="1505"/>
      <c r="J40" s="1505"/>
      <c r="K40" s="1505"/>
      <c r="L40" s="1505"/>
      <c r="M40" s="1505"/>
      <c r="N40" s="2081"/>
      <c r="O40" s="607"/>
    </row>
    <row r="41" spans="1:17" x14ac:dyDescent="0.25">
      <c r="A41" s="607"/>
      <c r="B41" s="2041"/>
      <c r="C41" s="2042" t="s">
        <v>64</v>
      </c>
      <c r="D41" s="2042"/>
      <c r="E41" s="1505"/>
      <c r="F41" s="1505"/>
      <c r="G41" s="1505" t="s">
        <v>890</v>
      </c>
      <c r="H41" s="1505"/>
      <c r="I41" s="1505"/>
      <c r="J41" s="1505"/>
      <c r="K41" s="1505"/>
      <c r="L41" s="1505"/>
      <c r="M41" s="1505"/>
      <c r="N41" s="2045"/>
      <c r="O41" s="607"/>
    </row>
    <row r="42" spans="1:17" x14ac:dyDescent="0.25">
      <c r="A42" s="607"/>
      <c r="B42" s="2041"/>
      <c r="C42" s="1505"/>
      <c r="D42" s="1505"/>
      <c r="E42" s="1505"/>
      <c r="F42" s="1505"/>
      <c r="G42" s="1505" t="s">
        <v>891</v>
      </c>
      <c r="H42" s="1505"/>
      <c r="I42" s="1505"/>
      <c r="J42" s="1505"/>
      <c r="K42" s="1505"/>
      <c r="L42" s="1505"/>
      <c r="M42" s="1505"/>
      <c r="N42" s="2045"/>
      <c r="O42" s="607"/>
    </row>
    <row r="43" spans="1:17" x14ac:dyDescent="0.25">
      <c r="A43" s="607"/>
      <c r="B43" s="2041"/>
      <c r="C43" s="1505"/>
      <c r="D43" s="1505"/>
      <c r="E43" s="1505"/>
      <c r="F43" s="2042"/>
      <c r="G43" s="1505"/>
      <c r="H43" s="1505"/>
      <c r="I43" s="1505"/>
      <c r="J43" s="2042"/>
      <c r="K43" s="2042" t="s">
        <v>960</v>
      </c>
      <c r="L43" s="2042"/>
      <c r="M43" s="2042"/>
      <c r="N43" s="2082" t="s">
        <v>777</v>
      </c>
      <c r="O43" s="607"/>
    </row>
    <row r="44" spans="1:17" x14ac:dyDescent="0.25">
      <c r="A44" s="607"/>
      <c r="B44" s="2041"/>
      <c r="C44" s="1505"/>
      <c r="D44" s="1505"/>
      <c r="E44" s="1505"/>
      <c r="F44" s="2042"/>
      <c r="G44" s="1505"/>
      <c r="H44" s="1505"/>
      <c r="I44" s="1505"/>
      <c r="J44" s="2042"/>
      <c r="K44" s="2042" t="s">
        <v>961</v>
      </c>
      <c r="L44" s="2042"/>
      <c r="M44" s="2042"/>
      <c r="N44" s="2083">
        <v>39552</v>
      </c>
      <c r="O44" s="607"/>
    </row>
    <row r="45" spans="1:17" ht="13.8" thickBot="1" x14ac:dyDescent="0.3">
      <c r="A45" s="607"/>
      <c r="B45" s="2078"/>
      <c r="C45" s="2038"/>
      <c r="D45" s="2038"/>
      <c r="E45" s="2038"/>
      <c r="F45" s="2084"/>
      <c r="G45" s="2038"/>
      <c r="H45" s="2038"/>
      <c r="I45" s="2038"/>
      <c r="J45" s="2084"/>
      <c r="K45" s="2084" t="s">
        <v>974</v>
      </c>
      <c r="L45" s="2084"/>
      <c r="M45" s="2084"/>
      <c r="N45" s="2085"/>
      <c r="O45" s="607"/>
    </row>
    <row r="46" spans="1:17" x14ac:dyDescent="0.25">
      <c r="A46" s="607"/>
      <c r="B46" s="607"/>
      <c r="C46" s="612"/>
      <c r="D46" s="607"/>
      <c r="E46" s="607"/>
      <c r="F46" s="612"/>
      <c r="G46" s="607"/>
      <c r="H46" s="607"/>
      <c r="I46" s="612"/>
      <c r="J46" s="612"/>
      <c r="K46" s="612"/>
      <c r="L46" s="612"/>
      <c r="M46" s="612"/>
      <c r="N46" s="612"/>
      <c r="O46" s="607"/>
    </row>
    <row r="47" spans="1:17" s="915" customFormat="1" ht="14.4" x14ac:dyDescent="0.3">
      <c r="B47" s="2036"/>
      <c r="C47" s="1505"/>
      <c r="D47" s="2036"/>
      <c r="E47" s="2036"/>
      <c r="F47" s="1505"/>
      <c r="G47" s="2036"/>
      <c r="H47" s="2036"/>
      <c r="I47" s="1505"/>
      <c r="J47" s="1505"/>
      <c r="K47" s="1505"/>
      <c r="L47" s="1505"/>
      <c r="M47" s="1505"/>
      <c r="N47" s="1505"/>
    </row>
    <row r="48" spans="1:17" s="915" customFormat="1" ht="14.4" x14ac:dyDescent="0.3">
      <c r="B48" s="2036"/>
      <c r="C48" s="2119"/>
      <c r="D48" s="2036"/>
      <c r="E48" s="2036"/>
      <c r="F48" s="1505"/>
      <c r="G48" s="2036"/>
      <c r="H48" s="2036"/>
      <c r="I48" s="1505"/>
      <c r="J48" s="1505"/>
      <c r="K48" s="1505"/>
      <c r="L48" s="1505"/>
      <c r="M48" s="1505"/>
      <c r="N48" s="1505"/>
    </row>
    <row r="49" spans="1:15" s="915" customFormat="1" ht="14.4" x14ac:dyDescent="0.3">
      <c r="C49" s="2036"/>
      <c r="D49" s="2036"/>
      <c r="E49" s="2036"/>
      <c r="F49" s="1505"/>
      <c r="G49" s="2036"/>
      <c r="H49" s="2036"/>
      <c r="I49" s="1505"/>
      <c r="J49" s="1505"/>
      <c r="K49" s="1505"/>
      <c r="L49" s="1505"/>
      <c r="M49" s="1505"/>
      <c r="N49" s="1505"/>
    </row>
    <row r="50" spans="1:15" s="915" customFormat="1" ht="14.4" x14ac:dyDescent="0.3">
      <c r="C50" s="2036"/>
      <c r="D50" s="2036"/>
      <c r="E50" s="2036"/>
      <c r="F50" s="1505"/>
      <c r="G50" s="2036"/>
      <c r="H50" s="2036"/>
      <c r="I50" s="1505"/>
      <c r="J50" s="1505"/>
      <c r="K50" s="1505"/>
      <c r="L50" s="1505"/>
      <c r="M50" s="1505"/>
      <c r="N50" s="1505"/>
    </row>
    <row r="51" spans="1:15" ht="14.4" x14ac:dyDescent="0.3">
      <c r="A51" s="607"/>
      <c r="B51" s="607"/>
      <c r="C51" s="1503"/>
      <c r="D51" s="1502"/>
      <c r="E51" s="1502"/>
      <c r="F51" s="1503"/>
      <c r="G51" s="1502"/>
      <c r="H51" s="1502"/>
      <c r="I51" s="1503"/>
      <c r="J51" s="1503"/>
      <c r="K51" s="1503"/>
      <c r="L51" s="1503"/>
      <c r="M51" s="1503"/>
      <c r="N51" s="1503"/>
      <c r="O51" s="607"/>
    </row>
    <row r="52" spans="1:15" ht="14.4" x14ac:dyDescent="0.3">
      <c r="A52" s="607"/>
      <c r="B52" s="607"/>
      <c r="C52" s="1502"/>
      <c r="D52" s="1502"/>
      <c r="E52" s="1502"/>
      <c r="F52" s="1503"/>
      <c r="G52" s="1502"/>
      <c r="H52" s="1502"/>
      <c r="I52" s="1503"/>
      <c r="J52" s="1503"/>
      <c r="K52" s="1503"/>
      <c r="L52" s="1503"/>
      <c r="M52" s="1503"/>
      <c r="N52" s="1503"/>
      <c r="O52" s="607"/>
    </row>
    <row r="53" spans="1:15" ht="14.4" x14ac:dyDescent="0.3">
      <c r="A53" s="607"/>
      <c r="B53" s="607"/>
      <c r="C53" s="1502"/>
      <c r="D53" s="1502"/>
      <c r="E53" s="1502"/>
      <c r="F53" s="1503"/>
      <c r="G53" s="1502"/>
      <c r="H53" s="1502"/>
      <c r="I53" s="1503"/>
      <c r="J53" s="1503"/>
      <c r="K53" s="1503"/>
      <c r="L53" s="1503"/>
      <c r="M53" s="1503"/>
      <c r="N53" s="1503"/>
      <c r="O53" s="607"/>
    </row>
    <row r="54" spans="1:15" ht="14.4" x14ac:dyDescent="0.3">
      <c r="A54" s="607"/>
      <c r="B54" s="607"/>
      <c r="C54" s="1502"/>
      <c r="D54" s="1502"/>
      <c r="E54" s="1502"/>
      <c r="F54" s="1503"/>
      <c r="G54" s="1502"/>
      <c r="H54" s="1502"/>
      <c r="I54" s="1503"/>
      <c r="J54" s="1503"/>
      <c r="K54" s="1503"/>
      <c r="L54" s="1503"/>
      <c r="M54" s="1503"/>
      <c r="N54" s="1503"/>
      <c r="O54" s="607"/>
    </row>
    <row r="55" spans="1:15" ht="14.4" x14ac:dyDescent="0.3">
      <c r="A55" s="607"/>
      <c r="B55" s="607"/>
      <c r="C55" s="1502"/>
      <c r="D55" s="1502"/>
      <c r="E55" s="1502"/>
      <c r="F55" s="1503"/>
      <c r="G55" s="1502"/>
      <c r="H55" s="1502"/>
      <c r="I55" s="1503"/>
      <c r="J55" s="1503"/>
      <c r="K55" s="1503"/>
      <c r="L55" s="1503"/>
      <c r="M55" s="1503"/>
      <c r="N55" s="1503"/>
      <c r="O55" s="607"/>
    </row>
    <row r="56" spans="1:15" ht="14.4" x14ac:dyDescent="0.3">
      <c r="A56" s="607"/>
      <c r="B56" s="607"/>
      <c r="C56" s="1502"/>
      <c r="D56" s="1502"/>
      <c r="E56" s="1502"/>
      <c r="F56" s="1503"/>
      <c r="G56" s="1502"/>
      <c r="H56" s="1502"/>
      <c r="I56" s="1503"/>
      <c r="J56" s="1503"/>
      <c r="K56" s="1503"/>
      <c r="L56" s="1503"/>
      <c r="M56" s="1503"/>
      <c r="N56" s="1503"/>
      <c r="O56" s="607"/>
    </row>
  </sheetData>
  <mergeCells count="6">
    <mergeCell ref="C30:D30"/>
    <mergeCell ref="B4:N4"/>
    <mergeCell ref="B5:N5"/>
    <mergeCell ref="B6:N6"/>
    <mergeCell ref="B7:D7"/>
    <mergeCell ref="B10:C10"/>
  </mergeCells>
  <phoneticPr fontId="0" type="noConversion"/>
  <printOptions horizontalCentered="1"/>
  <pageMargins left="0.1" right="0.15" top="1" bottom="0.75" header="0.69" footer="0"/>
  <pageSetup scale="82" fitToHeight="15" orientation="landscape" r:id="rId1"/>
  <headerFooter alignWithMargins="0">
    <oddFooter>&amp;L&amp;"Times New Roman,Regular"&amp;9
Journal Entry Control Log
June 2016
&amp;R&amp;P of &amp;N
&amp;D   &amp;T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M57"/>
  <sheetViews>
    <sheetView zoomScaleNormal="100" zoomScaleSheetLayoutView="75" workbookViewId="0">
      <selection activeCell="H21" sqref="H21"/>
    </sheetView>
  </sheetViews>
  <sheetFormatPr defaultColWidth="7.88671875" defaultRowHeight="13.2" x14ac:dyDescent="0.25"/>
  <cols>
    <col min="1" max="1" width="8" style="1" customWidth="1"/>
    <col min="2" max="2" width="7.5546875" style="1" customWidth="1"/>
    <col min="3" max="3" width="46.5546875" style="1" customWidth="1"/>
    <col min="4" max="4" width="5.109375" style="1" bestFit="1" customWidth="1"/>
    <col min="5" max="5" width="9.109375" style="1" customWidth="1"/>
    <col min="6" max="6" width="9.5546875" style="1" customWidth="1"/>
    <col min="7" max="7" width="7" style="1" customWidth="1"/>
    <col min="8" max="8" width="10.33203125" style="1" customWidth="1"/>
    <col min="9" max="9" width="15" style="1" customWidth="1"/>
    <col min="10" max="10" width="1.44140625" style="1" customWidth="1"/>
    <col min="11" max="11" width="11.5546875" style="1" customWidth="1"/>
    <col min="12" max="12" width="13.5546875" style="1" customWidth="1"/>
    <col min="13" max="13" width="12.44140625" style="1" bestFit="1" customWidth="1"/>
    <col min="14" max="16384" width="7.88671875" style="1"/>
  </cols>
  <sheetData>
    <row r="1" spans="2:13" ht="13.8" thickBot="1" x14ac:dyDescent="0.3">
      <c r="B1" s="51"/>
      <c r="C1" s="51"/>
      <c r="D1" s="51"/>
      <c r="E1" s="51"/>
      <c r="F1" s="51"/>
      <c r="G1" s="51"/>
      <c r="H1" s="51"/>
      <c r="I1" s="406" t="s">
        <v>82</v>
      </c>
      <c r="K1" s="6"/>
      <c r="L1" s="6"/>
    </row>
    <row r="2" spans="2:13" ht="25.5" customHeight="1" thickBot="1" x14ac:dyDescent="0.3">
      <c r="B2" s="51"/>
      <c r="C2" s="51"/>
      <c r="D2" s="51"/>
      <c r="E2" s="51"/>
      <c r="F2" s="51"/>
      <c r="G2" s="51"/>
      <c r="H2" s="51"/>
      <c r="I2" s="406" t="s">
        <v>85</v>
      </c>
      <c r="K2" s="6"/>
      <c r="L2" s="6"/>
    </row>
    <row r="3" spans="2:13" ht="13.8" thickBot="1" x14ac:dyDescent="0.3"/>
    <row r="4" spans="2:13" ht="15.6" x14ac:dyDescent="0.3">
      <c r="B4" s="2271" t="s">
        <v>1403</v>
      </c>
      <c r="C4" s="2272"/>
      <c r="D4" s="2272"/>
      <c r="E4" s="2272"/>
      <c r="F4" s="2272"/>
      <c r="G4" s="2272"/>
      <c r="H4" s="2272"/>
      <c r="I4" s="2272"/>
      <c r="J4" s="2272"/>
      <c r="K4" s="2272"/>
      <c r="L4" s="2301"/>
    </row>
    <row r="5" spans="2:13" s="607" customFormat="1" ht="15.6" x14ac:dyDescent="0.3">
      <c r="B5" s="2274" t="s">
        <v>1374</v>
      </c>
      <c r="C5" s="2275"/>
      <c r="D5" s="2275"/>
      <c r="E5" s="2275"/>
      <c r="F5" s="2275"/>
      <c r="G5" s="2275"/>
      <c r="H5" s="2275"/>
      <c r="I5" s="2275"/>
      <c r="J5" s="2275"/>
      <c r="K5" s="2275"/>
      <c r="L5" s="2295"/>
    </row>
    <row r="6" spans="2:13" ht="15.6" x14ac:dyDescent="0.3">
      <c r="B6" s="2274" t="s">
        <v>1378</v>
      </c>
      <c r="C6" s="2275"/>
      <c r="D6" s="2275"/>
      <c r="E6" s="2275"/>
      <c r="F6" s="2275"/>
      <c r="G6" s="2275"/>
      <c r="H6" s="2275"/>
      <c r="I6" s="2275"/>
      <c r="J6" s="2275"/>
      <c r="K6" s="2275"/>
      <c r="L6" s="2295"/>
    </row>
    <row r="7" spans="2:13" ht="15.6" x14ac:dyDescent="0.3">
      <c r="B7" s="2283" t="s">
        <v>258</v>
      </c>
      <c r="C7" s="2284"/>
      <c r="D7" s="2284"/>
      <c r="E7" s="1347"/>
      <c r="F7" s="1347"/>
      <c r="G7" s="1347"/>
      <c r="H7" s="1347"/>
      <c r="I7" s="1347"/>
      <c r="J7" s="1347"/>
      <c r="K7" s="1347"/>
      <c r="L7" s="1358"/>
    </row>
    <row r="8" spans="2:13" ht="15.6" x14ac:dyDescent="0.3">
      <c r="B8" s="10" t="s">
        <v>259</v>
      </c>
      <c r="C8" s="609"/>
      <c r="D8" s="609"/>
      <c r="E8" s="1347"/>
      <c r="F8" s="1347"/>
      <c r="G8" s="83" t="s">
        <v>967</v>
      </c>
      <c r="H8" s="612"/>
      <c r="I8" s="612"/>
      <c r="J8" s="612"/>
      <c r="K8" s="612"/>
      <c r="L8" s="1358"/>
    </row>
    <row r="9" spans="2:13" x14ac:dyDescent="0.25">
      <c r="B9" s="47" t="s">
        <v>794</v>
      </c>
      <c r="C9" s="609"/>
      <c r="D9" s="609"/>
      <c r="E9" s="609"/>
      <c r="F9" s="612"/>
      <c r="G9" s="612"/>
      <c r="H9" s="612"/>
      <c r="I9" s="612"/>
      <c r="J9" s="612"/>
      <c r="K9" s="612"/>
      <c r="L9" s="40"/>
      <c r="M9" s="5"/>
    </row>
    <row r="10" spans="2:13" x14ac:dyDescent="0.25">
      <c r="B10" s="2326" t="s">
        <v>1299</v>
      </c>
      <c r="C10" s="2327"/>
      <c r="D10" s="612"/>
      <c r="E10" s="612"/>
      <c r="F10" s="612"/>
      <c r="G10" s="612"/>
      <c r="H10" s="612"/>
      <c r="I10" s="612"/>
      <c r="J10" s="612"/>
      <c r="K10" s="612"/>
      <c r="L10" s="40"/>
      <c r="M10" s="5"/>
    </row>
    <row r="11" spans="2:13" x14ac:dyDescent="0.25">
      <c r="B11" s="10"/>
      <c r="C11" s="612"/>
      <c r="D11" s="612"/>
      <c r="E11" s="612"/>
      <c r="F11" s="612"/>
      <c r="G11" s="612"/>
      <c r="H11" s="612"/>
      <c r="I11" s="612"/>
      <c r="J11" s="612"/>
      <c r="K11" s="612"/>
      <c r="L11" s="40"/>
      <c r="M11" s="5"/>
    </row>
    <row r="12" spans="2:13" ht="13.8" thickBot="1" x14ac:dyDescent="0.3">
      <c r="B12" s="10"/>
      <c r="C12" s="6" t="s">
        <v>1366</v>
      </c>
      <c r="D12" s="6"/>
      <c r="E12" s="6"/>
      <c r="F12" s="6" t="s">
        <v>1408</v>
      </c>
      <c r="G12" s="6"/>
      <c r="H12" s="6"/>
      <c r="I12" s="6"/>
      <c r="J12" s="6"/>
      <c r="K12" s="6"/>
      <c r="L12" s="50"/>
      <c r="M12" s="5"/>
    </row>
    <row r="13" spans="2:13" x14ac:dyDescent="0.25">
      <c r="B13" s="10"/>
      <c r="C13" s="612"/>
      <c r="D13" s="612"/>
      <c r="E13" s="612"/>
      <c r="F13" s="612"/>
      <c r="G13" s="612"/>
      <c r="H13" s="612"/>
      <c r="I13" s="612"/>
      <c r="J13" s="612"/>
      <c r="K13" s="612"/>
      <c r="L13" s="40"/>
      <c r="M13" s="5"/>
    </row>
    <row r="14" spans="2:13" ht="13.8" thickBot="1" x14ac:dyDescent="0.3">
      <c r="B14" s="10"/>
      <c r="C14" s="612"/>
      <c r="D14" s="612"/>
      <c r="E14" s="612"/>
      <c r="F14" s="612"/>
      <c r="G14" s="612"/>
      <c r="H14" s="612"/>
      <c r="I14" s="612"/>
      <c r="J14" s="612"/>
      <c r="K14" s="612"/>
      <c r="L14" s="40"/>
      <c r="M14" s="5"/>
    </row>
    <row r="15" spans="2:13" x14ac:dyDescent="0.25">
      <c r="B15" s="48" t="s">
        <v>1380</v>
      </c>
      <c r="C15" s="770" t="s">
        <v>1367</v>
      </c>
      <c r="D15" s="771" t="s">
        <v>1368</v>
      </c>
      <c r="E15" s="771" t="s">
        <v>1377</v>
      </c>
      <c r="F15" s="771" t="s">
        <v>1369</v>
      </c>
      <c r="G15" s="771" t="s">
        <v>1370</v>
      </c>
      <c r="H15" s="1476" t="s">
        <v>1122</v>
      </c>
      <c r="I15" s="771" t="s">
        <v>1120</v>
      </c>
      <c r="J15" s="771"/>
      <c r="K15" s="771" t="s">
        <v>2001</v>
      </c>
      <c r="L15" s="772" t="s">
        <v>1371</v>
      </c>
      <c r="M15" s="5"/>
    </row>
    <row r="16" spans="2:13" x14ac:dyDescent="0.25">
      <c r="B16" s="10"/>
      <c r="C16" s="10"/>
      <c r="D16" s="612"/>
      <c r="E16" s="612"/>
      <c r="F16" s="612"/>
      <c r="G16" s="612"/>
      <c r="H16" s="1477" t="s">
        <v>1993</v>
      </c>
      <c r="I16" s="1471" t="s">
        <v>1119</v>
      </c>
      <c r="J16" s="612"/>
      <c r="K16" s="1352" t="s">
        <v>1372</v>
      </c>
      <c r="L16" s="12" t="s">
        <v>1373</v>
      </c>
      <c r="M16" s="5"/>
    </row>
    <row r="17" spans="2:13" ht="6.75" customHeight="1" thickBot="1" x14ac:dyDescent="0.3">
      <c r="B17" s="10"/>
      <c r="C17" s="13"/>
      <c r="D17" s="14"/>
      <c r="E17" s="14"/>
      <c r="F17" s="14"/>
      <c r="G17" s="14"/>
      <c r="H17" s="14"/>
      <c r="I17" s="14"/>
      <c r="J17" s="14"/>
      <c r="K17" s="15"/>
      <c r="L17" s="16"/>
      <c r="M17" s="5"/>
    </row>
    <row r="18" spans="2:13" ht="13.8" thickTop="1" x14ac:dyDescent="0.25">
      <c r="B18" s="10" t="s">
        <v>1379</v>
      </c>
      <c r="C18" s="1349" t="s">
        <v>1402</v>
      </c>
      <c r="D18" s="612"/>
      <c r="E18" s="612"/>
      <c r="F18" s="612"/>
      <c r="G18" s="612"/>
      <c r="H18" s="612"/>
      <c r="I18" s="612"/>
      <c r="J18" s="612"/>
      <c r="K18" s="18"/>
      <c r="L18" s="825"/>
      <c r="M18" s="5"/>
    </row>
    <row r="19" spans="2:13" x14ac:dyDescent="0.25">
      <c r="B19" s="10"/>
      <c r="C19" s="1107" t="s">
        <v>1072</v>
      </c>
      <c r="D19" s="1364" t="s">
        <v>262</v>
      </c>
      <c r="E19" s="1364" t="s">
        <v>907</v>
      </c>
      <c r="F19" s="1364" t="s">
        <v>262</v>
      </c>
      <c r="G19" s="1364" t="s">
        <v>262</v>
      </c>
      <c r="H19" s="1364" t="s">
        <v>1618</v>
      </c>
      <c r="I19" s="1364"/>
      <c r="J19" s="612"/>
      <c r="K19" s="824">
        <v>133075</v>
      </c>
      <c r="L19" s="827"/>
      <c r="M19" s="5"/>
    </row>
    <row r="20" spans="2:13" x14ac:dyDescent="0.25">
      <c r="B20" s="10" t="s">
        <v>1379</v>
      </c>
      <c r="C20" s="1349" t="s">
        <v>815</v>
      </c>
      <c r="D20" s="1364"/>
      <c r="E20" s="1364"/>
      <c r="F20" s="1364"/>
      <c r="G20" s="1364"/>
      <c r="H20" s="1364"/>
      <c r="I20" s="1364"/>
      <c r="J20" s="612"/>
      <c r="K20" s="828"/>
      <c r="L20" s="829"/>
      <c r="M20" s="5"/>
    </row>
    <row r="21" spans="2:13" x14ac:dyDescent="0.25">
      <c r="B21" s="10"/>
      <c r="C21" s="1349" t="s">
        <v>762</v>
      </c>
      <c r="D21" s="1364" t="s">
        <v>262</v>
      </c>
      <c r="E21" s="1364" t="s">
        <v>907</v>
      </c>
      <c r="F21" s="1364" t="s">
        <v>262</v>
      </c>
      <c r="G21" s="1364" t="s">
        <v>262</v>
      </c>
      <c r="H21" s="1588" t="s">
        <v>1618</v>
      </c>
      <c r="I21" s="1364"/>
      <c r="J21" s="612"/>
      <c r="K21" s="824"/>
      <c r="L21" s="827">
        <v>10000</v>
      </c>
      <c r="M21" s="26"/>
    </row>
    <row r="22" spans="2:13" x14ac:dyDescent="0.25">
      <c r="B22" s="10"/>
      <c r="C22" s="1349" t="s">
        <v>763</v>
      </c>
      <c r="D22" s="1364" t="s">
        <v>262</v>
      </c>
      <c r="E22" s="1364" t="s">
        <v>907</v>
      </c>
      <c r="F22" s="1364" t="s">
        <v>262</v>
      </c>
      <c r="G22" s="1364" t="s">
        <v>262</v>
      </c>
      <c r="H22" s="1588" t="s">
        <v>1618</v>
      </c>
      <c r="I22" s="1364"/>
      <c r="J22" s="612"/>
      <c r="K22" s="824"/>
      <c r="L22" s="827">
        <v>50000</v>
      </c>
      <c r="M22" s="5"/>
    </row>
    <row r="23" spans="2:13" x14ac:dyDescent="0.25">
      <c r="B23" s="10"/>
      <c r="C23" s="1349" t="s">
        <v>764</v>
      </c>
      <c r="D23" s="1364" t="s">
        <v>262</v>
      </c>
      <c r="E23" s="1364" t="s">
        <v>907</v>
      </c>
      <c r="F23" s="1364" t="s">
        <v>262</v>
      </c>
      <c r="G23" s="1364" t="s">
        <v>262</v>
      </c>
      <c r="H23" s="1588" t="s">
        <v>1618</v>
      </c>
      <c r="I23" s="1364"/>
      <c r="J23" s="612"/>
      <c r="K23" s="824"/>
      <c r="L23" s="827">
        <v>5000</v>
      </c>
      <c r="M23" s="5"/>
    </row>
    <row r="24" spans="2:13" x14ac:dyDescent="0.25">
      <c r="B24" s="10"/>
      <c r="C24" s="1349" t="s">
        <v>765</v>
      </c>
      <c r="D24" s="1364" t="s">
        <v>262</v>
      </c>
      <c r="E24" s="1364" t="s">
        <v>907</v>
      </c>
      <c r="F24" s="1364" t="s">
        <v>262</v>
      </c>
      <c r="G24" s="1364" t="s">
        <v>262</v>
      </c>
      <c r="H24" s="1588" t="s">
        <v>1618</v>
      </c>
      <c r="I24" s="1364"/>
      <c r="J24" s="612"/>
      <c r="K24" s="824"/>
      <c r="L24" s="827">
        <v>1000</v>
      </c>
      <c r="M24" s="5"/>
    </row>
    <row r="25" spans="2:13" x14ac:dyDescent="0.25">
      <c r="B25" s="10"/>
      <c r="C25" s="1349" t="s">
        <v>766</v>
      </c>
      <c r="D25" s="1364" t="s">
        <v>262</v>
      </c>
      <c r="E25" s="1364" t="s">
        <v>907</v>
      </c>
      <c r="F25" s="1364" t="s">
        <v>262</v>
      </c>
      <c r="G25" s="1364" t="s">
        <v>262</v>
      </c>
      <c r="H25" s="1588" t="s">
        <v>1618</v>
      </c>
      <c r="I25" s="1364"/>
      <c r="J25" s="612"/>
      <c r="K25" s="824"/>
      <c r="L25" s="827">
        <v>1200</v>
      </c>
      <c r="M25" s="5"/>
    </row>
    <row r="26" spans="2:13" x14ac:dyDescent="0.25">
      <c r="B26" s="10"/>
      <c r="C26" s="1349" t="s">
        <v>767</v>
      </c>
      <c r="D26" s="1364" t="s">
        <v>262</v>
      </c>
      <c r="E26" s="1364" t="s">
        <v>907</v>
      </c>
      <c r="F26" s="1364" t="s">
        <v>262</v>
      </c>
      <c r="G26" s="1364" t="s">
        <v>262</v>
      </c>
      <c r="H26" s="1588" t="s">
        <v>1618</v>
      </c>
      <c r="I26" s="1364"/>
      <c r="J26" s="612"/>
      <c r="K26" s="824"/>
      <c r="L26" s="827">
        <v>1500</v>
      </c>
      <c r="M26" s="5"/>
    </row>
    <row r="27" spans="2:13" x14ac:dyDescent="0.25">
      <c r="B27" s="10"/>
      <c r="C27" s="1349" t="s">
        <v>768</v>
      </c>
      <c r="D27" s="1364" t="s">
        <v>262</v>
      </c>
      <c r="E27" s="1364" t="s">
        <v>907</v>
      </c>
      <c r="F27" s="1364" t="s">
        <v>262</v>
      </c>
      <c r="G27" s="1364" t="s">
        <v>262</v>
      </c>
      <c r="H27" s="1588" t="s">
        <v>1618</v>
      </c>
      <c r="I27" s="1364"/>
      <c r="J27" s="612"/>
      <c r="K27" s="824"/>
      <c r="L27" s="827">
        <v>825</v>
      </c>
      <c r="M27" s="5"/>
    </row>
    <row r="28" spans="2:13" x14ac:dyDescent="0.25">
      <c r="B28" s="10"/>
      <c r="C28" s="1349" t="s">
        <v>769</v>
      </c>
      <c r="D28" s="1364" t="s">
        <v>262</v>
      </c>
      <c r="E28" s="1364" t="s">
        <v>907</v>
      </c>
      <c r="F28" s="1364" t="s">
        <v>262</v>
      </c>
      <c r="G28" s="1364" t="s">
        <v>262</v>
      </c>
      <c r="H28" s="1588" t="s">
        <v>1618</v>
      </c>
      <c r="I28" s="1364"/>
      <c r="J28" s="612"/>
      <c r="K28" s="824"/>
      <c r="L28" s="827">
        <v>550</v>
      </c>
      <c r="M28" s="5"/>
    </row>
    <row r="29" spans="2:13" x14ac:dyDescent="0.25">
      <c r="B29" s="10"/>
      <c r="C29" s="1349" t="s">
        <v>770</v>
      </c>
      <c r="D29" s="1364" t="s">
        <v>262</v>
      </c>
      <c r="E29" s="1364" t="s">
        <v>907</v>
      </c>
      <c r="F29" s="1364" t="s">
        <v>262</v>
      </c>
      <c r="G29" s="1364" t="s">
        <v>262</v>
      </c>
      <c r="H29" s="1588" t="s">
        <v>1618</v>
      </c>
      <c r="I29" s="1364"/>
      <c r="J29" s="612"/>
      <c r="K29" s="61"/>
      <c r="L29" s="62">
        <v>55000</v>
      </c>
      <c r="M29" s="5"/>
    </row>
    <row r="30" spans="2:13" ht="13.8" thickBot="1" x14ac:dyDescent="0.3">
      <c r="B30" s="10"/>
      <c r="C30" s="1349" t="s">
        <v>771</v>
      </c>
      <c r="D30" s="1364" t="s">
        <v>262</v>
      </c>
      <c r="E30" s="1364" t="s">
        <v>907</v>
      </c>
      <c r="F30" s="1364" t="s">
        <v>262</v>
      </c>
      <c r="G30" s="1364" t="s">
        <v>262</v>
      </c>
      <c r="H30" s="1588" t="s">
        <v>1618</v>
      </c>
      <c r="I30" s="612"/>
      <c r="J30" s="612"/>
      <c r="K30" s="612"/>
      <c r="L30" s="62">
        <v>8000</v>
      </c>
      <c r="M30" s="5"/>
    </row>
    <row r="31" spans="2:13" x14ac:dyDescent="0.25">
      <c r="B31" s="10"/>
      <c r="C31" s="1361"/>
      <c r="D31" s="1362"/>
      <c r="E31" s="1362"/>
      <c r="F31" s="1362"/>
      <c r="G31" s="1362"/>
      <c r="H31" s="1362"/>
      <c r="I31" s="1362"/>
      <c r="J31" s="29"/>
      <c r="K31" s="30"/>
      <c r="L31" s="31"/>
      <c r="M31" s="5"/>
    </row>
    <row r="32" spans="2:13" ht="13.8" thickBot="1" x14ac:dyDescent="0.3">
      <c r="B32" s="10"/>
      <c r="C32" s="10"/>
      <c r="D32" s="612"/>
      <c r="E32" s="612"/>
      <c r="F32" s="612"/>
      <c r="G32" s="612"/>
      <c r="H32" s="612"/>
      <c r="I32" s="612"/>
      <c r="J32" s="612"/>
      <c r="K32" s="32">
        <f>SUM(K19:K31)</f>
        <v>133075</v>
      </c>
      <c r="L32" s="33">
        <f>SUM(L19:L31)</f>
        <v>133075</v>
      </c>
      <c r="M32" s="84"/>
    </row>
    <row r="33" spans="2:12" ht="14.4" thickTop="1" thickBot="1" x14ac:dyDescent="0.3">
      <c r="B33" s="10"/>
      <c r="C33" s="34"/>
      <c r="D33" s="6"/>
      <c r="E33" s="6"/>
      <c r="F33" s="6"/>
      <c r="G33" s="6"/>
      <c r="H33" s="6"/>
      <c r="I33" s="6"/>
      <c r="J33" s="6"/>
      <c r="K33" s="35"/>
      <c r="L33" s="36">
        <f>+L32-K32</f>
        <v>0</v>
      </c>
    </row>
    <row r="34" spans="2:12" x14ac:dyDescent="0.25">
      <c r="B34" s="10"/>
      <c r="C34" s="612"/>
      <c r="D34" s="612"/>
      <c r="E34" s="612"/>
      <c r="F34" s="612"/>
      <c r="G34" s="612"/>
      <c r="H34" s="612"/>
      <c r="I34" s="612"/>
      <c r="J34" s="612"/>
      <c r="K34" s="612"/>
      <c r="L34" s="40"/>
    </row>
    <row r="35" spans="2:12" x14ac:dyDescent="0.25">
      <c r="B35" s="10"/>
      <c r="C35" s="2279" t="s">
        <v>1409</v>
      </c>
      <c r="D35" s="2279"/>
      <c r="E35" s="612"/>
      <c r="F35" s="612"/>
      <c r="G35" s="612"/>
      <c r="H35" s="612"/>
      <c r="I35" s="612"/>
      <c r="J35" s="612"/>
      <c r="K35" s="612"/>
      <c r="L35" s="619"/>
    </row>
    <row r="36" spans="2:12" x14ac:dyDescent="0.25">
      <c r="B36" s="10"/>
      <c r="C36" s="609" t="s">
        <v>816</v>
      </c>
      <c r="D36" s="612"/>
      <c r="E36" s="612"/>
      <c r="F36" s="612"/>
      <c r="G36" s="612"/>
      <c r="H36" s="612"/>
      <c r="I36" s="612"/>
      <c r="J36" s="612"/>
      <c r="K36" s="612"/>
      <c r="L36" s="619"/>
    </row>
    <row r="37" spans="2:12" x14ac:dyDescent="0.25">
      <c r="B37" s="10"/>
      <c r="C37" s="612" t="s">
        <v>35</v>
      </c>
      <c r="D37" s="612"/>
      <c r="E37" s="612"/>
      <c r="F37" s="612"/>
      <c r="G37" s="612"/>
      <c r="H37" s="612"/>
      <c r="I37" s="612"/>
      <c r="J37" s="612"/>
      <c r="K37" s="612"/>
      <c r="L37" s="619"/>
    </row>
    <row r="38" spans="2:12" x14ac:dyDescent="0.25">
      <c r="B38" s="10"/>
      <c r="C38" s="612" t="s">
        <v>817</v>
      </c>
      <c r="D38" s="612"/>
      <c r="E38" s="612"/>
      <c r="F38" s="612"/>
      <c r="G38" s="612"/>
      <c r="H38" s="612"/>
      <c r="I38" s="612"/>
      <c r="J38" s="612"/>
      <c r="K38" s="612"/>
      <c r="L38" s="619"/>
    </row>
    <row r="39" spans="2:12" x14ac:dyDescent="0.25">
      <c r="B39" s="10"/>
      <c r="C39" s="610" t="s">
        <v>127</v>
      </c>
      <c r="D39" s="610"/>
      <c r="E39" s="610"/>
      <c r="F39" s="610"/>
      <c r="G39" s="610"/>
      <c r="H39" s="610"/>
      <c r="I39" s="610"/>
      <c r="J39" s="610"/>
      <c r="K39" s="610"/>
      <c r="L39" s="518"/>
    </row>
    <row r="40" spans="2:12" x14ac:dyDescent="0.25">
      <c r="B40" s="10"/>
      <c r="C40" s="610" t="s">
        <v>1247</v>
      </c>
      <c r="D40" s="610"/>
      <c r="E40" s="610"/>
      <c r="F40" s="610"/>
      <c r="G40" s="610"/>
      <c r="H40" s="610"/>
      <c r="I40" s="610"/>
      <c r="J40" s="610"/>
      <c r="K40" s="610"/>
      <c r="L40" s="518"/>
    </row>
    <row r="41" spans="2:12" x14ac:dyDescent="0.25">
      <c r="B41" s="10"/>
      <c r="C41" s="609" t="s">
        <v>962</v>
      </c>
      <c r="D41" s="609"/>
      <c r="E41" s="612"/>
      <c r="F41" s="612" t="s">
        <v>772</v>
      </c>
      <c r="G41" s="612"/>
      <c r="H41" s="612"/>
      <c r="I41" s="612"/>
      <c r="J41" s="612"/>
      <c r="K41" s="612"/>
      <c r="L41" s="619"/>
    </row>
    <row r="42" spans="2:12" x14ac:dyDescent="0.25">
      <c r="B42" s="10"/>
      <c r="C42" s="609"/>
      <c r="D42" s="609"/>
      <c r="E42" s="612"/>
      <c r="F42" s="612"/>
      <c r="G42" s="612"/>
      <c r="H42" s="612"/>
      <c r="I42" s="612"/>
      <c r="J42" s="612"/>
      <c r="K42" s="612"/>
      <c r="L42" s="619"/>
    </row>
    <row r="43" spans="2:12" x14ac:dyDescent="0.25">
      <c r="B43" s="10"/>
      <c r="C43" s="609" t="s">
        <v>963</v>
      </c>
      <c r="D43" s="609"/>
      <c r="E43" s="612"/>
      <c r="F43" s="612" t="s">
        <v>909</v>
      </c>
      <c r="G43" s="612"/>
      <c r="H43" s="612"/>
      <c r="I43" s="612"/>
      <c r="J43" s="612"/>
      <c r="K43" s="612"/>
      <c r="L43" s="619"/>
    </row>
    <row r="44" spans="2:12" x14ac:dyDescent="0.25">
      <c r="B44" s="10"/>
      <c r="C44" s="609" t="s">
        <v>964</v>
      </c>
      <c r="D44" s="609"/>
      <c r="E44" s="612"/>
      <c r="F44" s="612"/>
      <c r="G44" s="612"/>
      <c r="H44" s="612"/>
      <c r="I44" s="612"/>
      <c r="J44" s="612"/>
      <c r="K44" s="612"/>
      <c r="L44" s="619"/>
    </row>
    <row r="45" spans="2:12" x14ac:dyDescent="0.25">
      <c r="B45" s="10"/>
      <c r="C45" s="609" t="s">
        <v>965</v>
      </c>
      <c r="D45" s="609"/>
      <c r="E45" s="612"/>
      <c r="F45" s="612"/>
      <c r="G45" s="612"/>
      <c r="H45" s="612"/>
      <c r="I45" s="612"/>
      <c r="J45" s="612"/>
      <c r="K45" s="612"/>
      <c r="L45" s="619"/>
    </row>
    <row r="46" spans="2:12" x14ac:dyDescent="0.25">
      <c r="B46" s="10"/>
      <c r="C46" s="609"/>
      <c r="D46" s="609"/>
      <c r="E46" s="612"/>
      <c r="F46" s="612"/>
      <c r="G46" s="612"/>
      <c r="H46" s="612"/>
      <c r="I46" s="609" t="s">
        <v>960</v>
      </c>
      <c r="J46" s="609"/>
      <c r="K46" s="609"/>
      <c r="L46" s="620" t="s">
        <v>777</v>
      </c>
    </row>
    <row r="47" spans="2:12" x14ac:dyDescent="0.25">
      <c r="B47" s="10"/>
      <c r="C47" s="609" t="s">
        <v>64</v>
      </c>
      <c r="D47" s="609"/>
      <c r="E47" s="612"/>
      <c r="F47" s="612" t="s">
        <v>928</v>
      </c>
      <c r="G47" s="612"/>
      <c r="H47" s="612"/>
      <c r="I47" s="609" t="s">
        <v>961</v>
      </c>
      <c r="J47" s="609"/>
      <c r="K47" s="609"/>
      <c r="L47" s="1423">
        <v>38014</v>
      </c>
    </row>
    <row r="48" spans="2:12" ht="13.8" thickBot="1" x14ac:dyDescent="0.3">
      <c r="B48" s="34"/>
      <c r="C48" s="6"/>
      <c r="D48" s="6"/>
      <c r="E48" s="6"/>
      <c r="F48" s="6"/>
      <c r="G48" s="6"/>
      <c r="H48" s="6"/>
      <c r="I48" s="6"/>
      <c r="J48" s="6"/>
      <c r="K48" s="6"/>
      <c r="L48" s="50"/>
    </row>
    <row r="49" spans="3:12" x14ac:dyDescent="0.25">
      <c r="C49" s="4"/>
      <c r="H49" s="4"/>
      <c r="I49" s="4"/>
      <c r="J49" s="4"/>
      <c r="K49" s="4"/>
    </row>
    <row r="50" spans="3:12" x14ac:dyDescent="0.25">
      <c r="C50" s="71"/>
    </row>
    <row r="52" spans="3:12" x14ac:dyDescent="0.25">
      <c r="C52" s="4"/>
      <c r="H52" s="4"/>
      <c r="I52" s="4"/>
      <c r="J52" s="4"/>
      <c r="K52" s="4"/>
      <c r="L52" s="4"/>
    </row>
    <row r="53" spans="3:12" x14ac:dyDescent="0.25">
      <c r="H53" s="4"/>
      <c r="I53" s="4"/>
      <c r="J53" s="4"/>
      <c r="K53" s="4"/>
      <c r="L53" s="4"/>
    </row>
    <row r="54" spans="3:12" x14ac:dyDescent="0.25">
      <c r="H54" s="4"/>
      <c r="I54" s="4"/>
      <c r="J54" s="4"/>
      <c r="K54" s="4"/>
      <c r="L54" s="4"/>
    </row>
    <row r="55" spans="3:12" x14ac:dyDescent="0.25">
      <c r="H55" s="4"/>
      <c r="I55" s="4"/>
      <c r="J55" s="4"/>
      <c r="K55" s="4"/>
      <c r="L55" s="4"/>
    </row>
    <row r="56" spans="3:12" x14ac:dyDescent="0.25">
      <c r="H56" s="4"/>
      <c r="I56" s="4"/>
      <c r="J56" s="4"/>
      <c r="K56" s="4"/>
      <c r="L56" s="4"/>
    </row>
    <row r="57" spans="3:12" x14ac:dyDescent="0.25">
      <c r="H57" s="4"/>
      <c r="I57" s="4"/>
      <c r="J57" s="4"/>
      <c r="K57" s="4"/>
      <c r="L57" s="4"/>
    </row>
  </sheetData>
  <mergeCells count="6">
    <mergeCell ref="B4:L4"/>
    <mergeCell ref="B6:L6"/>
    <mergeCell ref="C35:D35"/>
    <mergeCell ref="B7:D7"/>
    <mergeCell ref="B10:C10"/>
    <mergeCell ref="B5:L5"/>
  </mergeCells>
  <phoneticPr fontId="0"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N57"/>
  <sheetViews>
    <sheetView zoomScaleNormal="75" workbookViewId="0">
      <selection activeCell="H21" sqref="H21"/>
    </sheetView>
  </sheetViews>
  <sheetFormatPr defaultColWidth="7.88671875" defaultRowHeight="13.2" x14ac:dyDescent="0.25"/>
  <cols>
    <col min="1" max="1" width="8" style="1" customWidth="1"/>
    <col min="2" max="2" width="8.5546875" style="1" customWidth="1"/>
    <col min="3" max="3" width="2.44140625" style="1" customWidth="1"/>
    <col min="4" max="4" width="8" style="1" bestFit="1" customWidth="1"/>
    <col min="5" max="5" width="5.44140625" style="1" customWidth="1"/>
    <col min="6" max="6" width="7.88671875" style="1" customWidth="1"/>
    <col min="7" max="7" width="7.44140625" style="1" customWidth="1"/>
    <col min="8" max="8" width="13.5546875" style="1" customWidth="1"/>
    <col min="9" max="9" width="7.88671875" style="1" customWidth="1"/>
    <col min="10" max="10" width="12" style="1" bestFit="1" customWidth="1"/>
    <col min="11" max="11" width="14.5546875" style="1" customWidth="1"/>
    <col min="12" max="12" width="7.88671875" style="1" customWidth="1"/>
    <col min="13" max="13" width="3.88671875" style="1" customWidth="1"/>
    <col min="14" max="16384" width="7.88671875" style="1"/>
  </cols>
  <sheetData>
    <row r="1" spans="2:14" ht="15.6" x14ac:dyDescent="0.3">
      <c r="B1" s="645"/>
      <c r="C1" s="645"/>
      <c r="D1" s="645"/>
      <c r="E1" s="632"/>
      <c r="F1" s="632"/>
      <c r="G1" s="632"/>
      <c r="H1" s="632"/>
      <c r="I1" s="632"/>
      <c r="J1" s="632"/>
      <c r="K1" s="632"/>
      <c r="L1" s="632"/>
    </row>
    <row r="2" spans="2:14" ht="15.6" x14ac:dyDescent="0.3">
      <c r="B2" s="636" t="s">
        <v>795</v>
      </c>
      <c r="C2" s="636"/>
      <c r="D2" s="636"/>
      <c r="E2" s="636"/>
      <c r="F2" s="636"/>
      <c r="G2" s="636"/>
      <c r="H2" s="636" t="s">
        <v>575</v>
      </c>
      <c r="I2" s="632"/>
      <c r="J2" s="632"/>
      <c r="K2" s="642" t="s">
        <v>777</v>
      </c>
      <c r="L2" s="632"/>
    </row>
    <row r="3" spans="2:14" ht="15.6" x14ac:dyDescent="0.3">
      <c r="B3" s="632"/>
      <c r="C3" s="632"/>
      <c r="D3" s="632"/>
      <c r="E3" s="632"/>
      <c r="F3" s="632"/>
      <c r="G3" s="632"/>
      <c r="H3" s="632"/>
      <c r="I3" s="632"/>
      <c r="J3" s="632"/>
      <c r="K3" s="632" t="s">
        <v>742</v>
      </c>
      <c r="L3" s="632"/>
    </row>
    <row r="4" spans="2:14" ht="63.75" customHeight="1" x14ac:dyDescent="0.3">
      <c r="B4" s="2341" t="s">
        <v>312</v>
      </c>
      <c r="C4" s="2341"/>
      <c r="D4" s="2341"/>
      <c r="E4" s="2341"/>
      <c r="F4" s="2341"/>
      <c r="G4" s="2341"/>
      <c r="H4" s="2341"/>
      <c r="I4" s="2341"/>
      <c r="J4" s="2341"/>
      <c r="K4" s="2341"/>
      <c r="L4" s="2341"/>
      <c r="M4" s="2341"/>
    </row>
    <row r="5" spans="2:14" ht="15.6" x14ac:dyDescent="0.3">
      <c r="B5" s="632"/>
      <c r="C5" s="633"/>
      <c r="D5" s="633"/>
      <c r="E5" s="633"/>
      <c r="F5" s="633"/>
      <c r="G5" s="633"/>
      <c r="H5" s="633"/>
      <c r="I5" s="633"/>
      <c r="J5" s="633"/>
      <c r="K5" s="633"/>
      <c r="L5" s="633"/>
      <c r="M5" s="633"/>
    </row>
    <row r="6" spans="2:14" ht="15.6" x14ac:dyDescent="0.3">
      <c r="B6" s="632" t="s">
        <v>818</v>
      </c>
      <c r="C6" s="633"/>
      <c r="D6" s="633"/>
      <c r="E6" s="633"/>
      <c r="F6" s="633"/>
      <c r="G6" s="633"/>
      <c r="H6" s="633"/>
      <c r="I6" s="633"/>
      <c r="J6" s="633"/>
      <c r="K6" s="633"/>
      <c r="L6" s="633"/>
      <c r="M6" s="633"/>
    </row>
    <row r="7" spans="2:14" ht="36" customHeight="1" x14ac:dyDescent="0.3">
      <c r="B7" s="2341" t="s">
        <v>819</v>
      </c>
      <c r="C7" s="2341"/>
      <c r="D7" s="2341"/>
      <c r="E7" s="2341"/>
      <c r="F7" s="2341"/>
      <c r="G7" s="2341"/>
      <c r="H7" s="2341"/>
      <c r="I7" s="2341"/>
      <c r="J7" s="2341"/>
      <c r="K7" s="2341"/>
      <c r="L7" s="2341"/>
      <c r="M7" s="2341"/>
    </row>
    <row r="8" spans="2:14" ht="15.6" x14ac:dyDescent="0.3">
      <c r="B8" s="632"/>
      <c r="C8" s="633"/>
      <c r="D8" s="633"/>
      <c r="E8" s="633"/>
      <c r="F8" s="633"/>
      <c r="G8" s="633"/>
      <c r="H8" s="633"/>
      <c r="I8" s="633"/>
      <c r="J8" s="633"/>
      <c r="K8" s="633"/>
      <c r="L8" s="633"/>
      <c r="M8" s="633"/>
    </row>
    <row r="9" spans="2:14" ht="56.25" customHeight="1" x14ac:dyDescent="0.3">
      <c r="B9" s="2341" t="s">
        <v>584</v>
      </c>
      <c r="C9" s="2341"/>
      <c r="D9" s="2341"/>
      <c r="E9" s="2341"/>
      <c r="F9" s="2341"/>
      <c r="G9" s="2341"/>
      <c r="H9" s="2341"/>
      <c r="I9" s="2341"/>
      <c r="J9" s="2341"/>
      <c r="K9" s="2341"/>
      <c r="L9" s="2341"/>
      <c r="M9" s="2341"/>
    </row>
    <row r="10" spans="2:14" ht="15.6" x14ac:dyDescent="0.3">
      <c r="B10" s="632"/>
      <c r="C10" s="632"/>
      <c r="D10" s="632"/>
      <c r="E10" s="632"/>
      <c r="F10" s="632"/>
      <c r="G10" s="632"/>
      <c r="H10" s="632"/>
      <c r="I10" s="632"/>
      <c r="J10" s="632"/>
      <c r="K10" s="632"/>
      <c r="L10" s="632"/>
      <c r="M10" s="632"/>
      <c r="N10" s="632"/>
    </row>
    <row r="11" spans="2:14" ht="15.6" x14ac:dyDescent="0.3">
      <c r="B11" s="634" t="s">
        <v>589</v>
      </c>
      <c r="C11" s="632"/>
      <c r="D11" s="2342" t="s">
        <v>590</v>
      </c>
      <c r="E11" s="2342"/>
      <c r="F11" s="2342"/>
      <c r="G11" s="632"/>
      <c r="H11" s="637" t="s">
        <v>1371</v>
      </c>
      <c r="I11" s="632"/>
      <c r="J11" s="632"/>
      <c r="K11" s="632"/>
      <c r="L11" s="632"/>
      <c r="M11" s="632"/>
      <c r="N11" s="632"/>
    </row>
    <row r="12" spans="2:14" ht="15.6" x14ac:dyDescent="0.3">
      <c r="B12" s="632"/>
      <c r="C12" s="632"/>
      <c r="D12" s="632"/>
      <c r="E12" s="632"/>
      <c r="F12" s="632"/>
      <c r="G12" s="632"/>
      <c r="H12" s="632"/>
      <c r="I12" s="632"/>
      <c r="J12" s="632"/>
      <c r="K12" s="632"/>
      <c r="L12" s="632"/>
      <c r="M12" s="632"/>
      <c r="N12" s="632"/>
    </row>
    <row r="13" spans="2:14" ht="15.6" x14ac:dyDescent="0.3">
      <c r="B13" s="635" t="s">
        <v>36</v>
      </c>
      <c r="C13" s="632"/>
      <c r="D13" s="632" t="s">
        <v>591</v>
      </c>
      <c r="E13" s="632"/>
      <c r="F13" s="632"/>
      <c r="G13" s="632"/>
      <c r="H13" s="638">
        <v>10000</v>
      </c>
      <c r="I13" s="632"/>
      <c r="J13" s="632"/>
      <c r="K13" s="632"/>
      <c r="L13" s="632"/>
      <c r="M13" s="632"/>
      <c r="N13" s="632"/>
    </row>
    <row r="14" spans="2:14" ht="15.6" x14ac:dyDescent="0.3">
      <c r="B14" s="635" t="s">
        <v>38</v>
      </c>
      <c r="C14" s="632"/>
      <c r="D14" s="632" t="s">
        <v>592</v>
      </c>
      <c r="E14" s="632"/>
      <c r="F14" s="632"/>
      <c r="G14" s="632"/>
      <c r="H14" s="639">
        <v>50000</v>
      </c>
      <c r="I14" s="632"/>
      <c r="J14" s="632"/>
      <c r="K14" s="632"/>
      <c r="L14" s="632"/>
      <c r="M14" s="632"/>
      <c r="N14" s="632"/>
    </row>
    <row r="15" spans="2:14" ht="15.6" x14ac:dyDescent="0.3">
      <c r="B15" s="635" t="s">
        <v>37</v>
      </c>
      <c r="C15" s="632"/>
      <c r="D15" s="632" t="s">
        <v>593</v>
      </c>
      <c r="E15" s="632"/>
      <c r="F15" s="632"/>
      <c r="G15" s="632"/>
      <c r="H15" s="639">
        <v>5000</v>
      </c>
      <c r="I15" s="632"/>
      <c r="J15" s="632"/>
      <c r="K15" s="632"/>
      <c r="L15" s="632"/>
      <c r="M15" s="632"/>
      <c r="N15" s="632"/>
    </row>
    <row r="16" spans="2:14" ht="15.6" x14ac:dyDescent="0.3">
      <c r="B16" s="635" t="s">
        <v>39</v>
      </c>
      <c r="C16" s="632"/>
      <c r="D16" s="632" t="s">
        <v>594</v>
      </c>
      <c r="E16" s="632"/>
      <c r="F16" s="632"/>
      <c r="G16" s="632"/>
      <c r="H16" s="639">
        <v>1000</v>
      </c>
      <c r="I16" s="632"/>
      <c r="J16" s="632"/>
      <c r="K16" s="632"/>
      <c r="L16" s="632"/>
      <c r="M16" s="632"/>
      <c r="N16" s="632"/>
    </row>
    <row r="17" spans="2:14" ht="15.6" x14ac:dyDescent="0.3">
      <c r="B17" s="635" t="s">
        <v>40</v>
      </c>
      <c r="C17" s="632"/>
      <c r="D17" s="632" t="s">
        <v>595</v>
      </c>
      <c r="E17" s="632"/>
      <c r="F17" s="632"/>
      <c r="G17" s="632"/>
      <c r="H17" s="639">
        <v>1200</v>
      </c>
      <c r="I17" s="632"/>
      <c r="J17" s="632"/>
      <c r="K17" s="632"/>
      <c r="L17" s="632"/>
      <c r="M17" s="632"/>
      <c r="N17" s="632"/>
    </row>
    <row r="18" spans="2:14" ht="15.6" x14ac:dyDescent="0.3">
      <c r="B18" s="635" t="s">
        <v>41</v>
      </c>
      <c r="C18" s="632"/>
      <c r="D18" s="632" t="s">
        <v>596</v>
      </c>
      <c r="E18" s="632"/>
      <c r="F18" s="632"/>
      <c r="G18" s="632"/>
      <c r="H18" s="639">
        <v>1500</v>
      </c>
      <c r="I18" s="632"/>
      <c r="J18" s="632"/>
      <c r="K18" s="632"/>
      <c r="L18" s="632"/>
      <c r="M18" s="632"/>
      <c r="N18" s="632"/>
    </row>
    <row r="19" spans="2:14" ht="15.6" x14ac:dyDescent="0.3">
      <c r="B19" s="635" t="s">
        <v>42</v>
      </c>
      <c r="C19" s="632"/>
      <c r="D19" s="632" t="s">
        <v>597</v>
      </c>
      <c r="E19" s="632"/>
      <c r="F19" s="632"/>
      <c r="G19" s="632"/>
      <c r="H19" s="639">
        <v>825</v>
      </c>
      <c r="I19" s="632"/>
      <c r="J19" s="632"/>
      <c r="K19" s="632"/>
      <c r="L19" s="632"/>
      <c r="M19" s="632"/>
      <c r="N19" s="632"/>
    </row>
    <row r="20" spans="2:14" ht="15.6" x14ac:dyDescent="0.3">
      <c r="B20" s="635" t="s">
        <v>43</v>
      </c>
      <c r="C20" s="632"/>
      <c r="D20" s="632" t="s">
        <v>598</v>
      </c>
      <c r="E20" s="632"/>
      <c r="F20" s="632"/>
      <c r="G20" s="632"/>
      <c r="H20" s="639">
        <v>550</v>
      </c>
      <c r="I20" s="632"/>
      <c r="J20" s="632"/>
      <c r="K20" s="632"/>
      <c r="L20" s="632"/>
      <c r="M20" s="632"/>
      <c r="N20" s="632"/>
    </row>
    <row r="21" spans="2:14" ht="15.6" x14ac:dyDescent="0.3">
      <c r="B21" s="635" t="s">
        <v>44</v>
      </c>
      <c r="C21" s="632"/>
      <c r="D21" s="632" t="s">
        <v>599</v>
      </c>
      <c r="E21" s="632"/>
      <c r="F21" s="632"/>
      <c r="G21" s="632"/>
      <c r="H21" s="639">
        <v>55000</v>
      </c>
      <c r="I21" s="632"/>
      <c r="J21" s="632"/>
      <c r="K21" s="632"/>
      <c r="L21" s="632"/>
      <c r="M21" s="632"/>
      <c r="N21" s="632"/>
    </row>
    <row r="22" spans="2:14" ht="15.6" x14ac:dyDescent="0.3">
      <c r="B22" s="635" t="s">
        <v>45</v>
      </c>
      <c r="C22" s="632"/>
      <c r="D22" s="632" t="s">
        <v>600</v>
      </c>
      <c r="E22" s="632"/>
      <c r="F22" s="632"/>
      <c r="G22" s="632"/>
      <c r="H22" s="640">
        <v>8000</v>
      </c>
      <c r="I22" s="632"/>
      <c r="J22" s="632"/>
      <c r="K22" s="632"/>
      <c r="L22" s="632"/>
      <c r="M22" s="632"/>
      <c r="N22" s="632"/>
    </row>
    <row r="23" spans="2:14" ht="15.6" x14ac:dyDescent="0.3">
      <c r="B23" s="632"/>
      <c r="C23" s="632"/>
      <c r="D23" s="632"/>
      <c r="E23" s="632"/>
      <c r="F23" s="632"/>
      <c r="G23" s="632"/>
      <c r="H23" s="632"/>
      <c r="I23" s="632"/>
      <c r="J23" s="632"/>
      <c r="K23" s="632"/>
      <c r="L23" s="632"/>
      <c r="M23" s="632"/>
      <c r="N23" s="632"/>
    </row>
    <row r="24" spans="2:14" ht="16.2" thickBot="1" x14ac:dyDescent="0.35">
      <c r="B24" s="632" t="s">
        <v>601</v>
      </c>
      <c r="C24" s="632"/>
      <c r="D24" s="632"/>
      <c r="E24" s="632"/>
      <c r="F24" s="632"/>
      <c r="G24" s="632"/>
      <c r="H24" s="641">
        <f>SUM(H13:H22)</f>
        <v>133075</v>
      </c>
      <c r="I24" s="632"/>
      <c r="J24" s="632"/>
      <c r="K24" s="632"/>
      <c r="L24" s="632"/>
      <c r="M24" s="632"/>
      <c r="N24" s="632"/>
    </row>
    <row r="25" spans="2:14" ht="16.2" thickTop="1" x14ac:dyDescent="0.3">
      <c r="B25" s="632"/>
      <c r="C25" s="632"/>
      <c r="D25" s="632"/>
      <c r="E25" s="632"/>
      <c r="F25" s="632"/>
      <c r="G25" s="632"/>
      <c r="H25" s="632"/>
      <c r="I25" s="632"/>
      <c r="J25" s="632"/>
      <c r="K25" s="632"/>
      <c r="L25" s="632"/>
      <c r="M25" s="632"/>
      <c r="N25" s="632"/>
    </row>
    <row r="26" spans="2:14" ht="15.6" x14ac:dyDescent="0.3">
      <c r="B26" s="636" t="s">
        <v>796</v>
      </c>
      <c r="C26" s="636"/>
      <c r="D26" s="636"/>
      <c r="E26" s="636"/>
      <c r="F26" s="636"/>
      <c r="G26" s="636"/>
      <c r="H26" s="636" t="s">
        <v>576</v>
      </c>
      <c r="I26" s="632"/>
      <c r="J26" s="632"/>
      <c r="K26" s="642" t="s">
        <v>777</v>
      </c>
      <c r="L26" s="632"/>
      <c r="M26" s="632"/>
      <c r="N26" s="632"/>
    </row>
    <row r="27" spans="2:14" ht="15.6" x14ac:dyDescent="0.3">
      <c r="B27" s="632"/>
      <c r="C27" s="632"/>
      <c r="D27" s="632"/>
      <c r="E27" s="632"/>
      <c r="F27" s="632"/>
      <c r="G27" s="632"/>
      <c r="H27" s="632"/>
      <c r="I27" s="632"/>
      <c r="J27" s="632"/>
      <c r="K27" s="643" t="s">
        <v>743</v>
      </c>
      <c r="L27" s="632"/>
      <c r="M27" s="632"/>
      <c r="N27" s="632"/>
    </row>
    <row r="28" spans="2:14" ht="15.6" x14ac:dyDescent="0.3">
      <c r="B28" s="632" t="s">
        <v>585</v>
      </c>
      <c r="C28" s="632"/>
      <c r="D28" s="632"/>
      <c r="E28" s="632"/>
      <c r="F28" s="632"/>
      <c r="G28" s="632"/>
      <c r="H28" s="632"/>
      <c r="I28" s="632"/>
      <c r="J28" s="632"/>
      <c r="K28" s="632"/>
      <c r="L28" s="632"/>
      <c r="M28" s="632"/>
      <c r="N28" s="632"/>
    </row>
    <row r="29" spans="2:14" ht="15.6" x14ac:dyDescent="0.3">
      <c r="B29" s="632"/>
      <c r="C29" s="632"/>
      <c r="D29" s="632"/>
      <c r="E29" s="632"/>
      <c r="F29" s="632"/>
      <c r="G29" s="632"/>
      <c r="H29" s="632"/>
      <c r="I29" s="632"/>
      <c r="J29" s="632"/>
      <c r="K29" s="632"/>
      <c r="L29" s="632"/>
      <c r="M29" s="632"/>
      <c r="N29" s="632"/>
    </row>
    <row r="30" spans="2:14" ht="15.6" x14ac:dyDescent="0.3">
      <c r="B30" s="632"/>
      <c r="C30" s="632"/>
      <c r="D30" s="632"/>
      <c r="E30" s="632"/>
      <c r="F30" s="632"/>
      <c r="G30" s="632"/>
      <c r="H30" s="632"/>
      <c r="I30" s="632"/>
      <c r="J30" s="632"/>
      <c r="K30" s="632"/>
      <c r="L30" s="632"/>
      <c r="M30" s="632"/>
      <c r="N30" s="632"/>
    </row>
    <row r="31" spans="2:14" ht="15.6" x14ac:dyDescent="0.3">
      <c r="B31" s="632" t="s">
        <v>46</v>
      </c>
      <c r="C31" s="632"/>
      <c r="D31" s="632"/>
      <c r="E31" s="632"/>
      <c r="F31" s="632"/>
      <c r="G31" s="632"/>
      <c r="H31" s="638">
        <v>133075</v>
      </c>
      <c r="I31" s="632"/>
      <c r="J31" s="632"/>
      <c r="K31" s="632"/>
      <c r="L31" s="632"/>
      <c r="M31" s="632"/>
      <c r="N31" s="632"/>
    </row>
    <row r="32" spans="2:14" ht="15.6" x14ac:dyDescent="0.3">
      <c r="B32" s="632"/>
      <c r="C32" s="632"/>
      <c r="D32" s="632"/>
      <c r="E32" s="632"/>
      <c r="F32" s="632"/>
      <c r="G32" s="632"/>
      <c r="H32" s="632"/>
      <c r="I32" s="632"/>
      <c r="J32" s="632"/>
      <c r="K32" s="632"/>
      <c r="L32" s="632"/>
      <c r="M32" s="632"/>
      <c r="N32" s="632"/>
    </row>
    <row r="33" spans="2:14" ht="15.6" x14ac:dyDescent="0.3">
      <c r="B33" s="632" t="s">
        <v>602</v>
      </c>
      <c r="C33" s="632"/>
      <c r="D33" s="635" t="s">
        <v>36</v>
      </c>
      <c r="E33" s="632"/>
      <c r="F33" s="632" t="s">
        <v>591</v>
      </c>
      <c r="G33" s="632"/>
      <c r="H33" s="632"/>
      <c r="I33" s="632"/>
      <c r="J33" s="638">
        <v>10000</v>
      </c>
      <c r="K33" s="632"/>
      <c r="L33" s="632"/>
      <c r="M33" s="632"/>
      <c r="N33" s="632"/>
    </row>
    <row r="34" spans="2:14" ht="15.6" x14ac:dyDescent="0.3">
      <c r="B34" s="632"/>
      <c r="C34" s="632"/>
      <c r="D34" s="635" t="s">
        <v>38</v>
      </c>
      <c r="E34" s="632"/>
      <c r="F34" s="632" t="s">
        <v>592</v>
      </c>
      <c r="G34" s="632"/>
      <c r="H34" s="632"/>
      <c r="I34" s="632"/>
      <c r="J34" s="639">
        <v>50000</v>
      </c>
      <c r="K34" s="632"/>
      <c r="L34" s="632"/>
      <c r="M34" s="632"/>
      <c r="N34" s="632"/>
    </row>
    <row r="35" spans="2:14" ht="15.6" x14ac:dyDescent="0.3">
      <c r="B35" s="632"/>
      <c r="C35" s="632"/>
      <c r="D35" s="635" t="s">
        <v>37</v>
      </c>
      <c r="E35" s="632"/>
      <c r="F35" s="632" t="s">
        <v>593</v>
      </c>
      <c r="G35" s="632"/>
      <c r="H35" s="632"/>
      <c r="I35" s="632"/>
      <c r="J35" s="639">
        <v>5000</v>
      </c>
      <c r="K35" s="632"/>
      <c r="L35" s="632"/>
      <c r="M35" s="632"/>
      <c r="N35" s="632"/>
    </row>
    <row r="36" spans="2:14" ht="15.6" x14ac:dyDescent="0.3">
      <c r="B36" s="632"/>
      <c r="C36" s="632"/>
      <c r="D36" s="635" t="s">
        <v>39</v>
      </c>
      <c r="E36" s="632"/>
      <c r="F36" s="632" t="s">
        <v>594</v>
      </c>
      <c r="G36" s="632"/>
      <c r="H36" s="632"/>
      <c r="I36" s="632"/>
      <c r="J36" s="639">
        <v>1000</v>
      </c>
      <c r="K36" s="632"/>
      <c r="L36" s="632"/>
      <c r="M36" s="632"/>
      <c r="N36" s="632"/>
    </row>
    <row r="37" spans="2:14" ht="15.6" x14ac:dyDescent="0.3">
      <c r="B37" s="632"/>
      <c r="C37" s="632"/>
      <c r="D37" s="635" t="s">
        <v>40</v>
      </c>
      <c r="E37" s="632"/>
      <c r="F37" s="632" t="s">
        <v>595</v>
      </c>
      <c r="G37" s="632"/>
      <c r="H37" s="632"/>
      <c r="I37" s="632"/>
      <c r="J37" s="639">
        <v>1200</v>
      </c>
      <c r="K37" s="632"/>
      <c r="L37" s="632"/>
      <c r="M37" s="632"/>
      <c r="N37" s="632"/>
    </row>
    <row r="38" spans="2:14" ht="15.6" x14ac:dyDescent="0.3">
      <c r="B38" s="632"/>
      <c r="C38" s="632"/>
      <c r="D38" s="635" t="s">
        <v>41</v>
      </c>
      <c r="E38" s="632"/>
      <c r="F38" s="632" t="s">
        <v>596</v>
      </c>
      <c r="G38" s="632"/>
      <c r="H38" s="632"/>
      <c r="I38" s="632"/>
      <c r="J38" s="639">
        <v>1500</v>
      </c>
      <c r="K38" s="632"/>
      <c r="L38" s="632"/>
      <c r="M38" s="632"/>
      <c r="N38" s="632"/>
    </row>
    <row r="39" spans="2:14" ht="15.6" x14ac:dyDescent="0.3">
      <c r="B39" s="632"/>
      <c r="C39" s="632"/>
      <c r="D39" s="635" t="s">
        <v>42</v>
      </c>
      <c r="E39" s="632"/>
      <c r="F39" s="632" t="s">
        <v>597</v>
      </c>
      <c r="G39" s="632"/>
      <c r="H39" s="632"/>
      <c r="I39" s="632"/>
      <c r="J39" s="639">
        <v>825</v>
      </c>
      <c r="K39" s="632"/>
      <c r="L39" s="632"/>
      <c r="M39" s="632"/>
      <c r="N39" s="632"/>
    </row>
    <row r="40" spans="2:14" ht="15.6" x14ac:dyDescent="0.3">
      <c r="B40" s="632"/>
      <c r="C40" s="632"/>
      <c r="D40" s="635" t="s">
        <v>43</v>
      </c>
      <c r="E40" s="632"/>
      <c r="F40" s="632" t="s">
        <v>598</v>
      </c>
      <c r="G40" s="632"/>
      <c r="H40" s="632"/>
      <c r="I40" s="632"/>
      <c r="J40" s="639">
        <v>550</v>
      </c>
      <c r="K40" s="632"/>
      <c r="L40" s="632"/>
      <c r="M40" s="632"/>
      <c r="N40" s="632"/>
    </row>
    <row r="41" spans="2:14" ht="15.6" x14ac:dyDescent="0.3">
      <c r="B41" s="632"/>
      <c r="C41" s="632"/>
      <c r="D41" s="635" t="s">
        <v>44</v>
      </c>
      <c r="E41" s="632"/>
      <c r="F41" s="632" t="s">
        <v>599</v>
      </c>
      <c r="G41" s="632"/>
      <c r="H41" s="632"/>
      <c r="I41" s="632"/>
      <c r="J41" s="639">
        <v>55000</v>
      </c>
      <c r="K41" s="632"/>
      <c r="L41" s="632"/>
      <c r="M41" s="632"/>
      <c r="N41" s="632"/>
    </row>
    <row r="42" spans="2:14" ht="15.6" x14ac:dyDescent="0.3">
      <c r="B42" s="632"/>
      <c r="C42" s="632"/>
      <c r="D42" s="635" t="s">
        <v>45</v>
      </c>
      <c r="E42" s="632"/>
      <c r="F42" s="632" t="s">
        <v>600</v>
      </c>
      <c r="G42" s="632"/>
      <c r="H42" s="632"/>
      <c r="I42" s="632"/>
      <c r="J42" s="644">
        <v>8000</v>
      </c>
      <c r="K42" s="632"/>
      <c r="L42" s="632"/>
      <c r="M42" s="632"/>
      <c r="N42" s="632"/>
    </row>
    <row r="43" spans="2:14" ht="15.6" x14ac:dyDescent="0.3">
      <c r="B43" s="632"/>
      <c r="C43" s="632"/>
      <c r="D43" s="635"/>
      <c r="E43" s="632"/>
      <c r="F43" s="632"/>
      <c r="G43" s="632"/>
      <c r="H43" s="632"/>
      <c r="I43" s="632"/>
      <c r="J43" s="644"/>
      <c r="K43" s="632"/>
      <c r="L43" s="632"/>
      <c r="M43" s="632"/>
      <c r="N43" s="632"/>
    </row>
    <row r="44" spans="2:14" ht="35.25" customHeight="1" x14ac:dyDescent="0.3">
      <c r="B44" s="2341" t="s">
        <v>586</v>
      </c>
      <c r="C44" s="2341"/>
      <c r="D44" s="2341"/>
      <c r="E44" s="2341"/>
      <c r="F44" s="2341"/>
      <c r="G44" s="2341"/>
      <c r="H44" s="2341"/>
      <c r="I44" s="2341"/>
      <c r="J44" s="2341"/>
      <c r="K44" s="2341"/>
      <c r="L44" s="2341"/>
      <c r="M44" s="2341"/>
      <c r="N44" s="2341"/>
    </row>
    <row r="45" spans="2:14" ht="15.6" x14ac:dyDescent="0.3">
      <c r="B45" s="632"/>
      <c r="C45" s="632"/>
      <c r="D45" s="632"/>
      <c r="E45" s="632"/>
      <c r="F45" s="632"/>
      <c r="G45" s="632"/>
      <c r="H45" s="632"/>
      <c r="I45" s="632"/>
      <c r="J45" s="632"/>
      <c r="K45" s="632"/>
      <c r="L45" s="632"/>
      <c r="M45" s="632"/>
      <c r="N45" s="632"/>
    </row>
    <row r="46" spans="2:14" ht="15.6" x14ac:dyDescent="0.3">
      <c r="B46" s="632" t="s">
        <v>587</v>
      </c>
      <c r="C46" s="632"/>
      <c r="D46" s="632"/>
      <c r="E46" s="632"/>
      <c r="F46" s="632"/>
      <c r="G46" s="632"/>
      <c r="H46" s="632"/>
      <c r="I46" s="632"/>
      <c r="J46" s="632"/>
      <c r="K46" s="632"/>
      <c r="L46" s="632"/>
      <c r="M46" s="632"/>
      <c r="N46" s="632"/>
    </row>
    <row r="47" spans="2:14" ht="15.6" x14ac:dyDescent="0.3">
      <c r="B47" s="632"/>
      <c r="C47" s="632"/>
      <c r="D47" s="632"/>
      <c r="E47" s="632"/>
      <c r="F47" s="632"/>
      <c r="G47" s="632"/>
      <c r="H47" s="632"/>
      <c r="I47" s="632"/>
      <c r="J47" s="632"/>
      <c r="K47" s="632"/>
      <c r="L47" s="632"/>
      <c r="M47" s="632"/>
      <c r="N47" s="632"/>
    </row>
    <row r="48" spans="2:14" ht="45" customHeight="1" x14ac:dyDescent="0.3">
      <c r="B48" s="2341" t="s">
        <v>588</v>
      </c>
      <c r="C48" s="2341"/>
      <c r="D48" s="2341"/>
      <c r="E48" s="2341"/>
      <c r="F48" s="2341"/>
      <c r="G48" s="2341"/>
      <c r="H48" s="2341"/>
      <c r="I48" s="2341"/>
      <c r="J48" s="2341"/>
      <c r="K48" s="2341"/>
      <c r="L48" s="2341"/>
      <c r="M48" s="2341"/>
      <c r="N48" s="2341"/>
    </row>
    <row r="49" spans="2:14" ht="15.6" x14ac:dyDescent="0.3">
      <c r="B49" s="632"/>
      <c r="C49" s="632"/>
      <c r="D49" s="632"/>
      <c r="E49" s="632"/>
      <c r="F49" s="632"/>
      <c r="G49" s="632"/>
      <c r="H49" s="632"/>
      <c r="I49" s="632"/>
      <c r="J49" s="632"/>
      <c r="K49" s="632"/>
      <c r="L49" s="632"/>
      <c r="M49" s="632"/>
      <c r="N49" s="632"/>
    </row>
    <row r="50" spans="2:14" ht="15.6" x14ac:dyDescent="0.3">
      <c r="B50" s="632" t="s">
        <v>47</v>
      </c>
      <c r="C50" s="632"/>
      <c r="D50" s="632"/>
      <c r="E50" s="632"/>
      <c r="F50" s="632"/>
      <c r="G50" s="632"/>
      <c r="H50" s="632"/>
      <c r="I50" s="632"/>
      <c r="J50" s="632"/>
      <c r="K50" s="632"/>
      <c r="L50" s="632"/>
      <c r="M50" s="632"/>
      <c r="N50" s="632"/>
    </row>
    <row r="51" spans="2:14" ht="15.6" x14ac:dyDescent="0.3">
      <c r="B51" s="632"/>
      <c r="C51" s="632"/>
      <c r="D51" s="632" t="s">
        <v>48</v>
      </c>
      <c r="E51" s="632"/>
      <c r="F51" s="632"/>
      <c r="G51" s="632"/>
      <c r="H51" s="632"/>
      <c r="I51" s="632"/>
      <c r="J51" s="632"/>
      <c r="K51" s="632"/>
      <c r="L51" s="632"/>
      <c r="M51" s="632"/>
      <c r="N51" s="632"/>
    </row>
    <row r="52" spans="2:14" ht="15.6" x14ac:dyDescent="0.3">
      <c r="B52" s="632"/>
      <c r="C52" s="632"/>
      <c r="D52" s="632"/>
      <c r="E52" s="632"/>
      <c r="F52" s="632"/>
      <c r="G52" s="632"/>
      <c r="H52" s="632"/>
      <c r="I52" s="632"/>
      <c r="J52" s="632"/>
      <c r="K52" s="632"/>
      <c r="L52" s="632"/>
      <c r="M52" s="632"/>
      <c r="N52" s="632"/>
    </row>
    <row r="53" spans="2:14" ht="88.5" customHeight="1" x14ac:dyDescent="0.3">
      <c r="B53" s="2341" t="s">
        <v>263</v>
      </c>
      <c r="C53" s="2341"/>
      <c r="D53" s="2341"/>
      <c r="E53" s="2341"/>
      <c r="F53" s="2341"/>
      <c r="G53" s="2341"/>
      <c r="H53" s="2341"/>
      <c r="I53" s="2341"/>
      <c r="J53" s="2341"/>
      <c r="K53" s="2341"/>
      <c r="L53" s="2341"/>
      <c r="M53" s="2341"/>
      <c r="N53" s="2341"/>
    </row>
    <row r="54" spans="2:14" ht="15.6" x14ac:dyDescent="0.3">
      <c r="B54" s="632"/>
      <c r="C54" s="632"/>
      <c r="D54" s="632"/>
      <c r="E54" s="632"/>
      <c r="F54" s="632"/>
      <c r="G54" s="632"/>
      <c r="H54" s="632"/>
      <c r="I54" s="632"/>
      <c r="J54" s="632"/>
      <c r="K54" s="632"/>
      <c r="L54" s="632"/>
      <c r="M54" s="632"/>
      <c r="N54" s="632"/>
    </row>
    <row r="55" spans="2:14" ht="15.6" x14ac:dyDescent="0.3">
      <c r="B55" s="632" t="s">
        <v>603</v>
      </c>
      <c r="C55" s="632"/>
      <c r="D55" s="632"/>
      <c r="E55" s="632"/>
      <c r="F55" s="632"/>
      <c r="G55" s="632"/>
      <c r="H55" s="632"/>
      <c r="I55" s="632"/>
      <c r="J55" s="632"/>
      <c r="K55" s="632"/>
      <c r="L55" s="632"/>
      <c r="M55" s="632"/>
      <c r="N55" s="632"/>
    </row>
    <row r="56" spans="2:14" ht="15.6" x14ac:dyDescent="0.3">
      <c r="B56" s="632"/>
      <c r="C56" s="632"/>
      <c r="D56" s="632"/>
      <c r="E56" s="632"/>
      <c r="F56" s="632"/>
      <c r="G56" s="632"/>
      <c r="H56" s="632"/>
      <c r="I56" s="632"/>
      <c r="J56" s="632"/>
      <c r="K56" s="632"/>
      <c r="L56" s="632"/>
      <c r="M56" s="632"/>
      <c r="N56" s="632"/>
    </row>
    <row r="57" spans="2:14" ht="15.6" x14ac:dyDescent="0.3">
      <c r="B57" s="58"/>
    </row>
  </sheetData>
  <mergeCells count="7">
    <mergeCell ref="B48:N48"/>
    <mergeCell ref="B53:N53"/>
    <mergeCell ref="B44:N44"/>
    <mergeCell ref="B4:M4"/>
    <mergeCell ref="B7:M7"/>
    <mergeCell ref="B9:M9"/>
    <mergeCell ref="D11:F11"/>
  </mergeCells>
  <phoneticPr fontId="0" type="noConversion"/>
  <pageMargins left="0.25" right="0.25" top="0.5" bottom="0.75" header="0.5" footer="0.5"/>
  <pageSetup scale="90" orientation="landscape" r:id="rId1"/>
  <headerFooter alignWithMargins="0"/>
  <rowBreaks count="1" manualBreakCount="1">
    <brk id="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G37"/>
  <sheetViews>
    <sheetView zoomScaleNormal="100" workbookViewId="0">
      <selection activeCell="H21" sqref="H21"/>
    </sheetView>
  </sheetViews>
  <sheetFormatPr defaultColWidth="7.88671875" defaultRowHeight="13.2" x14ac:dyDescent="0.25"/>
  <cols>
    <col min="1" max="1" width="7.88671875" style="1" customWidth="1"/>
    <col min="2" max="2" width="9.44140625" style="1" customWidth="1"/>
    <col min="3" max="3" width="14.109375" style="1" customWidth="1"/>
    <col min="4" max="4" width="11.44140625" style="1" bestFit="1" customWidth="1"/>
    <col min="5" max="5" width="11.5546875" style="1" customWidth="1"/>
    <col min="6" max="6" width="15" style="1" customWidth="1"/>
    <col min="7" max="16384" width="7.88671875" style="1"/>
  </cols>
  <sheetData>
    <row r="1" spans="2:7" x14ac:dyDescent="0.25">
      <c r="B1" s="187"/>
      <c r="C1" s="187"/>
      <c r="D1" s="187"/>
      <c r="E1" s="187"/>
      <c r="F1" s="187"/>
    </row>
    <row r="2" spans="2:7" x14ac:dyDescent="0.25">
      <c r="B2" s="1031" t="s">
        <v>1302</v>
      </c>
      <c r="C2" s="1032"/>
      <c r="D2" s="1032"/>
      <c r="E2" s="1032"/>
      <c r="F2" s="1032"/>
      <c r="G2" s="65"/>
    </row>
    <row r="3" spans="2:7" x14ac:dyDescent="0.25">
      <c r="B3" s="66"/>
      <c r="C3" s="4"/>
      <c r="D3" s="4"/>
      <c r="E3" s="4"/>
      <c r="F3" s="4"/>
      <c r="G3" s="67"/>
    </row>
    <row r="4" spans="2:7" x14ac:dyDescent="0.25">
      <c r="B4" s="2281" t="s">
        <v>68</v>
      </c>
      <c r="C4" s="2282"/>
      <c r="D4" s="2282"/>
      <c r="E4" s="2282"/>
      <c r="F4" s="2282"/>
      <c r="G4" s="67"/>
    </row>
    <row r="5" spans="2:7" x14ac:dyDescent="0.25">
      <c r="B5" s="66"/>
      <c r="C5" s="4"/>
      <c r="D5" s="4"/>
      <c r="E5" s="4"/>
      <c r="F5" s="4"/>
      <c r="G5" s="67"/>
    </row>
    <row r="6" spans="2:7" x14ac:dyDescent="0.25">
      <c r="B6" s="191"/>
      <c r="C6" s="11" t="s">
        <v>601</v>
      </c>
      <c r="D6" s="11" t="s">
        <v>69</v>
      </c>
      <c r="E6" s="11" t="s">
        <v>601</v>
      </c>
      <c r="F6" s="11" t="s">
        <v>70</v>
      </c>
      <c r="G6" s="67"/>
    </row>
    <row r="7" spans="2:7" x14ac:dyDescent="0.25">
      <c r="B7" s="192" t="s">
        <v>1377</v>
      </c>
      <c r="C7" s="139" t="s">
        <v>72</v>
      </c>
      <c r="D7" s="139">
        <v>743000</v>
      </c>
      <c r="E7" s="141"/>
      <c r="F7" s="139" t="s">
        <v>71</v>
      </c>
      <c r="G7" s="67"/>
    </row>
    <row r="8" spans="2:7" x14ac:dyDescent="0.25">
      <c r="B8" s="66"/>
      <c r="C8" s="4"/>
      <c r="D8" s="4"/>
      <c r="E8" s="4"/>
      <c r="F8" s="4"/>
      <c r="G8" s="67"/>
    </row>
    <row r="9" spans="2:7" x14ac:dyDescent="0.25">
      <c r="B9" s="66">
        <v>9910100</v>
      </c>
      <c r="C9" s="60">
        <v>100000</v>
      </c>
      <c r="D9" s="60">
        <v>50000</v>
      </c>
      <c r="E9" s="194">
        <f t="shared" ref="E9:E14" si="0">SUM(C9-D9)</f>
        <v>50000</v>
      </c>
      <c r="F9" s="94">
        <f t="shared" ref="F9:F14" si="1">SUM(E9*0.29)</f>
        <v>14499.999999999998</v>
      </c>
      <c r="G9" s="67"/>
    </row>
    <row r="10" spans="2:7" x14ac:dyDescent="0.25">
      <c r="B10" s="66">
        <v>9910101</v>
      </c>
      <c r="C10" s="60">
        <v>20000</v>
      </c>
      <c r="D10" s="60">
        <v>8000</v>
      </c>
      <c r="E10" s="194">
        <f t="shared" si="0"/>
        <v>12000</v>
      </c>
      <c r="F10" s="94">
        <f t="shared" si="1"/>
        <v>3479.9999999999995</v>
      </c>
      <c r="G10" s="67"/>
    </row>
    <row r="11" spans="2:7" x14ac:dyDescent="0.25">
      <c r="B11" s="66">
        <v>9910102</v>
      </c>
      <c r="C11" s="60">
        <v>15000</v>
      </c>
      <c r="D11" s="60">
        <v>2000</v>
      </c>
      <c r="E11" s="194">
        <f t="shared" si="0"/>
        <v>13000</v>
      </c>
      <c r="F11" s="94">
        <f t="shared" si="1"/>
        <v>3769.9999999999995</v>
      </c>
      <c r="G11" s="67"/>
    </row>
    <row r="12" spans="2:7" x14ac:dyDescent="0.25">
      <c r="B12" s="66">
        <v>9910103</v>
      </c>
      <c r="C12" s="60">
        <v>25000</v>
      </c>
      <c r="D12" s="60">
        <v>14000</v>
      </c>
      <c r="E12" s="194">
        <f t="shared" si="0"/>
        <v>11000</v>
      </c>
      <c r="F12" s="94">
        <f t="shared" si="1"/>
        <v>3190</v>
      </c>
      <c r="G12" s="67"/>
    </row>
    <row r="13" spans="2:7" x14ac:dyDescent="0.25">
      <c r="B13" s="66">
        <v>9920100</v>
      </c>
      <c r="C13" s="60">
        <v>30000</v>
      </c>
      <c r="D13" s="60">
        <v>18000</v>
      </c>
      <c r="E13" s="194">
        <f t="shared" si="0"/>
        <v>12000</v>
      </c>
      <c r="F13" s="94">
        <f t="shared" si="1"/>
        <v>3479.9999999999995</v>
      </c>
      <c r="G13" s="67"/>
    </row>
    <row r="14" spans="2:7" x14ac:dyDescent="0.25">
      <c r="B14" s="66">
        <v>9920101</v>
      </c>
      <c r="C14" s="59">
        <v>40000</v>
      </c>
      <c r="D14" s="59">
        <v>9000</v>
      </c>
      <c r="E14" s="195">
        <f t="shared" si="0"/>
        <v>31000</v>
      </c>
      <c r="F14" s="75">
        <f t="shared" si="1"/>
        <v>8990</v>
      </c>
      <c r="G14" s="67"/>
    </row>
    <row r="15" spans="2:7" x14ac:dyDescent="0.25">
      <c r="B15" s="66"/>
      <c r="C15" s="60"/>
      <c r="D15" s="60"/>
      <c r="E15" s="94"/>
      <c r="F15" s="196"/>
      <c r="G15" s="67"/>
    </row>
    <row r="16" spans="2:7" ht="13.8" thickBot="1" x14ac:dyDescent="0.3">
      <c r="B16" s="66" t="s">
        <v>73</v>
      </c>
      <c r="C16" s="197">
        <f>SUM(C9:C14)</f>
        <v>230000</v>
      </c>
      <c r="D16" s="197">
        <f>SUM(D9:D14)</f>
        <v>101000</v>
      </c>
      <c r="E16" s="197">
        <f>SUM(E9:E14)</f>
        <v>129000</v>
      </c>
      <c r="F16" s="197">
        <f>SUM(F9:F14)</f>
        <v>37410</v>
      </c>
      <c r="G16" s="67"/>
    </row>
    <row r="17" spans="2:7" ht="13.8" thickTop="1" x14ac:dyDescent="0.25">
      <c r="B17" s="66"/>
      <c r="C17" s="4"/>
      <c r="D17" s="4"/>
      <c r="E17" s="4"/>
      <c r="F17" s="4"/>
      <c r="G17" s="67"/>
    </row>
    <row r="18" spans="2:7" x14ac:dyDescent="0.25">
      <c r="B18" s="66"/>
      <c r="C18" s="4"/>
      <c r="D18" s="4"/>
      <c r="E18" s="4"/>
      <c r="F18" s="4"/>
      <c r="G18" s="67"/>
    </row>
    <row r="19" spans="2:7" x14ac:dyDescent="0.25">
      <c r="B19" s="2281" t="s">
        <v>74</v>
      </c>
      <c r="C19" s="2282"/>
      <c r="D19" s="2282"/>
      <c r="E19" s="2282"/>
      <c r="F19" s="2282"/>
      <c r="G19" s="67"/>
    </row>
    <row r="20" spans="2:7" x14ac:dyDescent="0.25">
      <c r="B20" s="116"/>
      <c r="C20" s="11"/>
      <c r="D20" s="11"/>
      <c r="E20" s="11"/>
      <c r="F20" s="11"/>
      <c r="G20" s="67"/>
    </row>
    <row r="21" spans="2:7" x14ac:dyDescent="0.25">
      <c r="B21" s="116"/>
      <c r="C21" s="11"/>
      <c r="D21" s="11" t="s">
        <v>76</v>
      </c>
      <c r="E21" s="11" t="s">
        <v>887</v>
      </c>
      <c r="F21" s="11" t="s">
        <v>79</v>
      </c>
      <c r="G21" s="67"/>
    </row>
    <row r="22" spans="2:7" x14ac:dyDescent="0.25">
      <c r="B22" s="193" t="s">
        <v>75</v>
      </c>
      <c r="C22" s="139" t="s">
        <v>888</v>
      </c>
      <c r="D22" s="139" t="s">
        <v>77</v>
      </c>
      <c r="E22" s="139" t="s">
        <v>78</v>
      </c>
      <c r="F22" s="139" t="s">
        <v>80</v>
      </c>
      <c r="G22" s="67"/>
    </row>
    <row r="23" spans="2:7" x14ac:dyDescent="0.25">
      <c r="B23" s="66"/>
      <c r="C23" s="4"/>
      <c r="D23" s="4"/>
      <c r="E23" s="4"/>
      <c r="F23" s="4"/>
      <c r="G23" s="67"/>
    </row>
    <row r="24" spans="2:7" x14ac:dyDescent="0.25">
      <c r="B24" s="66">
        <v>5021000</v>
      </c>
      <c r="C24" s="112">
        <v>21100</v>
      </c>
      <c r="D24" s="135">
        <v>0.2</v>
      </c>
      <c r="E24" s="103">
        <f>+F16</f>
        <v>37410</v>
      </c>
      <c r="F24" s="94">
        <f>SUM($E$24)*D24</f>
        <v>7482</v>
      </c>
      <c r="G24" s="67"/>
    </row>
    <row r="25" spans="2:7" x14ac:dyDescent="0.25">
      <c r="B25" s="66">
        <v>5022000</v>
      </c>
      <c r="C25" s="112">
        <v>22100</v>
      </c>
      <c r="D25" s="135">
        <v>0.25</v>
      </c>
      <c r="E25" s="4"/>
      <c r="F25" s="94">
        <f t="shared" ref="F25:F31" si="2">SUM($E$24)*D25</f>
        <v>9352.5</v>
      </c>
      <c r="G25" s="67"/>
    </row>
    <row r="26" spans="2:7" x14ac:dyDescent="0.25">
      <c r="B26" s="66">
        <v>5023000</v>
      </c>
      <c r="C26" s="112">
        <v>23100</v>
      </c>
      <c r="D26" s="135">
        <v>0.1</v>
      </c>
      <c r="E26" s="4"/>
      <c r="F26" s="94">
        <f t="shared" si="2"/>
        <v>3741</v>
      </c>
      <c r="G26" s="67"/>
    </row>
    <row r="27" spans="2:7" x14ac:dyDescent="0.25">
      <c r="B27" s="66">
        <v>5024000</v>
      </c>
      <c r="C27" s="112">
        <v>24100</v>
      </c>
      <c r="D27" s="135">
        <v>0.05</v>
      </c>
      <c r="E27" s="4"/>
      <c r="F27" s="94">
        <f t="shared" si="2"/>
        <v>1870.5</v>
      </c>
      <c r="G27" s="67"/>
    </row>
    <row r="28" spans="2:7" x14ac:dyDescent="0.25">
      <c r="B28" s="66">
        <v>5025000</v>
      </c>
      <c r="C28" s="112">
        <v>25100</v>
      </c>
      <c r="D28" s="135">
        <v>0.1</v>
      </c>
      <c r="E28" s="4"/>
      <c r="F28" s="94">
        <f t="shared" si="2"/>
        <v>3741</v>
      </c>
      <c r="G28" s="67"/>
    </row>
    <row r="29" spans="2:7" x14ac:dyDescent="0.25">
      <c r="B29" s="66">
        <v>5026000</v>
      </c>
      <c r="C29" s="112">
        <v>26100</v>
      </c>
      <c r="D29" s="135">
        <v>0.05</v>
      </c>
      <c r="E29" s="4"/>
      <c r="F29" s="94">
        <f t="shared" si="2"/>
        <v>1870.5</v>
      </c>
      <c r="G29" s="67"/>
    </row>
    <row r="30" spans="2:7" x14ac:dyDescent="0.25">
      <c r="B30" s="66">
        <v>5027000</v>
      </c>
      <c r="C30" s="112">
        <v>27100</v>
      </c>
      <c r="D30" s="135">
        <v>0.1</v>
      </c>
      <c r="E30" s="4"/>
      <c r="F30" s="94">
        <f t="shared" si="2"/>
        <v>3741</v>
      </c>
      <c r="G30" s="67"/>
    </row>
    <row r="31" spans="2:7" x14ac:dyDescent="0.25">
      <c r="B31" s="66">
        <v>5028000</v>
      </c>
      <c r="C31" s="112">
        <v>28100</v>
      </c>
      <c r="D31" s="134">
        <v>0.15</v>
      </c>
      <c r="E31" s="4"/>
      <c r="F31" s="75">
        <f t="shared" si="2"/>
        <v>5611.5</v>
      </c>
      <c r="G31" s="67"/>
    </row>
    <row r="32" spans="2:7" x14ac:dyDescent="0.25">
      <c r="B32" s="66"/>
      <c r="C32" s="4"/>
      <c r="D32" s="4"/>
      <c r="E32" s="4"/>
      <c r="F32" s="94"/>
      <c r="G32" s="67"/>
    </row>
    <row r="33" spans="2:7" ht="13.8" thickBot="1" x14ac:dyDescent="0.3">
      <c r="B33" s="66"/>
      <c r="C33" s="4"/>
      <c r="D33" s="133">
        <f>SUM(D24:D31)</f>
        <v>1</v>
      </c>
      <c r="E33" s="4"/>
      <c r="F33" s="197">
        <f>SUM(F24:F31)</f>
        <v>37410</v>
      </c>
      <c r="G33" s="67"/>
    </row>
    <row r="34" spans="2:7" ht="13.8" thickTop="1" x14ac:dyDescent="0.25">
      <c r="B34" s="68"/>
      <c r="C34" s="69"/>
      <c r="D34" s="69"/>
      <c r="E34" s="69"/>
      <c r="F34" s="69"/>
      <c r="G34" s="70"/>
    </row>
    <row r="37" spans="2:7" x14ac:dyDescent="0.25">
      <c r="B37" s="238" t="s">
        <v>777</v>
      </c>
    </row>
  </sheetData>
  <mergeCells count="2">
    <mergeCell ref="B4:F4"/>
    <mergeCell ref="B19:F19"/>
  </mergeCells>
  <phoneticPr fontId="0" type="noConversion"/>
  <pageMargins left="1.24" right="0.75" top="1" bottom="1" header="0.5" footer="0.5"/>
  <pageSetup orientation="landscape"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9"/>
  <sheetViews>
    <sheetView workbookViewId="0">
      <selection activeCell="H21" sqref="H21"/>
    </sheetView>
  </sheetViews>
  <sheetFormatPr defaultColWidth="9.109375" defaultRowHeight="13.2" x14ac:dyDescent="0.25"/>
  <cols>
    <col min="1" max="16384" width="9.109375" style="1"/>
  </cols>
  <sheetData>
    <row r="1" spans="1:9" ht="13.8" x14ac:dyDescent="0.3">
      <c r="A1" s="633" t="s">
        <v>838</v>
      </c>
      <c r="B1" s="633"/>
      <c r="C1" s="633"/>
      <c r="D1" s="633"/>
      <c r="E1" s="633"/>
      <c r="F1" s="633"/>
      <c r="G1" s="633"/>
      <c r="H1" s="633"/>
      <c r="I1" s="633"/>
    </row>
    <row r="2" spans="1:9" ht="13.8" x14ac:dyDescent="0.3">
      <c r="A2" s="633"/>
      <c r="B2" s="633"/>
      <c r="C2" s="633"/>
      <c r="D2" s="633"/>
      <c r="E2" s="633"/>
      <c r="F2" s="633"/>
      <c r="G2" s="633"/>
      <c r="H2" s="633"/>
      <c r="I2" s="633"/>
    </row>
    <row r="3" spans="1:9" ht="13.8" x14ac:dyDescent="0.3">
      <c r="A3" s="633"/>
      <c r="B3" s="633"/>
      <c r="C3" s="633"/>
      <c r="D3" s="633"/>
      <c r="E3" s="633"/>
      <c r="F3" s="633"/>
      <c r="G3" s="633"/>
      <c r="H3" s="633"/>
      <c r="I3" s="633"/>
    </row>
    <row r="4" spans="1:9" ht="13.8" x14ac:dyDescent="0.3">
      <c r="A4" s="633"/>
      <c r="B4" s="633"/>
      <c r="C4" s="633"/>
      <c r="D4" s="633"/>
      <c r="E4" s="633"/>
      <c r="F4" s="633"/>
      <c r="G4" s="633"/>
      <c r="H4" s="633"/>
      <c r="I4" s="633"/>
    </row>
    <row r="5" spans="1:9" ht="13.8" x14ac:dyDescent="0.3">
      <c r="A5" s="633"/>
      <c r="B5" s="633"/>
      <c r="C5" s="633"/>
      <c r="D5" s="633"/>
      <c r="E5" s="633"/>
      <c r="F5" s="633"/>
      <c r="G5" s="633"/>
      <c r="H5" s="633"/>
      <c r="I5" s="633"/>
    </row>
    <row r="6" spans="1:9" ht="13.8" x14ac:dyDescent="0.3">
      <c r="A6" s="633"/>
      <c r="B6" s="633"/>
      <c r="C6" s="633"/>
      <c r="D6" s="633"/>
      <c r="E6" s="633"/>
      <c r="F6" s="633"/>
      <c r="G6" s="633"/>
      <c r="H6" s="633"/>
      <c r="I6" s="633"/>
    </row>
    <row r="7" spans="1:9" ht="13.8" x14ac:dyDescent="0.3">
      <c r="A7" s="633"/>
      <c r="B7" s="633"/>
      <c r="C7" s="633"/>
      <c r="D7" s="633"/>
      <c r="E7" s="633"/>
      <c r="F7" s="633"/>
      <c r="G7" s="633"/>
      <c r="H7" s="633"/>
      <c r="I7" s="633"/>
    </row>
    <row r="8" spans="1:9" ht="13.8" x14ac:dyDescent="0.3">
      <c r="A8" s="633"/>
      <c r="B8" s="633"/>
      <c r="C8" s="633"/>
      <c r="D8" s="633"/>
      <c r="E8" s="633"/>
      <c r="F8" s="633"/>
      <c r="G8" s="633"/>
      <c r="H8" s="633"/>
      <c r="I8" s="633"/>
    </row>
    <row r="9" spans="1:9" ht="13.8" x14ac:dyDescent="0.3">
      <c r="A9" s="633"/>
      <c r="B9" s="633"/>
      <c r="C9" s="633"/>
      <c r="D9" s="633"/>
      <c r="E9" s="633"/>
      <c r="F9" s="633"/>
      <c r="G9" s="633"/>
      <c r="H9" s="633"/>
      <c r="I9" s="633"/>
    </row>
    <row r="10" spans="1:9" ht="13.8" x14ac:dyDescent="0.3">
      <c r="A10" s="633"/>
      <c r="B10" s="633"/>
      <c r="C10" s="633"/>
      <c r="D10" s="633"/>
      <c r="E10" s="633"/>
      <c r="F10" s="633"/>
      <c r="G10" s="633"/>
      <c r="H10" s="633"/>
      <c r="I10" s="633"/>
    </row>
    <row r="11" spans="1:9" ht="13.8" x14ac:dyDescent="0.3">
      <c r="A11" s="633"/>
      <c r="B11" s="633"/>
      <c r="C11" s="633"/>
      <c r="D11" s="633"/>
      <c r="E11" s="633"/>
      <c r="F11" s="633"/>
      <c r="G11" s="633"/>
      <c r="H11" s="633"/>
      <c r="I11" s="633"/>
    </row>
    <row r="12" spans="1:9" ht="13.8" x14ac:dyDescent="0.3">
      <c r="A12" s="633"/>
      <c r="B12" s="633"/>
      <c r="C12" s="633"/>
      <c r="D12" s="633"/>
      <c r="E12" s="633"/>
      <c r="F12" s="633"/>
      <c r="G12" s="633"/>
      <c r="H12" s="633"/>
      <c r="I12" s="633"/>
    </row>
    <row r="13" spans="1:9" ht="13.8" x14ac:dyDescent="0.3">
      <c r="A13" s="633"/>
      <c r="B13" s="633"/>
      <c r="C13" s="633"/>
      <c r="D13" s="633"/>
      <c r="E13" s="633"/>
      <c r="F13" s="633"/>
      <c r="G13" s="633"/>
      <c r="H13" s="633"/>
      <c r="I13" s="633"/>
    </row>
    <row r="14" spans="1:9" ht="13.8" x14ac:dyDescent="0.3">
      <c r="A14" s="633"/>
      <c r="B14" s="633"/>
      <c r="C14" s="633"/>
      <c r="D14" s="633"/>
      <c r="E14" s="633"/>
      <c r="F14" s="633"/>
      <c r="G14" s="633"/>
      <c r="H14" s="633"/>
      <c r="I14" s="633"/>
    </row>
    <row r="15" spans="1:9" ht="13.8" x14ac:dyDescent="0.3">
      <c r="A15" s="633"/>
      <c r="B15" s="633"/>
      <c r="C15" s="633"/>
      <c r="D15" s="633"/>
      <c r="E15" s="633"/>
      <c r="F15" s="633"/>
      <c r="G15" s="633"/>
      <c r="H15" s="633"/>
      <c r="I15" s="633"/>
    </row>
    <row r="16" spans="1:9" ht="13.8" x14ac:dyDescent="0.3">
      <c r="A16" s="633"/>
      <c r="B16" s="633"/>
      <c r="C16" s="633"/>
      <c r="D16" s="633"/>
      <c r="E16" s="633"/>
      <c r="F16" s="633"/>
      <c r="G16" s="633"/>
      <c r="H16" s="633"/>
      <c r="I16" s="633"/>
    </row>
    <row r="17" spans="1:9" ht="13.8" x14ac:dyDescent="0.3">
      <c r="A17" s="633"/>
      <c r="B17" s="633"/>
      <c r="C17" s="633"/>
      <c r="D17" s="633"/>
      <c r="E17" s="633"/>
      <c r="F17" s="633"/>
      <c r="G17" s="633"/>
      <c r="H17" s="633"/>
      <c r="I17" s="633"/>
    </row>
    <row r="18" spans="1:9" ht="13.8" x14ac:dyDescent="0.3">
      <c r="A18" s="633"/>
      <c r="B18" s="633"/>
      <c r="C18" s="633"/>
      <c r="D18" s="633"/>
      <c r="E18" s="633"/>
      <c r="F18" s="633"/>
      <c r="G18" s="633"/>
      <c r="H18" s="633"/>
      <c r="I18" s="633"/>
    </row>
    <row r="19" spans="1:9" ht="13.8" x14ac:dyDescent="0.3">
      <c r="A19" s="633"/>
      <c r="B19" s="633"/>
      <c r="C19" s="633"/>
      <c r="D19" s="633"/>
      <c r="E19" s="633"/>
      <c r="F19" s="633"/>
      <c r="G19" s="633"/>
      <c r="H19" s="633"/>
      <c r="I19" s="633"/>
    </row>
    <row r="20" spans="1:9" ht="13.8" x14ac:dyDescent="0.3">
      <c r="A20" s="633"/>
      <c r="B20" s="633"/>
      <c r="C20" s="633"/>
      <c r="D20" s="633"/>
      <c r="E20" s="633"/>
      <c r="F20" s="633"/>
      <c r="G20" s="633"/>
      <c r="H20" s="633"/>
      <c r="I20" s="633"/>
    </row>
    <row r="21" spans="1:9" ht="13.8" x14ac:dyDescent="0.3">
      <c r="A21" s="633"/>
      <c r="B21" s="633"/>
      <c r="C21" s="633"/>
      <c r="D21" s="633"/>
      <c r="E21" s="633"/>
      <c r="F21" s="633"/>
      <c r="G21" s="633"/>
      <c r="H21" s="633"/>
      <c r="I21" s="633"/>
    </row>
    <row r="22" spans="1:9" ht="13.8" x14ac:dyDescent="0.3">
      <c r="A22" s="633"/>
      <c r="B22" s="633"/>
      <c r="C22" s="633"/>
      <c r="D22" s="633"/>
      <c r="E22" s="633"/>
      <c r="F22" s="633"/>
      <c r="G22" s="633"/>
      <c r="H22" s="633"/>
      <c r="I22" s="633"/>
    </row>
    <row r="23" spans="1:9" ht="13.8" x14ac:dyDescent="0.3">
      <c r="A23" s="633"/>
      <c r="B23" s="633"/>
      <c r="C23" s="633"/>
      <c r="D23" s="633"/>
      <c r="E23" s="633"/>
      <c r="F23" s="633"/>
      <c r="G23" s="633"/>
      <c r="H23" s="633"/>
      <c r="I23" s="633"/>
    </row>
    <row r="24" spans="1:9" ht="13.8" x14ac:dyDescent="0.3">
      <c r="A24" s="633"/>
      <c r="B24" s="633"/>
      <c r="C24" s="633"/>
      <c r="D24" s="633"/>
      <c r="E24" s="633"/>
      <c r="F24" s="633"/>
      <c r="G24" s="633"/>
      <c r="H24" s="633"/>
      <c r="I24" s="633"/>
    </row>
    <row r="25" spans="1:9" ht="13.8" x14ac:dyDescent="0.3">
      <c r="A25" s="633"/>
      <c r="B25" s="633"/>
      <c r="C25" s="633"/>
      <c r="D25" s="633"/>
      <c r="E25" s="633"/>
      <c r="F25" s="633"/>
      <c r="G25" s="633"/>
      <c r="H25" s="633"/>
      <c r="I25" s="633"/>
    </row>
    <row r="26" spans="1:9" ht="13.8" x14ac:dyDescent="0.3">
      <c r="A26" s="633"/>
      <c r="B26" s="633"/>
      <c r="C26" s="633"/>
      <c r="D26" s="633"/>
      <c r="E26" s="633"/>
      <c r="F26" s="633"/>
      <c r="G26" s="633"/>
      <c r="H26" s="633"/>
      <c r="I26" s="633"/>
    </row>
    <row r="27" spans="1:9" ht="13.8" x14ac:dyDescent="0.3">
      <c r="A27" s="633"/>
      <c r="B27" s="633"/>
      <c r="C27" s="633"/>
      <c r="D27" s="633"/>
      <c r="E27" s="633"/>
      <c r="F27" s="633"/>
      <c r="G27" s="633"/>
      <c r="H27" s="633"/>
      <c r="I27" s="633"/>
    </row>
    <row r="28" spans="1:9" ht="13.8" x14ac:dyDescent="0.3">
      <c r="A28" s="633"/>
      <c r="B28" s="633"/>
      <c r="C28" s="633"/>
      <c r="D28" s="633"/>
      <c r="E28" s="633"/>
      <c r="F28" s="633"/>
      <c r="G28" s="633"/>
      <c r="H28" s="633"/>
      <c r="I28" s="633"/>
    </row>
    <row r="29" spans="1:9" ht="13.8" x14ac:dyDescent="0.3">
      <c r="A29" s="633"/>
      <c r="B29" s="633"/>
      <c r="C29" s="633"/>
      <c r="D29" s="633"/>
      <c r="E29" s="633"/>
      <c r="F29" s="633"/>
      <c r="G29" s="633"/>
      <c r="H29" s="633"/>
      <c r="I29" s="633"/>
    </row>
  </sheetData>
  <phoneticPr fontId="57" type="noConversion"/>
  <pageMargins left="0.25" right="0.25" top="0.5" bottom="0.75" header="0.5" footer="0.5"/>
  <pageSetup orientation="landscape" r:id="rId1"/>
  <headerFooter alignWithMargins="0"/>
  <drawing r:id="rId2"/>
  <legacyDrawing r:id="rId3"/>
  <oleObjects>
    <mc:AlternateContent xmlns:mc="http://schemas.openxmlformats.org/markup-compatibility/2006">
      <mc:Choice Requires="x14">
        <oleObject progId="PowerPoint.Slide.8" shapeId="33793" r:id="rId4">
          <objectPr defaultSize="0" autoPict="0" r:id="rId5">
            <anchor moveWithCells="1">
              <from>
                <xdr:col>0</xdr:col>
                <xdr:colOff>83820</xdr:colOff>
                <xdr:row>4</xdr:row>
                <xdr:rowOff>68580</xdr:rowOff>
              </from>
              <to>
                <xdr:col>7</xdr:col>
                <xdr:colOff>160020</xdr:colOff>
                <xdr:row>25</xdr:row>
                <xdr:rowOff>76200</xdr:rowOff>
              </to>
            </anchor>
          </objectPr>
        </oleObject>
      </mc:Choice>
      <mc:Fallback>
        <oleObject progId="PowerPoint.Slide.8" shapeId="33793" r:id="rId4"/>
      </mc:Fallback>
    </mc:AlternateContent>
  </oleObjec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1:N54"/>
  <sheetViews>
    <sheetView zoomScaleNormal="75" workbookViewId="0">
      <selection activeCell="H21" sqref="H21"/>
    </sheetView>
  </sheetViews>
  <sheetFormatPr defaultColWidth="7.88671875" defaultRowHeight="13.2" x14ac:dyDescent="0.25"/>
  <cols>
    <col min="1" max="1" width="8" style="1" customWidth="1"/>
    <col min="2" max="2" width="11.5546875" style="1" customWidth="1"/>
    <col min="3" max="3" width="46.5546875" style="1" customWidth="1"/>
    <col min="4" max="9" width="7.109375" style="1" customWidth="1"/>
    <col min="10" max="10" width="1.44140625" style="1" customWidth="1"/>
    <col min="11" max="11" width="17.44140625" style="1" customWidth="1"/>
    <col min="12" max="12" width="17.5546875" style="1" customWidth="1"/>
    <col min="13" max="13" width="3.44140625" style="1" customWidth="1"/>
    <col min="14" max="14" width="12.44140625" style="1" bestFit="1" customWidth="1"/>
    <col min="15" max="16384" width="7.88671875" style="1"/>
  </cols>
  <sheetData>
    <row r="1" spans="2:14" ht="15.6" thickBot="1" x14ac:dyDescent="0.3">
      <c r="B1" s="427"/>
      <c r="C1" s="427"/>
      <c r="D1" s="424"/>
      <c r="E1" s="424"/>
      <c r="F1" s="424"/>
      <c r="G1" s="424"/>
      <c r="H1" s="424"/>
      <c r="I1" s="406" t="s">
        <v>82</v>
      </c>
      <c r="K1" s="6"/>
      <c r="L1" s="6"/>
    </row>
    <row r="2" spans="2:14" ht="25.5" customHeight="1" thickBot="1" x14ac:dyDescent="0.3">
      <c r="B2" s="427"/>
      <c r="C2" s="427"/>
      <c r="D2" s="424"/>
      <c r="E2" s="424"/>
      <c r="F2" s="424"/>
      <c r="G2" s="424"/>
      <c r="H2" s="424"/>
      <c r="I2" s="406" t="s">
        <v>85</v>
      </c>
      <c r="K2" s="6"/>
      <c r="L2" s="6"/>
    </row>
    <row r="3" spans="2:14" ht="13.8" thickBot="1" x14ac:dyDescent="0.3">
      <c r="B3" s="304"/>
      <c r="C3" s="304"/>
      <c r="D3" s="304"/>
      <c r="E3" s="304"/>
      <c r="F3" s="304"/>
      <c r="G3" s="304"/>
      <c r="H3" s="304"/>
      <c r="I3" s="304"/>
      <c r="J3" s="304"/>
      <c r="K3" s="304"/>
      <c r="L3" s="304"/>
    </row>
    <row r="4" spans="2:14" ht="15.6" x14ac:dyDescent="0.3">
      <c r="B4" s="2271"/>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258</v>
      </c>
      <c r="C7" s="2284"/>
      <c r="D7" s="2284"/>
      <c r="E7" s="2"/>
      <c r="F7" s="2"/>
      <c r="G7" s="2"/>
      <c r="H7" s="2"/>
      <c r="I7" s="2"/>
      <c r="J7" s="2"/>
      <c r="K7" s="2"/>
      <c r="L7" s="2"/>
      <c r="M7" s="46"/>
    </row>
    <row r="8" spans="2:14" ht="15.6" x14ac:dyDescent="0.3">
      <c r="B8" s="10" t="s">
        <v>259</v>
      </c>
      <c r="C8" s="3"/>
      <c r="D8" s="3"/>
      <c r="E8" s="2"/>
      <c r="F8" s="2"/>
      <c r="G8" s="83" t="s">
        <v>967</v>
      </c>
      <c r="H8" s="4"/>
      <c r="I8" s="4"/>
      <c r="J8" s="4"/>
      <c r="K8" s="4"/>
      <c r="L8" s="2"/>
      <c r="M8" s="46"/>
    </row>
    <row r="9" spans="2:14" x14ac:dyDescent="0.25">
      <c r="B9" s="47" t="s">
        <v>797</v>
      </c>
      <c r="C9" s="3"/>
      <c r="D9" s="3"/>
      <c r="E9" s="3"/>
      <c r="F9" s="4"/>
      <c r="G9" s="4"/>
      <c r="H9" s="4"/>
      <c r="I9" s="4"/>
      <c r="J9" s="4"/>
      <c r="K9" s="4"/>
      <c r="L9" s="4"/>
      <c r="M9" s="40"/>
      <c r="N9" s="5"/>
    </row>
    <row r="10" spans="2:14" x14ac:dyDescent="0.25">
      <c r="B10" s="2326"/>
      <c r="C10" s="2327"/>
      <c r="D10" s="4"/>
      <c r="E10" s="4"/>
      <c r="F10" s="4"/>
      <c r="G10" s="4"/>
      <c r="H10" s="4"/>
      <c r="I10" s="4"/>
      <c r="J10" s="4"/>
      <c r="K10" s="4"/>
      <c r="L10" s="4"/>
      <c r="M10" s="40"/>
      <c r="N10" s="5"/>
    </row>
    <row r="11" spans="2:14" x14ac:dyDescent="0.25">
      <c r="B11" s="10"/>
      <c r="C11" s="4"/>
      <c r="D11" s="4"/>
      <c r="E11" s="4"/>
      <c r="F11" s="4"/>
      <c r="G11" s="4"/>
      <c r="H11" s="4"/>
      <c r="I11" s="4"/>
      <c r="J11" s="4"/>
      <c r="K11" s="4"/>
      <c r="L11" s="4"/>
      <c r="M11" s="40"/>
      <c r="N11" s="5"/>
    </row>
    <row r="12" spans="2:14" ht="13.8" thickBot="1" x14ac:dyDescent="0.3">
      <c r="B12" s="10"/>
      <c r="C12" s="6" t="s">
        <v>1366</v>
      </c>
      <c r="D12" s="6"/>
      <c r="E12" s="6"/>
      <c r="F12" s="6" t="s">
        <v>1408</v>
      </c>
      <c r="G12" s="6"/>
      <c r="H12" s="6"/>
      <c r="I12" s="6"/>
      <c r="J12" s="6"/>
      <c r="K12" s="6"/>
      <c r="L12" s="6"/>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56" t="s">
        <v>1380</v>
      </c>
      <c r="C15" s="7" t="s">
        <v>1367</v>
      </c>
      <c r="D15" s="8" t="s">
        <v>1368</v>
      </c>
      <c r="E15" s="8" t="s">
        <v>1377</v>
      </c>
      <c r="F15" s="8" t="s">
        <v>1369</v>
      </c>
      <c r="G15" s="8" t="s">
        <v>1370</v>
      </c>
      <c r="H15" s="8" t="s">
        <v>1122</v>
      </c>
      <c r="I15" s="8" t="s">
        <v>1120</v>
      </c>
      <c r="J15" s="8"/>
      <c r="K15" s="8" t="s">
        <v>1371</v>
      </c>
      <c r="L15" s="9" t="s">
        <v>1371</v>
      </c>
      <c r="M15" s="40"/>
      <c r="N15" s="5"/>
    </row>
    <row r="16" spans="2:14" x14ac:dyDescent="0.25">
      <c r="B16" s="10"/>
      <c r="C16" s="10"/>
      <c r="D16" s="4"/>
      <c r="E16" s="4"/>
      <c r="F16" s="4"/>
      <c r="G16" s="4"/>
      <c r="H16" s="11" t="s">
        <v>1121</v>
      </c>
      <c r="I16" s="11" t="s">
        <v>1119</v>
      </c>
      <c r="J16" s="4"/>
      <c r="K16" s="11"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10" t="s">
        <v>1379</v>
      </c>
      <c r="C18" s="239"/>
      <c r="D18" s="4"/>
      <c r="E18" s="4"/>
      <c r="F18" s="4"/>
      <c r="G18" s="4"/>
      <c r="H18" s="4"/>
      <c r="I18" s="4"/>
      <c r="J18" s="4"/>
      <c r="K18" s="18"/>
      <c r="L18" s="19"/>
      <c r="M18" s="40"/>
      <c r="N18" s="5"/>
    </row>
    <row r="19" spans="2:14" x14ac:dyDescent="0.25">
      <c r="B19" s="10"/>
      <c r="C19" s="20"/>
      <c r="D19" s="21"/>
      <c r="E19" s="21"/>
      <c r="F19" s="21"/>
      <c r="G19" s="21"/>
      <c r="H19" s="407"/>
      <c r="I19" s="21"/>
      <c r="J19" s="4"/>
      <c r="K19" s="22"/>
      <c r="L19" s="23"/>
      <c r="M19" s="40"/>
      <c r="N19" s="5"/>
    </row>
    <row r="20" spans="2:14" x14ac:dyDescent="0.25">
      <c r="B20" s="10"/>
      <c r="C20" s="20"/>
      <c r="D20" s="21"/>
      <c r="E20" s="21"/>
      <c r="F20" s="21"/>
      <c r="G20" s="21"/>
      <c r="H20" s="407"/>
      <c r="I20" s="21"/>
      <c r="J20" s="4"/>
      <c r="K20" s="63"/>
      <c r="L20" s="25"/>
      <c r="M20" s="40"/>
      <c r="N20" s="5"/>
    </row>
    <row r="21" spans="2:14" x14ac:dyDescent="0.25">
      <c r="B21" s="10"/>
      <c r="C21" s="57"/>
      <c r="D21" s="90"/>
      <c r="E21" s="90"/>
      <c r="F21" s="90"/>
      <c r="G21" s="21"/>
      <c r="H21" s="407"/>
      <c r="I21" s="21"/>
      <c r="J21" s="4"/>
      <c r="K21" s="22"/>
      <c r="L21" s="23"/>
      <c r="M21" s="40"/>
      <c r="N21" s="26"/>
    </row>
    <row r="22" spans="2:14" x14ac:dyDescent="0.25">
      <c r="B22" s="10" t="s">
        <v>1379</v>
      </c>
      <c r="C22" s="239"/>
      <c r="D22" s="90"/>
      <c r="E22" s="90"/>
      <c r="F22" s="90"/>
      <c r="G22" s="21"/>
      <c r="H22" s="407"/>
      <c r="I22" s="21"/>
      <c r="J22" s="4"/>
      <c r="K22" s="22"/>
      <c r="L22" s="23"/>
      <c r="M22" s="40"/>
      <c r="N22" s="5"/>
    </row>
    <row r="23" spans="2:14" x14ac:dyDescent="0.25">
      <c r="B23" s="10"/>
      <c r="C23" s="57"/>
      <c r="D23" s="90"/>
      <c r="E23" s="90"/>
      <c r="F23" s="90"/>
      <c r="G23" s="21"/>
      <c r="H23" s="407"/>
      <c r="I23" s="21"/>
      <c r="J23" s="4"/>
      <c r="K23" s="22"/>
      <c r="L23" s="23"/>
      <c r="M23" s="40"/>
      <c r="N23" s="5"/>
    </row>
    <row r="24" spans="2:14" x14ac:dyDescent="0.25">
      <c r="B24" s="10"/>
      <c r="C24" s="20"/>
      <c r="D24" s="21"/>
      <c r="E24" s="21"/>
      <c r="F24" s="21"/>
      <c r="G24" s="21"/>
      <c r="H24" s="407"/>
      <c r="I24" s="21"/>
      <c r="J24" s="4"/>
      <c r="K24" s="22"/>
      <c r="L24" s="23"/>
      <c r="M24" s="40"/>
      <c r="N24" s="5"/>
    </row>
    <row r="25" spans="2:14" x14ac:dyDescent="0.25">
      <c r="B25" s="10"/>
      <c r="C25" s="20"/>
      <c r="D25" s="21"/>
      <c r="E25" s="21"/>
      <c r="F25" s="21"/>
      <c r="G25" s="21"/>
      <c r="H25" s="407"/>
      <c r="I25" s="21"/>
      <c r="J25" s="4"/>
      <c r="K25" s="22"/>
      <c r="L25" s="23"/>
      <c r="M25" s="40"/>
      <c r="N25" s="5"/>
    </row>
    <row r="26" spans="2:14" ht="13.8" thickBot="1" x14ac:dyDescent="0.3">
      <c r="B26" s="10"/>
      <c r="C26" s="20"/>
      <c r="D26" s="21"/>
      <c r="E26" s="21"/>
      <c r="F26" s="21"/>
      <c r="G26" s="21"/>
      <c r="H26" s="21"/>
      <c r="I26" s="21"/>
      <c r="J26" s="4"/>
      <c r="K26" s="22"/>
      <c r="L26" s="23"/>
      <c r="M26" s="40"/>
      <c r="N26" s="5"/>
    </row>
    <row r="27" spans="2:14" x14ac:dyDescent="0.25">
      <c r="B27" s="10"/>
      <c r="C27" s="2343"/>
      <c r="D27" s="2344"/>
      <c r="E27" s="2344"/>
      <c r="F27" s="2344"/>
      <c r="G27" s="2344"/>
      <c r="H27" s="2344"/>
      <c r="I27" s="2344"/>
      <c r="J27" s="29"/>
      <c r="K27" s="30"/>
      <c r="L27" s="31"/>
      <c r="M27" s="40"/>
      <c r="N27" s="5"/>
    </row>
    <row r="28" spans="2:14" ht="13.8" thickBot="1" x14ac:dyDescent="0.3">
      <c r="B28" s="10"/>
      <c r="C28" s="2345"/>
      <c r="D28" s="2346"/>
      <c r="E28" s="2346"/>
      <c r="F28" s="2346"/>
      <c r="G28" s="2346"/>
      <c r="H28" s="2346"/>
      <c r="I28" s="2346"/>
      <c r="J28" s="4"/>
      <c r="K28" s="32">
        <f>SUM(K19:K27)</f>
        <v>0</v>
      </c>
      <c r="L28" s="33">
        <f>SUM(L19:L27)</f>
        <v>0</v>
      </c>
      <c r="M28" s="40"/>
      <c r="N28" s="84"/>
    </row>
    <row r="29" spans="2:14" ht="21" customHeight="1" thickTop="1" thickBot="1" x14ac:dyDescent="0.3">
      <c r="B29" s="10"/>
      <c r="C29" s="2347"/>
      <c r="D29" s="2348"/>
      <c r="E29" s="2348"/>
      <c r="F29" s="2348"/>
      <c r="G29" s="2348"/>
      <c r="H29" s="2348"/>
      <c r="I29" s="2348"/>
      <c r="J29" s="6"/>
      <c r="K29" s="35"/>
      <c r="L29" s="36">
        <f>+L28-K28</f>
        <v>0</v>
      </c>
      <c r="M29" s="40"/>
    </row>
    <row r="30" spans="2:14" ht="10.5" customHeight="1" x14ac:dyDescent="0.25">
      <c r="B30" s="10"/>
      <c r="C30" s="4"/>
      <c r="D30" s="4"/>
      <c r="E30" s="4"/>
      <c r="F30" s="4"/>
      <c r="G30" s="4"/>
      <c r="H30" s="4"/>
      <c r="I30" s="4"/>
      <c r="J30" s="4"/>
      <c r="K30" s="4"/>
      <c r="L30" s="4"/>
      <c r="M30" s="40"/>
    </row>
    <row r="31" spans="2:14" x14ac:dyDescent="0.25">
      <c r="B31" s="10"/>
      <c r="C31" s="2279" t="s">
        <v>1409</v>
      </c>
      <c r="D31" s="2279"/>
      <c r="E31" s="4"/>
      <c r="F31" s="4"/>
      <c r="G31" s="4"/>
      <c r="H31" s="4"/>
      <c r="I31" s="4"/>
      <c r="J31" s="4"/>
      <c r="K31" s="4"/>
      <c r="L31" s="37"/>
      <c r="M31" s="40"/>
    </row>
    <row r="32" spans="2:14" x14ac:dyDescent="0.25">
      <c r="B32" s="10"/>
      <c r="C32" s="4"/>
      <c r="D32" s="4"/>
      <c r="E32" s="4"/>
      <c r="F32" s="4"/>
      <c r="G32" s="4"/>
      <c r="H32" s="4"/>
      <c r="I32" s="4"/>
      <c r="J32" s="4"/>
      <c r="K32" s="4"/>
      <c r="L32" s="37"/>
      <c r="M32" s="40"/>
    </row>
    <row r="33" spans="2:13" x14ac:dyDescent="0.25">
      <c r="B33" s="10"/>
      <c r="C33" s="132"/>
      <c r="D33" s="132"/>
      <c r="E33" s="132"/>
      <c r="F33" s="132"/>
      <c r="G33" s="132"/>
      <c r="H33" s="132"/>
      <c r="I33" s="132"/>
      <c r="J33" s="132"/>
      <c r="K33" s="132"/>
      <c r="L33" s="37"/>
      <c r="M33" s="40"/>
    </row>
    <row r="34" spans="2:13" ht="8.25" customHeight="1" x14ac:dyDescent="0.25">
      <c r="B34" s="10"/>
      <c r="C34" s="4"/>
      <c r="D34" s="4"/>
      <c r="E34" s="4"/>
      <c r="F34" s="4"/>
      <c r="G34" s="4"/>
      <c r="H34" s="4"/>
      <c r="I34" s="4"/>
      <c r="J34" s="4"/>
      <c r="K34" s="4"/>
      <c r="L34" s="37"/>
      <c r="M34" s="40"/>
    </row>
    <row r="35" spans="2:13" x14ac:dyDescent="0.25">
      <c r="B35" s="10"/>
      <c r="C35" s="3" t="s">
        <v>962</v>
      </c>
      <c r="D35" s="3"/>
      <c r="E35" s="4"/>
      <c r="F35" s="4"/>
      <c r="G35" s="4"/>
      <c r="H35" s="4"/>
      <c r="I35" s="4"/>
      <c r="J35" s="4"/>
      <c r="K35" s="4"/>
      <c r="L35" s="37"/>
      <c r="M35" s="40"/>
    </row>
    <row r="36" spans="2:13" ht="13.5" customHeight="1" x14ac:dyDescent="0.25">
      <c r="B36" s="10"/>
      <c r="C36" s="3"/>
      <c r="D36" s="3"/>
      <c r="E36" s="4"/>
      <c r="F36" s="4"/>
      <c r="G36" s="4"/>
      <c r="H36" s="4"/>
      <c r="I36" s="4"/>
      <c r="J36" s="4"/>
      <c r="K36" s="4"/>
      <c r="L36" s="37"/>
      <c r="M36" s="40"/>
    </row>
    <row r="37" spans="2:13" x14ac:dyDescent="0.25">
      <c r="B37" s="10"/>
      <c r="C37" s="3" t="s">
        <v>963</v>
      </c>
      <c r="D37" s="3"/>
      <c r="E37" s="4"/>
      <c r="F37" s="4"/>
      <c r="G37" s="4"/>
      <c r="H37" s="4"/>
      <c r="I37" s="4"/>
      <c r="J37" s="4"/>
      <c r="K37" s="4"/>
      <c r="L37" s="37"/>
      <c r="M37" s="40"/>
    </row>
    <row r="38" spans="2:13" x14ac:dyDescent="0.25">
      <c r="B38" s="10"/>
      <c r="C38" s="3" t="s">
        <v>964</v>
      </c>
      <c r="D38" s="3"/>
      <c r="E38" s="4"/>
      <c r="F38" s="4"/>
      <c r="G38" s="4"/>
      <c r="H38" s="4"/>
      <c r="I38" s="4"/>
      <c r="J38" s="4"/>
      <c r="K38" s="4"/>
      <c r="L38" s="37"/>
      <c r="M38" s="40"/>
    </row>
    <row r="39" spans="2:13" x14ac:dyDescent="0.25">
      <c r="B39" s="10"/>
      <c r="C39" s="3" t="s">
        <v>965</v>
      </c>
      <c r="D39" s="3"/>
      <c r="E39" s="4"/>
      <c r="F39" s="4"/>
      <c r="G39" s="4"/>
      <c r="H39" s="4"/>
      <c r="I39" s="4"/>
      <c r="J39" s="4"/>
      <c r="K39" s="4"/>
      <c r="L39" s="37"/>
      <c r="M39" s="40"/>
    </row>
    <row r="40" spans="2:13" ht="7.5" customHeight="1" x14ac:dyDescent="0.25">
      <c r="B40" s="10"/>
      <c r="C40" s="3"/>
      <c r="D40" s="3"/>
      <c r="E40" s="4"/>
      <c r="F40" s="4"/>
      <c r="G40" s="4"/>
      <c r="H40" s="4"/>
      <c r="I40" s="4"/>
      <c r="J40" s="4"/>
      <c r="K40" s="4"/>
      <c r="L40" s="37"/>
      <c r="M40" s="40"/>
    </row>
    <row r="41" spans="2:13" x14ac:dyDescent="0.25">
      <c r="B41" s="10"/>
      <c r="C41" s="3" t="s">
        <v>64</v>
      </c>
      <c r="D41" s="3"/>
      <c r="E41" s="4"/>
      <c r="F41" s="4"/>
      <c r="G41" s="4"/>
      <c r="H41" s="4"/>
      <c r="M41" s="40"/>
    </row>
    <row r="42" spans="2:13" x14ac:dyDescent="0.25">
      <c r="B42" s="10"/>
      <c r="C42" s="4"/>
      <c r="D42" s="4"/>
      <c r="E42" s="4"/>
      <c r="F42" s="4"/>
      <c r="G42" s="4"/>
      <c r="H42" s="4"/>
      <c r="I42" s="3" t="s">
        <v>960</v>
      </c>
      <c r="J42" s="3"/>
      <c r="K42" s="3"/>
      <c r="L42" s="408"/>
      <c r="M42" s="40"/>
    </row>
    <row r="43" spans="2:13" x14ac:dyDescent="0.25">
      <c r="B43" s="10"/>
      <c r="C43" s="4"/>
      <c r="D43" s="4"/>
      <c r="E43" s="4"/>
      <c r="F43" s="4"/>
      <c r="G43" s="4"/>
      <c r="H43" s="4"/>
      <c r="I43" s="3" t="s">
        <v>961</v>
      </c>
      <c r="J43" s="3"/>
      <c r="K43" s="3"/>
      <c r="L43" s="368"/>
      <c r="M43" s="40"/>
    </row>
    <row r="44" spans="2:13" ht="13.8" thickBot="1" x14ac:dyDescent="0.3">
      <c r="B44" s="34"/>
      <c r="C44" s="6"/>
      <c r="D44" s="6"/>
      <c r="E44" s="6"/>
      <c r="F44" s="6"/>
      <c r="G44" s="6"/>
      <c r="H44" s="6"/>
      <c r="I44" s="136" t="s">
        <v>253</v>
      </c>
      <c r="J44" s="136"/>
      <c r="K44" s="136"/>
      <c r="L44" s="423"/>
      <c r="M44" s="50"/>
    </row>
    <row r="46" spans="2:13" x14ac:dyDescent="0.25">
      <c r="C46" s="4"/>
      <c r="H46" s="4"/>
      <c r="I46" s="4"/>
      <c r="J46" s="4"/>
      <c r="K46" s="4"/>
    </row>
    <row r="47" spans="2:13" x14ac:dyDescent="0.25">
      <c r="C47" s="77"/>
    </row>
    <row r="49" spans="3:12" x14ac:dyDescent="0.25">
      <c r="C49" s="4"/>
      <c r="H49" s="4"/>
      <c r="I49" s="4"/>
      <c r="J49" s="4"/>
      <c r="K49" s="4"/>
      <c r="L49" s="4"/>
    </row>
    <row r="50" spans="3:12" x14ac:dyDescent="0.25">
      <c r="H50" s="4"/>
      <c r="I50" s="4"/>
      <c r="J50" s="4"/>
      <c r="K50" s="4"/>
      <c r="L50" s="4"/>
    </row>
    <row r="51" spans="3:12" x14ac:dyDescent="0.25">
      <c r="H51" s="4"/>
      <c r="I51" s="4"/>
      <c r="J51" s="4"/>
      <c r="K51" s="4"/>
      <c r="L51" s="4"/>
    </row>
    <row r="52" spans="3:12" x14ac:dyDescent="0.25">
      <c r="H52" s="4"/>
      <c r="I52" s="4"/>
      <c r="J52" s="4"/>
      <c r="K52" s="4"/>
      <c r="L52" s="4"/>
    </row>
    <row r="53" spans="3:12" x14ac:dyDescent="0.25">
      <c r="H53" s="4"/>
      <c r="I53" s="4"/>
      <c r="J53" s="4"/>
      <c r="K53" s="4"/>
      <c r="L53" s="4"/>
    </row>
    <row r="54" spans="3:12" x14ac:dyDescent="0.25">
      <c r="H54" s="4"/>
      <c r="I54" s="4"/>
      <c r="J54" s="4"/>
      <c r="K54" s="4"/>
      <c r="L54" s="4"/>
    </row>
  </sheetData>
  <mergeCells count="7">
    <mergeCell ref="B4:L4"/>
    <mergeCell ref="B6:L6"/>
    <mergeCell ref="C31:D31"/>
    <mergeCell ref="B7:D7"/>
    <mergeCell ref="B10:C10"/>
    <mergeCell ref="C27:I29"/>
    <mergeCell ref="B5:M5"/>
  </mergeCells>
  <phoneticPr fontId="0" type="noConversion"/>
  <printOptions horizontalCentered="1"/>
  <pageMargins left="0.1" right="0.15" top="1" bottom="0.75" header="0.69" footer="0"/>
  <pageSetup scale="98" fitToHeight="15" orientation="landscape" r:id="rId1"/>
  <headerFooter alignWithMargins="0">
    <oddFooter>&amp;L&amp;"Times New Roman,Regular"&amp;9
Journal Entry Control Log
June 2016
&amp;R&amp;P of &amp;N
&amp;D   &amp;T</oddFooter>
  </headerFooter>
  <rowBreaks count="1" manualBreakCount="1">
    <brk id="44" min="1" max="1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S46"/>
  <sheetViews>
    <sheetView showGridLines="0" topLeftCell="A7" zoomScaleNormal="100" workbookViewId="0">
      <selection activeCell="M44" sqref="M44"/>
    </sheetView>
  </sheetViews>
  <sheetFormatPr defaultColWidth="7.88671875" defaultRowHeight="13.2" x14ac:dyDescent="0.25"/>
  <cols>
    <col min="1" max="1" width="5.44140625" style="1" customWidth="1"/>
    <col min="2" max="2" width="13.109375" style="1" customWidth="1"/>
    <col min="3" max="3" width="46.5546875" style="1" customWidth="1"/>
    <col min="4" max="4" width="9.5546875" style="1" customWidth="1"/>
    <col min="5" max="5" width="7.109375" style="1" customWidth="1"/>
    <col min="6" max="6" width="1.44140625" style="607" customWidth="1"/>
    <col min="7" max="7" width="8.88671875" style="1" customWidth="1"/>
    <col min="8" max="9" width="7.109375" style="1" customWidth="1"/>
    <col min="10" max="10" width="1.44140625" style="607" customWidth="1"/>
    <col min="11" max="11" width="7.109375" style="1" customWidth="1"/>
    <col min="12" max="12" width="1.44140625" style="1" customWidth="1"/>
    <col min="13" max="13" width="13.109375" style="1" customWidth="1"/>
    <col min="14" max="14" width="17.88671875" style="1" customWidth="1"/>
    <col min="15" max="15" width="6.6640625" style="1" customWidth="1"/>
    <col min="16" max="16384" width="7.88671875" style="1"/>
  </cols>
  <sheetData>
    <row r="1" spans="2:15" ht="13.8" thickBot="1" x14ac:dyDescent="0.3">
      <c r="K1" s="406" t="s">
        <v>82</v>
      </c>
      <c r="M1" s="6"/>
      <c r="N1" s="6"/>
    </row>
    <row r="2" spans="2:15" ht="25.5" customHeight="1" thickBot="1" x14ac:dyDescent="0.3">
      <c r="K2" s="406" t="s">
        <v>85</v>
      </c>
      <c r="M2" s="6"/>
      <c r="N2" s="6"/>
    </row>
    <row r="3" spans="2:15" ht="13.8" thickBot="1" x14ac:dyDescent="0.3">
      <c r="C3" s="240"/>
      <c r="D3" s="240"/>
    </row>
    <row r="4" spans="2:15" ht="15.6" x14ac:dyDescent="0.3">
      <c r="B4" s="2271"/>
      <c r="C4" s="2272"/>
      <c r="D4" s="2272"/>
      <c r="E4" s="2272"/>
      <c r="F4" s="2272"/>
      <c r="G4" s="2272"/>
      <c r="H4" s="2272"/>
      <c r="I4" s="2272"/>
      <c r="J4" s="2272"/>
      <c r="K4" s="2272"/>
      <c r="L4" s="2272"/>
      <c r="M4" s="2272"/>
      <c r="N4" s="2301"/>
    </row>
    <row r="5" spans="2:15" s="607" customFormat="1" ht="15.6" customHeight="1" x14ac:dyDescent="0.3">
      <c r="B5" s="2274" t="s">
        <v>1374</v>
      </c>
      <c r="C5" s="2275"/>
      <c r="D5" s="2275"/>
      <c r="E5" s="2275"/>
      <c r="F5" s="2275"/>
      <c r="G5" s="2275"/>
      <c r="H5" s="2275"/>
      <c r="I5" s="2275"/>
      <c r="J5" s="2275"/>
      <c r="K5" s="2275"/>
      <c r="L5" s="2275"/>
      <c r="M5" s="2275"/>
      <c r="N5" s="2295"/>
    </row>
    <row r="6" spans="2:15" ht="15.6" customHeight="1" x14ac:dyDescent="0.3">
      <c r="B6" s="2274" t="s">
        <v>1378</v>
      </c>
      <c r="C6" s="2275"/>
      <c r="D6" s="2275"/>
      <c r="E6" s="2275"/>
      <c r="F6" s="2275"/>
      <c r="G6" s="2275"/>
      <c r="H6" s="2275"/>
      <c r="I6" s="2275"/>
      <c r="J6" s="2275"/>
      <c r="K6" s="2275"/>
      <c r="L6" s="2275"/>
      <c r="M6" s="2275"/>
      <c r="N6" s="2295"/>
    </row>
    <row r="7" spans="2:15" ht="15.6" x14ac:dyDescent="0.3">
      <c r="B7" s="2283" t="s">
        <v>1463</v>
      </c>
      <c r="C7" s="2284"/>
      <c r="D7" s="2284"/>
      <c r="E7" s="1347"/>
      <c r="F7" s="1470"/>
      <c r="G7" s="1347"/>
      <c r="H7" s="1347"/>
      <c r="I7" s="1347"/>
      <c r="J7" s="1470"/>
      <c r="K7" s="1347"/>
      <c r="L7" s="1347"/>
      <c r="M7" s="1347"/>
      <c r="N7" s="1358"/>
    </row>
    <row r="8" spans="2:15" x14ac:dyDescent="0.25">
      <c r="B8" s="10" t="s">
        <v>1331</v>
      </c>
      <c r="C8" s="609"/>
      <c r="D8" s="609"/>
      <c r="E8" s="609"/>
      <c r="F8" s="612"/>
      <c r="G8" s="612"/>
      <c r="H8" s="612"/>
      <c r="I8" s="83" t="s">
        <v>967</v>
      </c>
      <c r="J8" s="612"/>
      <c r="K8" s="612"/>
      <c r="L8" s="612"/>
      <c r="M8" s="612"/>
      <c r="N8" s="40"/>
      <c r="O8" s="5"/>
    </row>
    <row r="9" spans="2:15" x14ac:dyDescent="0.25">
      <c r="B9" s="47" t="s">
        <v>189</v>
      </c>
      <c r="C9" s="609"/>
      <c r="D9" s="612"/>
      <c r="E9" s="612"/>
      <c r="F9" s="612"/>
      <c r="G9" s="612"/>
      <c r="H9" s="612"/>
      <c r="I9" s="612"/>
      <c r="J9" s="612"/>
      <c r="K9" s="612"/>
      <c r="L9" s="612"/>
      <c r="M9" s="612"/>
      <c r="N9" s="40"/>
      <c r="O9" s="5"/>
    </row>
    <row r="10" spans="2:15" x14ac:dyDescent="0.25">
      <c r="B10" s="10"/>
      <c r="C10" s="83" t="s">
        <v>1501</v>
      </c>
      <c r="D10" s="612"/>
      <c r="E10" s="612"/>
      <c r="F10" s="612"/>
      <c r="G10" s="612"/>
      <c r="H10" s="612"/>
      <c r="I10" s="612"/>
      <c r="J10" s="612"/>
      <c r="K10" s="612"/>
      <c r="L10" s="612"/>
      <c r="M10" s="612"/>
      <c r="N10" s="40"/>
      <c r="O10" s="5"/>
    </row>
    <row r="11" spans="2:15" ht="13.8" thickBot="1" x14ac:dyDescent="0.3">
      <c r="B11" s="10"/>
      <c r="C11" s="6" t="s">
        <v>1366</v>
      </c>
      <c r="D11" s="6"/>
      <c r="E11" s="6"/>
      <c r="F11" s="6"/>
      <c r="G11" s="6" t="s">
        <v>1408</v>
      </c>
      <c r="H11" s="6"/>
      <c r="I11" s="6"/>
      <c r="J11" s="6"/>
      <c r="K11" s="6"/>
      <c r="L11" s="6"/>
      <c r="M11" s="6"/>
      <c r="N11" s="50"/>
      <c r="O11" s="5"/>
    </row>
    <row r="12" spans="2:15" x14ac:dyDescent="0.25">
      <c r="B12" s="10"/>
      <c r="C12" s="612"/>
      <c r="D12" s="612"/>
      <c r="E12" s="612"/>
      <c r="F12" s="612"/>
      <c r="G12" s="612"/>
      <c r="H12" s="612"/>
      <c r="I12" s="612"/>
      <c r="J12" s="612"/>
      <c r="K12" s="612"/>
      <c r="L12" s="612"/>
      <c r="M12" s="612"/>
      <c r="N12" s="40"/>
      <c r="O12" s="5"/>
    </row>
    <row r="13" spans="2:15" ht="13.8" thickBot="1" x14ac:dyDescent="0.3">
      <c r="B13" s="10"/>
      <c r="C13" s="612"/>
      <c r="D13" s="612"/>
      <c r="E13" s="612"/>
      <c r="F13" s="612"/>
      <c r="G13" s="612"/>
      <c r="H13" s="612"/>
      <c r="I13" s="612"/>
      <c r="J13" s="612"/>
      <c r="K13" s="612"/>
      <c r="L13" s="612"/>
      <c r="M13" s="612"/>
      <c r="N13" s="40"/>
      <c r="O13" s="5"/>
    </row>
    <row r="14" spans="2:15" x14ac:dyDescent="0.25">
      <c r="B14" s="1094" t="s">
        <v>1380</v>
      </c>
      <c r="C14" s="770" t="s">
        <v>1367</v>
      </c>
      <c r="D14" s="771" t="s">
        <v>1368</v>
      </c>
      <c r="E14" s="771" t="s">
        <v>1377</v>
      </c>
      <c r="F14" s="771"/>
      <c r="G14" s="771" t="s">
        <v>1369</v>
      </c>
      <c r="H14" s="771" t="s">
        <v>1370</v>
      </c>
      <c r="I14" s="771" t="s">
        <v>1122</v>
      </c>
      <c r="J14" s="771"/>
      <c r="K14" s="771" t="s">
        <v>1120</v>
      </c>
      <c r="L14" s="771"/>
      <c r="M14" s="771" t="s">
        <v>1371</v>
      </c>
      <c r="N14" s="772" t="s">
        <v>1371</v>
      </c>
      <c r="O14" s="5"/>
    </row>
    <row r="15" spans="2:15" x14ac:dyDescent="0.25">
      <c r="B15" s="10"/>
      <c r="C15" s="10"/>
      <c r="D15" s="612"/>
      <c r="E15" s="612"/>
      <c r="F15" s="612"/>
      <c r="G15" s="612"/>
      <c r="H15" s="612"/>
      <c r="I15" s="1352" t="s">
        <v>1993</v>
      </c>
      <c r="J15" s="612"/>
      <c r="K15" s="1352" t="s">
        <v>1119</v>
      </c>
      <c r="L15" s="612"/>
      <c r="M15" s="1352" t="s">
        <v>1372</v>
      </c>
      <c r="N15" s="12" t="s">
        <v>1373</v>
      </c>
      <c r="O15" s="5"/>
    </row>
    <row r="16" spans="2:15" ht="6.75" customHeight="1" thickBot="1" x14ac:dyDescent="0.3">
      <c r="B16" s="10"/>
      <c r="C16" s="13"/>
      <c r="D16" s="14"/>
      <c r="E16" s="14"/>
      <c r="F16" s="14"/>
      <c r="G16" s="14"/>
      <c r="H16" s="14"/>
      <c r="I16" s="14"/>
      <c r="J16" s="14"/>
      <c r="K16" s="14"/>
      <c r="L16" s="14"/>
      <c r="M16" s="15"/>
      <c r="N16" s="16"/>
      <c r="O16" s="5"/>
    </row>
    <row r="17" spans="2:15" ht="13.8" thickTop="1" x14ac:dyDescent="0.25">
      <c r="B17" s="10" t="s">
        <v>1379</v>
      </c>
      <c r="C17" s="1349" t="s">
        <v>784</v>
      </c>
      <c r="D17" s="612"/>
      <c r="E17" s="612"/>
      <c r="F17" s="612"/>
      <c r="G17" s="612"/>
      <c r="H17" s="612"/>
      <c r="I17" s="612"/>
      <c r="J17" s="612"/>
      <c r="K17" s="612"/>
      <c r="L17" s="612"/>
      <c r="M17" s="18"/>
      <c r="N17" s="825"/>
      <c r="O17" s="5"/>
    </row>
    <row r="18" spans="2:15" x14ac:dyDescent="0.25">
      <c r="B18" s="10"/>
      <c r="C18" s="1107" t="s">
        <v>1514</v>
      </c>
      <c r="D18" s="1364" t="s">
        <v>262</v>
      </c>
      <c r="E18" s="1364"/>
      <c r="F18" s="612"/>
      <c r="G18" s="1364"/>
      <c r="H18" s="1364"/>
      <c r="I18" s="1364">
        <v>2017</v>
      </c>
      <c r="J18" s="612"/>
      <c r="K18" s="1364"/>
      <c r="L18" s="612"/>
      <c r="M18" s="824">
        <v>146041.68</v>
      </c>
      <c r="N18" s="827"/>
      <c r="O18" s="5"/>
    </row>
    <row r="19" spans="2:15" x14ac:dyDescent="0.25">
      <c r="B19" s="10" t="s">
        <v>1379</v>
      </c>
      <c r="C19" s="1349" t="s">
        <v>1515</v>
      </c>
      <c r="D19" s="1364"/>
      <c r="E19" s="1364"/>
      <c r="F19" s="612"/>
      <c r="G19" s="1364"/>
      <c r="H19" s="1364"/>
      <c r="I19" s="1364"/>
      <c r="J19" s="612"/>
      <c r="K19" s="1364"/>
      <c r="L19" s="612"/>
      <c r="M19" s="824"/>
      <c r="N19" s="829"/>
      <c r="O19" s="5"/>
    </row>
    <row r="20" spans="2:15" x14ac:dyDescent="0.25">
      <c r="B20" s="10"/>
      <c r="C20" s="1107" t="s">
        <v>1516</v>
      </c>
      <c r="D20" s="1364" t="s">
        <v>262</v>
      </c>
      <c r="E20" s="1364"/>
      <c r="F20" s="612"/>
      <c r="G20" s="1364"/>
      <c r="H20" s="1364"/>
      <c r="I20" s="2087">
        <v>2017</v>
      </c>
      <c r="J20" s="612"/>
      <c r="K20" s="1364"/>
      <c r="L20" s="612"/>
      <c r="M20" s="824">
        <v>12456.79</v>
      </c>
      <c r="N20" s="827"/>
      <c r="O20" s="26"/>
    </row>
    <row r="21" spans="2:15" x14ac:dyDescent="0.25">
      <c r="B21" s="10" t="s">
        <v>1379</v>
      </c>
      <c r="C21" s="1349" t="s">
        <v>1517</v>
      </c>
      <c r="D21" s="1364"/>
      <c r="E21" s="1364"/>
      <c r="F21" s="612"/>
      <c r="G21" s="1364"/>
      <c r="H21" s="1364"/>
      <c r="I21" s="1364"/>
      <c r="J21" s="612"/>
      <c r="K21" s="1364"/>
      <c r="L21" s="612"/>
      <c r="M21" s="824"/>
      <c r="N21" s="827"/>
      <c r="O21" s="5"/>
    </row>
    <row r="22" spans="2:15" x14ac:dyDescent="0.25">
      <c r="B22" s="10"/>
      <c r="C22" s="1107" t="s">
        <v>188</v>
      </c>
      <c r="D22" s="1364" t="s">
        <v>262</v>
      </c>
      <c r="E22" s="1364"/>
      <c r="F22" s="612"/>
      <c r="G22" s="1364"/>
      <c r="H22" s="1364"/>
      <c r="I22" s="2087">
        <v>2017</v>
      </c>
      <c r="J22" s="612"/>
      <c r="K22" s="1364"/>
      <c r="L22" s="612"/>
      <c r="M22" s="824">
        <v>7543.49</v>
      </c>
      <c r="N22" s="827"/>
      <c r="O22" s="5"/>
    </row>
    <row r="23" spans="2:15" x14ac:dyDescent="0.25">
      <c r="B23" s="10" t="s">
        <v>1379</v>
      </c>
      <c r="C23" s="478" t="s">
        <v>1385</v>
      </c>
      <c r="D23" s="1364"/>
      <c r="E23" s="1364"/>
      <c r="F23" s="612"/>
      <c r="G23" s="1364"/>
      <c r="H23" s="1364"/>
      <c r="I23" s="1364"/>
      <c r="J23" s="612"/>
      <c r="K23" s="1364"/>
      <c r="L23" s="612"/>
      <c r="M23" s="824"/>
      <c r="N23" s="827"/>
      <c r="O23" s="5"/>
    </row>
    <row r="24" spans="2:15" x14ac:dyDescent="0.25">
      <c r="B24" s="10"/>
      <c r="C24" s="1107" t="s">
        <v>782</v>
      </c>
      <c r="D24" s="1364" t="s">
        <v>262</v>
      </c>
      <c r="E24" s="1364" t="s">
        <v>907</v>
      </c>
      <c r="F24" s="612"/>
      <c r="G24" s="1364" t="s">
        <v>262</v>
      </c>
      <c r="H24" s="1364" t="s">
        <v>262</v>
      </c>
      <c r="I24" s="2087">
        <v>2017</v>
      </c>
      <c r="J24" s="612"/>
      <c r="K24" s="1364"/>
      <c r="L24" s="612"/>
      <c r="M24" s="824"/>
      <c r="N24" s="827">
        <v>166041.96</v>
      </c>
      <c r="O24" s="5"/>
    </row>
    <row r="25" spans="2:15" ht="13.8" thickBot="1" x14ac:dyDescent="0.3">
      <c r="B25" s="10"/>
      <c r="C25" s="10"/>
      <c r="D25" s="612"/>
      <c r="E25" s="612"/>
      <c r="F25" s="612"/>
      <c r="G25" s="612"/>
      <c r="H25" s="612"/>
      <c r="I25" s="612"/>
      <c r="J25" s="612"/>
      <c r="K25" s="612"/>
      <c r="L25" s="612"/>
      <c r="M25" s="612"/>
      <c r="N25" s="827"/>
      <c r="O25" s="5"/>
    </row>
    <row r="26" spans="2:15" x14ac:dyDescent="0.25">
      <c r="B26" s="10"/>
      <c r="C26" s="1361"/>
      <c r="D26" s="1362"/>
      <c r="E26" s="1362"/>
      <c r="F26" s="29"/>
      <c r="G26" s="1362"/>
      <c r="H26" s="1362"/>
      <c r="I26" s="1362"/>
      <c r="J26" s="29"/>
      <c r="K26" s="1362"/>
      <c r="L26" s="29"/>
      <c r="M26" s="30"/>
      <c r="N26" s="31"/>
      <c r="O26" s="5"/>
    </row>
    <row r="27" spans="2:15" ht="13.8" thickBot="1" x14ac:dyDescent="0.3">
      <c r="B27" s="10"/>
      <c r="C27" s="10"/>
      <c r="D27" s="612"/>
      <c r="E27" s="612"/>
      <c r="F27" s="612"/>
      <c r="G27" s="612"/>
      <c r="H27" s="612"/>
      <c r="I27" s="612"/>
      <c r="J27" s="612"/>
      <c r="K27" s="612"/>
      <c r="L27" s="612"/>
      <c r="M27" s="32">
        <f>SUM(M18:M26)</f>
        <v>166041.96</v>
      </c>
      <c r="N27" s="33">
        <f>SUM(N18:N26)</f>
        <v>166041.96</v>
      </c>
      <c r="O27" s="84"/>
    </row>
    <row r="28" spans="2:15" ht="14.4" thickTop="1" thickBot="1" x14ac:dyDescent="0.3">
      <c r="B28" s="10"/>
      <c r="C28" s="34"/>
      <c r="D28" s="6"/>
      <c r="E28" s="6"/>
      <c r="F28" s="6"/>
      <c r="G28" s="6"/>
      <c r="H28" s="6"/>
      <c r="I28" s="6"/>
      <c r="J28" s="6"/>
      <c r="K28" s="6"/>
      <c r="L28" s="6"/>
      <c r="M28" s="35"/>
      <c r="N28" s="36">
        <f>+N27-M27</f>
        <v>0</v>
      </c>
    </row>
    <row r="29" spans="2:15" x14ac:dyDescent="0.25">
      <c r="B29" s="10"/>
      <c r="C29" s="612"/>
      <c r="D29" s="612"/>
      <c r="E29" s="612"/>
      <c r="F29" s="612"/>
      <c r="G29" s="612"/>
      <c r="H29" s="612"/>
      <c r="I29" s="612"/>
      <c r="J29" s="612"/>
      <c r="K29" s="612"/>
      <c r="L29" s="612"/>
      <c r="M29" s="612"/>
      <c r="N29" s="40"/>
    </row>
    <row r="30" spans="2:15" x14ac:dyDescent="0.25">
      <c r="B30" s="10"/>
      <c r="C30" s="2279" t="s">
        <v>1409</v>
      </c>
      <c r="D30" s="2279"/>
      <c r="E30" s="612"/>
      <c r="F30" s="612"/>
      <c r="G30" s="612"/>
      <c r="H30" s="612"/>
      <c r="I30" s="612"/>
      <c r="J30" s="612"/>
      <c r="K30" s="612"/>
      <c r="L30" s="612"/>
      <c r="M30" s="612"/>
      <c r="N30" s="619"/>
    </row>
    <row r="31" spans="2:15" x14ac:dyDescent="0.25">
      <c r="B31" s="10"/>
      <c r="C31" s="610" t="s">
        <v>398</v>
      </c>
      <c r="D31" s="612"/>
      <c r="E31" s="612"/>
      <c r="F31" s="612"/>
      <c r="G31" s="612"/>
      <c r="H31" s="612"/>
      <c r="I31" s="612"/>
      <c r="J31" s="612"/>
      <c r="K31" s="612"/>
      <c r="L31" s="612"/>
      <c r="M31" s="612"/>
      <c r="N31" s="619"/>
    </row>
    <row r="32" spans="2:15" x14ac:dyDescent="0.25">
      <c r="B32" s="10"/>
      <c r="C32" s="610" t="s">
        <v>313</v>
      </c>
      <c r="D32" s="612"/>
      <c r="E32" s="612"/>
      <c r="F32" s="612"/>
      <c r="G32" s="612"/>
      <c r="H32" s="612"/>
      <c r="I32" s="612"/>
      <c r="J32" s="612"/>
      <c r="K32" s="612"/>
      <c r="L32" s="612"/>
      <c r="M32" s="612"/>
      <c r="N32" s="619"/>
    </row>
    <row r="33" spans="2:19" x14ac:dyDescent="0.25">
      <c r="B33" s="10"/>
      <c r="C33" s="774" t="s">
        <v>314</v>
      </c>
      <c r="D33" s="774"/>
      <c r="E33" s="774"/>
      <c r="F33" s="774"/>
      <c r="G33" s="774"/>
      <c r="H33" s="774"/>
      <c r="I33" s="774"/>
      <c r="J33" s="774"/>
      <c r="K33" s="774"/>
      <c r="L33" s="774"/>
      <c r="M33" s="774"/>
      <c r="N33" s="775"/>
    </row>
    <row r="34" spans="2:19" x14ac:dyDescent="0.25">
      <c r="B34" s="10"/>
      <c r="C34" s="1424" t="s">
        <v>401</v>
      </c>
      <c r="D34" s="1424"/>
      <c r="E34" s="1424"/>
      <c r="F34" s="1424"/>
      <c r="G34" s="1424"/>
      <c r="H34" s="1424"/>
      <c r="I34" s="1424"/>
      <c r="J34" s="1424"/>
      <c r="K34" s="1424"/>
      <c r="L34" s="1424"/>
      <c r="M34" s="1424"/>
      <c r="N34" s="1425"/>
      <c r="O34" s="165"/>
      <c r="P34" s="165"/>
      <c r="Q34" s="165"/>
      <c r="R34" s="165"/>
      <c r="S34" s="165"/>
    </row>
    <row r="35" spans="2:19" x14ac:dyDescent="0.25">
      <c r="B35" s="10"/>
      <c r="C35" s="584" t="s">
        <v>831</v>
      </c>
      <c r="D35" s="584"/>
      <c r="E35" s="584"/>
      <c r="F35" s="584"/>
      <c r="G35" s="584"/>
      <c r="H35" s="584"/>
      <c r="I35" s="584"/>
      <c r="J35" s="584"/>
      <c r="K35" s="584"/>
      <c r="L35" s="584"/>
      <c r="M35" s="584"/>
      <c r="N35" s="1426"/>
      <c r="O35" s="165"/>
      <c r="P35" s="165"/>
      <c r="Q35" s="165"/>
      <c r="R35" s="165"/>
      <c r="S35" s="165"/>
    </row>
    <row r="36" spans="2:19" x14ac:dyDescent="0.25">
      <c r="B36" s="47"/>
      <c r="C36" s="609" t="s">
        <v>962</v>
      </c>
      <c r="D36" s="609"/>
      <c r="E36" s="609"/>
      <c r="F36" s="609"/>
      <c r="G36" s="609"/>
      <c r="H36" s="610" t="s">
        <v>1465</v>
      </c>
      <c r="I36" s="609"/>
      <c r="J36" s="609"/>
      <c r="K36" s="609"/>
      <c r="L36" s="609"/>
      <c r="M36" s="609"/>
      <c r="N36" s="619"/>
      <c r="O36" s="165"/>
      <c r="P36" s="165"/>
      <c r="Q36" s="165"/>
      <c r="R36" s="165"/>
      <c r="S36" s="165"/>
    </row>
    <row r="37" spans="2:19" x14ac:dyDescent="0.25">
      <c r="B37" s="47"/>
      <c r="C37" s="609"/>
      <c r="D37" s="609"/>
      <c r="E37" s="609"/>
      <c r="F37" s="609"/>
      <c r="G37" s="609"/>
      <c r="H37" s="610" t="s">
        <v>1466</v>
      </c>
      <c r="I37" s="609"/>
      <c r="J37" s="609"/>
      <c r="K37" s="609"/>
      <c r="L37" s="609"/>
      <c r="M37" s="609"/>
      <c r="N37" s="619"/>
      <c r="O37" s="592"/>
      <c r="P37" s="165"/>
      <c r="Q37" s="165"/>
      <c r="R37" s="165"/>
      <c r="S37" s="165"/>
    </row>
    <row r="38" spans="2:19" x14ac:dyDescent="0.25">
      <c r="B38" s="47"/>
      <c r="C38" s="609" t="s">
        <v>1410</v>
      </c>
      <c r="D38" s="609"/>
      <c r="E38" s="609"/>
      <c r="F38" s="609"/>
      <c r="G38" s="609"/>
      <c r="H38" s="610" t="s">
        <v>909</v>
      </c>
      <c r="I38" s="609"/>
      <c r="J38" s="609"/>
      <c r="K38" s="609"/>
      <c r="L38" s="609"/>
      <c r="M38" s="609"/>
      <c r="N38" s="619"/>
    </row>
    <row r="39" spans="2:19" x14ac:dyDescent="0.25">
      <c r="B39" s="47"/>
      <c r="C39" s="609" t="s">
        <v>254</v>
      </c>
      <c r="D39" s="609"/>
      <c r="E39" s="609"/>
      <c r="F39" s="609"/>
      <c r="G39" s="609"/>
      <c r="H39" s="610"/>
      <c r="I39" s="609"/>
      <c r="J39" s="609"/>
      <c r="K39" s="609"/>
      <c r="L39" s="609"/>
      <c r="M39" s="609"/>
      <c r="N39" s="619"/>
    </row>
    <row r="40" spans="2:19" x14ac:dyDescent="0.25">
      <c r="B40" s="47"/>
      <c r="C40" s="609" t="s">
        <v>255</v>
      </c>
      <c r="D40" s="609"/>
      <c r="E40" s="609"/>
      <c r="F40" s="609"/>
      <c r="G40" s="609"/>
      <c r="H40" s="609"/>
      <c r="I40" s="609"/>
      <c r="J40" s="609"/>
      <c r="K40" s="609"/>
      <c r="L40" s="609"/>
      <c r="M40" s="609"/>
      <c r="N40" s="619"/>
    </row>
    <row r="41" spans="2:19" x14ac:dyDescent="0.25">
      <c r="B41" s="47"/>
      <c r="C41" s="609"/>
      <c r="D41" s="609"/>
      <c r="E41" s="609"/>
      <c r="F41" s="609"/>
      <c r="G41" s="609"/>
      <c r="H41" s="609"/>
      <c r="I41" s="609"/>
      <c r="J41" s="609"/>
      <c r="K41" s="609"/>
      <c r="L41" s="609"/>
      <c r="M41" s="609"/>
      <c r="N41" s="619"/>
    </row>
    <row r="42" spans="2:19" x14ac:dyDescent="0.25">
      <c r="B42" s="47"/>
      <c r="C42" s="1351" t="s">
        <v>1043</v>
      </c>
      <c r="D42" s="434" t="s">
        <v>1205</v>
      </c>
      <c r="E42" s="199"/>
      <c r="F42" s="131"/>
      <c r="G42" s="199"/>
      <c r="H42" s="199"/>
      <c r="I42" s="199"/>
      <c r="J42" s="131"/>
      <c r="K42" s="609" t="s">
        <v>960</v>
      </c>
      <c r="L42" s="131"/>
      <c r="M42" s="609"/>
      <c r="N42" s="620" t="s">
        <v>777</v>
      </c>
    </row>
    <row r="43" spans="2:19" x14ac:dyDescent="0.25">
      <c r="B43" s="47"/>
      <c r="C43" s="609"/>
      <c r="D43" s="610" t="s">
        <v>1206</v>
      </c>
      <c r="E43" s="609"/>
      <c r="F43" s="131"/>
      <c r="G43" s="609"/>
      <c r="H43" s="609"/>
      <c r="I43" s="609"/>
      <c r="J43" s="131"/>
      <c r="K43" s="609" t="s">
        <v>961</v>
      </c>
      <c r="L43" s="131"/>
      <c r="M43" s="609"/>
      <c r="N43" s="1427">
        <v>38834</v>
      </c>
    </row>
    <row r="44" spans="2:19" x14ac:dyDescent="0.25">
      <c r="B44" s="10"/>
      <c r="C44" s="612"/>
      <c r="D44" s="612"/>
      <c r="E44" s="612"/>
      <c r="F44" s="610"/>
      <c r="G44" s="612"/>
      <c r="H44" s="612"/>
      <c r="I44" s="612"/>
      <c r="J44" s="610"/>
      <c r="K44" s="610" t="s">
        <v>1502</v>
      </c>
      <c r="L44" s="610"/>
      <c r="M44" s="610"/>
      <c r="N44" s="621"/>
    </row>
    <row r="45" spans="2:19" ht="52.5" customHeight="1" thickBot="1" x14ac:dyDescent="0.3">
      <c r="B45" s="34"/>
      <c r="C45" s="6"/>
      <c r="D45" s="6"/>
      <c r="E45" s="6"/>
      <c r="F45" s="6"/>
      <c r="G45" s="6"/>
      <c r="H45" s="6"/>
      <c r="I45" s="6"/>
      <c r="J45" s="6"/>
      <c r="K45" s="2349" t="s">
        <v>760</v>
      </c>
      <c r="L45" s="2349"/>
      <c r="M45" s="2349"/>
      <c r="N45" s="1428" t="s">
        <v>326</v>
      </c>
    </row>
    <row r="46" spans="2:19" x14ac:dyDescent="0.25">
      <c r="I46" s="4"/>
    </row>
  </sheetData>
  <mergeCells count="6">
    <mergeCell ref="K45:M45"/>
    <mergeCell ref="B4:N4"/>
    <mergeCell ref="B6:N6"/>
    <mergeCell ref="C30:D30"/>
    <mergeCell ref="B7:D7"/>
    <mergeCell ref="B5:N5"/>
  </mergeCells>
  <phoneticPr fontId="0"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4"/>
  <sheetViews>
    <sheetView zoomScaleNormal="100" workbookViewId="0">
      <selection activeCell="I21" sqref="I21"/>
    </sheetView>
  </sheetViews>
  <sheetFormatPr defaultColWidth="7.88671875" defaultRowHeight="13.2" x14ac:dyDescent="0.25"/>
  <cols>
    <col min="1" max="1" width="7.88671875" style="1"/>
    <col min="2" max="2" width="8.5546875" style="1" customWidth="1"/>
    <col min="3" max="3" width="46.5546875" style="1" customWidth="1"/>
    <col min="4" max="4" width="6.88671875" style="1" customWidth="1"/>
    <col min="5" max="9" width="7.109375" style="1" customWidth="1"/>
    <col min="10" max="10" width="1.44140625" style="1" customWidth="1"/>
    <col min="11" max="11" width="12.44140625" style="1" bestFit="1" customWidth="1"/>
    <col min="12" max="12" width="13.44140625" style="1" customWidth="1"/>
    <col min="13" max="13" width="4.44140625" style="1" customWidth="1"/>
    <col min="14" max="14" width="12.44140625" style="1" bestFit="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c r="B3" s="240"/>
      <c r="C3" s="240"/>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139</v>
      </c>
      <c r="C7" s="2284"/>
      <c r="D7" s="2284"/>
      <c r="E7" s="2"/>
      <c r="F7" s="2"/>
      <c r="G7" s="2"/>
      <c r="H7" s="2"/>
      <c r="I7" s="2"/>
      <c r="J7" s="2"/>
      <c r="K7" s="2"/>
      <c r="L7" s="2"/>
      <c r="M7" s="46"/>
    </row>
    <row r="8" spans="2:14" x14ac:dyDescent="0.25">
      <c r="B8" s="10" t="s">
        <v>1331</v>
      </c>
      <c r="C8" s="3"/>
      <c r="D8" s="3"/>
      <c r="E8" s="3"/>
      <c r="F8" s="4"/>
      <c r="G8" s="4"/>
      <c r="H8" s="83" t="s">
        <v>256</v>
      </c>
      <c r="I8" s="4"/>
      <c r="J8" s="4"/>
      <c r="K8" s="4"/>
      <c r="L8" s="4"/>
      <c r="M8" s="40"/>
      <c r="N8" s="5"/>
    </row>
    <row r="9" spans="2:14" x14ac:dyDescent="0.25">
      <c r="B9" s="47" t="s">
        <v>149</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ht="13.8" thickBot="1" x14ac:dyDescent="0.3">
      <c r="B13" s="10"/>
      <c r="C13" s="4"/>
      <c r="D13" s="4"/>
      <c r="E13" s="4"/>
      <c r="F13" s="4"/>
      <c r="G13" s="4"/>
      <c r="H13" s="4"/>
      <c r="I13" s="4"/>
      <c r="J13" s="4"/>
      <c r="K13" s="4"/>
      <c r="L13" s="4"/>
      <c r="M13" s="40"/>
      <c r="N13" s="5"/>
    </row>
    <row r="14" spans="2:14" x14ac:dyDescent="0.25">
      <c r="B14" s="1018" t="s">
        <v>1380</v>
      </c>
      <c r="C14" s="7" t="s">
        <v>1367</v>
      </c>
      <c r="D14" s="8" t="s">
        <v>1368</v>
      </c>
      <c r="E14" s="8" t="s">
        <v>1377</v>
      </c>
      <c r="F14" s="8" t="s">
        <v>1369</v>
      </c>
      <c r="G14" s="8" t="s">
        <v>1370</v>
      </c>
      <c r="H14" s="8" t="s">
        <v>1122</v>
      </c>
      <c r="I14" s="8" t="s">
        <v>1120</v>
      </c>
      <c r="J14" s="8"/>
      <c r="K14" s="8" t="s">
        <v>1371</v>
      </c>
      <c r="L14" s="9" t="s">
        <v>1371</v>
      </c>
      <c r="M14" s="40"/>
      <c r="N14" s="5"/>
    </row>
    <row r="15" spans="2:14" x14ac:dyDescent="0.25">
      <c r="B15" s="1005"/>
      <c r="C15" s="10"/>
      <c r="D15" s="4"/>
      <c r="E15" s="4"/>
      <c r="F15" s="4"/>
      <c r="G15" s="4"/>
      <c r="H15" s="11" t="s">
        <v>1993</v>
      </c>
      <c r="I15" s="11" t="s">
        <v>1119</v>
      </c>
      <c r="J15" s="4"/>
      <c r="K15" s="11" t="s">
        <v>1372</v>
      </c>
      <c r="L15" s="12" t="s">
        <v>1373</v>
      </c>
      <c r="M15" s="40"/>
      <c r="N15" s="5"/>
    </row>
    <row r="16" spans="2:14" ht="6.75" customHeight="1" thickBot="1" x14ac:dyDescent="0.3">
      <c r="B16" s="1005"/>
      <c r="C16" s="13"/>
      <c r="D16" s="14"/>
      <c r="E16" s="14"/>
      <c r="F16" s="14"/>
      <c r="G16" s="14"/>
      <c r="H16" s="14"/>
      <c r="I16" s="14"/>
      <c r="J16" s="14"/>
      <c r="K16" s="15"/>
      <c r="L16" s="16"/>
      <c r="M16" s="40"/>
      <c r="N16" s="5"/>
    </row>
    <row r="17" spans="2:14" ht="13.8" thickTop="1" x14ac:dyDescent="0.25">
      <c r="B17" s="1005" t="s">
        <v>1379</v>
      </c>
      <c r="C17" s="1106" t="s">
        <v>140</v>
      </c>
      <c r="D17" s="4"/>
      <c r="E17" s="4"/>
      <c r="F17" s="4"/>
      <c r="G17" s="4"/>
      <c r="H17" s="4"/>
      <c r="I17" s="4"/>
      <c r="J17" s="4"/>
      <c r="K17" s="18"/>
      <c r="L17" s="19"/>
      <c r="M17" s="40"/>
      <c r="N17" s="5"/>
    </row>
    <row r="18" spans="2:14" x14ac:dyDescent="0.25">
      <c r="B18" s="1005"/>
      <c r="C18" s="1107" t="s">
        <v>141</v>
      </c>
      <c r="D18" s="90" t="s">
        <v>262</v>
      </c>
      <c r="E18" s="90" t="s">
        <v>907</v>
      </c>
      <c r="F18" s="90" t="s">
        <v>262</v>
      </c>
      <c r="G18" s="90" t="s">
        <v>262</v>
      </c>
      <c r="H18" s="90">
        <v>2017</v>
      </c>
      <c r="I18" s="21"/>
      <c r="J18" s="4"/>
      <c r="K18" s="22">
        <v>1000000</v>
      </c>
      <c r="L18" s="23"/>
      <c r="M18" s="40"/>
      <c r="N18" s="5"/>
    </row>
    <row r="19" spans="2:14" x14ac:dyDescent="0.25">
      <c r="B19" s="1005"/>
      <c r="C19" s="899"/>
      <c r="D19" s="21"/>
      <c r="E19" s="21"/>
      <c r="F19" s="21"/>
      <c r="G19" s="21"/>
      <c r="H19" s="90"/>
      <c r="I19" s="21"/>
      <c r="J19" s="4"/>
      <c r="K19" s="24"/>
      <c r="L19" s="25"/>
      <c r="M19" s="40"/>
      <c r="N19" s="5"/>
    </row>
    <row r="20" spans="2:14" x14ac:dyDescent="0.25">
      <c r="B20" s="1005" t="s">
        <v>1379</v>
      </c>
      <c r="C20" s="1106" t="s">
        <v>142</v>
      </c>
      <c r="D20" s="21"/>
      <c r="E20" s="21"/>
      <c r="F20" s="21"/>
      <c r="G20" s="21"/>
      <c r="H20" s="90"/>
      <c r="I20" s="21"/>
      <c r="J20" s="4"/>
      <c r="K20" s="22"/>
      <c r="L20" s="23"/>
      <c r="M20" s="40"/>
      <c r="N20" s="26"/>
    </row>
    <row r="21" spans="2:14" x14ac:dyDescent="0.25">
      <c r="B21" s="10"/>
      <c r="C21" s="1107" t="s">
        <v>143</v>
      </c>
      <c r="D21" s="90" t="s">
        <v>262</v>
      </c>
      <c r="E21" s="90" t="s">
        <v>907</v>
      </c>
      <c r="F21" s="90" t="s">
        <v>262</v>
      </c>
      <c r="G21" s="90" t="s">
        <v>262</v>
      </c>
      <c r="H21" s="90">
        <v>2017</v>
      </c>
      <c r="I21" s="21"/>
      <c r="J21" s="4"/>
      <c r="K21" s="22"/>
      <c r="L21" s="23">
        <v>1000000</v>
      </c>
      <c r="M21" s="40"/>
      <c r="N21" s="5"/>
    </row>
    <row r="22" spans="2:14" x14ac:dyDescent="0.25">
      <c r="B22" s="10"/>
      <c r="C22" s="20"/>
      <c r="D22" s="21"/>
      <c r="E22" s="21"/>
      <c r="F22" s="21"/>
      <c r="G22" s="21"/>
      <c r="H22" s="21"/>
      <c r="I22" s="21"/>
      <c r="J22" s="4"/>
      <c r="K22" s="22"/>
      <c r="L22" s="23"/>
      <c r="M22" s="40"/>
      <c r="N22" s="5"/>
    </row>
    <row r="23" spans="2:14" x14ac:dyDescent="0.25">
      <c r="B23" s="10"/>
      <c r="C23" s="20"/>
      <c r="D23" s="21"/>
      <c r="E23" s="21"/>
      <c r="F23" s="21"/>
      <c r="G23" s="21"/>
      <c r="H23" s="21"/>
      <c r="I23" s="21"/>
      <c r="J23" s="4"/>
      <c r="K23" s="22"/>
      <c r="L23" s="23"/>
      <c r="M23" s="40"/>
      <c r="N23" s="5"/>
    </row>
    <row r="24" spans="2:14" ht="13.8" thickBot="1" x14ac:dyDescent="0.3">
      <c r="B24" s="10"/>
      <c r="C24" s="20"/>
      <c r="D24" s="21"/>
      <c r="E24" s="21"/>
      <c r="F24" s="21"/>
      <c r="G24" s="21"/>
      <c r="H24" s="21"/>
      <c r="I24" s="21"/>
      <c r="J24" s="4"/>
      <c r="K24" s="22"/>
      <c r="L24" s="23"/>
      <c r="M24" s="40"/>
      <c r="N24" s="5"/>
    </row>
    <row r="25" spans="2:14" x14ac:dyDescent="0.25">
      <c r="B25" s="10"/>
      <c r="C25" s="27"/>
      <c r="D25" s="28"/>
      <c r="E25" s="28"/>
      <c r="F25" s="28"/>
      <c r="G25" s="28"/>
      <c r="H25" s="28"/>
      <c r="I25" s="28"/>
      <c r="J25" s="29"/>
      <c r="K25" s="30"/>
      <c r="L25" s="31"/>
      <c r="M25" s="40"/>
      <c r="N25" s="5"/>
    </row>
    <row r="26" spans="2:14" ht="13.8" thickBot="1" x14ac:dyDescent="0.3">
      <c r="B26" s="10"/>
      <c r="C26" s="10"/>
      <c r="D26" s="4"/>
      <c r="E26" s="4"/>
      <c r="F26" s="4"/>
      <c r="G26" s="4"/>
      <c r="H26" s="4"/>
      <c r="I26" s="4"/>
      <c r="J26" s="4"/>
      <c r="K26" s="32">
        <f>SUM(K18:K25)</f>
        <v>1000000</v>
      </c>
      <c r="L26" s="33">
        <f>SUM(L18:L25)</f>
        <v>1000000</v>
      </c>
      <c r="M26" s="40"/>
      <c r="N26" s="84"/>
    </row>
    <row r="27" spans="2:14" ht="14.4" thickTop="1" thickBot="1" x14ac:dyDescent="0.3">
      <c r="B27" s="10"/>
      <c r="C27" s="34"/>
      <c r="D27" s="6"/>
      <c r="E27" s="6"/>
      <c r="F27" s="6"/>
      <c r="G27" s="6"/>
      <c r="H27" s="6"/>
      <c r="I27" s="6"/>
      <c r="J27" s="6"/>
      <c r="K27" s="35"/>
      <c r="L27" s="36">
        <f>+L26-K26</f>
        <v>0</v>
      </c>
      <c r="M27" s="40"/>
    </row>
    <row r="28" spans="2:14" x14ac:dyDescent="0.25">
      <c r="B28" s="10"/>
      <c r="C28" s="4"/>
      <c r="D28" s="4"/>
      <c r="E28" s="4"/>
      <c r="F28" s="4"/>
      <c r="G28" s="4"/>
      <c r="H28" s="4"/>
      <c r="I28" s="4"/>
      <c r="J28" s="4"/>
      <c r="K28" s="4"/>
      <c r="L28" s="4"/>
      <c r="M28" s="40"/>
    </row>
    <row r="29" spans="2:14" x14ac:dyDescent="0.25">
      <c r="B29" s="10"/>
      <c r="C29" s="2279" t="s">
        <v>1409</v>
      </c>
      <c r="D29" s="2279"/>
      <c r="E29" s="4"/>
      <c r="F29" s="4"/>
      <c r="G29" s="4"/>
      <c r="H29" s="4"/>
      <c r="I29" s="4"/>
      <c r="J29" s="4"/>
      <c r="K29" s="4"/>
      <c r="L29" s="37"/>
      <c r="M29" s="40"/>
    </row>
    <row r="30" spans="2:14" x14ac:dyDescent="0.25">
      <c r="B30" s="10"/>
      <c r="C30" s="4" t="s">
        <v>144</v>
      </c>
      <c r="D30" s="4"/>
      <c r="E30" s="4"/>
      <c r="F30" s="4"/>
      <c r="G30" s="4"/>
      <c r="H30" s="4"/>
      <c r="I30" s="4"/>
      <c r="J30" s="4"/>
      <c r="K30" s="4"/>
      <c r="L30" s="37"/>
      <c r="M30" s="40"/>
    </row>
    <row r="31" spans="2:14" x14ac:dyDescent="0.25">
      <c r="B31" s="10"/>
      <c r="C31" s="4" t="s">
        <v>145</v>
      </c>
      <c r="D31" s="4"/>
      <c r="E31" s="4"/>
      <c r="F31" s="4"/>
      <c r="G31" s="4"/>
      <c r="H31" s="4"/>
      <c r="I31" s="4"/>
      <c r="J31" s="4"/>
      <c r="K31" s="4"/>
      <c r="L31" s="37"/>
      <c r="M31" s="40"/>
    </row>
    <row r="32" spans="2:14" x14ac:dyDescent="0.25">
      <c r="B32" s="10"/>
      <c r="C32" s="4" t="s">
        <v>146</v>
      </c>
      <c r="D32" s="4"/>
      <c r="E32" s="4"/>
      <c r="F32" s="4"/>
      <c r="G32" s="4"/>
      <c r="H32" s="4"/>
      <c r="I32" s="4"/>
      <c r="J32" s="4"/>
      <c r="K32" s="4"/>
      <c r="L32" s="37"/>
      <c r="M32" s="40"/>
    </row>
    <row r="33" spans="2:13" x14ac:dyDescent="0.25">
      <c r="B33" s="10"/>
      <c r="C33" s="612" t="s">
        <v>1659</v>
      </c>
      <c r="D33" s="4"/>
      <c r="E33" s="4"/>
      <c r="F33" s="4"/>
      <c r="G33" s="4"/>
      <c r="H33" s="4"/>
      <c r="I33" s="4"/>
      <c r="J33" s="4"/>
      <c r="K33" s="4"/>
      <c r="L33" s="37"/>
      <c r="M33" s="40"/>
    </row>
    <row r="34" spans="2:13" x14ac:dyDescent="0.25">
      <c r="B34" s="10"/>
      <c r="C34" s="4" t="s">
        <v>147</v>
      </c>
      <c r="D34" s="4"/>
      <c r="E34" s="4"/>
      <c r="F34" s="4"/>
      <c r="G34" s="4"/>
      <c r="H34" s="4"/>
      <c r="I34" s="4"/>
      <c r="J34" s="4"/>
      <c r="K34" s="4"/>
      <c r="L34" s="37"/>
      <c r="M34" s="40"/>
    </row>
    <row r="35" spans="2:13" x14ac:dyDescent="0.25">
      <c r="B35" s="10"/>
      <c r="C35" s="3" t="s">
        <v>63</v>
      </c>
      <c r="D35" s="4" t="s">
        <v>148</v>
      </c>
      <c r="E35" s="4"/>
      <c r="F35" s="4"/>
      <c r="G35" s="4"/>
      <c r="H35" s="4"/>
      <c r="I35" s="4"/>
      <c r="J35" s="4"/>
      <c r="K35" s="4"/>
      <c r="L35" s="37"/>
      <c r="M35" s="40"/>
    </row>
    <row r="36" spans="2:13" x14ac:dyDescent="0.25">
      <c r="B36" s="10"/>
      <c r="C36" s="3"/>
      <c r="D36" s="4"/>
      <c r="E36" s="4"/>
      <c r="F36" s="4"/>
      <c r="G36" s="4"/>
      <c r="H36" s="4"/>
      <c r="I36" s="4"/>
      <c r="J36" s="4"/>
      <c r="K36" s="4"/>
      <c r="L36" s="37"/>
      <c r="M36" s="40"/>
    </row>
    <row r="37" spans="2:13" x14ac:dyDescent="0.25">
      <c r="B37" s="10"/>
      <c r="C37" s="3" t="s">
        <v>963</v>
      </c>
      <c r="D37" s="4" t="s">
        <v>909</v>
      </c>
      <c r="E37" s="4"/>
      <c r="F37" s="4"/>
      <c r="G37" s="4"/>
      <c r="H37" s="4"/>
      <c r="I37" s="4"/>
      <c r="J37" s="4"/>
      <c r="K37" s="4"/>
      <c r="L37" s="37"/>
      <c r="M37" s="40"/>
    </row>
    <row r="38" spans="2:13" x14ac:dyDescent="0.25">
      <c r="B38" s="10"/>
      <c r="C38" s="3" t="s">
        <v>1026</v>
      </c>
      <c r="D38" s="4"/>
      <c r="E38" s="4"/>
      <c r="F38" s="4"/>
      <c r="G38" s="4"/>
      <c r="H38" s="4"/>
      <c r="I38" s="4"/>
      <c r="J38" s="4"/>
      <c r="K38" s="4"/>
      <c r="L38" s="37"/>
      <c r="M38" s="40"/>
    </row>
    <row r="39" spans="2:13" x14ac:dyDescent="0.25">
      <c r="B39" s="10"/>
      <c r="C39" s="3" t="s">
        <v>255</v>
      </c>
      <c r="D39" s="4"/>
      <c r="E39" s="4"/>
      <c r="F39" s="4"/>
      <c r="G39" s="4"/>
      <c r="H39" s="4"/>
      <c r="I39" s="4"/>
      <c r="J39" s="4"/>
      <c r="K39" s="4"/>
      <c r="L39" s="37"/>
      <c r="M39" s="40"/>
    </row>
    <row r="40" spans="2:13" x14ac:dyDescent="0.25">
      <c r="B40" s="10"/>
      <c r="C40" s="3"/>
      <c r="D40" s="4"/>
      <c r="E40" s="4"/>
      <c r="F40" s="4"/>
      <c r="G40" s="4"/>
      <c r="H40" s="4"/>
      <c r="I40" s="4"/>
      <c r="J40" s="4"/>
      <c r="K40" s="4"/>
      <c r="L40" s="37"/>
      <c r="M40" s="40"/>
    </row>
    <row r="41" spans="2:13" x14ac:dyDescent="0.25">
      <c r="B41" s="10"/>
      <c r="C41" s="3" t="s">
        <v>64</v>
      </c>
      <c r="D41" s="4"/>
      <c r="E41" s="610" t="s">
        <v>1660</v>
      </c>
      <c r="F41" s="4"/>
      <c r="G41" s="4"/>
      <c r="H41" s="4"/>
      <c r="I41" s="3" t="s">
        <v>960</v>
      </c>
      <c r="J41" s="131"/>
      <c r="K41" s="3"/>
      <c r="L41" s="527">
        <v>39195</v>
      </c>
      <c r="M41" s="528"/>
    </row>
    <row r="42" spans="2:13" x14ac:dyDescent="0.25">
      <c r="B42" s="10"/>
      <c r="C42" s="4"/>
      <c r="D42" s="4"/>
      <c r="E42" s="4"/>
      <c r="F42" s="4"/>
      <c r="G42" s="4"/>
      <c r="H42" s="4"/>
      <c r="I42" s="3" t="s">
        <v>961</v>
      </c>
      <c r="J42" s="131"/>
      <c r="K42" s="3"/>
      <c r="L42" s="424"/>
      <c r="M42" s="528"/>
    </row>
    <row r="43" spans="2:13" ht="13.8" thickBot="1" x14ac:dyDescent="0.3">
      <c r="B43" s="34"/>
      <c r="C43" s="6"/>
      <c r="D43" s="6"/>
      <c r="E43" s="6"/>
      <c r="F43" s="6"/>
      <c r="G43" s="6"/>
      <c r="H43" s="6"/>
      <c r="I43" s="6"/>
      <c r="J43" s="6"/>
      <c r="K43" s="6"/>
      <c r="L43" s="529" t="s">
        <v>325</v>
      </c>
      <c r="M43" s="530"/>
    </row>
    <row r="44" spans="2:13" x14ac:dyDescent="0.25">
      <c r="H44" s="4"/>
    </row>
  </sheetData>
  <mergeCells count="5">
    <mergeCell ref="B4:L4"/>
    <mergeCell ref="B6:L6"/>
    <mergeCell ref="B7:D7"/>
    <mergeCell ref="C29:D29"/>
    <mergeCell ref="B5:M5"/>
  </mergeCells>
  <phoneticPr fontId="57" type="noConversion"/>
  <printOptions horizontalCentered="1"/>
  <pageMargins left="0.1" right="0.15" top="1" bottom="0.75" header="0.69" footer="0"/>
  <pageSetup scale="86" fitToHeight="15" orientation="landscape" r:id="rId1"/>
  <headerFooter alignWithMargins="0">
    <oddFooter>&amp;L&amp;"Times New Roman,Regular"&amp;9
Journal Entry Control Log
June 2016
&amp;R&amp;P of &amp;N
&amp;D   &amp;T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election activeCell="D4" sqref="D4"/>
    </sheetView>
  </sheetViews>
  <sheetFormatPr defaultRowHeight="13.2" x14ac:dyDescent="0.25"/>
  <cols>
    <col min="1" max="1" width="11.5546875" bestFit="1" customWidth="1"/>
    <col min="9" max="9" width="15.109375" customWidth="1"/>
    <col min="10" max="10" width="7.44140625" customWidth="1"/>
    <col min="11" max="11" width="13.5546875" customWidth="1"/>
  </cols>
  <sheetData>
    <row r="1" spans="1:12" ht="15.6" x14ac:dyDescent="0.3">
      <c r="A1" s="632" t="s">
        <v>150</v>
      </c>
      <c r="B1" s="632"/>
      <c r="C1" s="632"/>
      <c r="D1" s="632"/>
      <c r="E1" s="632"/>
      <c r="F1" s="632"/>
      <c r="G1" s="632"/>
      <c r="H1" s="632"/>
      <c r="I1" s="632"/>
      <c r="J1" s="632"/>
      <c r="K1" s="632"/>
      <c r="L1" s="647"/>
    </row>
    <row r="2" spans="1:12" ht="30" customHeight="1" x14ac:dyDescent="0.3">
      <c r="A2" s="632" t="s">
        <v>151</v>
      </c>
      <c r="B2" s="632"/>
      <c r="C2" s="632"/>
      <c r="D2" s="648" t="s">
        <v>152</v>
      </c>
      <c r="E2" s="648"/>
      <c r="F2" s="648"/>
      <c r="G2" s="648"/>
      <c r="H2" s="632"/>
      <c r="I2" s="632"/>
      <c r="J2" s="632"/>
      <c r="K2" s="632"/>
      <c r="L2" s="647"/>
    </row>
    <row r="3" spans="1:12" ht="30" customHeight="1" x14ac:dyDescent="0.3">
      <c r="A3" s="632" t="s">
        <v>153</v>
      </c>
      <c r="B3" s="632"/>
      <c r="C3" s="632"/>
      <c r="D3" s="649" t="s">
        <v>2899</v>
      </c>
      <c r="E3" s="648"/>
      <c r="F3" s="648"/>
      <c r="G3" s="648"/>
      <c r="H3" s="632"/>
      <c r="I3" s="632"/>
      <c r="J3" s="632"/>
      <c r="K3" s="632"/>
      <c r="L3" s="647"/>
    </row>
    <row r="4" spans="1:12" ht="30" customHeight="1" x14ac:dyDescent="0.3">
      <c r="A4" s="632"/>
      <c r="B4" s="632"/>
      <c r="C4" s="632"/>
      <c r="D4" s="632"/>
      <c r="E4" s="648"/>
      <c r="F4" s="648"/>
      <c r="G4" s="648"/>
      <c r="H4" s="648"/>
      <c r="I4" s="632"/>
      <c r="J4" s="632"/>
      <c r="K4" s="632"/>
      <c r="L4" s="647"/>
    </row>
    <row r="5" spans="1:12" ht="18" customHeight="1" x14ac:dyDescent="0.3">
      <c r="A5" s="632"/>
      <c r="B5" s="650" t="s">
        <v>154</v>
      </c>
      <c r="C5" s="651"/>
      <c r="D5" s="651"/>
      <c r="E5" s="652"/>
      <c r="F5" s="652"/>
      <c r="G5" s="652"/>
      <c r="H5" s="652"/>
      <c r="I5" s="651"/>
      <c r="J5" s="653"/>
      <c r="K5" s="632"/>
      <c r="L5" s="647"/>
    </row>
    <row r="6" spans="1:12" ht="18" customHeight="1" x14ac:dyDescent="0.3">
      <c r="A6" s="632"/>
      <c r="B6" s="654" t="s">
        <v>155</v>
      </c>
      <c r="C6" s="655"/>
      <c r="D6" s="655"/>
      <c r="E6" s="656"/>
      <c r="F6" s="656"/>
      <c r="G6" s="656"/>
      <c r="H6" s="656"/>
      <c r="I6" s="655"/>
      <c r="J6" s="657"/>
      <c r="K6" s="632"/>
      <c r="L6" s="647"/>
    </row>
    <row r="7" spans="1:12" ht="18" customHeight="1" x14ac:dyDescent="0.3">
      <c r="A7" s="632"/>
      <c r="B7" s="658" t="s">
        <v>156</v>
      </c>
      <c r="C7" s="659"/>
      <c r="D7" s="659"/>
      <c r="E7" s="660"/>
      <c r="F7" s="660"/>
      <c r="G7" s="660"/>
      <c r="H7" s="660"/>
      <c r="I7" s="659"/>
      <c r="J7" s="661"/>
      <c r="K7" s="632"/>
      <c r="L7" s="647"/>
    </row>
    <row r="8" spans="1:12" ht="15.6" x14ac:dyDescent="0.3">
      <c r="A8" s="632"/>
      <c r="B8" s="632"/>
      <c r="C8" s="632"/>
      <c r="D8" s="632"/>
      <c r="E8" s="632"/>
      <c r="F8" s="632"/>
      <c r="G8" s="632"/>
      <c r="H8" s="632"/>
      <c r="I8" s="632"/>
      <c r="J8" s="632"/>
      <c r="K8" s="632"/>
      <c r="L8" s="647"/>
    </row>
    <row r="9" spans="1:12" ht="15.6" x14ac:dyDescent="0.3">
      <c r="A9" s="632"/>
      <c r="B9" s="632"/>
      <c r="C9" s="632"/>
      <c r="D9" s="632"/>
      <c r="E9" s="632"/>
      <c r="F9" s="632"/>
      <c r="G9" s="632"/>
      <c r="H9" s="632"/>
      <c r="I9" s="632"/>
      <c r="J9" s="632"/>
      <c r="K9" s="632"/>
      <c r="L9" s="647"/>
    </row>
    <row r="10" spans="1:12" ht="15.6" x14ac:dyDescent="0.3">
      <c r="A10" s="662" t="s">
        <v>157</v>
      </c>
      <c r="B10" s="632" t="s">
        <v>158</v>
      </c>
      <c r="C10" s="632"/>
      <c r="D10" s="632"/>
      <c r="E10" s="632"/>
      <c r="F10" s="632"/>
      <c r="G10" s="632"/>
      <c r="H10" s="632"/>
      <c r="I10" s="632"/>
      <c r="J10" s="663" t="s">
        <v>1305</v>
      </c>
      <c r="K10" s="663" t="s">
        <v>159</v>
      </c>
      <c r="L10" s="647"/>
    </row>
    <row r="11" spans="1:12" ht="15.6" x14ac:dyDescent="0.3">
      <c r="A11" s="664"/>
      <c r="B11" s="632" t="s">
        <v>160</v>
      </c>
      <c r="C11" s="632"/>
      <c r="D11" s="632"/>
      <c r="E11" s="632"/>
      <c r="F11" s="632"/>
      <c r="G11" s="632"/>
      <c r="H11" s="632"/>
      <c r="I11" s="632"/>
      <c r="J11" s="663"/>
      <c r="K11" s="663"/>
      <c r="L11" s="647"/>
    </row>
    <row r="12" spans="1:12" ht="18" customHeight="1" x14ac:dyDescent="0.3">
      <c r="A12" s="664"/>
      <c r="B12" s="632"/>
      <c r="C12" s="632"/>
      <c r="D12" s="632"/>
      <c r="E12" s="632"/>
      <c r="F12" s="632"/>
      <c r="G12" s="632"/>
      <c r="H12" s="632"/>
      <c r="I12" s="632"/>
      <c r="J12" s="632"/>
      <c r="K12" s="632"/>
      <c r="L12" s="647"/>
    </row>
    <row r="13" spans="1:12" ht="15.6" x14ac:dyDescent="0.3">
      <c r="A13" s="662" t="s">
        <v>161</v>
      </c>
      <c r="B13" s="632" t="s">
        <v>162</v>
      </c>
      <c r="C13" s="632"/>
      <c r="D13" s="632"/>
      <c r="E13" s="632"/>
      <c r="F13" s="632"/>
      <c r="G13" s="632"/>
      <c r="H13" s="632"/>
      <c r="I13" s="632"/>
      <c r="J13" s="663" t="s">
        <v>1305</v>
      </c>
      <c r="K13" s="663" t="s">
        <v>159</v>
      </c>
      <c r="L13" s="647"/>
    </row>
    <row r="14" spans="1:12" ht="15.6" x14ac:dyDescent="0.3">
      <c r="A14" s="662"/>
      <c r="B14" s="632" t="s">
        <v>163</v>
      </c>
      <c r="C14" s="632"/>
      <c r="D14" s="632"/>
      <c r="E14" s="632"/>
      <c r="F14" s="632"/>
      <c r="G14" s="632"/>
      <c r="H14" s="632"/>
      <c r="I14" s="632"/>
      <c r="J14" s="632"/>
      <c r="K14" s="632"/>
      <c r="L14" s="647"/>
    </row>
    <row r="15" spans="1:12" ht="18" customHeight="1" x14ac:dyDescent="0.3">
      <c r="A15" s="664"/>
      <c r="B15" s="632"/>
      <c r="C15" s="632"/>
      <c r="D15" s="632"/>
      <c r="E15" s="632"/>
      <c r="F15" s="632"/>
      <c r="G15" s="632"/>
      <c r="H15" s="632"/>
      <c r="I15" s="632"/>
      <c r="J15" s="632"/>
      <c r="K15" s="632"/>
      <c r="L15" s="647"/>
    </row>
    <row r="16" spans="1:12" ht="15.6" x14ac:dyDescent="0.3">
      <c r="A16" s="662" t="s">
        <v>164</v>
      </c>
      <c r="B16" s="632" t="s">
        <v>165</v>
      </c>
      <c r="C16" s="632"/>
      <c r="D16" s="632"/>
      <c r="E16" s="632"/>
      <c r="F16" s="632"/>
      <c r="G16" s="632"/>
      <c r="H16" s="632"/>
      <c r="I16" s="632"/>
      <c r="J16" s="663" t="s">
        <v>1305</v>
      </c>
      <c r="K16" s="663" t="s">
        <v>159</v>
      </c>
      <c r="L16" s="647"/>
    </row>
    <row r="17" spans="1:12" ht="15.6" x14ac:dyDescent="0.3">
      <c r="A17" s="664"/>
      <c r="B17" s="632" t="s">
        <v>166</v>
      </c>
      <c r="C17" s="632"/>
      <c r="D17" s="632"/>
      <c r="E17" s="632"/>
      <c r="F17" s="632"/>
      <c r="G17" s="632"/>
      <c r="H17" s="632"/>
      <c r="I17" s="632"/>
      <c r="J17" s="632"/>
      <c r="K17" s="632"/>
      <c r="L17" s="647"/>
    </row>
    <row r="18" spans="1:12" ht="18" customHeight="1" x14ac:dyDescent="0.3">
      <c r="A18" s="664"/>
      <c r="B18" s="632"/>
      <c r="C18" s="632"/>
      <c r="D18" s="632"/>
      <c r="E18" s="632"/>
      <c r="F18" s="632"/>
      <c r="G18" s="632"/>
      <c r="H18" s="632"/>
      <c r="I18" s="632"/>
      <c r="J18" s="632"/>
      <c r="K18" s="632"/>
      <c r="L18" s="647"/>
    </row>
    <row r="19" spans="1:12" ht="15.6" x14ac:dyDescent="0.3">
      <c r="A19" s="662" t="s">
        <v>167</v>
      </c>
      <c r="B19" s="632" t="s">
        <v>168</v>
      </c>
      <c r="C19" s="632"/>
      <c r="D19" s="632"/>
      <c r="E19" s="632"/>
      <c r="F19" s="632"/>
      <c r="G19" s="632"/>
      <c r="H19" s="632"/>
      <c r="I19" s="632"/>
      <c r="J19" s="663" t="s">
        <v>1305</v>
      </c>
      <c r="K19" s="663" t="s">
        <v>159</v>
      </c>
      <c r="L19" s="647"/>
    </row>
    <row r="20" spans="1:12" ht="15.6" x14ac:dyDescent="0.3">
      <c r="A20" s="664"/>
      <c r="B20" s="632" t="s">
        <v>169</v>
      </c>
      <c r="C20" s="632"/>
      <c r="D20" s="632"/>
      <c r="E20" s="632"/>
      <c r="F20" s="632"/>
      <c r="G20" s="632"/>
      <c r="H20" s="632"/>
      <c r="I20" s="632"/>
      <c r="J20" s="632"/>
      <c r="K20" s="632"/>
      <c r="L20" s="647"/>
    </row>
    <row r="21" spans="1:12" ht="15.6" x14ac:dyDescent="0.3">
      <c r="A21" s="664"/>
      <c r="B21" s="632" t="s">
        <v>170</v>
      </c>
      <c r="C21" s="632"/>
      <c r="D21" s="632"/>
      <c r="E21" s="632"/>
      <c r="F21" s="632"/>
      <c r="G21" s="632"/>
      <c r="H21" s="632"/>
      <c r="I21" s="632"/>
      <c r="J21" s="663"/>
      <c r="K21" s="663"/>
      <c r="L21" s="647"/>
    </row>
    <row r="22" spans="1:12" ht="18" customHeight="1" x14ac:dyDescent="0.3">
      <c r="A22" s="664"/>
      <c r="B22" s="632"/>
      <c r="C22" s="632"/>
      <c r="D22" s="632"/>
      <c r="E22" s="632"/>
      <c r="F22" s="632"/>
      <c r="G22" s="632"/>
      <c r="H22" s="632"/>
      <c r="I22" s="632"/>
      <c r="J22" s="632"/>
      <c r="K22" s="632"/>
      <c r="L22" s="647"/>
    </row>
    <row r="23" spans="1:12" ht="15.6" x14ac:dyDescent="0.3">
      <c r="A23" s="662" t="s">
        <v>171</v>
      </c>
      <c r="B23" s="632" t="s">
        <v>702</v>
      </c>
      <c r="C23" s="632"/>
      <c r="D23" s="632"/>
      <c r="E23" s="632"/>
      <c r="F23" s="632"/>
      <c r="G23" s="632"/>
      <c r="H23" s="632"/>
      <c r="I23" s="632"/>
      <c r="J23" s="663" t="s">
        <v>1305</v>
      </c>
      <c r="K23" s="663" t="s">
        <v>159</v>
      </c>
      <c r="L23" s="647"/>
    </row>
    <row r="24" spans="1:12" ht="15.6" x14ac:dyDescent="0.3">
      <c r="A24" s="664"/>
      <c r="B24" s="632" t="s">
        <v>703</v>
      </c>
      <c r="C24" s="632"/>
      <c r="D24" s="632"/>
      <c r="E24" s="632"/>
      <c r="F24" s="632"/>
      <c r="G24" s="632"/>
      <c r="H24" s="632"/>
      <c r="I24" s="632"/>
      <c r="J24" s="632"/>
      <c r="K24" s="632"/>
      <c r="L24" s="647"/>
    </row>
    <row r="25" spans="1:12" ht="18" customHeight="1" x14ac:dyDescent="0.3">
      <c r="A25" s="664"/>
      <c r="B25" s="632"/>
      <c r="C25" s="632"/>
      <c r="D25" s="632"/>
      <c r="E25" s="632"/>
      <c r="F25" s="632"/>
      <c r="G25" s="632"/>
      <c r="H25" s="632"/>
      <c r="I25" s="632"/>
      <c r="J25" s="663"/>
      <c r="K25" s="663"/>
      <c r="L25" s="647"/>
    </row>
    <row r="26" spans="1:12" ht="15.6" x14ac:dyDescent="0.3">
      <c r="A26" s="662" t="s">
        <v>704</v>
      </c>
      <c r="B26" s="632" t="s">
        <v>552</v>
      </c>
      <c r="C26" s="632"/>
      <c r="D26" s="632"/>
      <c r="E26" s="632"/>
      <c r="F26" s="632"/>
      <c r="G26" s="632"/>
      <c r="H26" s="632"/>
      <c r="I26" s="632"/>
      <c r="J26" s="663" t="s">
        <v>1305</v>
      </c>
      <c r="K26" s="663" t="s">
        <v>159</v>
      </c>
      <c r="L26" s="647"/>
    </row>
    <row r="27" spans="1:12" ht="18" customHeight="1" x14ac:dyDescent="0.3">
      <c r="A27" s="632"/>
      <c r="B27" s="632"/>
      <c r="C27" s="632"/>
      <c r="D27" s="632"/>
      <c r="E27" s="632"/>
      <c r="F27" s="632"/>
      <c r="G27" s="632"/>
      <c r="H27" s="632"/>
      <c r="I27" s="632"/>
      <c r="J27" s="632"/>
      <c r="K27" s="632"/>
      <c r="L27" s="647"/>
    </row>
    <row r="28" spans="1:12" ht="15.6" x14ac:dyDescent="0.3">
      <c r="A28" s="632" t="s">
        <v>553</v>
      </c>
      <c r="B28" s="632" t="s">
        <v>554</v>
      </c>
      <c r="C28" s="632"/>
      <c r="D28" s="632"/>
      <c r="E28" s="632"/>
      <c r="F28" s="632"/>
      <c r="G28" s="632"/>
      <c r="H28" s="632"/>
      <c r="I28" s="632"/>
      <c r="J28" s="632"/>
      <c r="K28" s="632"/>
      <c r="L28" s="647"/>
    </row>
    <row r="29" spans="1:12" ht="18" customHeight="1" x14ac:dyDescent="0.3">
      <c r="A29" s="632"/>
      <c r="B29" s="632"/>
      <c r="C29" s="632"/>
      <c r="D29" s="632"/>
      <c r="E29" s="632"/>
      <c r="F29" s="632"/>
      <c r="G29" s="632"/>
      <c r="H29" s="632"/>
      <c r="I29" s="632"/>
      <c r="J29" s="632"/>
      <c r="K29" s="632"/>
      <c r="L29" s="647"/>
    </row>
    <row r="30" spans="1:12" ht="15.6" x14ac:dyDescent="0.3">
      <c r="A30" s="632"/>
      <c r="B30" s="632" t="s">
        <v>555</v>
      </c>
      <c r="C30" s="632"/>
      <c r="D30" s="632"/>
      <c r="E30" s="632"/>
      <c r="F30" s="632"/>
      <c r="G30" s="632"/>
      <c r="H30" s="632"/>
      <c r="I30" s="632"/>
      <c r="J30" s="632"/>
      <c r="K30" s="632"/>
      <c r="L30" s="647"/>
    </row>
    <row r="31" spans="1:12" ht="18" customHeight="1" thickBot="1" x14ac:dyDescent="0.35">
      <c r="A31" s="632"/>
      <c r="B31" s="665"/>
      <c r="C31" s="665"/>
      <c r="D31" s="665"/>
      <c r="E31" s="665"/>
      <c r="F31" s="665"/>
      <c r="G31" s="665"/>
      <c r="H31" s="665"/>
      <c r="I31" s="665"/>
      <c r="J31" s="665"/>
      <c r="K31" s="665"/>
      <c r="L31" s="647"/>
    </row>
    <row r="32" spans="1:12" ht="18" customHeight="1" thickBot="1" x14ac:dyDescent="0.35">
      <c r="A32" s="632"/>
      <c r="B32" s="666"/>
      <c r="C32" s="666"/>
      <c r="D32" s="666"/>
      <c r="E32" s="666"/>
      <c r="F32" s="666"/>
      <c r="G32" s="666"/>
      <c r="H32" s="666"/>
      <c r="I32" s="666"/>
      <c r="J32" s="666"/>
      <c r="K32" s="666"/>
      <c r="L32" s="647"/>
    </row>
    <row r="33" spans="1:12" ht="18" customHeight="1" thickBot="1" x14ac:dyDescent="0.35">
      <c r="A33" s="632"/>
      <c r="B33" s="666"/>
      <c r="C33" s="666"/>
      <c r="D33" s="666"/>
      <c r="E33" s="666"/>
      <c r="F33" s="666"/>
      <c r="G33" s="666"/>
      <c r="H33" s="666"/>
      <c r="I33" s="666"/>
      <c r="J33" s="666"/>
      <c r="K33" s="666"/>
      <c r="L33" s="647"/>
    </row>
    <row r="34" spans="1:12" ht="18" customHeight="1" thickBot="1" x14ac:dyDescent="0.35">
      <c r="A34" s="632"/>
      <c r="B34" s="666"/>
      <c r="C34" s="666"/>
      <c r="D34" s="666"/>
      <c r="E34" s="666"/>
      <c r="F34" s="666"/>
      <c r="G34" s="666"/>
      <c r="H34" s="666"/>
      <c r="I34" s="666"/>
      <c r="J34" s="666"/>
      <c r="K34" s="666"/>
      <c r="L34" s="647"/>
    </row>
    <row r="35" spans="1:12" ht="18" customHeight="1" thickBot="1" x14ac:dyDescent="0.35">
      <c r="A35" s="632"/>
      <c r="B35" s="666"/>
      <c r="C35" s="666"/>
      <c r="D35" s="666"/>
      <c r="E35" s="666"/>
      <c r="F35" s="666"/>
      <c r="G35" s="666"/>
      <c r="H35" s="666"/>
      <c r="I35" s="666"/>
      <c r="J35" s="666"/>
      <c r="K35" s="666"/>
      <c r="L35" s="647"/>
    </row>
    <row r="36" spans="1:12" ht="18" customHeight="1" thickBot="1" x14ac:dyDescent="0.35">
      <c r="A36" s="632"/>
      <c r="B36" s="665"/>
      <c r="C36" s="665"/>
      <c r="D36" s="665"/>
      <c r="E36" s="665"/>
      <c r="F36" s="665"/>
      <c r="G36" s="665"/>
      <c r="H36" s="665"/>
      <c r="I36" s="665"/>
      <c r="J36" s="665"/>
      <c r="K36" s="665"/>
      <c r="L36" s="647"/>
    </row>
    <row r="37" spans="1:12" ht="18" customHeight="1" x14ac:dyDescent="0.3">
      <c r="A37" s="632"/>
      <c r="B37" s="632"/>
      <c r="C37" s="632"/>
      <c r="D37" s="632"/>
      <c r="E37" s="632"/>
      <c r="F37" s="632"/>
      <c r="G37" s="632"/>
      <c r="H37" s="632"/>
      <c r="I37" s="632"/>
      <c r="J37" s="632"/>
      <c r="K37" s="632"/>
      <c r="L37" s="647"/>
    </row>
    <row r="38" spans="1:12" ht="15.6" x14ac:dyDescent="0.3">
      <c r="A38" s="662" t="s">
        <v>556</v>
      </c>
      <c r="B38" s="632" t="s">
        <v>557</v>
      </c>
      <c r="C38" s="632"/>
      <c r="D38" s="632"/>
      <c r="E38" s="632"/>
      <c r="F38" s="632"/>
      <c r="G38" s="632"/>
      <c r="H38" s="632"/>
      <c r="I38" s="632"/>
      <c r="J38" s="663" t="s">
        <v>1305</v>
      </c>
      <c r="K38" s="663" t="s">
        <v>159</v>
      </c>
      <c r="L38" s="647"/>
    </row>
    <row r="39" spans="1:12" ht="18" customHeight="1" x14ac:dyDescent="0.3">
      <c r="A39" s="632"/>
      <c r="B39" s="632"/>
      <c r="C39" s="632"/>
      <c r="D39" s="632"/>
      <c r="E39" s="632"/>
      <c r="F39" s="632"/>
      <c r="G39" s="632"/>
      <c r="H39" s="632"/>
      <c r="I39" s="632"/>
      <c r="J39" s="632"/>
      <c r="K39" s="632"/>
      <c r="L39" s="647"/>
    </row>
    <row r="40" spans="1:12" ht="15.6" x14ac:dyDescent="0.3">
      <c r="A40" s="632" t="s">
        <v>553</v>
      </c>
      <c r="B40" s="632" t="s">
        <v>558</v>
      </c>
      <c r="C40" s="632"/>
      <c r="D40" s="632"/>
      <c r="E40" s="632"/>
      <c r="F40" s="632"/>
      <c r="G40" s="632"/>
      <c r="H40" s="632"/>
      <c r="I40" s="632"/>
      <c r="J40" s="632"/>
      <c r="K40" s="632"/>
      <c r="L40" s="647"/>
    </row>
    <row r="41" spans="1:12" ht="15.6" x14ac:dyDescent="0.3">
      <c r="A41" s="632"/>
      <c r="B41" s="632" t="s">
        <v>559</v>
      </c>
      <c r="C41" s="632"/>
      <c r="D41" s="632"/>
      <c r="E41" s="632"/>
      <c r="F41" s="632"/>
      <c r="G41" s="632"/>
      <c r="H41" s="632"/>
      <c r="I41" s="632"/>
      <c r="J41" s="632"/>
      <c r="K41" s="632"/>
      <c r="L41" s="647"/>
    </row>
    <row r="42" spans="1:12" ht="18" customHeight="1" x14ac:dyDescent="0.3">
      <c r="A42" s="632"/>
      <c r="B42" s="632"/>
      <c r="C42" s="632"/>
      <c r="D42" s="632"/>
      <c r="E42" s="632"/>
      <c r="F42" s="632"/>
      <c r="G42" s="632"/>
      <c r="H42" s="632"/>
      <c r="I42" s="632"/>
      <c r="J42" s="632"/>
      <c r="K42" s="632"/>
      <c r="L42" s="647"/>
    </row>
    <row r="43" spans="1:12" ht="15.6" x14ac:dyDescent="0.3">
      <c r="A43" s="662" t="s">
        <v>560</v>
      </c>
      <c r="B43" s="632" t="s">
        <v>561</v>
      </c>
      <c r="C43" s="632"/>
      <c r="D43" s="632"/>
      <c r="E43" s="632"/>
      <c r="F43" s="632"/>
      <c r="G43" s="632"/>
      <c r="H43" s="632"/>
      <c r="I43" s="632"/>
      <c r="J43" s="663" t="s">
        <v>1305</v>
      </c>
      <c r="K43" s="663" t="s">
        <v>159</v>
      </c>
      <c r="L43" s="647"/>
    </row>
    <row r="44" spans="1:12" ht="18" customHeight="1" x14ac:dyDescent="0.3">
      <c r="A44" s="632"/>
      <c r="B44" s="632"/>
      <c r="C44" s="632"/>
      <c r="D44" s="632"/>
      <c r="E44" s="632"/>
      <c r="F44" s="632"/>
      <c r="G44" s="632"/>
      <c r="H44" s="632"/>
      <c r="I44" s="632"/>
      <c r="J44" s="632"/>
      <c r="K44" s="632"/>
      <c r="L44" s="647"/>
    </row>
    <row r="45" spans="1:12" ht="15.6" x14ac:dyDescent="0.3">
      <c r="A45" s="632" t="s">
        <v>553</v>
      </c>
      <c r="B45" s="632" t="s">
        <v>562</v>
      </c>
      <c r="C45" s="632"/>
      <c r="D45" s="632"/>
      <c r="E45" s="632"/>
      <c r="F45" s="632"/>
      <c r="G45" s="632"/>
      <c r="H45" s="632"/>
      <c r="I45" s="632"/>
      <c r="J45" s="632"/>
      <c r="K45" s="632"/>
      <c r="L45" s="647"/>
    </row>
    <row r="46" spans="1:12" ht="15.6" x14ac:dyDescent="0.3">
      <c r="A46" s="632"/>
      <c r="B46" s="632" t="s">
        <v>563</v>
      </c>
      <c r="C46" s="632"/>
      <c r="D46" s="632"/>
      <c r="E46" s="632"/>
      <c r="F46" s="632"/>
      <c r="G46" s="632"/>
      <c r="H46" s="632"/>
      <c r="I46" s="632"/>
      <c r="J46" s="632"/>
      <c r="K46" s="632"/>
      <c r="L46" s="647"/>
    </row>
    <row r="47" spans="1:12" ht="18" customHeight="1" x14ac:dyDescent="0.3">
      <c r="A47" s="632"/>
      <c r="B47" s="632"/>
      <c r="C47" s="632"/>
      <c r="D47" s="632"/>
      <c r="E47" s="632"/>
      <c r="F47" s="632"/>
      <c r="G47" s="632"/>
      <c r="H47" s="632"/>
      <c r="I47" s="632"/>
      <c r="J47" s="632"/>
      <c r="K47" s="632"/>
      <c r="L47" s="647"/>
    </row>
    <row r="48" spans="1:12" ht="15.6" x14ac:dyDescent="0.3">
      <c r="A48" s="662" t="s">
        <v>564</v>
      </c>
      <c r="B48" s="632" t="s">
        <v>565</v>
      </c>
      <c r="C48" s="632"/>
      <c r="D48" s="632"/>
      <c r="E48" s="632"/>
      <c r="F48" s="632"/>
      <c r="G48" s="632"/>
      <c r="H48" s="632"/>
      <c r="I48" s="632"/>
      <c r="J48" s="663" t="s">
        <v>1305</v>
      </c>
      <c r="K48" s="663" t="s">
        <v>159</v>
      </c>
      <c r="L48" s="647"/>
    </row>
    <row r="49" spans="1:12" ht="15.6" x14ac:dyDescent="0.3">
      <c r="A49" s="664"/>
      <c r="B49" s="632" t="s">
        <v>566</v>
      </c>
      <c r="C49" s="632"/>
      <c r="D49" s="632"/>
      <c r="E49" s="632"/>
      <c r="F49" s="632"/>
      <c r="G49" s="632"/>
      <c r="H49" s="632"/>
      <c r="I49" s="632"/>
      <c r="J49" s="632"/>
      <c r="K49" s="632"/>
      <c r="L49" s="647"/>
    </row>
    <row r="50" spans="1:12" ht="18" customHeight="1" x14ac:dyDescent="0.3">
      <c r="A50" s="632"/>
      <c r="B50" s="632"/>
      <c r="C50" s="632"/>
      <c r="D50" s="632"/>
      <c r="E50" s="632"/>
      <c r="F50" s="632"/>
      <c r="G50" s="632"/>
      <c r="H50" s="632"/>
      <c r="I50" s="632"/>
      <c r="J50" s="632"/>
      <c r="K50" s="632"/>
      <c r="L50" s="647"/>
    </row>
    <row r="51" spans="1:12" ht="15.6" x14ac:dyDescent="0.3">
      <c r="A51" s="632" t="s">
        <v>553</v>
      </c>
      <c r="B51" s="632" t="s">
        <v>567</v>
      </c>
      <c r="C51" s="632"/>
      <c r="D51" s="632"/>
      <c r="E51" s="632"/>
      <c r="F51" s="632"/>
      <c r="G51" s="632"/>
      <c r="H51" s="632"/>
      <c r="I51" s="632"/>
      <c r="J51" s="632"/>
      <c r="K51" s="632"/>
      <c r="L51" s="647"/>
    </row>
    <row r="52" spans="1:12" ht="18" customHeight="1" x14ac:dyDescent="0.3">
      <c r="A52" s="632"/>
      <c r="B52" s="632"/>
      <c r="C52" s="632"/>
      <c r="D52" s="632"/>
      <c r="E52" s="632"/>
      <c r="F52" s="632"/>
      <c r="G52" s="632"/>
      <c r="H52" s="632"/>
      <c r="I52" s="632"/>
      <c r="J52" s="632"/>
      <c r="K52" s="632"/>
      <c r="L52" s="647"/>
    </row>
    <row r="53" spans="1:12" ht="15.6" x14ac:dyDescent="0.3">
      <c r="A53" s="632"/>
      <c r="B53" s="632" t="s">
        <v>568</v>
      </c>
      <c r="C53" s="632"/>
      <c r="D53" s="632"/>
      <c r="E53" s="632"/>
      <c r="F53" s="632"/>
      <c r="G53" s="632"/>
      <c r="H53" s="632"/>
      <c r="I53" s="632"/>
      <c r="J53" s="632"/>
      <c r="K53" s="632"/>
      <c r="L53" s="647"/>
    </row>
    <row r="54" spans="1:12" ht="15.6" x14ac:dyDescent="0.3">
      <c r="A54" s="632"/>
      <c r="B54" s="632" t="s">
        <v>569</v>
      </c>
      <c r="C54" s="632"/>
      <c r="D54" s="632"/>
      <c r="E54" s="632"/>
      <c r="F54" s="632"/>
      <c r="G54" s="632"/>
      <c r="H54" s="632"/>
      <c r="I54" s="632"/>
      <c r="J54" s="632"/>
      <c r="K54" s="632"/>
      <c r="L54" s="647"/>
    </row>
    <row r="55" spans="1:12" ht="15.6" x14ac:dyDescent="0.3">
      <c r="A55" s="647"/>
      <c r="B55" s="647"/>
      <c r="C55" s="647"/>
      <c r="D55" s="647"/>
      <c r="E55" s="647"/>
      <c r="F55" s="647"/>
      <c r="G55" s="647"/>
      <c r="H55" s="647"/>
      <c r="I55" s="647"/>
      <c r="J55" s="647"/>
      <c r="K55" s="647"/>
      <c r="L55" s="647"/>
    </row>
  </sheetData>
  <phoneticPr fontId="57" type="noConversion"/>
  <pageMargins left="0.25" right="0.25" top="0.5" bottom="0.75" header="0.5" footer="0.5"/>
  <pageSetup scale="7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21" sqref="H21"/>
    </sheetView>
  </sheetViews>
  <sheetFormatPr defaultRowHeight="13.2" x14ac:dyDescent="0.25"/>
  <cols>
    <col min="9" max="9" width="18.33203125" customWidth="1"/>
  </cols>
  <sheetData/>
  <phoneticPr fontId="57" type="noConversion"/>
  <pageMargins left="0.75" right="0.75" top="1" bottom="1" header="0.5" footer="0.5"/>
  <pageSetup scale="99" fitToHeight="4" orientation="portrait" r:id="rId1"/>
  <headerFooter alignWithMargins="0"/>
  <rowBreaks count="4" manualBreakCount="4">
    <brk id="41" max="16383" man="1"/>
    <brk id="84" max="16383" man="1"/>
    <brk id="127" max="16383" man="1"/>
    <brk id="171"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N47"/>
  <sheetViews>
    <sheetView topLeftCell="B1" zoomScaleNormal="100" workbookViewId="0">
      <selection activeCell="K19" sqref="K19"/>
    </sheetView>
  </sheetViews>
  <sheetFormatPr defaultColWidth="7.88671875" defaultRowHeight="13.2" x14ac:dyDescent="0.25"/>
  <cols>
    <col min="1" max="1" width="8" style="1" customWidth="1"/>
    <col min="2" max="2" width="11.109375" style="1" customWidth="1"/>
    <col min="3" max="3" width="46.5546875" style="1" customWidth="1"/>
    <col min="4" max="7" width="7.109375" style="1" customWidth="1"/>
    <col min="8" max="8" width="8" style="1" customWidth="1"/>
    <col min="9" max="9" width="7.109375" style="1" customWidth="1"/>
    <col min="10" max="10" width="1.44140625" style="1" customWidth="1"/>
    <col min="11" max="11" width="12.44140625" style="1" customWidth="1"/>
    <col min="12" max="12" width="15" style="1" customWidth="1"/>
    <col min="13" max="13" width="4.44140625" style="1" customWidth="1"/>
    <col min="14" max="14" width="12.44140625" style="1" bestFit="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c r="B3" s="51"/>
      <c r="C3" s="51"/>
      <c r="D3" s="51"/>
      <c r="E3" s="51"/>
      <c r="F3" s="51"/>
      <c r="G3" s="51"/>
      <c r="H3" s="51"/>
      <c r="I3" s="51"/>
      <c r="J3" s="51"/>
      <c r="K3" s="51"/>
      <c r="L3" s="51"/>
      <c r="M3" s="51"/>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687</v>
      </c>
      <c r="C7" s="2284"/>
      <c r="D7" s="2284"/>
      <c r="E7" s="2"/>
      <c r="F7" s="2"/>
      <c r="G7" s="2"/>
      <c r="H7" s="2"/>
      <c r="I7" s="2"/>
      <c r="J7" s="2"/>
      <c r="K7" s="2"/>
      <c r="L7" s="2"/>
      <c r="M7" s="46"/>
    </row>
    <row r="8" spans="2:14" x14ac:dyDescent="0.25">
      <c r="B8" s="10" t="s">
        <v>688</v>
      </c>
      <c r="C8" s="3"/>
      <c r="D8" s="3"/>
      <c r="E8" s="3"/>
      <c r="F8" s="4"/>
      <c r="G8" s="4"/>
      <c r="H8" s="83" t="s">
        <v>967</v>
      </c>
      <c r="I8" s="4"/>
      <c r="J8" s="4"/>
      <c r="K8" s="4"/>
      <c r="L8" s="4"/>
      <c r="M8" s="40"/>
      <c r="N8" s="5"/>
    </row>
    <row r="9" spans="2:14" x14ac:dyDescent="0.25">
      <c r="B9" s="47" t="s">
        <v>693</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1018" t="s">
        <v>1380</v>
      </c>
      <c r="C15" s="7" t="s">
        <v>1367</v>
      </c>
      <c r="D15" s="8" t="s">
        <v>1368</v>
      </c>
      <c r="E15" s="8" t="s">
        <v>1377</v>
      </c>
      <c r="F15" s="8" t="s">
        <v>1369</v>
      </c>
      <c r="G15" s="8" t="s">
        <v>1370</v>
      </c>
      <c r="H15" s="8" t="s">
        <v>1122</v>
      </c>
      <c r="I15" s="8" t="s">
        <v>1120</v>
      </c>
      <c r="J15" s="8"/>
      <c r="K15" s="8" t="s">
        <v>1371</v>
      </c>
      <c r="L15" s="9" t="s">
        <v>1371</v>
      </c>
      <c r="M15" s="40"/>
      <c r="N15" s="5"/>
    </row>
    <row r="16" spans="2:14" x14ac:dyDescent="0.25">
      <c r="B16" s="1005"/>
      <c r="C16" s="10"/>
      <c r="D16" s="4"/>
      <c r="E16" s="4"/>
      <c r="F16" s="4"/>
      <c r="G16" s="4"/>
      <c r="H16" s="11" t="s">
        <v>1993</v>
      </c>
      <c r="I16" s="11" t="s">
        <v>1119</v>
      </c>
      <c r="J16" s="4"/>
      <c r="K16" s="11" t="s">
        <v>1372</v>
      </c>
      <c r="L16" s="12" t="s">
        <v>1373</v>
      </c>
      <c r="M16" s="40"/>
      <c r="N16" s="5"/>
    </row>
    <row r="17" spans="2:14" ht="6.75" customHeight="1" thickBot="1" x14ac:dyDescent="0.3">
      <c r="B17" s="1005"/>
      <c r="C17" s="13"/>
      <c r="D17" s="14"/>
      <c r="E17" s="14"/>
      <c r="F17" s="14"/>
      <c r="G17" s="14"/>
      <c r="H17" s="14"/>
      <c r="I17" s="14"/>
      <c r="J17" s="14"/>
      <c r="K17" s="15"/>
      <c r="L17" s="16"/>
      <c r="M17" s="40"/>
      <c r="N17" s="5"/>
    </row>
    <row r="18" spans="2:14" ht="13.8" thickTop="1" x14ac:dyDescent="0.25">
      <c r="B18" s="1005" t="s">
        <v>1375</v>
      </c>
      <c r="C18" s="1106" t="s">
        <v>1184</v>
      </c>
      <c r="J18" s="4"/>
      <c r="K18" s="18"/>
      <c r="L18" s="19"/>
      <c r="M18" s="40"/>
      <c r="N18" s="5"/>
    </row>
    <row r="19" spans="2:14" x14ac:dyDescent="0.25">
      <c r="B19" s="1005"/>
      <c r="C19" s="1107" t="s">
        <v>929</v>
      </c>
      <c r="D19" s="561" t="s">
        <v>83</v>
      </c>
      <c r="E19" s="4" t="s">
        <v>907</v>
      </c>
      <c r="F19" s="4" t="s">
        <v>262</v>
      </c>
      <c r="G19" s="4" t="s">
        <v>262</v>
      </c>
      <c r="H19" s="21">
        <v>2017</v>
      </c>
      <c r="J19" s="4"/>
      <c r="K19" s="824">
        <f>'Dup. CA Query (3 yrs)#YE-25-27'!AC443</f>
        <v>40795.880000000005</v>
      </c>
      <c r="L19" s="23"/>
      <c r="M19" s="40"/>
      <c r="N19" s="5"/>
    </row>
    <row r="20" spans="2:14" x14ac:dyDescent="0.25">
      <c r="B20" s="1005" t="s">
        <v>1375</v>
      </c>
      <c r="C20" s="1106" t="s">
        <v>726</v>
      </c>
      <c r="D20" s="410"/>
      <c r="E20" s="38"/>
      <c r="F20" s="38"/>
      <c r="G20" s="38"/>
      <c r="H20" s="38"/>
      <c r="I20" s="187"/>
      <c r="J20" s="38"/>
      <c r="K20" s="824"/>
      <c r="L20" s="23"/>
      <c r="M20" s="40"/>
      <c r="N20" s="5"/>
    </row>
    <row r="21" spans="2:14" x14ac:dyDescent="0.25">
      <c r="B21" s="1005"/>
      <c r="C21" s="1107" t="s">
        <v>37</v>
      </c>
      <c r="D21" s="561" t="s">
        <v>83</v>
      </c>
      <c r="E21" s="38" t="s">
        <v>907</v>
      </c>
      <c r="F21" s="38" t="s">
        <v>262</v>
      </c>
      <c r="G21" s="38" t="s">
        <v>262</v>
      </c>
      <c r="H21" s="2087">
        <v>2017</v>
      </c>
      <c r="I21" s="187"/>
      <c r="J21" s="38"/>
      <c r="K21" s="824">
        <f>'Dup. CA Query (3 yrs)#YE-25-27'!AE443</f>
        <v>3120.8848200000002</v>
      </c>
      <c r="L21" s="23"/>
      <c r="M21" s="40"/>
      <c r="N21" s="5"/>
    </row>
    <row r="22" spans="2:14" x14ac:dyDescent="0.25">
      <c r="B22" s="1005" t="s">
        <v>1375</v>
      </c>
      <c r="C22" s="1106" t="s">
        <v>741</v>
      </c>
      <c r="D22" s="198"/>
      <c r="E22" s="21"/>
      <c r="F22" s="21"/>
      <c r="G22" s="21"/>
      <c r="H22" s="21"/>
      <c r="J22" s="4"/>
      <c r="K22" s="24"/>
      <c r="L22" s="25"/>
      <c r="M22" s="40"/>
      <c r="N22" s="5"/>
    </row>
    <row r="23" spans="2:14" x14ac:dyDescent="0.25">
      <c r="B23" s="10"/>
      <c r="C23" s="1107" t="s">
        <v>34</v>
      </c>
      <c r="D23" s="561" t="s">
        <v>83</v>
      </c>
      <c r="E23" s="21"/>
      <c r="F23" s="21"/>
      <c r="G23" s="21"/>
      <c r="H23" s="2087">
        <v>2017</v>
      </c>
      <c r="J23" s="4"/>
      <c r="K23" s="22"/>
      <c r="L23" s="23">
        <f>'Dup. CA Query (3 yrs)#YE-25-27'!AG443</f>
        <v>43916.764820000004</v>
      </c>
      <c r="M23" s="40"/>
      <c r="N23" s="26"/>
    </row>
    <row r="24" spans="2:14" x14ac:dyDescent="0.25">
      <c r="B24" s="10"/>
      <c r="C24" s="17"/>
      <c r="D24" s="21"/>
      <c r="E24" s="21"/>
      <c r="F24" s="21"/>
      <c r="G24" s="21"/>
      <c r="H24" s="21"/>
      <c r="I24" s="21"/>
      <c r="J24" s="4"/>
      <c r="K24" s="22"/>
      <c r="L24" s="23"/>
      <c r="M24" s="40"/>
      <c r="N24" s="5"/>
    </row>
    <row r="25" spans="2:14" x14ac:dyDescent="0.25">
      <c r="B25" s="10"/>
      <c r="C25" s="20"/>
      <c r="D25" s="21"/>
      <c r="E25" s="21"/>
      <c r="F25" s="21"/>
      <c r="G25" s="21"/>
      <c r="H25" s="21"/>
      <c r="I25" s="21"/>
      <c r="J25" s="4"/>
      <c r="K25" s="22"/>
      <c r="L25" s="23"/>
      <c r="M25" s="40"/>
      <c r="N25" s="5"/>
    </row>
    <row r="26" spans="2:14" x14ac:dyDescent="0.25">
      <c r="B26" s="10"/>
      <c r="C26" s="20"/>
      <c r="D26" s="21"/>
      <c r="E26" s="21"/>
      <c r="F26" s="21"/>
      <c r="G26" s="21"/>
      <c r="H26" s="21"/>
      <c r="I26" s="21"/>
      <c r="J26" s="4"/>
      <c r="K26" s="22"/>
      <c r="L26" s="23"/>
      <c r="M26" s="40"/>
      <c r="N26" s="5"/>
    </row>
    <row r="27" spans="2:14" ht="13.8" thickBot="1" x14ac:dyDescent="0.3">
      <c r="B27" s="10"/>
      <c r="C27" s="20"/>
      <c r="D27" s="21"/>
      <c r="E27" s="21"/>
      <c r="F27" s="21"/>
      <c r="G27" s="21"/>
      <c r="H27" s="21"/>
      <c r="I27" s="21"/>
      <c r="J27" s="4"/>
      <c r="K27" s="22"/>
      <c r="L27" s="23"/>
      <c r="M27" s="40"/>
      <c r="N27" s="5"/>
    </row>
    <row r="28" spans="2:14" x14ac:dyDescent="0.25">
      <c r="B28" s="10"/>
      <c r="C28" s="27"/>
      <c r="D28" s="28"/>
      <c r="E28" s="28"/>
      <c r="F28" s="28"/>
      <c r="G28" s="28"/>
      <c r="H28" s="28"/>
      <c r="I28" s="28"/>
      <c r="J28" s="29"/>
      <c r="K28" s="30"/>
      <c r="L28" s="31"/>
      <c r="M28" s="40"/>
      <c r="N28" s="5"/>
    </row>
    <row r="29" spans="2:14" ht="13.8" thickBot="1" x14ac:dyDescent="0.3">
      <c r="B29" s="10"/>
      <c r="C29" s="10"/>
      <c r="D29" s="4"/>
      <c r="E29" s="4"/>
      <c r="F29" s="4"/>
      <c r="G29" s="4"/>
      <c r="H29" s="4"/>
      <c r="I29" s="4"/>
      <c r="J29" s="4"/>
      <c r="K29" s="32">
        <f>SUM(K19:K28)</f>
        <v>43916.764820000004</v>
      </c>
      <c r="L29" s="33">
        <f>SUM(L19:L28)</f>
        <v>43916.764820000004</v>
      </c>
      <c r="M29" s="40"/>
      <c r="N29" s="84"/>
    </row>
    <row r="30" spans="2:14" ht="14.4" thickTop="1" thickBot="1" x14ac:dyDescent="0.3">
      <c r="B30" s="10"/>
      <c r="C30" s="34"/>
      <c r="D30" s="6"/>
      <c r="E30" s="6"/>
      <c r="F30" s="6"/>
      <c r="G30" s="6"/>
      <c r="H30" s="6"/>
      <c r="I30" s="6"/>
      <c r="J30" s="6"/>
      <c r="K30" s="35"/>
      <c r="L30" s="36">
        <f>+L29-K29</f>
        <v>0</v>
      </c>
      <c r="M30" s="40"/>
    </row>
    <row r="31" spans="2:14" x14ac:dyDescent="0.25">
      <c r="B31" s="10"/>
      <c r="C31" s="4"/>
      <c r="D31" s="4"/>
      <c r="E31" s="4"/>
      <c r="F31" s="4"/>
      <c r="G31" s="4"/>
      <c r="H31" s="4"/>
      <c r="I31" s="4" t="s">
        <v>1079</v>
      </c>
      <c r="J31" s="4"/>
      <c r="K31" s="4"/>
      <c r="L31" s="4"/>
      <c r="M31" s="40"/>
    </row>
    <row r="32" spans="2:14" x14ac:dyDescent="0.25">
      <c r="B32" s="10"/>
      <c r="C32" s="2279" t="s">
        <v>1409</v>
      </c>
      <c r="D32" s="2279"/>
      <c r="E32" s="4"/>
      <c r="F32" s="4"/>
      <c r="G32" s="4"/>
      <c r="H32" s="4"/>
      <c r="I32" s="4"/>
      <c r="J32" s="4"/>
      <c r="K32" s="4"/>
      <c r="L32" s="37"/>
      <c r="M32" s="40"/>
    </row>
    <row r="33" spans="2:14" x14ac:dyDescent="0.25">
      <c r="B33" s="10"/>
      <c r="C33" s="4"/>
      <c r="D33" s="4"/>
      <c r="E33" s="4"/>
      <c r="F33" s="4"/>
      <c r="G33" s="4"/>
      <c r="H33" s="4"/>
      <c r="I33" s="4"/>
      <c r="J33" s="4"/>
      <c r="K33" s="4"/>
      <c r="L33" s="37"/>
      <c r="M33" s="40"/>
    </row>
    <row r="34" spans="2:14" x14ac:dyDescent="0.25">
      <c r="B34" s="10"/>
      <c r="C34" s="424" t="s">
        <v>2035</v>
      </c>
      <c r="D34" s="4"/>
      <c r="E34" s="4"/>
      <c r="F34" s="4"/>
      <c r="G34" s="4"/>
      <c r="H34" s="4"/>
      <c r="I34" s="4"/>
      <c r="J34" s="4"/>
      <c r="K34" s="4"/>
      <c r="L34" s="37"/>
      <c r="M34" s="40"/>
    </row>
    <row r="35" spans="2:14" x14ac:dyDescent="0.25">
      <c r="B35" s="10"/>
      <c r="C35" s="4"/>
      <c r="D35" s="4"/>
      <c r="E35" s="4"/>
      <c r="F35" s="4"/>
      <c r="G35" s="4"/>
      <c r="H35" s="4"/>
      <c r="I35" s="4"/>
      <c r="J35" s="4"/>
      <c r="K35" s="4"/>
      <c r="L35" s="37"/>
      <c r="M35" s="40"/>
    </row>
    <row r="36" spans="2:14" x14ac:dyDescent="0.25">
      <c r="B36" s="10"/>
      <c r="C36" s="4"/>
      <c r="D36" s="4"/>
      <c r="E36" s="4"/>
      <c r="F36" s="4"/>
      <c r="G36" s="4"/>
      <c r="H36" s="4"/>
      <c r="I36" s="4"/>
      <c r="J36" s="4"/>
      <c r="K36" s="4"/>
      <c r="L36" s="37"/>
      <c r="M36" s="40"/>
    </row>
    <row r="37" spans="2:14" x14ac:dyDescent="0.25">
      <c r="B37" s="47"/>
      <c r="C37" s="3" t="s">
        <v>962</v>
      </c>
      <c r="D37" s="3"/>
      <c r="E37" s="3"/>
      <c r="F37" s="3"/>
      <c r="G37" s="38" t="s">
        <v>689</v>
      </c>
      <c r="H37" s="3"/>
      <c r="I37" s="3"/>
      <c r="J37" s="3"/>
      <c r="K37" s="3"/>
      <c r="L37" s="37"/>
      <c r="M37" s="40"/>
    </row>
    <row r="38" spans="2:14" x14ac:dyDescent="0.25">
      <c r="B38" s="47"/>
      <c r="C38" s="3"/>
      <c r="D38" s="3"/>
      <c r="E38" s="3"/>
      <c r="F38" s="3"/>
      <c r="G38" s="38" t="s">
        <v>690</v>
      </c>
      <c r="H38" s="3"/>
      <c r="I38" s="3"/>
      <c r="J38" s="3"/>
      <c r="K38" s="3"/>
      <c r="L38" s="37"/>
      <c r="M38" s="40"/>
      <c r="N38" s="112"/>
    </row>
    <row r="39" spans="2:14" x14ac:dyDescent="0.25">
      <c r="B39" s="47"/>
      <c r="C39" s="3" t="s">
        <v>1410</v>
      </c>
      <c r="D39" s="3" t="s">
        <v>909</v>
      </c>
      <c r="E39" s="3"/>
      <c r="F39" s="3"/>
      <c r="G39" s="38" t="s">
        <v>1401</v>
      </c>
      <c r="H39" s="3"/>
      <c r="I39" s="3"/>
      <c r="J39" s="3"/>
      <c r="K39" s="3"/>
      <c r="L39" s="37"/>
      <c r="M39" s="40"/>
    </row>
    <row r="40" spans="2:14" x14ac:dyDescent="0.25">
      <c r="B40" s="47"/>
      <c r="C40" s="3" t="s">
        <v>254</v>
      </c>
      <c r="D40" s="3"/>
      <c r="E40" s="3"/>
      <c r="F40" s="3"/>
      <c r="G40" s="3"/>
      <c r="H40" s="3"/>
      <c r="I40" s="3"/>
      <c r="J40" s="3"/>
      <c r="K40" s="3"/>
      <c r="L40" s="37"/>
      <c r="M40" s="40"/>
    </row>
    <row r="41" spans="2:14" x14ac:dyDescent="0.25">
      <c r="B41" s="47"/>
      <c r="C41" s="3" t="s">
        <v>255</v>
      </c>
      <c r="D41" s="3"/>
      <c r="E41" s="3"/>
      <c r="F41" s="3"/>
      <c r="G41" s="3"/>
      <c r="H41" s="3"/>
      <c r="I41" s="3"/>
      <c r="J41" s="3"/>
      <c r="K41" s="3"/>
      <c r="L41" s="37"/>
      <c r="M41" s="40"/>
    </row>
    <row r="42" spans="2:14" x14ac:dyDescent="0.25">
      <c r="B42" s="47"/>
      <c r="C42" s="3"/>
      <c r="D42" s="3"/>
      <c r="E42" s="3"/>
      <c r="F42" s="3"/>
      <c r="G42" s="3"/>
      <c r="H42" s="3"/>
      <c r="I42" s="3"/>
      <c r="J42" s="3"/>
      <c r="K42" s="3"/>
      <c r="L42" s="37"/>
      <c r="M42" s="40"/>
    </row>
    <row r="43" spans="2:14" x14ac:dyDescent="0.25">
      <c r="B43" s="47"/>
      <c r="C43" s="87" t="s">
        <v>692</v>
      </c>
      <c r="D43" s="3"/>
      <c r="E43" s="38" t="s">
        <v>691</v>
      </c>
      <c r="F43" s="3"/>
      <c r="H43" s="3"/>
      <c r="I43" s="3" t="s">
        <v>960</v>
      </c>
      <c r="J43" s="131"/>
      <c r="K43" s="3"/>
      <c r="L43" s="238" t="s">
        <v>777</v>
      </c>
      <c r="M43" s="40"/>
    </row>
    <row r="44" spans="2:14" x14ac:dyDescent="0.25">
      <c r="B44" s="47"/>
      <c r="C44" s="3"/>
      <c r="D44" s="3"/>
      <c r="E44" s="3"/>
      <c r="F44" s="3"/>
      <c r="G44" s="3"/>
      <c r="H44" s="3"/>
      <c r="I44" s="3" t="s">
        <v>961</v>
      </c>
      <c r="J44" s="131"/>
      <c r="K44" s="3"/>
      <c r="L44" s="411" t="s">
        <v>175</v>
      </c>
      <c r="M44" s="40"/>
    </row>
    <row r="45" spans="2:14" ht="13.8" thickBot="1" x14ac:dyDescent="0.3">
      <c r="B45" s="34"/>
      <c r="C45" s="6"/>
      <c r="D45" s="6"/>
      <c r="E45" s="6"/>
      <c r="F45" s="6"/>
      <c r="G45" s="6"/>
      <c r="H45" s="6"/>
      <c r="I45" s="6"/>
      <c r="J45" s="6"/>
      <c r="K45" s="6"/>
      <c r="L45" s="85"/>
      <c r="M45" s="50"/>
    </row>
    <row r="47" spans="2:14" x14ac:dyDescent="0.25">
      <c r="H47" s="4"/>
    </row>
  </sheetData>
  <mergeCells count="5">
    <mergeCell ref="B4:L4"/>
    <mergeCell ref="B6:L6"/>
    <mergeCell ref="C32:D32"/>
    <mergeCell ref="B7:D7"/>
    <mergeCell ref="B5:M5"/>
  </mergeCells>
  <phoneticPr fontId="0" type="noConversion"/>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N46"/>
  <sheetViews>
    <sheetView zoomScaleNormal="100" workbookViewId="0">
      <selection activeCell="C20" sqref="C20"/>
    </sheetView>
  </sheetViews>
  <sheetFormatPr defaultColWidth="7.88671875" defaultRowHeight="13.2" x14ac:dyDescent="0.25"/>
  <cols>
    <col min="1" max="1" width="8" style="1" customWidth="1"/>
    <col min="2" max="2" width="6.44140625" style="1" customWidth="1"/>
    <col min="3" max="3" width="49" style="1" customWidth="1"/>
    <col min="4" max="7" width="7.109375" style="1" customWidth="1"/>
    <col min="8" max="8" width="9" style="1" customWidth="1"/>
    <col min="9" max="9" width="7.109375" style="1" customWidth="1"/>
    <col min="10" max="10" width="1.44140625" style="1" customWidth="1"/>
    <col min="11" max="11" width="13.88671875" style="1" customWidth="1"/>
    <col min="12" max="12" width="14.109375" style="1" customWidth="1"/>
    <col min="13" max="13" width="6.5546875" style="1" customWidth="1"/>
    <col min="14" max="14" width="12.44140625" style="1" bestFit="1" customWidth="1"/>
    <col min="15" max="16384" width="7.88671875" style="1"/>
  </cols>
  <sheetData>
    <row r="1" spans="2:14" x14ac:dyDescent="0.25">
      <c r="B1" s="424"/>
      <c r="C1" s="424"/>
      <c r="D1" s="424"/>
      <c r="E1" s="424"/>
      <c r="F1" s="424"/>
      <c r="G1" s="424"/>
      <c r="H1" s="424"/>
      <c r="I1" s="406" t="s">
        <v>82</v>
      </c>
      <c r="K1" s="69"/>
      <c r="L1" s="69"/>
      <c r="M1" s="424"/>
    </row>
    <row r="2" spans="2:14" ht="25.5" customHeight="1" x14ac:dyDescent="0.25">
      <c r="B2" s="424"/>
      <c r="C2" s="424"/>
      <c r="D2" s="424"/>
      <c r="E2" s="424"/>
      <c r="F2" s="424"/>
      <c r="G2" s="424"/>
      <c r="H2" s="424"/>
      <c r="I2" s="406" t="s">
        <v>85</v>
      </c>
      <c r="K2" s="300"/>
      <c r="L2" s="300"/>
      <c r="M2" s="424"/>
    </row>
    <row r="3" spans="2:14" ht="13.8" thickBot="1" x14ac:dyDescent="0.3">
      <c r="B3" s="308"/>
      <c r="C3" s="308"/>
      <c r="D3" s="308"/>
      <c r="E3" s="308"/>
      <c r="F3" s="308"/>
      <c r="G3" s="308"/>
      <c r="H3" s="308"/>
      <c r="I3" s="308"/>
      <c r="J3" s="308"/>
      <c r="K3" s="308"/>
      <c r="L3" s="308"/>
      <c r="M3" s="308"/>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687</v>
      </c>
      <c r="C7" s="2284"/>
      <c r="D7" s="2284"/>
      <c r="E7" s="2"/>
      <c r="F7" s="2"/>
      <c r="G7" s="2"/>
      <c r="H7" s="2"/>
      <c r="I7" s="2"/>
      <c r="J7" s="2"/>
      <c r="K7" s="2"/>
      <c r="L7" s="2"/>
      <c r="M7" s="46"/>
    </row>
    <row r="8" spans="2:14" x14ac:dyDescent="0.25">
      <c r="B8" s="10" t="s">
        <v>688</v>
      </c>
      <c r="C8" s="3"/>
      <c r="D8" s="3"/>
      <c r="E8" s="3"/>
      <c r="F8" s="4"/>
      <c r="G8" s="4"/>
      <c r="H8" s="83" t="s">
        <v>967</v>
      </c>
      <c r="I8" s="4"/>
      <c r="J8" s="4"/>
      <c r="K8" s="4"/>
      <c r="L8" s="4"/>
      <c r="M8" s="40"/>
      <c r="N8" s="5"/>
    </row>
    <row r="9" spans="2:14" x14ac:dyDescent="0.25">
      <c r="B9" s="47" t="s">
        <v>1329</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56" t="s">
        <v>1380</v>
      </c>
      <c r="C15" s="7" t="s">
        <v>1367</v>
      </c>
      <c r="D15" s="8" t="s">
        <v>1368</v>
      </c>
      <c r="E15" s="8" t="s">
        <v>1377</v>
      </c>
      <c r="F15" s="8" t="s">
        <v>1369</v>
      </c>
      <c r="G15" s="8" t="s">
        <v>1370</v>
      </c>
      <c r="H15" s="8" t="s">
        <v>1122</v>
      </c>
      <c r="I15" s="8" t="s">
        <v>1120</v>
      </c>
      <c r="J15" s="8"/>
      <c r="K15" s="8" t="s">
        <v>1371</v>
      </c>
      <c r="L15" s="9" t="s">
        <v>1371</v>
      </c>
      <c r="M15" s="40"/>
      <c r="N15" s="5"/>
    </row>
    <row r="16" spans="2:14" x14ac:dyDescent="0.25">
      <c r="B16" s="10"/>
      <c r="C16" s="10"/>
      <c r="D16" s="4"/>
      <c r="E16" s="4"/>
      <c r="F16" s="4"/>
      <c r="G16" s="4"/>
      <c r="H16" s="11" t="s">
        <v>1993</v>
      </c>
      <c r="I16" s="11" t="s">
        <v>1119</v>
      </c>
      <c r="J16" s="4"/>
      <c r="K16" s="11"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10" t="s">
        <v>1375</v>
      </c>
      <c r="C18" s="1106" t="s">
        <v>741</v>
      </c>
      <c r="D18" s="198"/>
      <c r="E18" s="21"/>
      <c r="F18" s="21"/>
      <c r="G18" s="21"/>
      <c r="H18" s="21"/>
      <c r="I18" s="21"/>
      <c r="J18" s="4"/>
      <c r="K18" s="18"/>
      <c r="L18" s="19"/>
      <c r="M18" s="40"/>
      <c r="N18" s="5"/>
    </row>
    <row r="19" spans="2:14" x14ac:dyDescent="0.25">
      <c r="B19" s="10"/>
      <c r="C19" s="1107" t="s">
        <v>34</v>
      </c>
      <c r="D19" s="561" t="s">
        <v>83</v>
      </c>
      <c r="E19" s="21"/>
      <c r="F19" s="21"/>
      <c r="G19" s="21"/>
      <c r="H19" s="21">
        <v>2017</v>
      </c>
      <c r="I19" s="4"/>
      <c r="J19" s="4"/>
      <c r="K19" s="22">
        <f>'Dup. CA Query (3 yrs)#YE-25-27'!AG445</f>
        <v>43982.538969999994</v>
      </c>
      <c r="L19" s="23"/>
      <c r="M19" s="40"/>
      <c r="N19" s="5"/>
    </row>
    <row r="20" spans="2:14" ht="5.0999999999999996" customHeight="1" x14ac:dyDescent="0.25">
      <c r="B20" s="10"/>
      <c r="C20" s="1107"/>
      <c r="D20" s="198"/>
      <c r="E20" s="21"/>
      <c r="F20" s="21"/>
      <c r="G20" s="21"/>
      <c r="H20" s="198"/>
      <c r="I20" s="4"/>
      <c r="J20" s="4"/>
      <c r="K20" s="22"/>
      <c r="L20" s="23"/>
      <c r="M20" s="40"/>
      <c r="N20" s="5"/>
    </row>
    <row r="21" spans="2:14" x14ac:dyDescent="0.25">
      <c r="B21" s="10" t="s">
        <v>1375</v>
      </c>
      <c r="C21" s="1106" t="s">
        <v>1184</v>
      </c>
      <c r="D21" s="4"/>
      <c r="E21" s="4"/>
      <c r="F21" s="4"/>
      <c r="G21" s="4"/>
      <c r="H21" s="4"/>
      <c r="I21" s="4"/>
      <c r="J21" s="4"/>
      <c r="K21" s="22"/>
      <c r="L21" s="23"/>
      <c r="M21" s="40"/>
      <c r="N21" s="5"/>
    </row>
    <row r="22" spans="2:14" x14ac:dyDescent="0.25">
      <c r="B22" s="10"/>
      <c r="C22" s="1107" t="s">
        <v>929</v>
      </c>
      <c r="D22" s="561" t="s">
        <v>83</v>
      </c>
      <c r="E22" s="4" t="s">
        <v>907</v>
      </c>
      <c r="F22" s="4" t="s">
        <v>262</v>
      </c>
      <c r="G22" s="4" t="s">
        <v>262</v>
      </c>
      <c r="H22" s="2087">
        <v>2017</v>
      </c>
      <c r="I22" s="4"/>
      <c r="J22" s="4"/>
      <c r="K22" s="22"/>
      <c r="L22" s="23">
        <f>'Dup. CA Query (3 yrs)#YE-25-27'!AC445</f>
        <v>40856.979999999996</v>
      </c>
      <c r="M22" s="40"/>
      <c r="N22" s="26"/>
    </row>
    <row r="23" spans="2:14" x14ac:dyDescent="0.25">
      <c r="B23" s="10" t="s">
        <v>1375</v>
      </c>
      <c r="C23" s="1106" t="s">
        <v>501</v>
      </c>
      <c r="D23" s="38"/>
      <c r="E23" s="38"/>
      <c r="F23" s="38"/>
      <c r="G23" s="38"/>
      <c r="H23" s="38"/>
      <c r="I23" s="38"/>
      <c r="J23" s="38"/>
      <c r="K23" s="22"/>
      <c r="L23" s="23"/>
      <c r="M23" s="255"/>
      <c r="N23" s="5"/>
    </row>
    <row r="24" spans="2:14" x14ac:dyDescent="0.25">
      <c r="B24" s="10"/>
      <c r="C24" s="1107" t="s">
        <v>37</v>
      </c>
      <c r="D24" s="561" t="s">
        <v>83</v>
      </c>
      <c r="E24" s="38" t="s">
        <v>907</v>
      </c>
      <c r="F24" s="38" t="s">
        <v>262</v>
      </c>
      <c r="G24" s="38" t="s">
        <v>262</v>
      </c>
      <c r="H24" s="2087">
        <v>2017</v>
      </c>
      <c r="I24" s="38"/>
      <c r="J24" s="38"/>
      <c r="K24" s="22"/>
      <c r="L24" s="23">
        <f>'Dup. CA Query (3 yrs)#YE-25-27'!AE445</f>
        <v>3125.5589699999996</v>
      </c>
      <c r="M24" s="255"/>
      <c r="N24" s="5"/>
    </row>
    <row r="25" spans="2:14" x14ac:dyDescent="0.25">
      <c r="B25" s="10"/>
      <c r="C25" s="17"/>
      <c r="D25" s="21"/>
      <c r="E25" s="21"/>
      <c r="F25" s="21"/>
      <c r="G25" s="21"/>
      <c r="H25" s="21"/>
      <c r="I25" s="21"/>
      <c r="J25" s="4"/>
      <c r="K25" s="22"/>
      <c r="L25" s="23"/>
      <c r="M25" s="40"/>
      <c r="N25" s="5"/>
    </row>
    <row r="26" spans="2:14" ht="13.8" thickBot="1" x14ac:dyDescent="0.3">
      <c r="B26" s="10"/>
      <c r="C26" s="20"/>
      <c r="D26" s="21"/>
      <c r="E26" s="21"/>
      <c r="F26" s="21"/>
      <c r="G26" s="21"/>
      <c r="H26" s="21"/>
      <c r="I26" s="21"/>
      <c r="J26" s="4"/>
      <c r="K26" s="22"/>
      <c r="L26" s="23"/>
      <c r="M26" s="40"/>
      <c r="N26" s="5"/>
    </row>
    <row r="27" spans="2:14" x14ac:dyDescent="0.25">
      <c r="B27" s="10"/>
      <c r="C27" s="27"/>
      <c r="D27" s="28"/>
      <c r="E27" s="28"/>
      <c r="F27" s="28"/>
      <c r="G27" s="28"/>
      <c r="H27" s="28"/>
      <c r="I27" s="28"/>
      <c r="J27" s="29"/>
      <c r="K27" s="30"/>
      <c r="L27" s="31"/>
      <c r="M27" s="40"/>
      <c r="N27" s="5"/>
    </row>
    <row r="28" spans="2:14" ht="13.8" thickBot="1" x14ac:dyDescent="0.3">
      <c r="B28" s="10"/>
      <c r="C28" s="10"/>
      <c r="D28" s="4"/>
      <c r="E28" s="4"/>
      <c r="F28" s="4"/>
      <c r="G28" s="4"/>
      <c r="H28" s="4"/>
      <c r="I28" s="4"/>
      <c r="J28" s="4"/>
      <c r="K28" s="32">
        <f>SUM(K19:K27)</f>
        <v>43982.538969999994</v>
      </c>
      <c r="L28" s="33">
        <f>SUM(L19:L27)</f>
        <v>43982.538969999994</v>
      </c>
      <c r="M28" s="40"/>
      <c r="N28" s="84"/>
    </row>
    <row r="29" spans="2:14" ht="14.4" thickTop="1" thickBot="1" x14ac:dyDescent="0.3">
      <c r="B29" s="10"/>
      <c r="C29" s="34"/>
      <c r="D29" s="6"/>
      <c r="E29" s="6"/>
      <c r="F29" s="6"/>
      <c r="G29" s="6"/>
      <c r="H29" s="6"/>
      <c r="I29" s="6"/>
      <c r="J29" s="6"/>
      <c r="K29" s="35"/>
      <c r="L29" s="36">
        <f>+L28-K28</f>
        <v>0</v>
      </c>
      <c r="M29" s="40"/>
    </row>
    <row r="30" spans="2:14" x14ac:dyDescent="0.25">
      <c r="B30" s="10"/>
      <c r="C30" s="4"/>
      <c r="D30" s="4"/>
      <c r="E30" s="4"/>
      <c r="F30" s="4"/>
      <c r="G30" s="4"/>
      <c r="H30" s="4"/>
      <c r="I30" s="4" t="s">
        <v>1079</v>
      </c>
      <c r="J30" s="4"/>
      <c r="K30" s="4"/>
      <c r="L30" s="4"/>
      <c r="M30" s="40"/>
    </row>
    <row r="31" spans="2:14" x14ac:dyDescent="0.25">
      <c r="B31" s="10"/>
      <c r="C31" s="2279" t="s">
        <v>1409</v>
      </c>
      <c r="D31" s="2279"/>
      <c r="E31" s="4"/>
      <c r="F31" s="4"/>
      <c r="G31" s="4"/>
      <c r="H31" s="4"/>
      <c r="I31" s="4"/>
      <c r="J31" s="4"/>
      <c r="K31" s="4"/>
      <c r="L31" s="37"/>
      <c r="M31" s="40"/>
    </row>
    <row r="32" spans="2:14" x14ac:dyDescent="0.25">
      <c r="B32" s="10"/>
      <c r="C32" s="4"/>
      <c r="D32" s="4"/>
      <c r="E32" s="4"/>
      <c r="F32" s="4"/>
      <c r="G32" s="4"/>
      <c r="H32" s="4"/>
      <c r="I32" s="4"/>
      <c r="J32" s="4"/>
      <c r="K32" s="4"/>
      <c r="L32" s="37"/>
      <c r="M32" s="40"/>
    </row>
    <row r="33" spans="2:14" x14ac:dyDescent="0.25">
      <c r="B33" s="10"/>
      <c r="C33" s="4" t="s">
        <v>1400</v>
      </c>
      <c r="D33" s="4"/>
      <c r="E33" s="4"/>
      <c r="F33" s="4"/>
      <c r="G33" s="4"/>
      <c r="H33" s="4"/>
      <c r="I33" s="4"/>
      <c r="J33" s="4"/>
      <c r="K33" s="4"/>
      <c r="L33" s="37"/>
      <c r="M33" s="40"/>
    </row>
    <row r="34" spans="2:14" x14ac:dyDescent="0.25">
      <c r="B34" s="10"/>
      <c r="C34" s="4"/>
      <c r="D34" s="4"/>
      <c r="E34" s="4"/>
      <c r="F34" s="4"/>
      <c r="G34" s="4"/>
      <c r="H34" s="4"/>
      <c r="I34" s="4"/>
      <c r="J34" s="4"/>
      <c r="K34" s="4"/>
      <c r="L34" s="37"/>
      <c r="M34" s="40"/>
    </row>
    <row r="35" spans="2:14" x14ac:dyDescent="0.25">
      <c r="B35" s="47"/>
      <c r="C35" s="3" t="s">
        <v>962</v>
      </c>
      <c r="D35" s="3"/>
      <c r="E35" s="3"/>
      <c r="F35" s="38" t="s">
        <v>689</v>
      </c>
      <c r="G35" s="3"/>
      <c r="H35" s="3"/>
      <c r="I35" s="3"/>
      <c r="J35" s="3"/>
      <c r="K35" s="3"/>
      <c r="L35" s="37"/>
      <c r="M35" s="40"/>
    </row>
    <row r="36" spans="2:14" x14ac:dyDescent="0.25">
      <c r="B36" s="47"/>
      <c r="C36" s="3"/>
      <c r="D36" s="3"/>
      <c r="E36" s="3"/>
      <c r="F36" s="38" t="s">
        <v>1401</v>
      </c>
      <c r="G36" s="3"/>
      <c r="H36" s="3"/>
      <c r="I36" s="3"/>
      <c r="J36" s="3"/>
      <c r="K36" s="3"/>
      <c r="L36" s="37"/>
      <c r="M36" s="40"/>
      <c r="N36" s="112"/>
    </row>
    <row r="37" spans="2:14" x14ac:dyDescent="0.25">
      <c r="B37" s="47"/>
      <c r="C37" s="3"/>
      <c r="D37" s="3"/>
      <c r="E37" s="3"/>
      <c r="F37" s="38"/>
      <c r="G37" s="3"/>
      <c r="H37" s="3"/>
      <c r="I37" s="3"/>
      <c r="J37" s="3"/>
      <c r="K37" s="3"/>
      <c r="L37" s="37"/>
      <c r="M37" s="40"/>
      <c r="N37" s="112"/>
    </row>
    <row r="38" spans="2:14" x14ac:dyDescent="0.25">
      <c r="B38" s="47"/>
      <c r="C38" s="3" t="s">
        <v>1410</v>
      </c>
      <c r="D38" s="3"/>
      <c r="E38" s="3"/>
      <c r="F38" s="38" t="s">
        <v>909</v>
      </c>
      <c r="G38" s="3"/>
      <c r="H38" s="3"/>
      <c r="I38" s="3"/>
      <c r="J38" s="3"/>
      <c r="K38" s="3"/>
      <c r="L38" s="37"/>
      <c r="M38" s="40"/>
    </row>
    <row r="39" spans="2:14" x14ac:dyDescent="0.25">
      <c r="B39" s="47"/>
      <c r="C39" s="3" t="s">
        <v>254</v>
      </c>
      <c r="D39" s="3"/>
      <c r="E39" s="3"/>
      <c r="F39" s="3"/>
      <c r="G39" s="3"/>
      <c r="H39" s="3"/>
      <c r="I39" s="3"/>
      <c r="J39" s="3"/>
      <c r="K39" s="3"/>
      <c r="L39" s="37"/>
      <c r="M39" s="40"/>
    </row>
    <row r="40" spans="2:14" x14ac:dyDescent="0.25">
      <c r="B40" s="47"/>
      <c r="C40" s="3" t="s">
        <v>255</v>
      </c>
      <c r="D40" s="3"/>
      <c r="E40" s="3"/>
      <c r="F40" s="3"/>
      <c r="G40" s="3"/>
      <c r="H40" s="3"/>
      <c r="I40" s="3"/>
      <c r="J40" s="3"/>
      <c r="K40" s="3"/>
      <c r="L40" s="37"/>
      <c r="M40" s="40"/>
    </row>
    <row r="41" spans="2:14" x14ac:dyDescent="0.25">
      <c r="B41" s="47"/>
      <c r="C41" s="3"/>
      <c r="D41" s="3"/>
      <c r="E41" s="3"/>
      <c r="F41" s="3"/>
      <c r="G41" s="3"/>
      <c r="H41" s="3"/>
      <c r="I41" s="3"/>
      <c r="J41" s="3"/>
      <c r="K41" s="3"/>
      <c r="L41" s="37"/>
      <c r="M41" s="40"/>
    </row>
    <row r="42" spans="2:14" x14ac:dyDescent="0.25">
      <c r="B42" s="47"/>
      <c r="C42" s="87" t="s">
        <v>1043</v>
      </c>
      <c r="D42" s="3"/>
      <c r="E42" s="3"/>
      <c r="F42" s="38" t="s">
        <v>691</v>
      </c>
      <c r="G42" s="3"/>
      <c r="H42" s="3"/>
      <c r="I42" s="3" t="s">
        <v>960</v>
      </c>
      <c r="J42" s="131"/>
      <c r="K42" s="3"/>
      <c r="L42" s="412" t="s">
        <v>777</v>
      </c>
      <c r="M42" s="40"/>
    </row>
    <row r="43" spans="2:14" x14ac:dyDescent="0.25">
      <c r="B43" s="47"/>
      <c r="C43" s="3"/>
      <c r="D43" s="3"/>
      <c r="E43" s="3"/>
      <c r="F43" s="3"/>
      <c r="G43" s="3"/>
      <c r="H43" s="3"/>
      <c r="I43" s="3" t="s">
        <v>961</v>
      </c>
      <c r="J43" s="131"/>
      <c r="K43" s="3"/>
      <c r="L43" s="413" t="s">
        <v>1195</v>
      </c>
      <c r="M43" s="40"/>
    </row>
    <row r="44" spans="2:14" ht="13.8" thickBot="1" x14ac:dyDescent="0.3">
      <c r="B44" s="34"/>
      <c r="C44" s="6"/>
      <c r="D44" s="6"/>
      <c r="E44" s="6"/>
      <c r="F44" s="6"/>
      <c r="G44" s="6"/>
      <c r="H44" s="6"/>
      <c r="I44" s="6"/>
      <c r="J44" s="6"/>
      <c r="K44" s="6"/>
      <c r="L44" s="414" t="s">
        <v>175</v>
      </c>
      <c r="M44" s="50"/>
    </row>
    <row r="46" spans="2:14" x14ac:dyDescent="0.25">
      <c r="H46" s="4"/>
    </row>
  </sheetData>
  <mergeCells count="5">
    <mergeCell ref="B4:L4"/>
    <mergeCell ref="B6:L6"/>
    <mergeCell ref="C31:D31"/>
    <mergeCell ref="B7:D7"/>
    <mergeCell ref="B5:M5"/>
  </mergeCells>
  <phoneticPr fontId="0" type="noConversion"/>
  <printOptions horizontalCentered="1"/>
  <pageMargins left="0.1" right="0.15" top="1" bottom="0.75" header="0.69" footer="0"/>
  <pageSetup scale="86" fitToHeight="15" orientation="landscape" r:id="rId1"/>
  <headerFooter alignWithMargins="0">
    <oddFooter>&amp;L&amp;"Times New Roman,Regular"&amp;9
Journal Entry Control Log
June 2016
&amp;R&amp;P of &amp;N
&amp;D   &amp;T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sheetPr>
  <dimension ref="B1:N61"/>
  <sheetViews>
    <sheetView zoomScaleNormal="100" workbookViewId="0">
      <selection activeCell="K20" sqref="K20"/>
    </sheetView>
  </sheetViews>
  <sheetFormatPr defaultColWidth="7.88671875" defaultRowHeight="13.2" x14ac:dyDescent="0.25"/>
  <cols>
    <col min="1" max="1" width="8" style="1" customWidth="1"/>
    <col min="2" max="2" width="11" style="1" customWidth="1"/>
    <col min="3" max="3" width="46.5546875" style="1" customWidth="1"/>
    <col min="4" max="7" width="7.109375" style="1" customWidth="1"/>
    <col min="8" max="8" width="8.88671875" style="1" customWidth="1"/>
    <col min="9" max="9" width="7.109375" style="1" customWidth="1"/>
    <col min="10" max="10" width="1.44140625" style="1" customWidth="1"/>
    <col min="11" max="11" width="13.109375" style="1" customWidth="1"/>
    <col min="12" max="12" width="15.44140625" style="1" customWidth="1"/>
    <col min="13" max="13" width="2.88671875" style="1" customWidth="1"/>
    <col min="14" max="14" width="12.44140625" style="1" bestFit="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1330</v>
      </c>
      <c r="C7" s="2284"/>
      <c r="D7" s="2284"/>
      <c r="E7" s="2"/>
      <c r="F7" s="2"/>
      <c r="G7" s="2"/>
      <c r="H7" s="2"/>
      <c r="I7" s="2"/>
      <c r="J7" s="2"/>
      <c r="K7" s="2"/>
      <c r="L7" s="2"/>
      <c r="M7" s="46"/>
    </row>
    <row r="8" spans="2:14" x14ac:dyDescent="0.25">
      <c r="B8" s="10" t="s">
        <v>1331</v>
      </c>
      <c r="C8" s="3"/>
      <c r="D8" s="3"/>
      <c r="E8" s="3"/>
      <c r="F8" s="4"/>
      <c r="G8" s="4"/>
      <c r="H8" s="83" t="s">
        <v>967</v>
      </c>
      <c r="I8" s="4"/>
      <c r="J8" s="4"/>
      <c r="K8" s="4"/>
      <c r="L8" s="4"/>
      <c r="M8" s="40"/>
      <c r="N8" s="5"/>
    </row>
    <row r="9" spans="2:14" x14ac:dyDescent="0.25">
      <c r="B9" s="47" t="s">
        <v>1333</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x14ac:dyDescent="0.25">
      <c r="B14" s="10"/>
      <c r="C14" s="4"/>
      <c r="D14" s="4"/>
      <c r="E14" s="4"/>
      <c r="F14" s="4"/>
      <c r="G14" s="4"/>
      <c r="H14" s="4"/>
      <c r="I14" s="4"/>
      <c r="J14" s="4"/>
      <c r="K14" s="4"/>
      <c r="L14" s="4"/>
      <c r="M14" s="40"/>
      <c r="N14" s="5"/>
    </row>
    <row r="15" spans="2:14" ht="13.8" thickBot="1" x14ac:dyDescent="0.3">
      <c r="B15" s="10"/>
      <c r="C15" s="4"/>
      <c r="D15" s="4"/>
      <c r="E15" s="4"/>
      <c r="F15" s="4"/>
      <c r="G15" s="4"/>
      <c r="H15" s="4"/>
      <c r="I15" s="4"/>
      <c r="J15" s="4"/>
      <c r="K15" s="4"/>
      <c r="L15" s="4"/>
      <c r="M15" s="40"/>
      <c r="N15" s="5"/>
    </row>
    <row r="16" spans="2:14" x14ac:dyDescent="0.25">
      <c r="B16" s="1018" t="s">
        <v>1380</v>
      </c>
      <c r="C16" s="7" t="s">
        <v>1367</v>
      </c>
      <c r="D16" s="8" t="s">
        <v>1368</v>
      </c>
      <c r="E16" s="8" t="s">
        <v>1377</v>
      </c>
      <c r="F16" s="8" t="s">
        <v>1369</v>
      </c>
      <c r="G16" s="8" t="s">
        <v>1370</v>
      </c>
      <c r="H16" s="8" t="s">
        <v>1122</v>
      </c>
      <c r="I16" s="8" t="s">
        <v>1120</v>
      </c>
      <c r="J16" s="8"/>
      <c r="K16" s="8" t="s">
        <v>1371</v>
      </c>
      <c r="L16" s="9" t="s">
        <v>1371</v>
      </c>
      <c r="M16" s="40"/>
      <c r="N16" s="5"/>
    </row>
    <row r="17" spans="2:14" x14ac:dyDescent="0.25">
      <c r="B17" s="10"/>
      <c r="C17" s="10"/>
      <c r="D17" s="4"/>
      <c r="E17" s="4"/>
      <c r="F17" s="4"/>
      <c r="G17" s="4"/>
      <c r="H17" s="11" t="s">
        <v>1993</v>
      </c>
      <c r="I17" s="11" t="s">
        <v>1119</v>
      </c>
      <c r="J17" s="4"/>
      <c r="K17" s="11" t="s">
        <v>1372</v>
      </c>
      <c r="L17" s="12" t="s">
        <v>1373</v>
      </c>
      <c r="M17" s="40"/>
      <c r="N17" s="5"/>
    </row>
    <row r="18" spans="2:14" ht="6.75" customHeight="1" thickBot="1" x14ac:dyDescent="0.3">
      <c r="B18" s="10"/>
      <c r="C18" s="13"/>
      <c r="D18" s="14"/>
      <c r="E18" s="14"/>
      <c r="F18" s="14"/>
      <c r="G18" s="14"/>
      <c r="H18" s="14"/>
      <c r="I18" s="14"/>
      <c r="J18" s="14"/>
      <c r="K18" s="15"/>
      <c r="L18" s="16"/>
      <c r="M18" s="40"/>
      <c r="N18" s="5"/>
    </row>
    <row r="19" spans="2:14" ht="13.8" thickTop="1" x14ac:dyDescent="0.25">
      <c r="B19" s="10" t="s">
        <v>1375</v>
      </c>
      <c r="C19" s="1106" t="s">
        <v>741</v>
      </c>
      <c r="D19" s="4"/>
      <c r="E19" s="4"/>
      <c r="F19" s="4"/>
      <c r="G19" s="4"/>
      <c r="H19" s="4"/>
      <c r="I19" s="4"/>
      <c r="J19" s="4"/>
      <c r="K19" s="765"/>
      <c r="L19" s="766"/>
      <c r="M19" s="40"/>
      <c r="N19" s="5"/>
    </row>
    <row r="20" spans="2:14" x14ac:dyDescent="0.25">
      <c r="B20" s="10"/>
      <c r="C20" s="1107" t="s">
        <v>34</v>
      </c>
      <c r="D20" s="563" t="s">
        <v>83</v>
      </c>
      <c r="E20" s="21"/>
      <c r="F20" s="21"/>
      <c r="G20" s="21"/>
      <c r="H20" s="21">
        <v>2017</v>
      </c>
      <c r="I20" s="21"/>
      <c r="J20" s="4"/>
      <c r="K20" s="22">
        <f>'Cal. of curr. portion for#YE-27'!N143</f>
        <v>43811.542846790231</v>
      </c>
      <c r="L20" s="23"/>
      <c r="M20" s="40"/>
      <c r="N20" s="5"/>
    </row>
    <row r="21" spans="2:14" x14ac:dyDescent="0.25">
      <c r="B21" s="10" t="s">
        <v>1375</v>
      </c>
      <c r="C21" s="1106" t="s">
        <v>1376</v>
      </c>
      <c r="D21" s="21"/>
      <c r="E21" s="21"/>
      <c r="F21" s="21"/>
      <c r="G21" s="21"/>
      <c r="H21" s="21"/>
      <c r="I21" s="21"/>
      <c r="J21" s="4"/>
      <c r="K21" s="24"/>
      <c r="L21" s="25"/>
      <c r="M21" s="40"/>
      <c r="N21" s="5"/>
    </row>
    <row r="22" spans="2:14" x14ac:dyDescent="0.25">
      <c r="B22" s="10"/>
      <c r="C22" s="1107" t="s">
        <v>33</v>
      </c>
      <c r="D22" s="563" t="s">
        <v>83</v>
      </c>
      <c r="E22" s="21"/>
      <c r="F22" s="21"/>
      <c r="G22" s="21"/>
      <c r="H22" s="2087">
        <v>2017</v>
      </c>
      <c r="I22" s="21"/>
      <c r="J22" s="4"/>
      <c r="K22" s="22"/>
      <c r="L22" s="23">
        <f>'Cal. of curr. portion for#YE-27'!N143</f>
        <v>43811.542846790231</v>
      </c>
      <c r="M22" s="40"/>
      <c r="N22" s="26"/>
    </row>
    <row r="23" spans="2:14" x14ac:dyDescent="0.25">
      <c r="B23" s="10"/>
      <c r="C23" s="17"/>
      <c r="D23" s="21"/>
      <c r="E23" s="21"/>
      <c r="F23" s="21"/>
      <c r="G23" s="21"/>
      <c r="H23" s="21"/>
      <c r="I23" s="21"/>
      <c r="J23" s="4"/>
      <c r="K23" s="22"/>
      <c r="L23" s="23"/>
      <c r="M23" s="40"/>
      <c r="N23" s="5"/>
    </row>
    <row r="24" spans="2:14" x14ac:dyDescent="0.25">
      <c r="B24" s="10"/>
      <c r="C24" s="20"/>
      <c r="D24" s="21"/>
      <c r="E24" s="21"/>
      <c r="F24" s="21"/>
      <c r="G24" s="21"/>
      <c r="H24" s="21"/>
      <c r="I24" s="21"/>
      <c r="J24" s="4"/>
      <c r="K24" s="22"/>
      <c r="L24" s="23"/>
      <c r="M24" s="40"/>
      <c r="N24" s="5"/>
    </row>
    <row r="25" spans="2:14" x14ac:dyDescent="0.25">
      <c r="B25" s="10"/>
      <c r="C25" s="17"/>
      <c r="D25" s="21"/>
      <c r="E25" s="21"/>
      <c r="F25" s="21"/>
      <c r="G25" s="21"/>
      <c r="H25" s="21"/>
      <c r="I25" s="21"/>
      <c r="J25" s="4"/>
      <c r="K25" s="22"/>
      <c r="L25" s="23"/>
      <c r="M25" s="40"/>
      <c r="N25" s="5"/>
    </row>
    <row r="26" spans="2:14" ht="13.8" thickBot="1" x14ac:dyDescent="0.3">
      <c r="B26" s="10"/>
      <c r="C26" s="20"/>
      <c r="D26" s="21"/>
      <c r="E26" s="21"/>
      <c r="F26" s="21"/>
      <c r="G26" s="21"/>
      <c r="H26" s="21"/>
      <c r="I26" s="21"/>
      <c r="J26" s="4"/>
      <c r="K26" s="22"/>
      <c r="L26" s="23"/>
      <c r="M26" s="40"/>
      <c r="N26" s="5"/>
    </row>
    <row r="27" spans="2:14" x14ac:dyDescent="0.25">
      <c r="B27" s="10"/>
      <c r="C27" s="27"/>
      <c r="D27" s="28"/>
      <c r="E27" s="28"/>
      <c r="F27" s="28"/>
      <c r="G27" s="28"/>
      <c r="H27" s="28"/>
      <c r="I27" s="28"/>
      <c r="J27" s="29"/>
      <c r="K27" s="30"/>
      <c r="L27" s="31"/>
      <c r="M27" s="40"/>
      <c r="N27" s="5"/>
    </row>
    <row r="28" spans="2:14" ht="13.8" thickBot="1" x14ac:dyDescent="0.3">
      <c r="B28" s="10"/>
      <c r="C28" s="10"/>
      <c r="D28" s="4"/>
      <c r="E28" s="4"/>
      <c r="F28" s="4"/>
      <c r="G28" s="4"/>
      <c r="H28" s="4"/>
      <c r="I28" s="4"/>
      <c r="J28" s="4"/>
      <c r="K28" s="32">
        <f>SUM(K20:K27)</f>
        <v>43811.542846790231</v>
      </c>
      <c r="L28" s="33">
        <f>SUM(L20:L27)</f>
        <v>43811.542846790231</v>
      </c>
      <c r="M28" s="40"/>
      <c r="N28" s="84"/>
    </row>
    <row r="29" spans="2:14" ht="14.4" thickTop="1" thickBot="1" x14ac:dyDescent="0.3">
      <c r="B29" s="10"/>
      <c r="C29" s="34"/>
      <c r="D29" s="6"/>
      <c r="E29" s="6"/>
      <c r="F29" s="6"/>
      <c r="G29" s="6"/>
      <c r="H29" s="6"/>
      <c r="I29" s="6"/>
      <c r="J29" s="6"/>
      <c r="K29" s="35"/>
      <c r="L29" s="36">
        <f>+L28-K28</f>
        <v>0</v>
      </c>
      <c r="M29" s="40"/>
    </row>
    <row r="30" spans="2:14" x14ac:dyDescent="0.25">
      <c r="B30" s="10"/>
      <c r="C30" s="4"/>
      <c r="D30" s="4"/>
      <c r="E30" s="4"/>
      <c r="F30" s="4"/>
      <c r="G30" s="4"/>
      <c r="H30" s="4"/>
      <c r="I30" s="4" t="s">
        <v>1079</v>
      </c>
      <c r="J30" s="4"/>
      <c r="K30" s="4"/>
      <c r="L30" s="4"/>
      <c r="M30" s="40"/>
    </row>
    <row r="31" spans="2:14" x14ac:dyDescent="0.25">
      <c r="B31" s="10"/>
      <c r="C31" s="2279" t="s">
        <v>1409</v>
      </c>
      <c r="D31" s="2279"/>
      <c r="E31" s="4"/>
      <c r="F31" s="4"/>
      <c r="G31" s="4"/>
      <c r="H31" s="4"/>
      <c r="I31" s="4"/>
      <c r="J31" s="4"/>
      <c r="K31" s="4"/>
      <c r="L31" s="37"/>
      <c r="M31" s="40"/>
    </row>
    <row r="32" spans="2:14" x14ac:dyDescent="0.25">
      <c r="B32" s="10"/>
      <c r="C32" s="4"/>
      <c r="D32" s="4"/>
      <c r="E32" s="4"/>
      <c r="F32" s="4"/>
      <c r="G32" s="4"/>
      <c r="H32" s="4"/>
      <c r="I32" s="4"/>
      <c r="J32" s="4"/>
      <c r="K32" s="4"/>
      <c r="L32" s="37"/>
      <c r="M32" s="40"/>
    </row>
    <row r="33" spans="2:14" x14ac:dyDescent="0.25">
      <c r="B33" s="10"/>
      <c r="C33" s="4" t="s">
        <v>912</v>
      </c>
      <c r="D33" s="4"/>
      <c r="E33" s="4"/>
      <c r="F33" s="4"/>
      <c r="G33" s="4"/>
      <c r="H33" s="4"/>
      <c r="I33" s="4"/>
      <c r="J33" s="4"/>
      <c r="K33" s="4"/>
      <c r="L33" s="37"/>
      <c r="M33" s="40"/>
    </row>
    <row r="34" spans="2:14" x14ac:dyDescent="0.25">
      <c r="B34" s="10"/>
      <c r="C34" s="4"/>
      <c r="D34" s="4"/>
      <c r="E34" s="4"/>
      <c r="F34" s="4"/>
      <c r="G34" s="4"/>
      <c r="H34" s="4"/>
      <c r="I34" s="4"/>
      <c r="J34" s="4"/>
      <c r="K34" s="4"/>
      <c r="L34" s="37"/>
      <c r="M34" s="40"/>
    </row>
    <row r="35" spans="2:14" x14ac:dyDescent="0.25">
      <c r="B35" s="47"/>
      <c r="C35" s="3" t="s">
        <v>962</v>
      </c>
      <c r="D35" s="3"/>
      <c r="E35" s="3"/>
      <c r="F35" s="38" t="s">
        <v>1480</v>
      </c>
      <c r="G35" s="3"/>
      <c r="H35" s="3"/>
      <c r="I35" s="3"/>
      <c r="J35" s="3"/>
      <c r="K35" s="3"/>
      <c r="L35" s="37"/>
      <c r="M35" s="40"/>
    </row>
    <row r="36" spans="2:14" x14ac:dyDescent="0.25">
      <c r="B36" s="47"/>
      <c r="C36" s="3"/>
      <c r="D36" s="3"/>
      <c r="E36" s="3"/>
      <c r="F36" s="3"/>
      <c r="G36" s="3"/>
      <c r="H36" s="3"/>
      <c r="I36" s="3"/>
      <c r="J36" s="3"/>
      <c r="K36" s="3"/>
      <c r="L36" s="37"/>
      <c r="M36" s="40"/>
      <c r="N36" s="112"/>
    </row>
    <row r="37" spans="2:14" x14ac:dyDescent="0.25">
      <c r="B37" s="47"/>
      <c r="C37" s="3" t="s">
        <v>1410</v>
      </c>
      <c r="D37" s="3"/>
      <c r="E37" s="3"/>
      <c r="F37" s="38" t="s">
        <v>1071</v>
      </c>
      <c r="G37" s="3"/>
      <c r="H37" s="3"/>
      <c r="I37" s="3"/>
      <c r="J37" s="3"/>
      <c r="K37" s="3"/>
      <c r="L37" s="37"/>
      <c r="M37" s="40"/>
    </row>
    <row r="38" spans="2:14" x14ac:dyDescent="0.25">
      <c r="B38" s="47"/>
      <c r="C38" s="3" t="s">
        <v>254</v>
      </c>
      <c r="D38" s="3"/>
      <c r="E38" s="3"/>
      <c r="F38" s="38" t="s">
        <v>1332</v>
      </c>
      <c r="G38" s="3"/>
      <c r="H38" s="3"/>
      <c r="I38" s="3"/>
      <c r="J38" s="3"/>
      <c r="K38" s="3"/>
      <c r="L38" s="37"/>
      <c r="M38" s="40"/>
    </row>
    <row r="39" spans="2:14" x14ac:dyDescent="0.25">
      <c r="B39" s="47"/>
      <c r="C39" s="3" t="s">
        <v>255</v>
      </c>
      <c r="D39" s="3"/>
      <c r="E39" s="3"/>
      <c r="F39" s="3"/>
      <c r="G39" s="3"/>
      <c r="H39" s="3"/>
      <c r="I39" s="3"/>
      <c r="J39" s="3"/>
      <c r="K39" s="3"/>
      <c r="L39" s="37"/>
      <c r="M39" s="40"/>
    </row>
    <row r="40" spans="2:14" x14ac:dyDescent="0.25">
      <c r="B40" s="47"/>
      <c r="C40" s="3"/>
      <c r="D40" s="3"/>
      <c r="E40" s="3"/>
      <c r="F40" s="3"/>
      <c r="G40" s="3"/>
      <c r="H40" s="3"/>
      <c r="I40" s="3"/>
      <c r="J40" s="3"/>
      <c r="K40" s="3"/>
      <c r="L40" s="37"/>
      <c r="M40" s="40"/>
    </row>
    <row r="41" spans="2:14" x14ac:dyDescent="0.25">
      <c r="B41" s="47"/>
      <c r="C41" s="87" t="s">
        <v>1043</v>
      </c>
      <c r="D41" s="38" t="s">
        <v>691</v>
      </c>
      <c r="E41" s="3"/>
      <c r="F41" s="3"/>
      <c r="G41" s="3"/>
      <c r="H41" s="3"/>
      <c r="I41" s="3" t="s">
        <v>960</v>
      </c>
      <c r="J41" s="131"/>
      <c r="K41" s="3"/>
      <c r="L41" s="238" t="s">
        <v>777</v>
      </c>
      <c r="M41" s="40"/>
    </row>
    <row r="42" spans="2:14" x14ac:dyDescent="0.25">
      <c r="B42" s="47"/>
      <c r="C42" s="3"/>
      <c r="D42" s="3"/>
      <c r="E42" s="3"/>
      <c r="F42" s="3"/>
      <c r="G42" s="3"/>
      <c r="H42" s="3"/>
      <c r="I42" s="3" t="s">
        <v>961</v>
      </c>
      <c r="J42" s="131"/>
      <c r="K42" s="3"/>
      <c r="L42" s="4"/>
      <c r="M42" s="40"/>
    </row>
    <row r="43" spans="2:14" ht="13.8" thickBot="1" x14ac:dyDescent="0.3">
      <c r="B43" s="34"/>
      <c r="C43" s="6"/>
      <c r="D43" s="6"/>
      <c r="E43" s="6"/>
      <c r="F43" s="6"/>
      <c r="G43" s="6"/>
      <c r="H43" s="6"/>
      <c r="I43" s="6"/>
      <c r="J43" s="6"/>
      <c r="K43" s="6"/>
      <c r="L43" s="85"/>
      <c r="M43" s="50"/>
    </row>
    <row r="45" spans="2:14" x14ac:dyDescent="0.25">
      <c r="H45" s="4"/>
    </row>
    <row r="51" spans="3:6" x14ac:dyDescent="0.25">
      <c r="C51" s="990"/>
    </row>
    <row r="52" spans="3:6" x14ac:dyDescent="0.25">
      <c r="C52" s="990"/>
    </row>
    <row r="53" spans="3:6" x14ac:dyDescent="0.25">
      <c r="C53" s="991"/>
    </row>
    <row r="55" spans="3:6" x14ac:dyDescent="0.25">
      <c r="C55" s="678"/>
    </row>
    <row r="56" spans="3:6" x14ac:dyDescent="0.25">
      <c r="C56" s="678"/>
    </row>
    <row r="57" spans="3:6" x14ac:dyDescent="0.25">
      <c r="C57" s="678"/>
    </row>
    <row r="58" spans="3:6" x14ac:dyDescent="0.25">
      <c r="C58" s="678"/>
    </row>
    <row r="59" spans="3:6" x14ac:dyDescent="0.25">
      <c r="C59" s="678"/>
    </row>
    <row r="60" spans="3:6" x14ac:dyDescent="0.25">
      <c r="C60" s="767"/>
      <c r="F60" s="678" t="s">
        <v>1403</v>
      </c>
    </row>
    <row r="61" spans="3:6" x14ac:dyDescent="0.25">
      <c r="C61" s="992"/>
      <c r="E61" s="678" t="s">
        <v>1403</v>
      </c>
    </row>
  </sheetData>
  <mergeCells count="5">
    <mergeCell ref="B4:L4"/>
    <mergeCell ref="B6:L6"/>
    <mergeCell ref="C31:D31"/>
    <mergeCell ref="B7:D7"/>
    <mergeCell ref="B5:M5"/>
  </mergeCells>
  <phoneticPr fontId="0" type="noConversion"/>
  <printOptions horizontalCentered="1"/>
  <pageMargins left="0.1" right="0.15" top="1" bottom="0.75" header="0.69" footer="0"/>
  <pageSetup scale="86" fitToHeight="15" orientation="landscape" r:id="rId1"/>
  <headerFooter alignWithMargins="0">
    <oddFooter>&amp;L&amp;"Times New Roman,Regular"&amp;9
Journal Entry Control Log
June 2016
&amp;R&amp;P of &amp;N
&amp;D   &amp;T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8"/>
  <sheetViews>
    <sheetView showGridLines="0" zoomScaleNormal="87" zoomScaleSheetLayoutView="75" workbookViewId="0">
      <selection activeCell="J22" sqref="J22"/>
    </sheetView>
  </sheetViews>
  <sheetFormatPr defaultColWidth="7.88671875" defaultRowHeight="13.2" x14ac:dyDescent="0.25"/>
  <cols>
    <col min="1" max="1" width="8" style="415" customWidth="1"/>
    <col min="2" max="2" width="4.5546875" style="415" customWidth="1"/>
    <col min="3" max="9" width="0" style="415" hidden="1" customWidth="1"/>
    <col min="10" max="10" width="7.5546875" style="415" customWidth="1"/>
    <col min="11" max="11" width="95.5546875" style="415" customWidth="1"/>
    <col min="12" max="12" width="90" style="415" customWidth="1"/>
    <col min="13" max="13" width="13.109375" style="415" hidden="1" customWidth="1"/>
    <col min="14" max="16384" width="7.88671875" style="415"/>
  </cols>
  <sheetData>
    <row r="1" spans="2:12" ht="13.8" x14ac:dyDescent="0.3">
      <c r="B1" s="633" t="s">
        <v>1058</v>
      </c>
      <c r="C1" s="633"/>
      <c r="D1" s="633"/>
      <c r="E1" s="633"/>
      <c r="F1" s="633"/>
      <c r="G1" s="633"/>
      <c r="H1" s="633"/>
      <c r="I1" s="633"/>
      <c r="J1" s="633"/>
      <c r="K1" s="633"/>
      <c r="L1" s="633"/>
    </row>
    <row r="2" spans="2:12" ht="13.8" x14ac:dyDescent="0.3">
      <c r="B2" s="633" t="s">
        <v>136</v>
      </c>
      <c r="C2" s="633"/>
      <c r="D2" s="633"/>
      <c r="E2" s="633"/>
      <c r="F2" s="633"/>
      <c r="G2" s="633"/>
      <c r="H2" s="633"/>
      <c r="I2" s="633"/>
      <c r="J2" s="633"/>
      <c r="K2" s="633"/>
      <c r="L2" s="633"/>
    </row>
    <row r="3" spans="2:12" ht="13.8" x14ac:dyDescent="0.3">
      <c r="B3" s="633" t="s">
        <v>502</v>
      </c>
      <c r="C3" s="633"/>
      <c r="D3" s="633"/>
      <c r="E3" s="633"/>
      <c r="F3" s="633"/>
      <c r="G3" s="633"/>
      <c r="H3" s="633"/>
      <c r="I3" s="633"/>
      <c r="J3" s="633"/>
      <c r="K3" s="633"/>
      <c r="L3" s="633"/>
    </row>
    <row r="4" spans="2:12" ht="13.8" x14ac:dyDescent="0.3">
      <c r="B4" s="633"/>
      <c r="C4" s="633"/>
      <c r="D4" s="633"/>
      <c r="E4" s="633"/>
      <c r="F4" s="633"/>
      <c r="G4" s="633"/>
      <c r="H4" s="633"/>
      <c r="I4" s="633"/>
      <c r="J4" s="633"/>
      <c r="K4" s="633"/>
      <c r="L4" s="633"/>
    </row>
    <row r="5" spans="2:12" ht="13.8" x14ac:dyDescent="0.3">
      <c r="B5" s="633"/>
      <c r="C5" s="633"/>
      <c r="D5" s="633"/>
      <c r="E5" s="633"/>
      <c r="F5" s="633"/>
      <c r="G5" s="633"/>
      <c r="H5" s="633"/>
      <c r="I5" s="633"/>
      <c r="J5" s="633"/>
      <c r="K5" s="633"/>
      <c r="L5" s="633"/>
    </row>
    <row r="6" spans="2:12" ht="13.8" x14ac:dyDescent="0.3">
      <c r="B6" s="2352" t="s">
        <v>1363</v>
      </c>
      <c r="C6" s="2352"/>
      <c r="D6" s="2352"/>
      <c r="E6" s="2352"/>
      <c r="F6" s="2352"/>
      <c r="G6" s="2352"/>
      <c r="H6" s="2352"/>
      <c r="I6" s="2352"/>
      <c r="J6" s="2352"/>
      <c r="K6" s="2352"/>
      <c r="L6" s="646"/>
    </row>
    <row r="7" spans="2:12" ht="13.8" x14ac:dyDescent="0.3">
      <c r="B7" s="2352" t="s">
        <v>2894</v>
      </c>
      <c r="C7" s="2352"/>
      <c r="D7" s="2352"/>
      <c r="E7" s="2352"/>
      <c r="F7" s="2352"/>
      <c r="G7" s="2352"/>
      <c r="H7" s="2352"/>
      <c r="I7" s="2352"/>
      <c r="J7" s="2352"/>
      <c r="K7" s="2352"/>
      <c r="L7" s="646"/>
    </row>
    <row r="8" spans="2:12" ht="13.8" x14ac:dyDescent="0.3">
      <c r="B8" s="2352" t="s">
        <v>1364</v>
      </c>
      <c r="C8" s="2352"/>
      <c r="D8" s="2352"/>
      <c r="E8" s="2352"/>
      <c r="F8" s="2352"/>
      <c r="G8" s="2352"/>
      <c r="H8" s="2352"/>
      <c r="I8" s="2352"/>
      <c r="J8" s="2352"/>
      <c r="K8" s="2352"/>
      <c r="L8" s="646"/>
    </row>
    <row r="9" spans="2:12" ht="13.8" x14ac:dyDescent="0.3">
      <c r="B9" s="646"/>
      <c r="C9" s="633"/>
      <c r="D9" s="633"/>
      <c r="E9" s="633"/>
      <c r="F9" s="633"/>
      <c r="G9" s="633"/>
      <c r="H9" s="633"/>
      <c r="I9" s="633"/>
      <c r="J9" s="633"/>
      <c r="K9" s="633"/>
      <c r="L9" s="633"/>
    </row>
    <row r="10" spans="2:12" ht="13.8" x14ac:dyDescent="0.3">
      <c r="B10" s="668" t="s">
        <v>1894</v>
      </c>
      <c r="C10" s="633"/>
      <c r="D10" s="633"/>
      <c r="E10" s="633"/>
      <c r="F10" s="633"/>
      <c r="G10" s="633"/>
      <c r="H10" s="633"/>
      <c r="I10" s="633"/>
      <c r="J10" s="633"/>
      <c r="K10" s="633"/>
      <c r="L10" s="633"/>
    </row>
    <row r="11" spans="2:12" ht="13.8" x14ac:dyDescent="0.3">
      <c r="B11" s="668" t="s">
        <v>1890</v>
      </c>
      <c r="C11" s="633"/>
      <c r="D11" s="633"/>
      <c r="E11" s="633"/>
      <c r="F11" s="633"/>
      <c r="G11" s="633"/>
      <c r="H11" s="633"/>
      <c r="I11" s="633"/>
      <c r="J11" s="633"/>
      <c r="K11" s="633"/>
      <c r="L11" s="633"/>
    </row>
    <row r="12" spans="2:12" ht="13.8" x14ac:dyDescent="0.3">
      <c r="B12" s="669" t="s">
        <v>1497</v>
      </c>
      <c r="C12" s="633"/>
      <c r="D12" s="633"/>
      <c r="E12" s="633"/>
      <c r="F12" s="633"/>
      <c r="G12" s="633"/>
      <c r="H12" s="633"/>
      <c r="I12" s="633"/>
      <c r="J12" s="633"/>
      <c r="K12" s="633"/>
      <c r="L12" s="633"/>
    </row>
    <row r="13" spans="2:12" ht="13.8" x14ac:dyDescent="0.3">
      <c r="B13" s="633"/>
      <c r="C13" s="633"/>
      <c r="D13" s="633"/>
      <c r="E13" s="633"/>
      <c r="F13" s="633"/>
      <c r="G13" s="633"/>
      <c r="H13" s="633"/>
      <c r="I13" s="633"/>
      <c r="J13" s="633"/>
      <c r="K13" s="633"/>
      <c r="L13" s="633"/>
    </row>
    <row r="14" spans="2:12" ht="13.8" x14ac:dyDescent="0.3">
      <c r="B14" s="668" t="s">
        <v>1893</v>
      </c>
      <c r="C14" s="633"/>
      <c r="D14" s="633"/>
      <c r="E14" s="633"/>
      <c r="F14" s="633"/>
      <c r="G14" s="633"/>
      <c r="H14" s="633"/>
      <c r="I14" s="633"/>
      <c r="J14" s="633"/>
      <c r="K14" s="633"/>
      <c r="L14" s="633"/>
    </row>
    <row r="15" spans="2:12" ht="13.8" x14ac:dyDescent="0.3">
      <c r="B15" s="633" t="s">
        <v>135</v>
      </c>
      <c r="C15" s="633"/>
      <c r="D15" s="633"/>
      <c r="E15" s="633"/>
      <c r="F15" s="633"/>
      <c r="G15" s="633"/>
      <c r="H15" s="633"/>
      <c r="I15" s="633"/>
      <c r="J15" s="633"/>
      <c r="K15" s="633"/>
      <c r="L15" s="633"/>
    </row>
    <row r="16" spans="2:12" ht="13.8" x14ac:dyDescent="0.3">
      <c r="B16" s="633"/>
      <c r="C16" s="633"/>
      <c r="D16" s="633"/>
      <c r="E16" s="633"/>
      <c r="F16" s="633"/>
      <c r="G16" s="633"/>
      <c r="H16" s="633"/>
      <c r="I16" s="633"/>
      <c r="J16" s="633"/>
      <c r="K16" s="633"/>
      <c r="L16" s="633"/>
    </row>
    <row r="17" spans="2:12" ht="13.8" x14ac:dyDescent="0.3">
      <c r="B17" s="668" t="s">
        <v>451</v>
      </c>
      <c r="C17" s="633"/>
      <c r="D17" s="633"/>
      <c r="E17" s="633"/>
      <c r="F17" s="633"/>
      <c r="G17" s="633"/>
      <c r="H17" s="633"/>
      <c r="I17" s="633"/>
      <c r="J17" s="633"/>
      <c r="K17" s="633"/>
      <c r="L17" s="633"/>
    </row>
    <row r="18" spans="2:12" ht="13.8" x14ac:dyDescent="0.3">
      <c r="B18" s="669" t="s">
        <v>1891</v>
      </c>
      <c r="C18" s="633"/>
      <c r="D18" s="633"/>
      <c r="E18" s="633"/>
      <c r="F18" s="633"/>
      <c r="G18" s="633"/>
      <c r="H18" s="633"/>
      <c r="I18" s="633"/>
      <c r="J18" s="633"/>
      <c r="K18" s="633"/>
      <c r="L18" s="633"/>
    </row>
    <row r="19" spans="2:12" ht="13.8" x14ac:dyDescent="0.3">
      <c r="B19" s="633" t="s">
        <v>1892</v>
      </c>
      <c r="C19" s="633"/>
      <c r="D19" s="633"/>
      <c r="E19" s="633"/>
      <c r="F19" s="633"/>
      <c r="G19" s="633"/>
      <c r="H19" s="633"/>
      <c r="I19" s="633"/>
      <c r="J19" s="633"/>
      <c r="K19" s="633"/>
      <c r="L19" s="633"/>
    </row>
    <row r="20" spans="2:12" ht="13.8" x14ac:dyDescent="0.3">
      <c r="B20" s="633"/>
      <c r="C20" s="633"/>
      <c r="D20" s="633"/>
      <c r="E20" s="633"/>
      <c r="F20" s="633"/>
      <c r="G20" s="633"/>
      <c r="H20" s="633"/>
      <c r="I20" s="633"/>
      <c r="J20" s="633"/>
      <c r="K20" s="633"/>
      <c r="L20" s="633"/>
    </row>
    <row r="21" spans="2:12" ht="13.8" x14ac:dyDescent="0.3">
      <c r="B21" s="668" t="s">
        <v>1895</v>
      </c>
      <c r="C21" s="633"/>
      <c r="D21" s="633"/>
      <c r="E21" s="633"/>
      <c r="F21" s="633"/>
      <c r="G21" s="633"/>
      <c r="H21" s="633"/>
      <c r="I21" s="633"/>
      <c r="J21" s="633" t="s">
        <v>2934</v>
      </c>
      <c r="K21" s="633"/>
      <c r="L21" s="633"/>
    </row>
    <row r="22" spans="2:12" ht="13.8" x14ac:dyDescent="0.3">
      <c r="B22" s="633"/>
      <c r="C22" s="633"/>
      <c r="D22" s="633"/>
      <c r="E22" s="633"/>
      <c r="F22" s="633"/>
      <c r="G22" s="633"/>
      <c r="H22" s="633"/>
      <c r="I22" s="633"/>
      <c r="J22" s="633"/>
      <c r="K22" s="633"/>
      <c r="L22" s="633"/>
    </row>
    <row r="23" spans="2:12" ht="13.8" x14ac:dyDescent="0.3">
      <c r="B23" s="668">
        <v>5</v>
      </c>
      <c r="C23" s="633"/>
      <c r="D23" s="633"/>
      <c r="E23" s="633"/>
      <c r="F23" s="633"/>
      <c r="G23" s="633"/>
      <c r="H23" s="633"/>
      <c r="I23" s="633"/>
      <c r="J23" s="633" t="s">
        <v>2933</v>
      </c>
      <c r="K23" s="633"/>
      <c r="L23" s="633"/>
    </row>
    <row r="24" spans="2:12" ht="13.8" x14ac:dyDescent="0.3">
      <c r="B24" s="633"/>
      <c r="C24" s="633"/>
      <c r="D24" s="633"/>
      <c r="E24" s="633"/>
      <c r="F24" s="633"/>
      <c r="G24" s="633"/>
      <c r="H24" s="633"/>
      <c r="I24" s="633"/>
      <c r="J24" s="633"/>
      <c r="K24" s="633"/>
      <c r="L24" s="633"/>
    </row>
    <row r="25" spans="2:12" ht="13.8" x14ac:dyDescent="0.3">
      <c r="B25" s="668">
        <v>6</v>
      </c>
      <c r="C25" s="633"/>
      <c r="D25" s="633"/>
      <c r="E25" s="633"/>
      <c r="F25" s="633"/>
      <c r="G25" s="633"/>
      <c r="H25" s="633"/>
      <c r="I25" s="633"/>
      <c r="J25" s="633" t="s">
        <v>1896</v>
      </c>
      <c r="K25" s="633"/>
      <c r="L25" s="633"/>
    </row>
    <row r="26" spans="2:12" ht="13.8" x14ac:dyDescent="0.3">
      <c r="B26" s="669" t="s">
        <v>1403</v>
      </c>
      <c r="C26" s="633"/>
      <c r="D26" s="633"/>
      <c r="E26" s="633"/>
      <c r="F26" s="633"/>
      <c r="G26" s="633"/>
      <c r="H26" s="633"/>
      <c r="I26" s="633"/>
      <c r="J26" s="1254" t="s">
        <v>1403</v>
      </c>
      <c r="K26" s="633"/>
      <c r="L26" s="633"/>
    </row>
    <row r="27" spans="2:12" ht="13.8" x14ac:dyDescent="0.3">
      <c r="B27" s="669"/>
      <c r="C27" s="633"/>
      <c r="D27" s="633"/>
      <c r="E27" s="633"/>
      <c r="F27" s="633"/>
      <c r="G27" s="633"/>
      <c r="H27" s="633"/>
      <c r="I27" s="633"/>
      <c r="J27" s="633"/>
      <c r="K27" s="633"/>
      <c r="L27" s="633"/>
    </row>
    <row r="28" spans="2:12" ht="13.8" x14ac:dyDescent="0.3">
      <c r="B28" s="670"/>
      <c r="C28" s="667"/>
      <c r="D28" s="667"/>
      <c r="E28" s="667"/>
      <c r="F28" s="667"/>
      <c r="G28" s="667"/>
      <c r="H28" s="667"/>
      <c r="I28" s="667"/>
      <c r="J28" s="667"/>
      <c r="K28" s="667"/>
      <c r="L28" s="633"/>
    </row>
    <row r="29" spans="2:12" ht="13.8" x14ac:dyDescent="0.3">
      <c r="B29" s="671"/>
      <c r="C29" s="667"/>
      <c r="D29" s="667"/>
      <c r="E29" s="667"/>
      <c r="F29" s="667"/>
      <c r="G29" s="667"/>
      <c r="H29" s="667"/>
      <c r="I29" s="667"/>
      <c r="J29" s="667"/>
      <c r="K29" s="667"/>
      <c r="L29" s="633"/>
    </row>
    <row r="30" spans="2:12" ht="13.8" x14ac:dyDescent="0.3">
      <c r="B30" s="671"/>
      <c r="C30" s="667"/>
      <c r="D30" s="667"/>
      <c r="E30" s="667"/>
      <c r="F30" s="667"/>
      <c r="G30" s="667"/>
      <c r="H30" s="667"/>
      <c r="I30" s="667"/>
      <c r="J30" s="667"/>
      <c r="K30" s="667"/>
      <c r="L30" s="633"/>
    </row>
    <row r="31" spans="2:12" ht="13.8" x14ac:dyDescent="0.3">
      <c r="B31" s="633"/>
      <c r="C31" s="633"/>
      <c r="D31" s="633"/>
      <c r="E31" s="633"/>
      <c r="F31" s="633"/>
      <c r="G31" s="633"/>
      <c r="H31" s="633"/>
      <c r="I31" s="633"/>
      <c r="J31" s="633"/>
      <c r="K31" s="633"/>
      <c r="L31" s="633"/>
    </row>
    <row r="32" spans="2:12" hidden="1" x14ac:dyDescent="0.25">
      <c r="B32" s="432" t="s">
        <v>777</v>
      </c>
      <c r="C32" s="433"/>
      <c r="D32" s="433"/>
      <c r="E32" s="433"/>
      <c r="F32" s="433"/>
      <c r="G32" s="433"/>
      <c r="H32" s="433"/>
      <c r="I32" s="433"/>
      <c r="J32" s="433"/>
      <c r="K32" s="433"/>
    </row>
    <row r="33" spans="2:11" hidden="1" x14ac:dyDescent="0.25">
      <c r="B33" s="2353">
        <v>38014</v>
      </c>
      <c r="C33" s="2353"/>
      <c r="D33" s="2353"/>
      <c r="E33" s="2353"/>
      <c r="F33" s="2353"/>
      <c r="G33" s="2353"/>
      <c r="H33" s="2353"/>
      <c r="I33" s="2353"/>
      <c r="J33" s="2353"/>
      <c r="K33" s="2353"/>
    </row>
    <row r="34" spans="2:11" hidden="1" x14ac:dyDescent="0.25">
      <c r="B34" s="2351">
        <v>38463</v>
      </c>
      <c r="C34" s="2351"/>
      <c r="D34" s="2351"/>
      <c r="E34" s="2351"/>
      <c r="F34" s="2351"/>
      <c r="G34" s="2351"/>
      <c r="H34" s="2351"/>
      <c r="I34" s="2351"/>
      <c r="J34" s="2351"/>
      <c r="K34" s="2351"/>
    </row>
    <row r="35" spans="2:11" ht="13.8" x14ac:dyDescent="0.3">
      <c r="B35" s="2350" t="s">
        <v>1403</v>
      </c>
      <c r="C35" s="2350"/>
      <c r="D35" s="2350"/>
      <c r="E35" s="2350"/>
      <c r="F35" s="2350"/>
      <c r="G35" s="2350"/>
      <c r="H35" s="2350"/>
      <c r="I35" s="2350"/>
      <c r="J35" s="2350"/>
      <c r="K35" s="2350"/>
    </row>
    <row r="36" spans="2:11" ht="15.6" x14ac:dyDescent="0.3">
      <c r="B36" s="58"/>
    </row>
    <row r="37" spans="2:11" ht="15.6" x14ac:dyDescent="0.3">
      <c r="B37" s="58"/>
    </row>
    <row r="38" spans="2:11" ht="15.6" x14ac:dyDescent="0.3">
      <c r="B38" s="58"/>
    </row>
  </sheetData>
  <mergeCells count="6">
    <mergeCell ref="B35:K35"/>
    <mergeCell ref="B34:K34"/>
    <mergeCell ref="B6:K6"/>
    <mergeCell ref="B7:K7"/>
    <mergeCell ref="B8:K8"/>
    <mergeCell ref="B33:K33"/>
  </mergeCells>
  <phoneticPr fontId="0" type="noConversion"/>
  <pageMargins left="0.25" right="0.25" top="0.5" bottom="0.75" header="0.5" footer="0.5"/>
  <pageSetup orientation="landscape" r:id="rId1"/>
  <headerFooter alignWithMargins="0"/>
  <colBreaks count="1" manualBreakCount="1">
    <brk id="12" min="5" max="4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zoomScaleNormal="100" workbookViewId="0">
      <selection activeCell="H21" sqref="H21"/>
    </sheetView>
  </sheetViews>
  <sheetFormatPr defaultColWidth="7.88671875" defaultRowHeight="13.2" x14ac:dyDescent="0.25"/>
  <cols>
    <col min="1" max="1" width="7.88671875" style="1"/>
    <col min="2" max="2" width="8.109375" style="1" customWidth="1"/>
    <col min="3" max="3" width="46.5546875" style="1" customWidth="1"/>
    <col min="4" max="5" width="7.109375" style="1" customWidth="1"/>
    <col min="6" max="6" width="9.88671875" style="1" customWidth="1"/>
    <col min="7" max="8" width="7.109375" style="1" customWidth="1"/>
    <col min="9" max="9" width="1.44140625" style="607" customWidth="1"/>
    <col min="10" max="10" width="7.109375" style="1" customWidth="1"/>
    <col min="11" max="11" width="1.44140625" style="1" customWidth="1"/>
    <col min="12" max="12" width="10.88671875" style="1" customWidth="1"/>
    <col min="13" max="13" width="13.44140625" style="1" customWidth="1"/>
    <col min="14" max="14" width="4.44140625" style="1" customWidth="1"/>
    <col min="15" max="15" width="12.44140625" style="1" bestFit="1" customWidth="1"/>
    <col min="16" max="16384" width="7.88671875" style="1"/>
  </cols>
  <sheetData>
    <row r="1" spans="2:15" ht="13.8" thickBot="1" x14ac:dyDescent="0.3">
      <c r="J1" s="406" t="s">
        <v>82</v>
      </c>
      <c r="L1" s="6"/>
      <c r="M1" s="6"/>
    </row>
    <row r="2" spans="2:15" ht="25.5" customHeight="1" thickBot="1" x14ac:dyDescent="0.3">
      <c r="J2" s="406" t="s">
        <v>85</v>
      </c>
      <c r="L2" s="6"/>
      <c r="M2" s="6"/>
    </row>
    <row r="3" spans="2:15" ht="13.8" thickBot="1" x14ac:dyDescent="0.3">
      <c r="D3" s="493"/>
      <c r="E3" s="493"/>
      <c r="F3" s="493"/>
      <c r="G3" s="493"/>
      <c r="H3" s="493"/>
      <c r="I3" s="493"/>
      <c r="J3" s="493"/>
      <c r="K3" s="493"/>
      <c r="L3" s="493"/>
      <c r="M3" s="493"/>
      <c r="N3" s="493"/>
    </row>
    <row r="4" spans="2:15" ht="15.6" x14ac:dyDescent="0.3">
      <c r="B4" s="2271" t="s">
        <v>1374</v>
      </c>
      <c r="C4" s="2272"/>
      <c r="D4" s="2272"/>
      <c r="E4" s="2272"/>
      <c r="F4" s="2272"/>
      <c r="G4" s="2272"/>
      <c r="H4" s="2272"/>
      <c r="I4" s="2272"/>
      <c r="J4" s="2272"/>
      <c r="K4" s="2272"/>
      <c r="L4" s="2272"/>
      <c r="M4" s="2272"/>
      <c r="N4" s="45"/>
    </row>
    <row r="5" spans="2:15" ht="15.6" x14ac:dyDescent="0.3">
      <c r="B5" s="2274" t="s">
        <v>1378</v>
      </c>
      <c r="C5" s="2275"/>
      <c r="D5" s="2275"/>
      <c r="E5" s="2275"/>
      <c r="F5" s="2275"/>
      <c r="G5" s="2275"/>
      <c r="H5" s="2275"/>
      <c r="I5" s="2275"/>
      <c r="J5" s="2275"/>
      <c r="K5" s="2275"/>
      <c r="L5" s="2275"/>
      <c r="M5" s="2275"/>
      <c r="N5" s="46"/>
    </row>
    <row r="6" spans="2:15" ht="15.6" x14ac:dyDescent="0.3">
      <c r="B6" s="2283" t="s">
        <v>1407</v>
      </c>
      <c r="C6" s="2284"/>
      <c r="D6" s="2284"/>
      <c r="E6" s="1002"/>
      <c r="F6" s="1002"/>
      <c r="G6" s="1002"/>
      <c r="H6" s="1002"/>
      <c r="I6" s="1458"/>
      <c r="J6" s="1002"/>
      <c r="K6" s="1002"/>
      <c r="L6" s="1002"/>
      <c r="M6" s="1002"/>
      <c r="N6" s="46"/>
    </row>
    <row r="7" spans="2:15" x14ac:dyDescent="0.25">
      <c r="B7" s="773" t="s">
        <v>379</v>
      </c>
      <c r="C7" s="609"/>
      <c r="D7" s="609"/>
      <c r="E7" s="609"/>
      <c r="F7" s="610"/>
      <c r="G7" s="610"/>
      <c r="H7" s="83" t="s">
        <v>256</v>
      </c>
      <c r="I7" s="610"/>
      <c r="J7" s="610"/>
      <c r="K7" s="610"/>
      <c r="L7" s="610"/>
      <c r="M7" s="610"/>
      <c r="N7" s="40"/>
      <c r="O7" s="5"/>
    </row>
    <row r="8" spans="2:15" x14ac:dyDescent="0.25">
      <c r="B8" s="47" t="s">
        <v>1221</v>
      </c>
      <c r="C8" s="609"/>
      <c r="D8" s="610"/>
      <c r="E8" s="610"/>
      <c r="F8" s="610"/>
      <c r="G8" s="610"/>
      <c r="H8" s="610"/>
      <c r="I8" s="610"/>
      <c r="J8" s="610"/>
      <c r="K8" s="610"/>
      <c r="L8" s="610"/>
      <c r="M8" s="610"/>
      <c r="N8" s="40"/>
      <c r="O8" s="5"/>
    </row>
    <row r="9" spans="2:15" x14ac:dyDescent="0.25">
      <c r="B9" s="773"/>
      <c r="C9" s="610"/>
      <c r="D9" s="610"/>
      <c r="E9" s="610"/>
      <c r="F9" s="610"/>
      <c r="G9" s="610"/>
      <c r="H9" s="610"/>
      <c r="I9" s="610"/>
      <c r="J9" s="610"/>
      <c r="K9" s="610"/>
      <c r="L9" s="610"/>
      <c r="M9" s="610"/>
      <c r="N9" s="40"/>
      <c r="O9" s="5"/>
    </row>
    <row r="10" spans="2:15" ht="13.8" thickBot="1" x14ac:dyDescent="0.3">
      <c r="B10" s="773"/>
      <c r="C10" s="792" t="s">
        <v>1366</v>
      </c>
      <c r="D10" s="792"/>
      <c r="E10" s="792"/>
      <c r="F10" s="792" t="s">
        <v>1408</v>
      </c>
      <c r="G10" s="792"/>
      <c r="H10" s="792"/>
      <c r="I10" s="792"/>
      <c r="J10" s="792"/>
      <c r="K10" s="792"/>
      <c r="L10" s="792"/>
      <c r="M10" s="792"/>
      <c r="N10" s="40"/>
      <c r="O10" s="5"/>
    </row>
    <row r="11" spans="2:15" x14ac:dyDescent="0.25">
      <c r="B11" s="773"/>
      <c r="C11" s="610"/>
      <c r="D11" s="610"/>
      <c r="E11" s="610"/>
      <c r="F11" s="610"/>
      <c r="G11" s="610"/>
      <c r="H11" s="610"/>
      <c r="I11" s="610"/>
      <c r="J11" s="610"/>
      <c r="K11" s="610"/>
      <c r="L11" s="610"/>
      <c r="M11" s="610"/>
      <c r="N11" s="40"/>
      <c r="O11" s="5"/>
    </row>
    <row r="12" spans="2:15" x14ac:dyDescent="0.25">
      <c r="B12" s="773"/>
      <c r="C12" s="610"/>
      <c r="D12" s="610"/>
      <c r="E12" s="610"/>
      <c r="F12" s="610"/>
      <c r="G12" s="610"/>
      <c r="H12" s="610"/>
      <c r="I12" s="610"/>
      <c r="J12" s="610"/>
      <c r="K12" s="610"/>
      <c r="L12" s="610"/>
      <c r="M12" s="610"/>
      <c r="N12" s="40"/>
      <c r="O12" s="5"/>
    </row>
    <row r="13" spans="2:15" ht="13.8" thickBot="1" x14ac:dyDescent="0.3">
      <c r="B13" s="773"/>
      <c r="C13" s="610"/>
      <c r="D13" s="610"/>
      <c r="E13" s="610"/>
      <c r="F13" s="610"/>
      <c r="G13" s="610"/>
      <c r="H13" s="610"/>
      <c r="I13" s="610"/>
      <c r="J13" s="610"/>
      <c r="K13" s="610"/>
      <c r="L13" s="610"/>
      <c r="M13" s="610"/>
      <c r="N13" s="40"/>
      <c r="O13" s="5"/>
    </row>
    <row r="14" spans="2:15" x14ac:dyDescent="0.25">
      <c r="B14" s="56" t="s">
        <v>1380</v>
      </c>
      <c r="C14" s="770" t="s">
        <v>1367</v>
      </c>
      <c r="D14" s="771" t="s">
        <v>1368</v>
      </c>
      <c r="E14" s="771" t="s">
        <v>1377</v>
      </c>
      <c r="F14" s="771" t="s">
        <v>1369</v>
      </c>
      <c r="G14" s="771" t="s">
        <v>1370</v>
      </c>
      <c r="H14" s="771" t="s">
        <v>1122</v>
      </c>
      <c r="I14" s="771"/>
      <c r="J14" s="771" t="s">
        <v>1120</v>
      </c>
      <c r="K14" s="771"/>
      <c r="L14" s="771" t="s">
        <v>1371</v>
      </c>
      <c r="M14" s="772" t="s">
        <v>1371</v>
      </c>
      <c r="N14" s="40"/>
      <c r="O14" s="5"/>
    </row>
    <row r="15" spans="2:15" x14ac:dyDescent="0.25">
      <c r="B15" s="773"/>
      <c r="C15" s="773"/>
      <c r="D15" s="610"/>
      <c r="E15" s="610"/>
      <c r="F15" s="610"/>
      <c r="G15" s="610"/>
      <c r="H15" s="1458" t="s">
        <v>1993</v>
      </c>
      <c r="I15" s="610"/>
      <c r="J15" s="1002" t="s">
        <v>1119</v>
      </c>
      <c r="K15" s="610"/>
      <c r="L15" s="1002" t="s">
        <v>1372</v>
      </c>
      <c r="M15" s="12" t="s">
        <v>1373</v>
      </c>
      <c r="N15" s="40"/>
      <c r="O15" s="5"/>
    </row>
    <row r="16" spans="2:15" ht="6.75" customHeight="1" thickBot="1" x14ac:dyDescent="0.3">
      <c r="B16" s="773"/>
      <c r="C16" s="1009"/>
      <c r="D16" s="1010"/>
      <c r="E16" s="1010"/>
      <c r="F16" s="1010"/>
      <c r="G16" s="1010"/>
      <c r="H16" s="1010"/>
      <c r="I16" s="1010"/>
      <c r="J16" s="1010"/>
      <c r="K16" s="1010"/>
      <c r="L16" s="1011"/>
      <c r="M16" s="1012"/>
      <c r="N16" s="40"/>
      <c r="O16" s="5"/>
    </row>
    <row r="17" spans="2:15" ht="13.8" thickTop="1" x14ac:dyDescent="0.25">
      <c r="B17" s="468" t="s">
        <v>1386</v>
      </c>
      <c r="C17" s="1106" t="s">
        <v>1826</v>
      </c>
      <c r="D17" s="610"/>
      <c r="E17" s="610"/>
      <c r="F17" s="610"/>
      <c r="G17" s="610"/>
      <c r="H17" s="610"/>
      <c r="I17" s="610"/>
      <c r="J17" s="610"/>
      <c r="K17" s="610"/>
      <c r="L17" s="765"/>
      <c r="M17" s="766"/>
      <c r="N17" s="40"/>
      <c r="O17" s="5"/>
    </row>
    <row r="18" spans="2:15" x14ac:dyDescent="0.25">
      <c r="B18" s="773"/>
      <c r="C18" s="1107" t="s">
        <v>380</v>
      </c>
      <c r="D18" s="563" t="s">
        <v>1886</v>
      </c>
      <c r="E18" s="90"/>
      <c r="F18" s="90"/>
      <c r="G18" s="90"/>
      <c r="H18" s="1095">
        <v>2017</v>
      </c>
      <c r="I18" s="610"/>
      <c r="J18" s="90"/>
      <c r="K18" s="610"/>
      <c r="L18" s="824">
        <v>25000</v>
      </c>
      <c r="M18" s="827"/>
      <c r="N18" s="40"/>
      <c r="O18" s="5"/>
    </row>
    <row r="19" spans="2:15" x14ac:dyDescent="0.25">
      <c r="B19" s="468" t="s">
        <v>1386</v>
      </c>
      <c r="C19" s="1106" t="s">
        <v>381</v>
      </c>
      <c r="D19" s="90"/>
      <c r="E19" s="90"/>
      <c r="F19" s="90"/>
      <c r="G19" s="90"/>
      <c r="H19" s="1095" t="s">
        <v>1403</v>
      </c>
      <c r="I19" s="610"/>
      <c r="J19" s="90"/>
      <c r="K19" s="610"/>
      <c r="L19" s="828"/>
      <c r="M19" s="829"/>
      <c r="N19" s="40"/>
      <c r="O19" s="5"/>
    </row>
    <row r="20" spans="2:15" x14ac:dyDescent="0.25">
      <c r="B20" s="773"/>
      <c r="C20" s="1107">
        <v>121000</v>
      </c>
      <c r="D20" s="563" t="s">
        <v>1886</v>
      </c>
      <c r="E20" s="610"/>
      <c r="F20" s="610"/>
      <c r="G20" s="610"/>
      <c r="H20" s="1095">
        <v>2017</v>
      </c>
      <c r="I20" s="610"/>
      <c r="J20" s="90"/>
      <c r="K20" s="610"/>
      <c r="L20" s="824"/>
      <c r="M20" s="827">
        <v>25000</v>
      </c>
      <c r="N20" s="40"/>
      <c r="O20" s="26"/>
    </row>
    <row r="21" spans="2:15" x14ac:dyDescent="0.25">
      <c r="B21" s="773"/>
      <c r="C21" s="239"/>
      <c r="D21" s="90"/>
      <c r="E21" s="90"/>
      <c r="F21" s="90"/>
      <c r="G21" s="90"/>
      <c r="H21" s="90"/>
      <c r="I21" s="610"/>
      <c r="J21" s="90"/>
      <c r="K21" s="610"/>
      <c r="L21" s="824"/>
      <c r="M21" s="827"/>
      <c r="N21" s="40"/>
      <c r="O21" s="5"/>
    </row>
    <row r="22" spans="2:15" ht="13.8" thickBot="1" x14ac:dyDescent="0.3">
      <c r="B22" s="773"/>
      <c r="C22" s="1006"/>
      <c r="D22" s="90"/>
      <c r="E22" s="610"/>
      <c r="F22" s="610"/>
      <c r="G22" s="610"/>
      <c r="H22" s="90"/>
      <c r="I22" s="610"/>
      <c r="J22" s="90"/>
      <c r="K22" s="610"/>
      <c r="L22" s="824"/>
      <c r="M22" s="827"/>
      <c r="N22" s="40"/>
      <c r="O22" s="5"/>
    </row>
    <row r="23" spans="2:15" x14ac:dyDescent="0.25">
      <c r="B23" s="773"/>
      <c r="C23" s="1003"/>
      <c r="D23" s="1004"/>
      <c r="E23" s="1004"/>
      <c r="F23" s="1004"/>
      <c r="G23" s="1004"/>
      <c r="H23" s="1004"/>
      <c r="I23" s="1013"/>
      <c r="J23" s="1004"/>
      <c r="K23" s="1013"/>
      <c r="L23" s="768"/>
      <c r="M23" s="769"/>
      <c r="N23" s="40"/>
      <c r="O23" s="5"/>
    </row>
    <row r="24" spans="2:15" ht="13.8" thickBot="1" x14ac:dyDescent="0.3">
      <c r="B24" s="773"/>
      <c r="C24" s="773"/>
      <c r="D24" s="610"/>
      <c r="E24" s="610"/>
      <c r="F24" s="610"/>
      <c r="G24" s="610"/>
      <c r="H24" s="610"/>
      <c r="I24" s="610"/>
      <c r="J24" s="610"/>
      <c r="K24" s="610"/>
      <c r="L24" s="32">
        <f>SUM(L18:L23)</f>
        <v>25000</v>
      </c>
      <c r="M24" s="33">
        <f>SUM(M18:M23)</f>
        <v>25000</v>
      </c>
      <c r="N24" s="40"/>
      <c r="O24" s="84"/>
    </row>
    <row r="25" spans="2:15" ht="14.4" thickTop="1" thickBot="1" x14ac:dyDescent="0.3">
      <c r="B25" s="773"/>
      <c r="C25" s="791"/>
      <c r="D25" s="792"/>
      <c r="E25" s="792"/>
      <c r="F25" s="792"/>
      <c r="G25" s="792"/>
      <c r="H25" s="792"/>
      <c r="I25" s="792"/>
      <c r="J25" s="792"/>
      <c r="K25" s="792"/>
      <c r="L25" s="1014"/>
      <c r="M25" s="1015">
        <f>+M24-L24</f>
        <v>0</v>
      </c>
      <c r="N25" s="40"/>
    </row>
    <row r="26" spans="2:15" ht="13.8" thickBot="1" x14ac:dyDescent="0.3">
      <c r="B26" s="10"/>
      <c r="C26" s="4"/>
      <c r="D26" s="4"/>
      <c r="E26" s="4"/>
      <c r="F26" s="4"/>
      <c r="G26" s="4"/>
      <c r="H26" s="4"/>
      <c r="I26" s="612"/>
      <c r="J26" s="4"/>
      <c r="K26" s="4"/>
      <c r="L26" s="4"/>
      <c r="M26" s="4"/>
      <c r="N26" s="40"/>
    </row>
    <row r="27" spans="2:15" ht="13.8" thickBot="1" x14ac:dyDescent="0.3">
      <c r="B27" s="10"/>
      <c r="C27" s="2285" t="s">
        <v>1409</v>
      </c>
      <c r="D27" s="2286"/>
      <c r="E27" s="4"/>
      <c r="F27" s="4"/>
      <c r="G27" s="4"/>
      <c r="H27" s="4"/>
      <c r="I27" s="612"/>
      <c r="J27" s="4"/>
      <c r="K27" s="4"/>
      <c r="L27" s="4"/>
      <c r="M27" s="37"/>
      <c r="N27" s="40"/>
    </row>
    <row r="28" spans="2:15" x14ac:dyDescent="0.25">
      <c r="B28" s="10"/>
      <c r="C28" s="4"/>
      <c r="D28" s="4"/>
      <c r="E28" s="4"/>
      <c r="F28" s="4"/>
      <c r="G28" s="4"/>
      <c r="H28" s="4"/>
      <c r="I28" s="612"/>
      <c r="J28" s="4"/>
      <c r="K28" s="4"/>
      <c r="L28" s="4"/>
      <c r="M28" s="37"/>
      <c r="N28" s="40"/>
    </row>
    <row r="29" spans="2:15" x14ac:dyDescent="0.25">
      <c r="B29" s="10"/>
      <c r="C29" s="424" t="s">
        <v>1874</v>
      </c>
      <c r="D29" s="4"/>
      <c r="E29" s="4"/>
      <c r="F29" s="4"/>
      <c r="G29" s="4"/>
      <c r="H29" s="4"/>
      <c r="I29" s="612"/>
      <c r="J29" s="4"/>
      <c r="K29" s="4"/>
      <c r="L29" s="4"/>
      <c r="M29" s="37"/>
      <c r="N29" s="40"/>
    </row>
    <row r="30" spans="2:15" x14ac:dyDescent="0.25">
      <c r="B30" s="10"/>
      <c r="C30" s="424" t="s">
        <v>1875</v>
      </c>
      <c r="D30" s="4"/>
      <c r="E30" s="4"/>
      <c r="F30" s="4"/>
      <c r="G30" s="4"/>
      <c r="H30" s="4"/>
      <c r="I30" s="612"/>
      <c r="J30" s="4"/>
      <c r="K30" s="4"/>
      <c r="L30" s="4"/>
      <c r="M30" s="37"/>
      <c r="N30" s="40"/>
    </row>
    <row r="31" spans="2:15" x14ac:dyDescent="0.25">
      <c r="B31" s="10"/>
      <c r="C31" s="4"/>
      <c r="D31" s="4"/>
      <c r="E31" s="4"/>
      <c r="F31" s="4"/>
      <c r="G31" s="4"/>
      <c r="H31" s="4"/>
      <c r="I31" s="612"/>
      <c r="J31" s="4"/>
      <c r="K31" s="4"/>
      <c r="L31" s="4"/>
      <c r="M31" s="37"/>
      <c r="N31" s="40"/>
    </row>
    <row r="32" spans="2:15" x14ac:dyDescent="0.25">
      <c r="B32" s="10"/>
      <c r="C32" s="4"/>
      <c r="D32" s="4"/>
      <c r="E32" s="4"/>
      <c r="F32" s="4"/>
      <c r="G32" s="4"/>
      <c r="H32" s="4"/>
      <c r="I32" s="612"/>
      <c r="J32" s="4"/>
      <c r="K32" s="4"/>
      <c r="L32" s="4"/>
      <c r="M32" s="37"/>
      <c r="N32" s="40"/>
    </row>
    <row r="33" spans="2:14" x14ac:dyDescent="0.25">
      <c r="B33" s="10"/>
      <c r="C33" s="4" t="s">
        <v>63</v>
      </c>
      <c r="D33" s="4"/>
      <c r="E33" s="4"/>
      <c r="F33" s="4" t="s">
        <v>207</v>
      </c>
      <c r="G33" s="4"/>
      <c r="H33" s="4"/>
      <c r="I33" s="612"/>
      <c r="J33" s="4"/>
      <c r="K33" s="4"/>
      <c r="L33" s="4"/>
      <c r="M33" s="37"/>
      <c r="N33" s="40"/>
    </row>
    <row r="34" spans="2:14" x14ac:dyDescent="0.25">
      <c r="B34" s="10"/>
      <c r="C34" s="4"/>
      <c r="D34" s="4"/>
      <c r="E34" s="4"/>
      <c r="F34" s="4"/>
      <c r="G34" s="4"/>
      <c r="H34" s="4"/>
      <c r="I34" s="612"/>
      <c r="J34" s="4"/>
      <c r="K34" s="4"/>
      <c r="L34" s="4"/>
      <c r="M34" s="37"/>
      <c r="N34" s="40"/>
    </row>
    <row r="35" spans="2:14" x14ac:dyDescent="0.25">
      <c r="B35" s="10"/>
      <c r="C35" s="4" t="s">
        <v>1410</v>
      </c>
      <c r="D35" s="4"/>
      <c r="E35" s="4"/>
      <c r="F35" s="4" t="s">
        <v>1071</v>
      </c>
      <c r="G35" s="4"/>
      <c r="H35" s="4"/>
      <c r="I35" s="612"/>
      <c r="J35" s="4"/>
      <c r="K35" s="4"/>
      <c r="L35" s="4"/>
      <c r="M35" s="37"/>
      <c r="N35" s="40"/>
    </row>
    <row r="36" spans="2:14" x14ac:dyDescent="0.25">
      <c r="B36" s="10"/>
      <c r="C36" s="4" t="s">
        <v>254</v>
      </c>
      <c r="D36" s="4"/>
      <c r="E36" s="4"/>
      <c r="F36" s="4" t="s">
        <v>208</v>
      </c>
      <c r="G36" s="4"/>
      <c r="H36" s="4"/>
      <c r="I36" s="612"/>
      <c r="J36" s="4"/>
      <c r="K36" s="4"/>
      <c r="L36" s="4"/>
      <c r="M36" s="37"/>
      <c r="N36" s="40"/>
    </row>
    <row r="37" spans="2:14" x14ac:dyDescent="0.25">
      <c r="B37" s="10"/>
      <c r="C37" s="4" t="s">
        <v>255</v>
      </c>
      <c r="D37" s="4"/>
      <c r="E37" s="4"/>
      <c r="F37" s="4"/>
      <c r="G37" s="4"/>
      <c r="H37" s="4"/>
      <c r="I37" s="612"/>
      <c r="J37" s="4"/>
      <c r="K37" s="4"/>
      <c r="L37" s="4"/>
      <c r="M37" s="37"/>
      <c r="N37" s="40"/>
    </row>
    <row r="38" spans="2:14" x14ac:dyDescent="0.25">
      <c r="B38" s="10"/>
      <c r="C38" s="4"/>
      <c r="D38" s="4"/>
      <c r="E38" s="4"/>
      <c r="F38" s="4"/>
      <c r="G38" s="4"/>
      <c r="H38" s="4"/>
      <c r="I38" s="612"/>
      <c r="J38" s="4"/>
      <c r="K38" s="4"/>
      <c r="L38" s="4"/>
      <c r="M38" s="37"/>
      <c r="N38" s="40"/>
    </row>
    <row r="39" spans="2:14" x14ac:dyDescent="0.25">
      <c r="B39" s="10"/>
      <c r="C39" s="4" t="s">
        <v>64</v>
      </c>
      <c r="D39" s="4"/>
      <c r="E39" s="4"/>
      <c r="F39" s="4" t="s">
        <v>953</v>
      </c>
      <c r="G39" s="4"/>
      <c r="H39" s="4"/>
      <c r="I39" s="82"/>
      <c r="J39" s="4" t="s">
        <v>261</v>
      </c>
      <c r="K39" s="82"/>
      <c r="L39" s="4"/>
      <c r="M39" s="494">
        <v>38463</v>
      </c>
      <c r="N39" s="40"/>
    </row>
    <row r="40" spans="2:14" x14ac:dyDescent="0.25">
      <c r="B40" s="10"/>
      <c r="C40" s="4"/>
      <c r="D40" s="4"/>
      <c r="E40" s="4"/>
      <c r="F40" s="4"/>
      <c r="G40" s="4"/>
      <c r="H40" s="4"/>
      <c r="I40" s="82"/>
      <c r="J40" s="4" t="s">
        <v>257</v>
      </c>
      <c r="K40" s="82"/>
      <c r="L40" s="4"/>
      <c r="M40" s="534" t="s">
        <v>376</v>
      </c>
      <c r="N40" s="40"/>
    </row>
    <row r="41" spans="2:14" ht="13.8" thickBot="1" x14ac:dyDescent="0.3">
      <c r="B41" s="34"/>
      <c r="C41" s="6"/>
      <c r="D41" s="6"/>
      <c r="E41" s="6"/>
      <c r="F41" s="6"/>
      <c r="G41" s="564" t="s">
        <v>1222</v>
      </c>
      <c r="H41" s="564"/>
      <c r="I41" s="564"/>
      <c r="J41" s="564"/>
      <c r="K41" s="564"/>
      <c r="L41" s="529"/>
      <c r="M41" s="495">
        <v>39552</v>
      </c>
      <c r="N41" s="50"/>
    </row>
    <row r="43" spans="2:14" x14ac:dyDescent="0.25">
      <c r="H43" s="4"/>
    </row>
  </sheetData>
  <mergeCells count="4">
    <mergeCell ref="B4:M4"/>
    <mergeCell ref="B5:M5"/>
    <mergeCell ref="B6:D6"/>
    <mergeCell ref="C27:D27"/>
  </mergeCells>
  <phoneticPr fontId="57" type="noConversion"/>
  <printOptions horizontalCentered="1"/>
  <pageMargins left="0.1" right="0.15" top="1" bottom="0.75" header="0.69" footer="0"/>
  <pageSetup scale="91" fitToHeight="15" orientation="landscape" r:id="rId1"/>
  <headerFooter alignWithMargins="0">
    <oddFooter>&amp;L&amp;"Times New Roman,Regular"&amp;9
Journal Entry Control Log
June 2016
&amp;R&amp;P of &amp;N
&amp;D   &amp;T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N469"/>
  <sheetViews>
    <sheetView topLeftCell="G404" zoomScaleNormal="100" workbookViewId="0">
      <selection activeCell="AC451" sqref="AC451"/>
    </sheetView>
  </sheetViews>
  <sheetFormatPr defaultColWidth="7.88671875" defaultRowHeight="13.2" x14ac:dyDescent="0.25"/>
  <cols>
    <col min="1" max="1" width="2.5546875" style="187" customWidth="1"/>
    <col min="2" max="2" width="5.109375" style="146" customWidth="1"/>
    <col min="3" max="3" width="9.88671875" style="146" customWidth="1"/>
    <col min="4" max="4" width="10.109375" style="146" customWidth="1"/>
    <col min="5" max="5" width="9.109375" style="146" bestFit="1" customWidth="1"/>
    <col min="6" max="6" width="8.109375" style="146" customWidth="1"/>
    <col min="7" max="7" width="0.44140625" style="146" customWidth="1"/>
    <col min="8" max="8" width="8.44140625" style="146" customWidth="1"/>
    <col min="9" max="9" width="0.44140625" style="146" customWidth="1"/>
    <col min="10" max="10" width="9.5546875" style="146" bestFit="1" customWidth="1"/>
    <col min="11" max="11" width="0.44140625" style="146" customWidth="1"/>
    <col min="12" max="12" width="8.5546875" style="146" customWidth="1"/>
    <col min="13" max="13" width="0.44140625" style="146" customWidth="1"/>
    <col min="14" max="14" width="9.5546875" style="211" customWidth="1"/>
    <col min="15" max="15" width="0.44140625" style="146" customWidth="1"/>
    <col min="16" max="16" width="9" style="146" bestFit="1" customWidth="1"/>
    <col min="17" max="17" width="8.109375" style="146" bestFit="1" customWidth="1"/>
    <col min="18" max="18" width="0.44140625" style="146" customWidth="1"/>
    <col min="19" max="19" width="8.109375" style="146" bestFit="1" customWidth="1"/>
    <col min="20" max="20" width="0.44140625" style="146" customWidth="1"/>
    <col min="21" max="21" width="7" style="146" customWidth="1"/>
    <col min="22" max="22" width="0.5546875" style="146" customWidth="1"/>
    <col min="23" max="23" width="8.88671875" style="146" customWidth="1"/>
    <col min="24" max="24" width="4.109375" style="146" customWidth="1"/>
    <col min="25" max="25" width="34.109375" style="146" customWidth="1"/>
    <col min="26" max="26" width="7.109375" style="146" customWidth="1"/>
    <col min="27" max="27" width="14.5546875" style="146" customWidth="1"/>
    <col min="28" max="28" width="2.44140625" style="146" customWidth="1"/>
    <col min="29" max="29" width="13.109375" style="146" customWidth="1"/>
    <col min="30" max="30" width="2" style="146" customWidth="1"/>
    <col min="31" max="31" width="13" style="146" customWidth="1"/>
    <col min="32" max="32" width="1.5546875" style="146" customWidth="1"/>
    <col min="33" max="33" width="13.109375" style="146" customWidth="1"/>
    <col min="34" max="34" width="15.88671875" style="146" customWidth="1"/>
    <col min="35" max="35" width="3.5546875" style="146" customWidth="1"/>
    <col min="36" max="36" width="4.44140625" style="146" customWidth="1"/>
    <col min="37" max="37" width="6" style="146" customWidth="1"/>
    <col min="38" max="38" width="4.88671875" style="146" customWidth="1"/>
    <col min="39" max="39" width="7.44140625" style="146" customWidth="1"/>
    <col min="40" max="40" width="6.5546875" style="146" customWidth="1"/>
    <col min="41" max="16384" width="7.88671875" style="146"/>
  </cols>
  <sheetData>
    <row r="1" spans="2:39" x14ac:dyDescent="0.25">
      <c r="B1" s="2367" t="s">
        <v>134</v>
      </c>
      <c r="C1" s="2367"/>
      <c r="D1" s="2367"/>
      <c r="E1" s="2367"/>
      <c r="F1" s="2367"/>
      <c r="G1" s="2367"/>
      <c r="H1" s="2367"/>
      <c r="I1" s="2367"/>
      <c r="J1" s="2367"/>
      <c r="K1" s="2367"/>
      <c r="L1" s="2367"/>
      <c r="M1" s="2367"/>
      <c r="N1" s="2367"/>
      <c r="O1" s="2367"/>
      <c r="P1" s="2367"/>
      <c r="Q1" s="2367"/>
      <c r="R1" s="2367"/>
      <c r="S1" s="2367"/>
      <c r="T1" s="2367"/>
      <c r="U1" s="2367"/>
      <c r="V1" s="2367"/>
      <c r="W1" s="2367"/>
      <c r="X1" s="187"/>
      <c r="Y1" s="187"/>
      <c r="Z1" s="187"/>
      <c r="AA1" s="187"/>
      <c r="AB1" s="187"/>
      <c r="AC1" s="187"/>
      <c r="AD1" s="187"/>
      <c r="AE1" s="187"/>
      <c r="AF1" s="187"/>
      <c r="AG1" s="187"/>
      <c r="AH1" s="961"/>
      <c r="AI1" s="961"/>
      <c r="AJ1" s="961"/>
      <c r="AK1" s="961"/>
    </row>
    <row r="2" spans="2:39" hidden="1" x14ac:dyDescent="0.25">
      <c r="B2" s="189" t="s">
        <v>367</v>
      </c>
      <c r="C2" s="189"/>
      <c r="D2" s="189"/>
      <c r="E2" s="189"/>
      <c r="F2" s="189"/>
      <c r="G2" s="189"/>
      <c r="H2" s="189"/>
      <c r="I2" s="189"/>
      <c r="J2" s="189"/>
      <c r="K2" s="189"/>
      <c r="L2" s="968"/>
      <c r="M2" s="968"/>
      <c r="N2" s="968"/>
      <c r="O2" s="968"/>
      <c r="P2" s="968"/>
      <c r="Q2" s="189"/>
      <c r="R2" s="189"/>
      <c r="S2" s="189"/>
      <c r="T2" s="189"/>
      <c r="U2" s="189"/>
      <c r="V2" s="189"/>
      <c r="W2" s="189"/>
      <c r="X2" s="187"/>
      <c r="Y2" s="187"/>
      <c r="Z2" s="187"/>
      <c r="AA2" s="187"/>
      <c r="AB2" s="187"/>
      <c r="AC2" s="246" t="s">
        <v>777</v>
      </c>
      <c r="AD2" s="187"/>
      <c r="AE2" s="187"/>
      <c r="AF2" s="187"/>
      <c r="AG2" s="187"/>
      <c r="AH2" s="961"/>
      <c r="AI2" s="961"/>
      <c r="AJ2" s="961"/>
      <c r="AK2" s="961"/>
      <c r="AL2" s="187"/>
      <c r="AM2" s="187"/>
    </row>
    <row r="3" spans="2:39" hidden="1" x14ac:dyDescent="0.25">
      <c r="B3" s="189" t="s">
        <v>695</v>
      </c>
      <c r="C3" s="189"/>
      <c r="D3" s="189"/>
      <c r="E3" s="189"/>
      <c r="F3" s="189"/>
      <c r="G3" s="189"/>
      <c r="H3" s="189"/>
      <c r="I3" s="189"/>
      <c r="J3" s="189"/>
      <c r="K3" s="189"/>
      <c r="L3" s="968"/>
      <c r="M3" s="968"/>
      <c r="N3" s="968"/>
      <c r="O3" s="968"/>
      <c r="P3" s="968"/>
      <c r="Q3" s="189"/>
      <c r="R3" s="189"/>
      <c r="S3" s="189"/>
      <c r="T3" s="189"/>
      <c r="U3" s="189"/>
      <c r="V3" s="189"/>
      <c r="W3" s="189"/>
      <c r="X3" s="187"/>
      <c r="Y3" s="187"/>
      <c r="Z3" s="187"/>
      <c r="AA3" s="187"/>
      <c r="AB3" s="187"/>
      <c r="AC3" s="187"/>
      <c r="AD3" s="187"/>
      <c r="AE3" s="187"/>
      <c r="AF3" s="187"/>
      <c r="AG3" s="187"/>
      <c r="AH3" s="961"/>
      <c r="AI3" s="961"/>
      <c r="AJ3" s="961"/>
      <c r="AK3" s="961"/>
      <c r="AL3" s="187"/>
      <c r="AM3" s="187"/>
    </row>
    <row r="4" spans="2:39" hidden="1" x14ac:dyDescent="0.25">
      <c r="B4" s="287" t="s">
        <v>1456</v>
      </c>
      <c r="C4" s="287"/>
      <c r="D4" s="287"/>
      <c r="E4" s="287"/>
      <c r="F4" s="287"/>
      <c r="G4" s="287"/>
      <c r="H4" s="287"/>
      <c r="I4" s="287"/>
      <c r="J4" s="287"/>
      <c r="K4" s="287"/>
      <c r="L4" s="969"/>
      <c r="M4" s="969"/>
      <c r="N4" s="969"/>
      <c r="O4" s="969"/>
      <c r="P4" s="969"/>
      <c r="Q4" s="287"/>
      <c r="R4" s="287"/>
      <c r="S4" s="287"/>
      <c r="T4" s="287"/>
      <c r="U4" s="287"/>
      <c r="V4" s="287"/>
      <c r="W4" s="287"/>
      <c r="X4" s="187"/>
      <c r="Y4" s="187"/>
      <c r="Z4" s="187"/>
      <c r="AA4" s="187"/>
      <c r="AB4" s="187"/>
      <c r="AC4" s="187"/>
      <c r="AD4" s="187"/>
      <c r="AE4" s="187"/>
      <c r="AF4" s="187"/>
      <c r="AG4" s="187"/>
      <c r="AH4" s="961"/>
      <c r="AI4" s="961"/>
      <c r="AJ4" s="961"/>
      <c r="AK4" s="961"/>
      <c r="AL4" s="187"/>
      <c r="AM4" s="187"/>
    </row>
    <row r="5" spans="2:39" hidden="1" x14ac:dyDescent="0.25">
      <c r="B5" s="416" t="s">
        <v>1135</v>
      </c>
      <c r="C5" s="416"/>
      <c r="D5" s="416"/>
      <c r="E5" s="416"/>
      <c r="F5" s="416"/>
      <c r="G5" s="416"/>
      <c r="H5" s="416"/>
      <c r="I5" s="416"/>
      <c r="J5" s="416"/>
      <c r="K5" s="416"/>
      <c r="L5" s="416"/>
      <c r="M5" s="416"/>
      <c r="N5" s="489"/>
      <c r="O5" s="416"/>
      <c r="P5" s="416"/>
      <c r="Q5" s="416"/>
      <c r="R5" s="416"/>
      <c r="S5" s="416"/>
      <c r="T5" s="416"/>
      <c r="U5" s="416"/>
      <c r="V5" s="416"/>
      <c r="W5" s="416"/>
      <c r="X5" s="187"/>
      <c r="Y5" s="187"/>
      <c r="Z5" s="187"/>
      <c r="AA5" s="187"/>
      <c r="AB5" s="187"/>
      <c r="AC5" s="187"/>
      <c r="AD5" s="187"/>
      <c r="AE5" s="187"/>
      <c r="AF5" s="187"/>
      <c r="AG5" s="187"/>
      <c r="AH5" s="961"/>
      <c r="AI5" s="961"/>
      <c r="AJ5" s="961"/>
      <c r="AK5" s="961"/>
      <c r="AL5" s="187"/>
      <c r="AM5" s="187"/>
    </row>
    <row r="6" spans="2:39" hidden="1" x14ac:dyDescent="0.25">
      <c r="B6" s="187"/>
      <c r="C6" s="187"/>
      <c r="D6" s="187"/>
      <c r="E6" s="187"/>
      <c r="F6" s="187"/>
      <c r="G6" s="187"/>
      <c r="H6" s="187"/>
      <c r="I6" s="187"/>
      <c r="J6" s="187"/>
      <c r="K6" s="187"/>
      <c r="L6" s="187"/>
      <c r="M6" s="187"/>
      <c r="O6" s="187"/>
      <c r="P6" s="187"/>
      <c r="Q6" s="187"/>
      <c r="R6" s="187"/>
      <c r="S6" s="187"/>
      <c r="T6" s="187"/>
      <c r="U6" s="187"/>
      <c r="V6" s="187"/>
      <c r="W6" s="187"/>
      <c r="X6" s="187"/>
      <c r="Y6" s="187"/>
      <c r="Z6" s="187"/>
      <c r="AA6" s="187"/>
      <c r="AB6" s="187"/>
      <c r="AC6" s="187"/>
      <c r="AD6" s="187"/>
      <c r="AE6" s="187"/>
      <c r="AF6" s="187"/>
      <c r="AG6" s="187"/>
      <c r="AH6" s="961"/>
      <c r="AI6" s="961"/>
      <c r="AJ6" s="961"/>
      <c r="AK6" s="961"/>
      <c r="AL6" s="187"/>
      <c r="AM6" s="187"/>
    </row>
    <row r="7" spans="2:39" hidden="1" x14ac:dyDescent="0.25">
      <c r="B7" s="2361" t="s">
        <v>347</v>
      </c>
      <c r="C7" s="2361"/>
      <c r="D7" s="2361"/>
      <c r="E7" s="2361"/>
      <c r="F7" s="2361"/>
      <c r="G7" s="2361"/>
      <c r="H7" s="2361"/>
      <c r="I7" s="2361"/>
      <c r="J7" s="2361"/>
      <c r="K7" s="2361"/>
      <c r="L7" s="2361"/>
      <c r="M7" s="2361"/>
      <c r="N7" s="2361"/>
      <c r="O7" s="2361"/>
      <c r="P7" s="2361"/>
      <c r="Q7" s="2361"/>
      <c r="R7" s="2361"/>
      <c r="S7" s="2361"/>
      <c r="T7" s="2361"/>
      <c r="U7" s="2361"/>
      <c r="V7" s="2361"/>
      <c r="W7" s="2361"/>
      <c r="X7" s="187"/>
      <c r="Y7" s="187"/>
      <c r="Z7" s="187"/>
      <c r="AA7" s="187"/>
      <c r="AB7" s="187"/>
      <c r="AC7" s="187"/>
      <c r="AD7" s="187"/>
      <c r="AE7" s="187"/>
      <c r="AF7" s="187"/>
      <c r="AG7" s="187"/>
      <c r="AH7" s="961"/>
      <c r="AI7" s="961"/>
      <c r="AJ7" s="961"/>
      <c r="AK7" s="961"/>
      <c r="AL7" s="187"/>
      <c r="AM7" s="187"/>
    </row>
    <row r="8" spans="2:39" hidden="1" x14ac:dyDescent="0.25">
      <c r="B8" s="2361" t="s">
        <v>348</v>
      </c>
      <c r="C8" s="2361"/>
      <c r="D8" s="2361"/>
      <c r="E8" s="2361"/>
      <c r="F8" s="2361"/>
      <c r="G8" s="2361"/>
      <c r="H8" s="2361"/>
      <c r="I8" s="2361"/>
      <c r="J8" s="2361"/>
      <c r="K8" s="2361"/>
      <c r="L8" s="2361"/>
      <c r="M8" s="2361"/>
      <c r="N8" s="2361"/>
      <c r="O8" s="2361"/>
      <c r="P8" s="2361"/>
      <c r="Q8" s="2361"/>
      <c r="R8" s="2361"/>
      <c r="S8" s="2361"/>
      <c r="T8" s="2361"/>
      <c r="U8" s="2361"/>
      <c r="V8" s="2361"/>
      <c r="W8" s="2361"/>
      <c r="X8" s="187"/>
      <c r="Y8" s="187"/>
      <c r="Z8" s="187"/>
      <c r="AA8" s="187"/>
      <c r="AB8" s="187"/>
      <c r="AC8" s="187"/>
      <c r="AD8" s="187"/>
      <c r="AE8" s="187"/>
      <c r="AF8" s="187"/>
      <c r="AG8" s="187"/>
      <c r="AH8" s="961"/>
      <c r="AI8" s="961"/>
      <c r="AJ8" s="961"/>
      <c r="AK8" s="961"/>
      <c r="AL8" s="187"/>
      <c r="AM8" s="187"/>
    </row>
    <row r="9" spans="2:39" hidden="1" x14ac:dyDescent="0.25">
      <c r="B9" s="2362" t="s">
        <v>1457</v>
      </c>
      <c r="C9" s="2362"/>
      <c r="D9" s="2362"/>
      <c r="E9" s="2362"/>
      <c r="F9" s="2362"/>
      <c r="G9" s="2362"/>
      <c r="H9" s="2362"/>
      <c r="I9" s="2362"/>
      <c r="J9" s="2362"/>
      <c r="K9" s="2362"/>
      <c r="L9" s="2362"/>
      <c r="M9" s="2362"/>
      <c r="N9" s="2362"/>
      <c r="O9" s="2362"/>
      <c r="P9" s="2362"/>
      <c r="Q9" s="2362"/>
      <c r="R9" s="2362"/>
      <c r="S9" s="2362"/>
      <c r="T9" s="2362"/>
      <c r="U9" s="2362"/>
      <c r="V9" s="2362"/>
      <c r="W9" s="2362"/>
      <c r="X9" s="187"/>
      <c r="Y9" s="187"/>
      <c r="Z9" s="187"/>
      <c r="AA9" s="187"/>
      <c r="AB9" s="187"/>
      <c r="AC9" s="187"/>
      <c r="AD9" s="187"/>
      <c r="AE9" s="187"/>
      <c r="AF9" s="187"/>
      <c r="AG9" s="187"/>
      <c r="AH9" s="961"/>
      <c r="AI9" s="961"/>
      <c r="AJ9" s="961"/>
      <c r="AK9" s="961"/>
      <c r="AL9" s="187"/>
      <c r="AM9" s="187"/>
    </row>
    <row r="10" spans="2:39" hidden="1" x14ac:dyDescent="0.25">
      <c r="B10" s="531" t="s">
        <v>709</v>
      </c>
      <c r="C10" s="531" t="s">
        <v>710</v>
      </c>
      <c r="D10" s="531" t="s">
        <v>711</v>
      </c>
      <c r="E10" s="531" t="s">
        <v>712</v>
      </c>
      <c r="F10" s="531"/>
      <c r="G10" s="531"/>
      <c r="H10" s="531" t="s">
        <v>713</v>
      </c>
      <c r="I10" s="531"/>
      <c r="J10" s="531" t="s">
        <v>714</v>
      </c>
      <c r="K10" s="531"/>
      <c r="L10" s="531" t="s">
        <v>653</v>
      </c>
      <c r="M10" s="531"/>
      <c r="N10" s="531" t="s">
        <v>664</v>
      </c>
      <c r="O10" s="531"/>
      <c r="P10" s="531" t="s">
        <v>1581</v>
      </c>
      <c r="Q10" s="531"/>
      <c r="R10" s="531"/>
      <c r="S10" s="531" t="s">
        <v>1585</v>
      </c>
      <c r="T10" s="531"/>
      <c r="U10" s="531" t="s">
        <v>1458</v>
      </c>
      <c r="V10" s="531"/>
      <c r="W10" s="531" t="s">
        <v>1459</v>
      </c>
      <c r="X10" s="187"/>
      <c r="Y10" s="187"/>
      <c r="Z10" s="187"/>
      <c r="AA10" s="187"/>
      <c r="AB10" s="187"/>
      <c r="AC10" s="187"/>
      <c r="AD10" s="187"/>
      <c r="AE10" s="187"/>
      <c r="AF10" s="187"/>
      <c r="AG10" s="187"/>
      <c r="AH10" s="961"/>
      <c r="AI10" s="961"/>
      <c r="AJ10" s="961"/>
      <c r="AK10" s="961"/>
      <c r="AL10" s="187"/>
      <c r="AM10" s="187"/>
    </row>
    <row r="11" spans="2:39" hidden="1" x14ac:dyDescent="0.25">
      <c r="B11" s="211"/>
      <c r="C11" s="211"/>
      <c r="D11" s="211"/>
      <c r="E11" s="211"/>
      <c r="F11" s="211"/>
      <c r="G11" s="211"/>
      <c r="H11" s="211"/>
      <c r="I11" s="211"/>
      <c r="J11" s="211"/>
      <c r="K11" s="211"/>
      <c r="L11" s="211"/>
      <c r="M11" s="211"/>
      <c r="O11" s="211"/>
      <c r="P11" s="211"/>
      <c r="Q11" s="211"/>
      <c r="R11" s="211"/>
      <c r="S11" s="211"/>
      <c r="T11" s="211"/>
      <c r="U11" s="211"/>
      <c r="V11" s="211"/>
      <c r="W11" s="211"/>
      <c r="X11" s="187"/>
      <c r="Y11" s="187"/>
      <c r="Z11" s="187"/>
      <c r="AA11" s="187"/>
      <c r="AB11" s="187"/>
      <c r="AC11" s="187"/>
      <c r="AD11" s="187"/>
      <c r="AE11" s="187"/>
      <c r="AF11" s="187"/>
      <c r="AG11" s="187"/>
      <c r="AH11" s="961"/>
      <c r="AI11" s="961"/>
      <c r="AJ11" s="961"/>
      <c r="AK11" s="961"/>
      <c r="AL11" s="187"/>
      <c r="AM11" s="187"/>
    </row>
    <row r="12" spans="2:39" hidden="1" x14ac:dyDescent="0.25">
      <c r="B12" s="211" t="s">
        <v>350</v>
      </c>
      <c r="C12" s="211"/>
      <c r="D12" s="211" t="s">
        <v>351</v>
      </c>
      <c r="E12" s="211" t="s">
        <v>352</v>
      </c>
      <c r="F12" s="211"/>
      <c r="G12" s="211"/>
      <c r="H12" s="211" t="s">
        <v>353</v>
      </c>
      <c r="I12" s="211"/>
      <c r="J12" s="211" t="s">
        <v>354</v>
      </c>
      <c r="K12" s="211"/>
      <c r="L12" s="211" t="s">
        <v>353</v>
      </c>
      <c r="M12" s="211"/>
      <c r="N12" s="211" t="s">
        <v>355</v>
      </c>
      <c r="O12" s="211"/>
      <c r="P12" s="211" t="s">
        <v>353</v>
      </c>
      <c r="Q12" s="211"/>
      <c r="R12" s="211"/>
      <c r="S12" s="211" t="s">
        <v>355</v>
      </c>
      <c r="T12" s="211"/>
      <c r="U12" s="211" t="s">
        <v>356</v>
      </c>
      <c r="V12" s="211"/>
      <c r="W12" s="211" t="s">
        <v>355</v>
      </c>
      <c r="X12" s="187"/>
      <c r="Y12" s="187"/>
      <c r="Z12" s="187"/>
      <c r="AA12" s="187"/>
      <c r="AB12" s="187"/>
      <c r="AC12" s="187"/>
      <c r="AD12" s="187"/>
      <c r="AE12" s="187"/>
      <c r="AF12" s="187"/>
      <c r="AG12" s="187"/>
      <c r="AH12" s="961"/>
      <c r="AI12" s="961"/>
      <c r="AJ12" s="961"/>
      <c r="AK12" s="961"/>
      <c r="AL12" s="187"/>
      <c r="AM12" s="187"/>
    </row>
    <row r="13" spans="2:39" hidden="1" x14ac:dyDescent="0.25">
      <c r="B13" s="221" t="s">
        <v>357</v>
      </c>
      <c r="C13" s="221" t="s">
        <v>358</v>
      </c>
      <c r="D13" s="221" t="s">
        <v>359</v>
      </c>
      <c r="E13" s="221" t="s">
        <v>360</v>
      </c>
      <c r="F13" s="434"/>
      <c r="G13" s="434"/>
      <c r="H13" s="221" t="s">
        <v>361</v>
      </c>
      <c r="I13" s="211"/>
      <c r="J13" s="221" t="s">
        <v>361</v>
      </c>
      <c r="K13" s="211"/>
      <c r="L13" s="221" t="s">
        <v>362</v>
      </c>
      <c r="M13" s="211"/>
      <c r="N13" s="221" t="s">
        <v>362</v>
      </c>
      <c r="O13" s="211"/>
      <c r="P13" s="221" t="s">
        <v>363</v>
      </c>
      <c r="Q13" s="211"/>
      <c r="R13" s="211"/>
      <c r="S13" s="221" t="s">
        <v>364</v>
      </c>
      <c r="T13" s="211"/>
      <c r="U13" s="221" t="s">
        <v>365</v>
      </c>
      <c r="V13" s="211"/>
      <c r="W13" s="221" t="s">
        <v>1371</v>
      </c>
      <c r="X13" s="187"/>
      <c r="Y13" s="187"/>
      <c r="Z13" s="187"/>
      <c r="AA13" s="187"/>
      <c r="AB13" s="187"/>
      <c r="AC13" s="187"/>
      <c r="AD13" s="187"/>
      <c r="AE13" s="187"/>
      <c r="AF13" s="187"/>
      <c r="AG13" s="187"/>
      <c r="AH13" s="961"/>
      <c r="AI13" s="961"/>
      <c r="AJ13" s="961"/>
      <c r="AK13" s="961"/>
      <c r="AL13" s="187"/>
      <c r="AM13" s="187"/>
    </row>
    <row r="14" spans="2:39" hidden="1" x14ac:dyDescent="0.25">
      <c r="B14" s="211"/>
      <c r="C14" s="211"/>
      <c r="D14" s="211"/>
      <c r="E14" s="211"/>
      <c r="F14" s="211"/>
      <c r="G14" s="211"/>
      <c r="H14" s="211"/>
      <c r="I14" s="211"/>
      <c r="J14" s="211"/>
      <c r="K14" s="211"/>
      <c r="L14" s="211"/>
      <c r="M14" s="211"/>
      <c r="O14" s="211"/>
      <c r="P14" s="211"/>
      <c r="Q14" s="211"/>
      <c r="R14" s="211"/>
      <c r="S14" s="211"/>
      <c r="T14" s="211"/>
      <c r="U14" s="211"/>
      <c r="V14" s="211"/>
      <c r="W14" s="211"/>
      <c r="X14" s="187"/>
      <c r="Y14" s="187"/>
      <c r="Z14" s="187"/>
      <c r="AA14" s="187"/>
      <c r="AB14" s="187"/>
      <c r="AC14" s="187"/>
      <c r="AD14" s="187"/>
      <c r="AE14" s="187"/>
      <c r="AF14" s="187"/>
      <c r="AG14" s="187"/>
      <c r="AH14" s="961"/>
      <c r="AI14" s="961"/>
      <c r="AJ14" s="961"/>
      <c r="AK14" s="961"/>
      <c r="AL14" s="187"/>
      <c r="AM14" s="187"/>
    </row>
    <row r="15" spans="2:39" hidden="1" x14ac:dyDescent="0.25">
      <c r="B15" s="211"/>
      <c r="C15" s="211"/>
      <c r="D15" s="223" t="s">
        <v>366</v>
      </c>
      <c r="E15" s="532">
        <v>37437</v>
      </c>
      <c r="F15" s="223"/>
      <c r="G15" s="223"/>
      <c r="H15" s="533">
        <v>120</v>
      </c>
      <c r="I15" s="223"/>
      <c r="J15" s="222">
        <f t="shared" ref="J15:J31" si="0">SUM(U15*H15)</f>
        <v>1467.6000000000001</v>
      </c>
      <c r="K15" s="223"/>
      <c r="L15" s="222">
        <v>150</v>
      </c>
      <c r="M15" s="223"/>
      <c r="N15" s="222">
        <f t="shared" ref="N15:N31" si="1">SUM(U15*L15)</f>
        <v>1834.5</v>
      </c>
      <c r="O15" s="223"/>
      <c r="P15" s="223">
        <v>0</v>
      </c>
      <c r="Q15" s="223"/>
      <c r="R15" s="223"/>
      <c r="S15" s="222">
        <v>60</v>
      </c>
      <c r="T15" s="223"/>
      <c r="U15" s="222">
        <v>12.23</v>
      </c>
      <c r="V15" s="223"/>
      <c r="W15" s="222">
        <f t="shared" ref="W15:W31" si="2">SUM(S15*U15)</f>
        <v>733.80000000000007</v>
      </c>
      <c r="X15" s="187"/>
      <c r="Y15" s="187"/>
      <c r="Z15" s="187"/>
      <c r="AA15" s="187"/>
      <c r="AB15" s="187"/>
      <c r="AC15" s="187"/>
      <c r="AD15" s="187"/>
      <c r="AE15" s="187"/>
      <c r="AF15" s="187"/>
      <c r="AG15" s="187"/>
      <c r="AH15" s="961"/>
      <c r="AI15" s="961"/>
      <c r="AJ15" s="961"/>
      <c r="AK15" s="961"/>
      <c r="AL15" s="187"/>
      <c r="AM15" s="187"/>
    </row>
    <row r="16" spans="2:39" hidden="1" x14ac:dyDescent="0.25">
      <c r="B16" s="211"/>
      <c r="C16" s="211"/>
      <c r="D16" s="223" t="s">
        <v>366</v>
      </c>
      <c r="E16" s="532">
        <v>37437</v>
      </c>
      <c r="F16" s="223"/>
      <c r="G16" s="223"/>
      <c r="H16" s="533">
        <v>144</v>
      </c>
      <c r="I16" s="223"/>
      <c r="J16" s="222">
        <f t="shared" si="0"/>
        <v>2556</v>
      </c>
      <c r="K16" s="223"/>
      <c r="L16" s="222">
        <v>120</v>
      </c>
      <c r="M16" s="223"/>
      <c r="N16" s="222">
        <f t="shared" si="1"/>
        <v>2130</v>
      </c>
      <c r="O16" s="223"/>
      <c r="P16" s="223">
        <v>0</v>
      </c>
      <c r="Q16" s="223"/>
      <c r="R16" s="223"/>
      <c r="S16" s="222">
        <v>280</v>
      </c>
      <c r="T16" s="223"/>
      <c r="U16" s="222">
        <v>17.75</v>
      </c>
      <c r="V16" s="223"/>
      <c r="W16" s="222">
        <f t="shared" si="2"/>
        <v>4970</v>
      </c>
      <c r="X16" s="187"/>
      <c r="Y16" s="187"/>
      <c r="Z16" s="187"/>
      <c r="AA16" s="187"/>
      <c r="AB16" s="187"/>
      <c r="AC16" s="187"/>
      <c r="AD16" s="187"/>
      <c r="AE16" s="187"/>
      <c r="AF16" s="187"/>
      <c r="AG16" s="187"/>
      <c r="AH16" s="961"/>
      <c r="AI16" s="961"/>
      <c r="AJ16" s="961"/>
      <c r="AK16" s="961"/>
      <c r="AL16" s="187"/>
      <c r="AM16" s="187"/>
    </row>
    <row r="17" spans="2:39" hidden="1" x14ac:dyDescent="0.25">
      <c r="B17" s="211"/>
      <c r="C17" s="211"/>
      <c r="D17" s="223" t="s">
        <v>366</v>
      </c>
      <c r="E17" s="532">
        <v>37437</v>
      </c>
      <c r="F17" s="223"/>
      <c r="G17" s="223"/>
      <c r="H17" s="533">
        <v>144</v>
      </c>
      <c r="I17" s="223"/>
      <c r="J17" s="222">
        <f t="shared" si="0"/>
        <v>1480.32</v>
      </c>
      <c r="K17" s="223"/>
      <c r="L17" s="222">
        <v>100</v>
      </c>
      <c r="M17" s="223"/>
      <c r="N17" s="222">
        <f t="shared" si="1"/>
        <v>1028</v>
      </c>
      <c r="O17" s="223"/>
      <c r="P17" s="223">
        <v>0</v>
      </c>
      <c r="Q17" s="223"/>
      <c r="R17" s="223"/>
      <c r="S17" s="222">
        <v>120</v>
      </c>
      <c r="T17" s="223"/>
      <c r="U17" s="222">
        <v>10.28</v>
      </c>
      <c r="V17" s="223"/>
      <c r="W17" s="222">
        <f t="shared" si="2"/>
        <v>1233.5999999999999</v>
      </c>
      <c r="X17" s="187"/>
      <c r="Y17" s="187"/>
      <c r="Z17" s="187"/>
      <c r="AA17" s="187"/>
      <c r="AB17" s="187"/>
      <c r="AC17" s="38"/>
      <c r="AD17" s="187"/>
      <c r="AE17" s="187"/>
      <c r="AF17" s="187"/>
      <c r="AG17" s="187"/>
      <c r="AH17" s="961"/>
      <c r="AI17" s="961"/>
      <c r="AJ17" s="961"/>
      <c r="AK17" s="961"/>
      <c r="AL17" s="187"/>
      <c r="AM17" s="187"/>
    </row>
    <row r="18" spans="2:39" hidden="1" x14ac:dyDescent="0.25">
      <c r="B18" s="211"/>
      <c r="C18" s="211"/>
      <c r="D18" s="223" t="s">
        <v>366</v>
      </c>
      <c r="E18" s="532">
        <v>37437</v>
      </c>
      <c r="F18" s="223"/>
      <c r="G18" s="223"/>
      <c r="H18" s="533">
        <v>168</v>
      </c>
      <c r="I18" s="223"/>
      <c r="J18" s="222">
        <f t="shared" si="0"/>
        <v>1760.64</v>
      </c>
      <c r="K18" s="223"/>
      <c r="L18" s="222">
        <v>150</v>
      </c>
      <c r="M18" s="223"/>
      <c r="N18" s="222">
        <f t="shared" si="1"/>
        <v>1572</v>
      </c>
      <c r="O18" s="223"/>
      <c r="P18" s="223">
        <v>0</v>
      </c>
      <c r="Q18" s="223"/>
      <c r="R18" s="223"/>
      <c r="S18" s="222">
        <v>200</v>
      </c>
      <c r="T18" s="223"/>
      <c r="U18" s="222">
        <v>10.48</v>
      </c>
      <c r="V18" s="223"/>
      <c r="W18" s="222">
        <f t="shared" si="2"/>
        <v>2096</v>
      </c>
      <c r="X18" s="187"/>
      <c r="Y18" s="187"/>
      <c r="Z18" s="187"/>
      <c r="AA18" s="187"/>
      <c r="AB18" s="187"/>
      <c r="AC18" s="38"/>
      <c r="AD18" s="187"/>
      <c r="AE18" s="187"/>
      <c r="AF18" s="187"/>
      <c r="AG18" s="187"/>
      <c r="AH18" s="961"/>
      <c r="AI18" s="961"/>
      <c r="AJ18" s="961"/>
      <c r="AK18" s="961"/>
      <c r="AL18" s="187"/>
      <c r="AM18" s="187"/>
    </row>
    <row r="19" spans="2:39" hidden="1" x14ac:dyDescent="0.25">
      <c r="B19" s="211"/>
      <c r="C19" s="211"/>
      <c r="D19" s="223" t="s">
        <v>366</v>
      </c>
      <c r="E19" s="532">
        <v>37437</v>
      </c>
      <c r="F19" s="223"/>
      <c r="G19" s="223"/>
      <c r="H19" s="533">
        <v>80</v>
      </c>
      <c r="I19" s="223"/>
      <c r="J19" s="222">
        <f t="shared" si="0"/>
        <v>680</v>
      </c>
      <c r="K19" s="223"/>
      <c r="L19" s="222">
        <v>140</v>
      </c>
      <c r="M19" s="223"/>
      <c r="N19" s="222">
        <f t="shared" si="1"/>
        <v>1190</v>
      </c>
      <c r="O19" s="223"/>
      <c r="P19" s="223">
        <v>0</v>
      </c>
      <c r="Q19" s="223"/>
      <c r="R19" s="223"/>
      <c r="S19" s="222">
        <v>75</v>
      </c>
      <c r="T19" s="223"/>
      <c r="U19" s="222">
        <v>8.5</v>
      </c>
      <c r="V19" s="223"/>
      <c r="W19" s="222">
        <f t="shared" si="2"/>
        <v>637.5</v>
      </c>
      <c r="X19" s="187"/>
      <c r="Y19" s="187"/>
      <c r="Z19" s="187"/>
      <c r="AA19" s="187"/>
      <c r="AB19" s="187"/>
      <c r="AC19" s="38"/>
      <c r="AD19" s="187"/>
      <c r="AE19" s="187"/>
      <c r="AF19" s="187"/>
      <c r="AG19" s="187"/>
      <c r="AH19" s="961"/>
      <c r="AI19" s="961"/>
      <c r="AJ19" s="961"/>
      <c r="AK19" s="961"/>
      <c r="AL19" s="187"/>
      <c r="AM19" s="187"/>
    </row>
    <row r="20" spans="2:39" hidden="1" x14ac:dyDescent="0.25">
      <c r="B20" s="211"/>
      <c r="C20" s="211"/>
      <c r="D20" s="223" t="s">
        <v>366</v>
      </c>
      <c r="E20" s="532">
        <v>37437</v>
      </c>
      <c r="F20" s="223"/>
      <c r="G20" s="223"/>
      <c r="H20" s="533">
        <v>120</v>
      </c>
      <c r="I20" s="223"/>
      <c r="J20" s="222">
        <f t="shared" si="0"/>
        <v>1167.6000000000001</v>
      </c>
      <c r="K20" s="223"/>
      <c r="L20" s="222">
        <v>160</v>
      </c>
      <c r="M20" s="223"/>
      <c r="N20" s="222">
        <f t="shared" si="1"/>
        <v>1556.8000000000002</v>
      </c>
      <c r="O20" s="223"/>
      <c r="P20" s="223">
        <v>0</v>
      </c>
      <c r="Q20" s="223"/>
      <c r="R20" s="223"/>
      <c r="S20" s="222">
        <v>150</v>
      </c>
      <c r="T20" s="223"/>
      <c r="U20" s="222">
        <v>9.73</v>
      </c>
      <c r="V20" s="223"/>
      <c r="W20" s="222">
        <f t="shared" si="2"/>
        <v>1459.5</v>
      </c>
      <c r="X20" s="187"/>
      <c r="Y20" s="187"/>
      <c r="Z20" s="187"/>
      <c r="AA20" s="187"/>
      <c r="AB20" s="187"/>
      <c r="AC20" s="38"/>
      <c r="AD20" s="187"/>
      <c r="AE20" s="187"/>
      <c r="AF20" s="187"/>
      <c r="AG20" s="187"/>
      <c r="AH20" s="961"/>
      <c r="AI20" s="961"/>
      <c r="AJ20" s="961"/>
      <c r="AK20" s="961"/>
      <c r="AL20" s="187"/>
      <c r="AM20" s="187"/>
    </row>
    <row r="21" spans="2:39" hidden="1" x14ac:dyDescent="0.25">
      <c r="B21" s="211"/>
      <c r="C21" s="211"/>
      <c r="D21" s="223" t="s">
        <v>366</v>
      </c>
      <c r="E21" s="532">
        <v>37437</v>
      </c>
      <c r="F21" s="223"/>
      <c r="G21" s="223"/>
      <c r="H21" s="533">
        <v>168</v>
      </c>
      <c r="I21" s="223"/>
      <c r="J21" s="222">
        <f t="shared" si="0"/>
        <v>2983.6800000000003</v>
      </c>
      <c r="K21" s="223"/>
      <c r="L21" s="222">
        <v>120</v>
      </c>
      <c r="M21" s="223"/>
      <c r="N21" s="222">
        <f t="shared" si="1"/>
        <v>2131.2000000000003</v>
      </c>
      <c r="O21" s="223"/>
      <c r="P21" s="223">
        <v>0</v>
      </c>
      <c r="Q21" s="223"/>
      <c r="R21" s="223"/>
      <c r="S21" s="222">
        <v>260</v>
      </c>
      <c r="T21" s="223"/>
      <c r="U21" s="222">
        <v>17.760000000000002</v>
      </c>
      <c r="V21" s="223"/>
      <c r="W21" s="222">
        <f t="shared" si="2"/>
        <v>4617.6000000000004</v>
      </c>
      <c r="X21" s="187"/>
      <c r="Y21" s="187"/>
      <c r="Z21" s="187"/>
      <c r="AA21" s="187"/>
      <c r="AB21" s="187"/>
      <c r="AC21" s="38"/>
      <c r="AD21" s="187"/>
      <c r="AE21" s="187"/>
      <c r="AF21" s="187"/>
      <c r="AG21" s="187"/>
      <c r="AH21" s="961"/>
      <c r="AI21" s="961"/>
      <c r="AJ21" s="961"/>
      <c r="AK21" s="961"/>
      <c r="AL21" s="187"/>
      <c r="AM21" s="187"/>
    </row>
    <row r="22" spans="2:39" hidden="1" x14ac:dyDescent="0.25">
      <c r="B22" s="211"/>
      <c r="C22" s="211"/>
      <c r="D22" s="223" t="s">
        <v>366</v>
      </c>
      <c r="E22" s="532">
        <v>37437</v>
      </c>
      <c r="F22" s="223"/>
      <c r="G22" s="223"/>
      <c r="H22" s="533">
        <v>120</v>
      </c>
      <c r="I22" s="223"/>
      <c r="J22" s="222">
        <f t="shared" si="0"/>
        <v>1885.2</v>
      </c>
      <c r="K22" s="223"/>
      <c r="L22" s="222">
        <v>100</v>
      </c>
      <c r="M22" s="223"/>
      <c r="N22" s="222">
        <f t="shared" si="1"/>
        <v>1571</v>
      </c>
      <c r="O22" s="223"/>
      <c r="P22" s="223">
        <v>0</v>
      </c>
      <c r="Q22" s="223"/>
      <c r="R22" s="223"/>
      <c r="S22" s="222">
        <v>200</v>
      </c>
      <c r="T22" s="223"/>
      <c r="U22" s="222">
        <v>15.71</v>
      </c>
      <c r="V22" s="223"/>
      <c r="W22" s="222">
        <f t="shared" si="2"/>
        <v>3142</v>
      </c>
      <c r="X22" s="187"/>
      <c r="Y22" s="187"/>
      <c r="Z22" s="187"/>
      <c r="AA22" s="187"/>
      <c r="AB22" s="187"/>
      <c r="AC22" s="38"/>
      <c r="AD22" s="187"/>
      <c r="AE22" s="187"/>
      <c r="AF22" s="187"/>
      <c r="AG22" s="187"/>
      <c r="AH22" s="961"/>
      <c r="AI22" s="961"/>
      <c r="AJ22" s="961"/>
      <c r="AK22" s="961"/>
      <c r="AL22" s="187"/>
      <c r="AM22" s="187"/>
    </row>
    <row r="23" spans="2:39" hidden="1" x14ac:dyDescent="0.25">
      <c r="B23" s="211"/>
      <c r="C23" s="211"/>
      <c r="D23" s="223" t="s">
        <v>366</v>
      </c>
      <c r="E23" s="532">
        <v>37437</v>
      </c>
      <c r="F23" s="223"/>
      <c r="G23" s="223"/>
      <c r="H23" s="533">
        <v>168</v>
      </c>
      <c r="I23" s="223"/>
      <c r="J23" s="222">
        <f t="shared" si="0"/>
        <v>3291.12</v>
      </c>
      <c r="K23" s="223"/>
      <c r="L23" s="222">
        <v>150</v>
      </c>
      <c r="M23" s="223"/>
      <c r="N23" s="222">
        <f t="shared" si="1"/>
        <v>2938.5</v>
      </c>
      <c r="O23" s="223"/>
      <c r="P23" s="223">
        <v>0</v>
      </c>
      <c r="Q23" s="223"/>
      <c r="R23" s="223"/>
      <c r="S23" s="222">
        <v>355</v>
      </c>
      <c r="T23" s="223"/>
      <c r="U23" s="222">
        <v>19.59</v>
      </c>
      <c r="V23" s="223"/>
      <c r="W23" s="222">
        <f t="shared" si="2"/>
        <v>6954.45</v>
      </c>
      <c r="X23" s="187"/>
      <c r="Y23" s="187"/>
      <c r="Z23" s="187"/>
      <c r="AA23" s="187"/>
      <c r="AB23" s="187"/>
      <c r="AC23" s="187"/>
      <c r="AD23" s="187"/>
      <c r="AE23" s="187"/>
      <c r="AF23" s="187"/>
      <c r="AG23" s="187"/>
      <c r="AH23" s="961"/>
      <c r="AI23" s="961"/>
      <c r="AJ23" s="961"/>
      <c r="AK23" s="961"/>
      <c r="AL23" s="187"/>
      <c r="AM23" s="187"/>
    </row>
    <row r="24" spans="2:39" hidden="1" x14ac:dyDescent="0.25">
      <c r="B24" s="211"/>
      <c r="C24" s="211"/>
      <c r="D24" s="223" t="s">
        <v>366</v>
      </c>
      <c r="E24" s="532">
        <v>37437</v>
      </c>
      <c r="F24" s="223"/>
      <c r="G24" s="223"/>
      <c r="H24" s="533">
        <v>168</v>
      </c>
      <c r="I24" s="223"/>
      <c r="J24" s="222">
        <f t="shared" si="0"/>
        <v>2565.36</v>
      </c>
      <c r="K24" s="223"/>
      <c r="L24" s="222">
        <v>150</v>
      </c>
      <c r="M24" s="223"/>
      <c r="N24" s="222">
        <f t="shared" si="1"/>
        <v>2290.5</v>
      </c>
      <c r="O24" s="223"/>
      <c r="P24" s="223">
        <v>0</v>
      </c>
      <c r="Q24" s="223"/>
      <c r="R24" s="223"/>
      <c r="S24" s="222">
        <v>160</v>
      </c>
      <c r="T24" s="223"/>
      <c r="U24" s="222">
        <v>15.27</v>
      </c>
      <c r="V24" s="223"/>
      <c r="W24" s="222">
        <f t="shared" si="2"/>
        <v>2443.1999999999998</v>
      </c>
      <c r="X24" s="187"/>
      <c r="Y24" s="187"/>
      <c r="Z24" s="187"/>
      <c r="AA24" s="187"/>
      <c r="AB24" s="187"/>
      <c r="AC24" s="187"/>
      <c r="AD24" s="187"/>
      <c r="AE24" s="187"/>
      <c r="AF24" s="187"/>
      <c r="AG24" s="187"/>
      <c r="AH24" s="961"/>
      <c r="AI24" s="961"/>
      <c r="AJ24" s="961"/>
      <c r="AK24" s="961"/>
      <c r="AL24" s="187"/>
      <c r="AM24" s="187"/>
    </row>
    <row r="25" spans="2:39" hidden="1" x14ac:dyDescent="0.25">
      <c r="B25" s="211"/>
      <c r="C25" s="211"/>
      <c r="D25" s="223" t="s">
        <v>366</v>
      </c>
      <c r="E25" s="532">
        <v>37437</v>
      </c>
      <c r="F25" s="223"/>
      <c r="G25" s="223"/>
      <c r="H25" s="533">
        <v>168</v>
      </c>
      <c r="I25" s="223"/>
      <c r="J25" s="222">
        <f t="shared" si="0"/>
        <v>3218.88</v>
      </c>
      <c r="K25" s="223"/>
      <c r="L25" s="222">
        <v>153</v>
      </c>
      <c r="M25" s="223"/>
      <c r="N25" s="222">
        <f t="shared" si="1"/>
        <v>2931.48</v>
      </c>
      <c r="O25" s="223"/>
      <c r="P25" s="223">
        <v>0</v>
      </c>
      <c r="Q25" s="223"/>
      <c r="R25" s="223"/>
      <c r="S25" s="222">
        <v>25</v>
      </c>
      <c r="T25" s="223"/>
      <c r="U25" s="222">
        <v>19.16</v>
      </c>
      <c r="V25" s="223"/>
      <c r="W25" s="222">
        <f t="shared" si="2"/>
        <v>479</v>
      </c>
      <c r="X25" s="187"/>
      <c r="Y25" s="187"/>
      <c r="Z25" s="187"/>
      <c r="AA25" s="187"/>
      <c r="AB25" s="187"/>
      <c r="AC25" s="187"/>
      <c r="AD25" s="187"/>
      <c r="AE25" s="187"/>
      <c r="AF25" s="187"/>
      <c r="AG25" s="187"/>
      <c r="AH25" s="961"/>
      <c r="AI25" s="961"/>
      <c r="AJ25" s="961"/>
      <c r="AK25" s="961"/>
      <c r="AL25" s="187"/>
      <c r="AM25" s="187"/>
    </row>
    <row r="26" spans="2:39" hidden="1" x14ac:dyDescent="0.25">
      <c r="B26" s="211"/>
      <c r="C26" s="211"/>
      <c r="D26" s="223" t="s">
        <v>366</v>
      </c>
      <c r="E26" s="532">
        <v>37437</v>
      </c>
      <c r="F26" s="223"/>
      <c r="G26" s="223"/>
      <c r="H26" s="533">
        <v>168</v>
      </c>
      <c r="I26" s="223"/>
      <c r="J26" s="222">
        <f t="shared" si="0"/>
        <v>2973.6</v>
      </c>
      <c r="K26" s="223"/>
      <c r="L26" s="222">
        <v>100</v>
      </c>
      <c r="M26" s="223"/>
      <c r="N26" s="222">
        <f t="shared" si="1"/>
        <v>1770</v>
      </c>
      <c r="O26" s="223"/>
      <c r="P26" s="223">
        <v>20</v>
      </c>
      <c r="Q26" s="223"/>
      <c r="R26" s="223"/>
      <c r="S26" s="222">
        <v>175</v>
      </c>
      <c r="T26" s="223"/>
      <c r="U26" s="222">
        <v>17.7</v>
      </c>
      <c r="V26" s="223"/>
      <c r="W26" s="222">
        <f t="shared" si="2"/>
        <v>3097.5</v>
      </c>
      <c r="X26" s="187"/>
      <c r="Y26" s="187"/>
      <c r="Z26" s="187"/>
      <c r="AA26" s="187"/>
      <c r="AB26" s="187"/>
      <c r="AC26" s="187"/>
      <c r="AD26" s="187"/>
      <c r="AE26" s="187"/>
      <c r="AF26" s="187"/>
      <c r="AG26" s="187"/>
      <c r="AH26" s="961"/>
      <c r="AI26" s="961"/>
      <c r="AJ26" s="961"/>
      <c r="AK26" s="961"/>
      <c r="AL26" s="187"/>
      <c r="AM26" s="187"/>
    </row>
    <row r="27" spans="2:39" hidden="1" x14ac:dyDescent="0.25">
      <c r="B27" s="211"/>
      <c r="C27" s="211"/>
      <c r="D27" s="223" t="s">
        <v>366</v>
      </c>
      <c r="E27" s="532">
        <v>37437</v>
      </c>
      <c r="F27" s="223"/>
      <c r="G27" s="223"/>
      <c r="H27" s="533">
        <v>120</v>
      </c>
      <c r="I27" s="223"/>
      <c r="J27" s="222">
        <f t="shared" si="0"/>
        <v>3675.6</v>
      </c>
      <c r="K27" s="223"/>
      <c r="L27" s="222">
        <v>100</v>
      </c>
      <c r="M27" s="223"/>
      <c r="N27" s="222">
        <f t="shared" si="1"/>
        <v>3063</v>
      </c>
      <c r="O27" s="223"/>
      <c r="P27" s="223">
        <v>0</v>
      </c>
      <c r="Q27" s="223"/>
      <c r="R27" s="223"/>
      <c r="S27" s="222">
        <v>115</v>
      </c>
      <c r="T27" s="223"/>
      <c r="U27" s="222">
        <v>30.63</v>
      </c>
      <c r="V27" s="223"/>
      <c r="W27" s="222">
        <f t="shared" si="2"/>
        <v>3522.45</v>
      </c>
      <c r="X27" s="187"/>
      <c r="Y27" s="187"/>
      <c r="Z27" s="187"/>
      <c r="AA27" s="187"/>
      <c r="AB27" s="187"/>
      <c r="AC27" s="187"/>
      <c r="AD27" s="187"/>
      <c r="AE27" s="187"/>
      <c r="AF27" s="187"/>
      <c r="AG27" s="187"/>
      <c r="AH27" s="961"/>
      <c r="AI27" s="961"/>
      <c r="AJ27" s="961"/>
      <c r="AK27" s="961"/>
      <c r="AL27" s="187"/>
      <c r="AM27" s="187"/>
    </row>
    <row r="28" spans="2:39" hidden="1" x14ac:dyDescent="0.25">
      <c r="B28" s="211"/>
      <c r="C28" s="211"/>
      <c r="D28" s="223" t="s">
        <v>366</v>
      </c>
      <c r="E28" s="532">
        <v>37437</v>
      </c>
      <c r="F28" s="223"/>
      <c r="G28" s="223"/>
      <c r="H28" s="533">
        <v>168</v>
      </c>
      <c r="I28" s="223"/>
      <c r="J28" s="222">
        <f t="shared" si="0"/>
        <v>1428</v>
      </c>
      <c r="K28" s="223"/>
      <c r="L28" s="222">
        <v>130</v>
      </c>
      <c r="M28" s="223"/>
      <c r="N28" s="222">
        <f t="shared" si="1"/>
        <v>1105</v>
      </c>
      <c r="O28" s="223"/>
      <c r="P28" s="223">
        <v>0</v>
      </c>
      <c r="Q28" s="223"/>
      <c r="R28" s="223"/>
      <c r="S28" s="222">
        <v>380</v>
      </c>
      <c r="T28" s="223"/>
      <c r="U28" s="222">
        <v>8.5</v>
      </c>
      <c r="V28" s="223"/>
      <c r="W28" s="222">
        <f t="shared" si="2"/>
        <v>3230</v>
      </c>
      <c r="X28" s="187"/>
      <c r="Y28" s="187"/>
      <c r="Z28" s="187"/>
      <c r="AA28" s="187"/>
      <c r="AB28" s="187"/>
      <c r="AC28" s="187"/>
      <c r="AD28" s="187"/>
      <c r="AE28" s="187"/>
      <c r="AF28" s="187"/>
      <c r="AG28" s="187"/>
      <c r="AH28" s="961"/>
      <c r="AI28" s="961"/>
      <c r="AJ28" s="961"/>
      <c r="AK28" s="961"/>
      <c r="AL28" s="187"/>
      <c r="AM28" s="187"/>
    </row>
    <row r="29" spans="2:39" hidden="1" x14ac:dyDescent="0.25">
      <c r="B29" s="211"/>
      <c r="C29" s="211"/>
      <c r="D29" s="223" t="s">
        <v>366</v>
      </c>
      <c r="E29" s="532">
        <v>37437</v>
      </c>
      <c r="F29" s="223"/>
      <c r="G29" s="223"/>
      <c r="H29" s="533">
        <v>144</v>
      </c>
      <c r="I29" s="223"/>
      <c r="J29" s="222">
        <f t="shared" si="0"/>
        <v>2132.64</v>
      </c>
      <c r="K29" s="223"/>
      <c r="L29" s="222">
        <v>150</v>
      </c>
      <c r="M29" s="223"/>
      <c r="N29" s="222">
        <f t="shared" si="1"/>
        <v>2221.5</v>
      </c>
      <c r="O29" s="223"/>
      <c r="P29" s="223">
        <v>0</v>
      </c>
      <c r="Q29" s="223"/>
      <c r="R29" s="223"/>
      <c r="S29" s="222">
        <v>185</v>
      </c>
      <c r="T29" s="223"/>
      <c r="U29" s="222">
        <v>14.81</v>
      </c>
      <c r="V29" s="223"/>
      <c r="W29" s="222">
        <f t="shared" si="2"/>
        <v>2739.85</v>
      </c>
      <c r="X29" s="187"/>
      <c r="Y29" s="187"/>
      <c r="Z29" s="187"/>
      <c r="AA29" s="187"/>
      <c r="AB29" s="187"/>
      <c r="AC29" s="187"/>
      <c r="AD29" s="187"/>
      <c r="AE29" s="187"/>
      <c r="AF29" s="187"/>
      <c r="AG29" s="187"/>
      <c r="AH29" s="961"/>
      <c r="AI29" s="961"/>
      <c r="AJ29" s="961"/>
      <c r="AK29" s="961"/>
      <c r="AL29" s="187"/>
      <c r="AM29" s="187"/>
    </row>
    <row r="30" spans="2:39" hidden="1" x14ac:dyDescent="0.25">
      <c r="B30" s="211"/>
      <c r="C30" s="211"/>
      <c r="D30" s="223" t="s">
        <v>366</v>
      </c>
      <c r="E30" s="532">
        <v>37437</v>
      </c>
      <c r="F30" s="223"/>
      <c r="G30" s="223"/>
      <c r="H30" s="533">
        <v>168</v>
      </c>
      <c r="I30" s="223"/>
      <c r="J30" s="222">
        <f t="shared" si="0"/>
        <v>2326.7999999999997</v>
      </c>
      <c r="K30" s="223"/>
      <c r="L30" s="222">
        <v>100</v>
      </c>
      <c r="M30" s="223"/>
      <c r="N30" s="222">
        <f t="shared" si="1"/>
        <v>1385</v>
      </c>
      <c r="O30" s="223"/>
      <c r="P30" s="223">
        <v>8</v>
      </c>
      <c r="Q30" s="223"/>
      <c r="R30" s="223"/>
      <c r="S30" s="222">
        <v>175</v>
      </c>
      <c r="T30" s="223"/>
      <c r="U30" s="222">
        <v>13.85</v>
      </c>
      <c r="V30" s="223"/>
      <c r="W30" s="222">
        <f t="shared" si="2"/>
        <v>2423.75</v>
      </c>
      <c r="X30" s="187"/>
      <c r="Y30" s="187"/>
      <c r="Z30" s="187"/>
      <c r="AA30" s="187"/>
      <c r="AB30" s="187"/>
      <c r="AC30" s="187"/>
      <c r="AD30" s="187"/>
      <c r="AE30" s="187"/>
      <c r="AF30" s="187"/>
      <c r="AG30" s="187"/>
      <c r="AH30" s="961"/>
      <c r="AI30" s="961"/>
      <c r="AJ30" s="961"/>
      <c r="AK30" s="961"/>
      <c r="AL30" s="187"/>
      <c r="AM30" s="187"/>
    </row>
    <row r="31" spans="2:39" hidden="1" x14ac:dyDescent="0.25">
      <c r="B31" s="211"/>
      <c r="C31" s="211"/>
      <c r="D31" s="223" t="s">
        <v>366</v>
      </c>
      <c r="E31" s="532">
        <v>37437</v>
      </c>
      <c r="F31" s="223"/>
      <c r="G31" s="223"/>
      <c r="H31" s="533">
        <v>168</v>
      </c>
      <c r="I31" s="223"/>
      <c r="J31" s="222">
        <f t="shared" si="0"/>
        <v>4887.12</v>
      </c>
      <c r="K31" s="223"/>
      <c r="L31" s="222">
        <v>90</v>
      </c>
      <c r="M31" s="223"/>
      <c r="N31" s="222">
        <f t="shared" si="1"/>
        <v>2618.1</v>
      </c>
      <c r="O31" s="223"/>
      <c r="P31" s="223">
        <v>0</v>
      </c>
      <c r="Q31" s="223"/>
      <c r="R31" s="223"/>
      <c r="S31" s="222">
        <v>130</v>
      </c>
      <c r="T31" s="223"/>
      <c r="U31" s="222">
        <v>29.09</v>
      </c>
      <c r="V31" s="223"/>
      <c r="W31" s="222">
        <f t="shared" si="2"/>
        <v>3781.7</v>
      </c>
      <c r="X31" s="187"/>
      <c r="Y31" s="187"/>
      <c r="Z31" s="187"/>
      <c r="AA31" s="187"/>
      <c r="AB31" s="187"/>
      <c r="AC31" s="187"/>
      <c r="AD31" s="187"/>
      <c r="AE31" s="187"/>
      <c r="AF31" s="187"/>
      <c r="AG31" s="187"/>
      <c r="AH31" s="961"/>
      <c r="AI31" s="961"/>
      <c r="AJ31" s="961"/>
      <c r="AK31" s="961"/>
      <c r="AL31" s="187"/>
      <c r="AM31" s="187"/>
    </row>
    <row r="32" spans="2:39" hidden="1" x14ac:dyDescent="0.25">
      <c r="B32" s="211"/>
      <c r="C32" s="211"/>
      <c r="D32" s="223"/>
      <c r="E32" s="223"/>
      <c r="F32" s="223"/>
      <c r="G32" s="223"/>
      <c r="H32" s="223"/>
      <c r="I32" s="223"/>
      <c r="J32" s="223"/>
      <c r="K32" s="223"/>
      <c r="L32" s="223"/>
      <c r="M32" s="223"/>
      <c r="N32" s="223"/>
      <c r="O32" s="223"/>
      <c r="P32" s="223"/>
      <c r="Q32" s="223"/>
      <c r="R32" s="223"/>
      <c r="S32" s="223"/>
      <c r="T32" s="223"/>
      <c r="U32" s="223"/>
      <c r="V32" s="223"/>
      <c r="W32" s="223"/>
      <c r="X32" s="187"/>
      <c r="Y32" s="187"/>
      <c r="Z32" s="187"/>
      <c r="AA32" s="187"/>
      <c r="AB32" s="187"/>
      <c r="AC32" s="187"/>
      <c r="AD32" s="187"/>
      <c r="AE32" s="187"/>
      <c r="AF32" s="187"/>
      <c r="AG32" s="187"/>
      <c r="AH32" s="961"/>
      <c r="AI32" s="961"/>
      <c r="AJ32" s="961"/>
      <c r="AK32" s="961"/>
      <c r="AL32" s="187"/>
      <c r="AM32" s="187"/>
    </row>
    <row r="33" spans="2:39" hidden="1" x14ac:dyDescent="0.25">
      <c r="B33" s="211"/>
      <c r="C33" s="211"/>
      <c r="D33" s="223"/>
      <c r="E33" s="223"/>
      <c r="F33" s="223"/>
      <c r="G33" s="223"/>
      <c r="H33" s="223"/>
      <c r="I33" s="223"/>
      <c r="J33" s="223"/>
      <c r="K33" s="223"/>
      <c r="L33" s="223"/>
      <c r="M33" s="223"/>
      <c r="N33" s="223"/>
      <c r="O33" s="223"/>
      <c r="P33" s="223"/>
      <c r="Q33" s="223"/>
      <c r="R33" s="223"/>
      <c r="S33" s="223"/>
      <c r="T33" s="223"/>
      <c r="U33" s="223"/>
      <c r="V33" s="223"/>
      <c r="W33" s="223"/>
      <c r="X33" s="187"/>
      <c r="Y33" s="187"/>
      <c r="Z33" s="187"/>
      <c r="AA33" s="187"/>
      <c r="AB33" s="187"/>
      <c r="AC33" s="187"/>
      <c r="AD33" s="187"/>
      <c r="AE33" s="187"/>
      <c r="AF33" s="187"/>
      <c r="AG33" s="187"/>
      <c r="AH33" s="961"/>
      <c r="AI33" s="961"/>
      <c r="AJ33" s="961"/>
      <c r="AK33" s="961"/>
      <c r="AL33" s="187"/>
      <c r="AM33" s="187"/>
    </row>
    <row r="34" spans="2:39" hidden="1" x14ac:dyDescent="0.25">
      <c r="B34" s="211" t="s">
        <v>73</v>
      </c>
      <c r="C34" s="211"/>
      <c r="D34" s="223"/>
      <c r="E34" s="223"/>
      <c r="F34" s="223"/>
      <c r="G34" s="223"/>
      <c r="H34" s="222">
        <f>SUM(H15:H31)</f>
        <v>2504</v>
      </c>
      <c r="I34" s="223"/>
      <c r="J34" s="222">
        <f>SUM(J15:J31)</f>
        <v>40480.160000000003</v>
      </c>
      <c r="K34" s="223"/>
      <c r="L34" s="222">
        <f>SUM(L15:L31)</f>
        <v>2163</v>
      </c>
      <c r="M34" s="223"/>
      <c r="N34" s="222">
        <f>SUM(N15:N31)</f>
        <v>33336.58</v>
      </c>
      <c r="O34" s="223"/>
      <c r="P34" s="222">
        <f>SUM(P15:P31)</f>
        <v>28</v>
      </c>
      <c r="Q34" s="223"/>
      <c r="R34" s="223"/>
      <c r="S34" s="222">
        <f>SUM(S15:S31)</f>
        <v>3045</v>
      </c>
      <c r="T34" s="223"/>
      <c r="U34" s="204">
        <f>SUM(U15:U31)</f>
        <v>271.03999999999996</v>
      </c>
      <c r="V34" s="223"/>
      <c r="W34" s="222">
        <f>SUM(W15:W31)</f>
        <v>47561.899999999994</v>
      </c>
      <c r="X34" s="187"/>
      <c r="Y34" s="187"/>
      <c r="Z34" s="187"/>
      <c r="AA34" s="187"/>
      <c r="AB34" s="187"/>
      <c r="AC34" s="187"/>
      <c r="AD34" s="187"/>
      <c r="AE34" s="187"/>
      <c r="AF34" s="187"/>
      <c r="AG34" s="187"/>
      <c r="AH34" s="961"/>
      <c r="AI34" s="961"/>
      <c r="AJ34" s="961"/>
      <c r="AK34" s="961"/>
      <c r="AL34" s="187"/>
      <c r="AM34" s="187"/>
    </row>
    <row r="35" spans="2:39" hidden="1" x14ac:dyDescent="0.25">
      <c r="B35" s="211"/>
      <c r="C35" s="211"/>
      <c r="D35" s="211"/>
      <c r="E35" s="211"/>
      <c r="F35" s="211"/>
      <c r="G35" s="211"/>
      <c r="H35" s="211"/>
      <c r="I35" s="211"/>
      <c r="J35" s="211"/>
      <c r="K35" s="211"/>
      <c r="L35" s="211"/>
      <c r="M35" s="211"/>
      <c r="O35" s="211"/>
      <c r="P35" s="211"/>
      <c r="Q35" s="211"/>
      <c r="R35" s="211"/>
      <c r="S35" s="211"/>
      <c r="T35" s="211"/>
      <c r="U35" s="211"/>
      <c r="V35" s="211"/>
      <c r="W35" s="211"/>
      <c r="X35" s="187"/>
      <c r="Y35" s="187"/>
      <c r="Z35" s="187"/>
      <c r="AA35" s="187"/>
      <c r="AB35" s="187"/>
      <c r="AC35" s="187"/>
      <c r="AD35" s="187"/>
      <c r="AE35" s="187"/>
      <c r="AF35" s="187"/>
      <c r="AG35" s="187"/>
      <c r="AH35" s="961"/>
      <c r="AI35" s="961"/>
      <c r="AJ35" s="961"/>
      <c r="AK35" s="961"/>
      <c r="AL35" s="187"/>
      <c r="AM35" s="187"/>
    </row>
    <row r="36" spans="2:39" hidden="1" x14ac:dyDescent="0.25">
      <c r="B36" s="223"/>
      <c r="C36" s="211"/>
      <c r="D36" s="211"/>
      <c r="E36" s="211"/>
      <c r="F36" s="211"/>
      <c r="G36" s="211"/>
      <c r="H36" s="211"/>
      <c r="I36" s="211"/>
      <c r="J36" s="222"/>
      <c r="K36" s="222"/>
      <c r="L36" s="222"/>
      <c r="M36" s="222"/>
      <c r="N36" s="222"/>
      <c r="O36" s="222"/>
      <c r="P36" s="222"/>
      <c r="Q36" s="222"/>
      <c r="R36" s="222"/>
      <c r="S36" s="222"/>
      <c r="T36" s="222"/>
      <c r="U36" s="222"/>
      <c r="V36" s="222"/>
      <c r="W36" s="222"/>
      <c r="X36" s="211"/>
      <c r="Y36" s="187"/>
      <c r="Z36" s="187"/>
      <c r="AA36" s="187"/>
      <c r="AB36" s="187"/>
      <c r="AC36" s="187"/>
      <c r="AD36" s="187"/>
      <c r="AE36" s="187"/>
      <c r="AF36" s="187"/>
      <c r="AG36" s="187"/>
      <c r="AH36" s="961"/>
      <c r="AI36" s="961"/>
      <c r="AJ36" s="961"/>
      <c r="AK36" s="961"/>
      <c r="AL36" s="187"/>
      <c r="AM36" s="187"/>
    </row>
    <row r="37" spans="2:39" hidden="1" x14ac:dyDescent="0.25">
      <c r="B37" s="224" t="s">
        <v>195</v>
      </c>
      <c r="C37" s="224"/>
      <c r="D37" s="224"/>
      <c r="E37" s="224"/>
      <c r="F37" s="224"/>
      <c r="G37" s="224"/>
      <c r="H37" s="224"/>
      <c r="I37" s="224"/>
      <c r="J37" s="224"/>
      <c r="K37" s="224"/>
      <c r="L37" s="224"/>
      <c r="M37" s="224"/>
      <c r="N37" s="224" t="s">
        <v>369</v>
      </c>
      <c r="O37" s="224"/>
      <c r="P37" s="224"/>
      <c r="Q37" s="224"/>
      <c r="R37" s="224"/>
      <c r="S37" s="224"/>
      <c r="T37" s="224"/>
      <c r="U37" s="224"/>
      <c r="V37" s="224"/>
      <c r="W37" s="224" t="s">
        <v>370</v>
      </c>
      <c r="X37" s="187"/>
      <c r="Y37" s="187"/>
      <c r="Z37" s="187"/>
      <c r="AA37" s="187"/>
      <c r="AB37" s="187"/>
      <c r="AC37" s="187"/>
      <c r="AD37" s="187"/>
      <c r="AE37" s="187"/>
      <c r="AF37" s="187"/>
      <c r="AG37" s="187"/>
      <c r="AH37" s="961"/>
      <c r="AI37" s="961"/>
      <c r="AJ37" s="961"/>
      <c r="AK37" s="961"/>
      <c r="AL37" s="187"/>
      <c r="AM37" s="187"/>
    </row>
    <row r="38" spans="2:39" hidden="1" x14ac:dyDescent="0.25">
      <c r="B38" s="211"/>
      <c r="C38" s="211"/>
      <c r="D38" s="211"/>
      <c r="E38" s="211"/>
      <c r="F38" s="211"/>
      <c r="G38" s="211"/>
      <c r="H38" s="211"/>
      <c r="I38" s="211"/>
      <c r="J38" s="211"/>
      <c r="K38" s="211"/>
      <c r="L38" s="211"/>
      <c r="M38" s="211"/>
      <c r="O38" s="211"/>
      <c r="P38" s="211"/>
      <c r="Q38" s="211"/>
      <c r="R38" s="211"/>
      <c r="S38" s="211"/>
      <c r="T38" s="211"/>
      <c r="U38" s="211"/>
      <c r="V38" s="211"/>
      <c r="W38" s="211"/>
      <c r="X38" s="187"/>
      <c r="Y38" s="187"/>
      <c r="Z38" s="187"/>
      <c r="AA38" s="187"/>
      <c r="AB38" s="187"/>
      <c r="AC38" s="187"/>
      <c r="AD38" s="187"/>
      <c r="AE38" s="187"/>
      <c r="AF38" s="187"/>
      <c r="AG38" s="187"/>
      <c r="AH38" s="961"/>
      <c r="AI38" s="961"/>
      <c r="AJ38" s="961"/>
      <c r="AK38" s="961"/>
      <c r="AL38" s="187"/>
      <c r="AM38" s="187"/>
    </row>
    <row r="39" spans="2:39" hidden="1" x14ac:dyDescent="0.25">
      <c r="B39" s="434"/>
      <c r="C39" s="211"/>
      <c r="D39" s="211"/>
      <c r="E39" s="211"/>
      <c r="F39" s="211"/>
      <c r="G39" s="211"/>
      <c r="H39" s="211"/>
      <c r="I39" s="211"/>
      <c r="J39" s="211"/>
      <c r="K39" s="211"/>
      <c r="L39" s="211"/>
      <c r="M39" s="211"/>
      <c r="O39" s="211"/>
      <c r="P39" s="211"/>
      <c r="Q39" s="211"/>
      <c r="R39" s="211"/>
      <c r="S39" s="211"/>
      <c r="T39" s="211"/>
      <c r="U39" s="211"/>
      <c r="V39" s="211"/>
      <c r="W39" s="211"/>
      <c r="X39" s="187"/>
      <c r="Y39" s="187"/>
      <c r="Z39" s="187"/>
      <c r="AA39" s="187"/>
      <c r="AB39" s="187"/>
      <c r="AC39" s="187"/>
      <c r="AD39" s="187"/>
      <c r="AE39" s="187"/>
      <c r="AF39" s="187"/>
      <c r="AG39" s="187"/>
      <c r="AH39" s="961"/>
      <c r="AI39" s="961"/>
      <c r="AJ39" s="961"/>
      <c r="AK39" s="961"/>
      <c r="AL39" s="187"/>
      <c r="AM39" s="187"/>
    </row>
    <row r="40" spans="2:39" hidden="1" x14ac:dyDescent="0.25">
      <c r="B40" s="434"/>
      <c r="C40" s="434"/>
      <c r="D40" s="434"/>
      <c r="E40" s="434"/>
      <c r="F40" s="434"/>
      <c r="G40" s="434"/>
      <c r="H40" s="434"/>
      <c r="I40" s="434"/>
      <c r="J40" s="434"/>
      <c r="K40" s="434"/>
      <c r="L40" s="434"/>
      <c r="M40" s="434"/>
      <c r="N40" s="434"/>
      <c r="O40" s="434"/>
      <c r="P40" s="434"/>
      <c r="Q40" s="434"/>
      <c r="R40" s="434"/>
      <c r="S40" s="434"/>
      <c r="T40" s="434"/>
      <c r="U40" s="434"/>
      <c r="V40" s="434"/>
      <c r="W40" s="434"/>
      <c r="X40" s="38"/>
      <c r="Y40" s="38"/>
      <c r="Z40" s="38"/>
      <c r="AA40" s="38"/>
      <c r="AB40" s="38"/>
      <c r="AC40" s="38"/>
      <c r="AD40" s="38"/>
      <c r="AE40" s="38"/>
      <c r="AF40" s="38"/>
      <c r="AG40" s="187"/>
      <c r="AH40" s="961"/>
      <c r="AI40" s="961"/>
      <c r="AJ40" s="961"/>
      <c r="AK40" s="961"/>
      <c r="AL40" s="187"/>
      <c r="AM40" s="187"/>
    </row>
    <row r="41" spans="2:39" hidden="1" x14ac:dyDescent="0.25">
      <c r="B41" s="434"/>
      <c r="C41" s="434"/>
      <c r="D41" s="434"/>
      <c r="E41" s="434"/>
      <c r="F41" s="434"/>
      <c r="G41" s="434"/>
      <c r="H41" s="434"/>
      <c r="I41" s="434"/>
      <c r="J41" s="434"/>
      <c r="K41" s="434"/>
      <c r="L41" s="434"/>
      <c r="M41" s="434"/>
      <c r="N41" s="434"/>
      <c r="O41" s="434"/>
      <c r="P41" s="434"/>
      <c r="Q41" s="434"/>
      <c r="R41" s="434"/>
      <c r="S41" s="434"/>
      <c r="T41" s="434"/>
      <c r="U41" s="434"/>
      <c r="V41" s="434"/>
      <c r="W41" s="434"/>
      <c r="X41" s="38"/>
      <c r="Y41" s="38"/>
      <c r="Z41" s="38"/>
      <c r="AA41" s="38"/>
      <c r="AB41" s="38"/>
      <c r="AC41" s="38"/>
      <c r="AD41" s="38"/>
      <c r="AE41" s="38"/>
      <c r="AF41" s="38"/>
      <c r="AG41" s="187"/>
      <c r="AH41" s="961"/>
      <c r="AI41" s="961"/>
      <c r="AJ41" s="961"/>
      <c r="AK41" s="961"/>
      <c r="AL41" s="187"/>
      <c r="AM41" s="187"/>
    </row>
    <row r="42" spans="2:39" hidden="1" x14ac:dyDescent="0.25">
      <c r="B42" s="822"/>
      <c r="C42" s="822"/>
      <c r="D42" s="822"/>
      <c r="E42" s="822"/>
      <c r="F42" s="822"/>
      <c r="G42" s="822"/>
      <c r="H42" s="822"/>
      <c r="I42" s="822"/>
      <c r="J42" s="822"/>
      <c r="K42" s="822"/>
      <c r="L42" s="822"/>
      <c r="M42" s="822"/>
      <c r="N42" s="822"/>
      <c r="O42" s="822"/>
      <c r="P42" s="822"/>
      <c r="Q42" s="822"/>
      <c r="R42" s="822"/>
      <c r="S42" s="822"/>
      <c r="T42" s="822"/>
      <c r="U42" s="822"/>
      <c r="V42" s="822"/>
      <c r="W42" s="822"/>
      <c r="X42" s="187"/>
      <c r="Y42" s="187"/>
      <c r="Z42" s="187"/>
      <c r="AA42" s="187"/>
      <c r="AB42" s="187"/>
      <c r="AC42" s="187"/>
      <c r="AD42" s="187"/>
      <c r="AE42" s="187"/>
      <c r="AF42" s="187"/>
      <c r="AG42" s="187"/>
      <c r="AH42" s="961"/>
      <c r="AI42" s="961"/>
      <c r="AJ42" s="961"/>
      <c r="AK42" s="961"/>
      <c r="AL42" s="187"/>
      <c r="AM42" s="187"/>
    </row>
    <row r="43" spans="2:39" hidden="1" x14ac:dyDescent="0.25">
      <c r="B43" s="2361" t="s">
        <v>347</v>
      </c>
      <c r="C43" s="2361"/>
      <c r="D43" s="2361"/>
      <c r="E43" s="2361"/>
      <c r="F43" s="2361"/>
      <c r="G43" s="2361"/>
      <c r="H43" s="2361"/>
      <c r="I43" s="2361"/>
      <c r="J43" s="2361"/>
      <c r="K43" s="2361"/>
      <c r="L43" s="2361"/>
      <c r="M43" s="2361"/>
      <c r="N43" s="2361"/>
      <c r="O43" s="2361"/>
      <c r="P43" s="2361"/>
      <c r="Q43" s="2361"/>
      <c r="R43" s="2361"/>
      <c r="S43" s="2361"/>
      <c r="T43" s="2361"/>
      <c r="U43" s="2361"/>
      <c r="V43" s="2361"/>
      <c r="W43" s="2361"/>
      <c r="X43" s="187"/>
      <c r="Y43" s="187"/>
      <c r="Z43" s="187"/>
      <c r="AA43" s="187"/>
      <c r="AB43" s="187"/>
      <c r="AC43" s="187"/>
      <c r="AD43" s="187"/>
      <c r="AE43" s="187"/>
      <c r="AF43" s="187"/>
      <c r="AG43" s="187"/>
      <c r="AH43" s="961"/>
      <c r="AI43" s="961"/>
      <c r="AJ43" s="961"/>
      <c r="AK43" s="961"/>
      <c r="AL43" s="187"/>
      <c r="AM43" s="187"/>
    </row>
    <row r="44" spans="2:39" hidden="1" x14ac:dyDescent="0.25">
      <c r="B44" s="2361" t="s">
        <v>348</v>
      </c>
      <c r="C44" s="2361"/>
      <c r="D44" s="2361"/>
      <c r="E44" s="2361"/>
      <c r="F44" s="2361"/>
      <c r="G44" s="2361"/>
      <c r="H44" s="2361"/>
      <c r="I44" s="2361"/>
      <c r="J44" s="2361"/>
      <c r="K44" s="2361"/>
      <c r="L44" s="2361"/>
      <c r="M44" s="2361"/>
      <c r="N44" s="2361"/>
      <c r="O44" s="2361"/>
      <c r="P44" s="2361"/>
      <c r="Q44" s="2361"/>
      <c r="R44" s="2361"/>
      <c r="S44" s="2361"/>
      <c r="T44" s="2361"/>
      <c r="U44" s="2361"/>
      <c r="V44" s="2361"/>
      <c r="W44" s="2361"/>
      <c r="X44" s="187"/>
      <c r="Y44" s="187"/>
      <c r="Z44" s="187"/>
      <c r="AA44" s="187"/>
      <c r="AB44" s="187"/>
      <c r="AC44" s="187"/>
      <c r="AD44" s="187"/>
      <c r="AE44" s="187"/>
      <c r="AF44" s="187"/>
      <c r="AG44" s="187"/>
      <c r="AH44" s="961"/>
      <c r="AI44" s="961"/>
      <c r="AJ44" s="961"/>
      <c r="AK44" s="961"/>
      <c r="AL44" s="187"/>
      <c r="AM44" s="187"/>
    </row>
    <row r="45" spans="2:39" hidden="1" x14ac:dyDescent="0.25">
      <c r="B45" s="2362" t="s">
        <v>349</v>
      </c>
      <c r="C45" s="2362"/>
      <c r="D45" s="2362"/>
      <c r="E45" s="2362"/>
      <c r="F45" s="2362"/>
      <c r="G45" s="2362"/>
      <c r="H45" s="2362"/>
      <c r="I45" s="2362"/>
      <c r="J45" s="2362"/>
      <c r="K45" s="2362"/>
      <c r="L45" s="2362"/>
      <c r="M45" s="2362"/>
      <c r="N45" s="2362"/>
      <c r="O45" s="2362"/>
      <c r="P45" s="2362"/>
      <c r="Q45" s="2362"/>
      <c r="R45" s="2362"/>
      <c r="S45" s="2362"/>
      <c r="T45" s="2362"/>
      <c r="U45" s="2362"/>
      <c r="V45" s="2362"/>
      <c r="W45" s="2362"/>
      <c r="X45" s="187"/>
      <c r="Y45" s="187"/>
      <c r="Z45" s="187"/>
      <c r="AA45" s="187"/>
      <c r="AB45" s="187"/>
      <c r="AC45" s="187"/>
      <c r="AD45" s="187"/>
      <c r="AE45" s="187"/>
      <c r="AF45" s="187"/>
      <c r="AG45" s="187"/>
      <c r="AH45" s="961"/>
      <c r="AI45" s="961"/>
      <c r="AJ45" s="961"/>
      <c r="AK45" s="961"/>
      <c r="AL45" s="187"/>
      <c r="AM45" s="187"/>
    </row>
    <row r="46" spans="2:39" hidden="1" x14ac:dyDescent="0.25">
      <c r="B46" s="531" t="s">
        <v>709</v>
      </c>
      <c r="C46" s="531" t="s">
        <v>710</v>
      </c>
      <c r="D46" s="531" t="s">
        <v>711</v>
      </c>
      <c r="E46" s="531" t="s">
        <v>712</v>
      </c>
      <c r="F46" s="531"/>
      <c r="G46" s="531"/>
      <c r="H46" s="531" t="s">
        <v>713</v>
      </c>
      <c r="I46" s="531"/>
      <c r="J46" s="531" t="s">
        <v>714</v>
      </c>
      <c r="K46" s="531"/>
      <c r="L46" s="531" t="s">
        <v>653</v>
      </c>
      <c r="M46" s="531"/>
      <c r="N46" s="531" t="s">
        <v>664</v>
      </c>
      <c r="O46" s="531"/>
      <c r="P46" s="531" t="s">
        <v>1581</v>
      </c>
      <c r="Q46" s="531"/>
      <c r="R46" s="531"/>
      <c r="S46" s="531" t="s">
        <v>1585</v>
      </c>
      <c r="T46" s="531"/>
      <c r="U46" s="531" t="s">
        <v>1458</v>
      </c>
      <c r="V46" s="531"/>
      <c r="W46" s="531" t="s">
        <v>1459</v>
      </c>
      <c r="X46" s="187"/>
      <c r="Y46" s="187"/>
      <c r="Z46" s="187"/>
      <c r="AA46" s="187"/>
      <c r="AB46" s="187"/>
      <c r="AC46" s="187"/>
      <c r="AD46" s="187"/>
      <c r="AE46" s="187"/>
      <c r="AF46" s="187"/>
      <c r="AG46" s="187"/>
      <c r="AH46" s="961"/>
      <c r="AI46" s="961"/>
      <c r="AJ46" s="961"/>
      <c r="AK46" s="961"/>
      <c r="AL46" s="187"/>
      <c r="AM46" s="187"/>
    </row>
    <row r="47" spans="2:39" hidden="1" x14ac:dyDescent="0.25">
      <c r="B47" s="211"/>
      <c r="C47" s="211"/>
      <c r="D47" s="211"/>
      <c r="E47" s="211"/>
      <c r="F47" s="211"/>
      <c r="G47" s="211"/>
      <c r="H47" s="211"/>
      <c r="I47" s="211"/>
      <c r="J47" s="211"/>
      <c r="K47" s="211"/>
      <c r="L47" s="211"/>
      <c r="M47" s="211"/>
      <c r="O47" s="211"/>
      <c r="P47" s="211"/>
      <c r="Q47" s="211"/>
      <c r="R47" s="211"/>
      <c r="S47" s="211"/>
      <c r="T47" s="211"/>
      <c r="U47" s="211"/>
      <c r="V47" s="211"/>
      <c r="W47" s="211"/>
      <c r="X47" s="187"/>
      <c r="Y47" s="211" t="s">
        <v>500</v>
      </c>
      <c r="Z47" s="211"/>
      <c r="AA47" s="434"/>
      <c r="AB47" s="434"/>
      <c r="AC47" s="434"/>
      <c r="AD47" s="434"/>
      <c r="AE47" s="434"/>
      <c r="AF47" s="434"/>
      <c r="AG47" s="434"/>
      <c r="AH47" s="902"/>
      <c r="AI47" s="961"/>
      <c r="AJ47" s="961"/>
      <c r="AK47" s="961"/>
      <c r="AL47" s="187"/>
      <c r="AM47" s="187"/>
    </row>
    <row r="48" spans="2:39" hidden="1" x14ac:dyDescent="0.25">
      <c r="B48" s="211" t="s">
        <v>350</v>
      </c>
      <c r="C48" s="211"/>
      <c r="D48" s="211" t="s">
        <v>351</v>
      </c>
      <c r="E48" s="211" t="s">
        <v>352</v>
      </c>
      <c r="F48" s="211" t="s">
        <v>196</v>
      </c>
      <c r="G48" s="211"/>
      <c r="H48" s="211" t="s">
        <v>353</v>
      </c>
      <c r="I48" s="211"/>
      <c r="J48" s="211" t="s">
        <v>354</v>
      </c>
      <c r="K48" s="211"/>
      <c r="L48" s="211" t="s">
        <v>353</v>
      </c>
      <c r="M48" s="211"/>
      <c r="N48" s="211" t="s">
        <v>355</v>
      </c>
      <c r="O48" s="211"/>
      <c r="P48" s="211" t="s">
        <v>353</v>
      </c>
      <c r="Q48" s="211" t="s">
        <v>197</v>
      </c>
      <c r="R48" s="211"/>
      <c r="S48" s="211" t="s">
        <v>355</v>
      </c>
      <c r="T48" s="211"/>
      <c r="U48" s="211" t="s">
        <v>356</v>
      </c>
      <c r="V48" s="211"/>
      <c r="W48" s="211" t="s">
        <v>355</v>
      </c>
      <c r="X48" s="187"/>
      <c r="Y48" s="187"/>
      <c r="Z48" s="187"/>
      <c r="AA48" s="217"/>
      <c r="AB48" s="217"/>
      <c r="AC48" s="217"/>
      <c r="AD48" s="217"/>
      <c r="AE48" s="217"/>
      <c r="AF48" s="217"/>
      <c r="AG48" s="217"/>
      <c r="AH48" s="1198"/>
      <c r="AI48" s="961"/>
      <c r="AJ48" s="961"/>
      <c r="AK48" s="961"/>
      <c r="AL48" s="187"/>
      <c r="AM48" s="187"/>
    </row>
    <row r="49" spans="2:40" hidden="1" x14ac:dyDescent="0.25">
      <c r="B49" s="221" t="s">
        <v>357</v>
      </c>
      <c r="C49" s="221" t="s">
        <v>358</v>
      </c>
      <c r="D49" s="221" t="s">
        <v>359</v>
      </c>
      <c r="E49" s="221" t="s">
        <v>360</v>
      </c>
      <c r="F49" s="434" t="s">
        <v>364</v>
      </c>
      <c r="G49" s="434"/>
      <c r="H49" s="221" t="s">
        <v>361</v>
      </c>
      <c r="I49" s="211"/>
      <c r="J49" s="221" t="s">
        <v>361</v>
      </c>
      <c r="K49" s="211"/>
      <c r="L49" s="221" t="s">
        <v>362</v>
      </c>
      <c r="M49" s="211"/>
      <c r="N49" s="221" t="s">
        <v>362</v>
      </c>
      <c r="O49" s="211"/>
      <c r="P49" s="221" t="s">
        <v>363</v>
      </c>
      <c r="Q49" s="434" t="s">
        <v>198</v>
      </c>
      <c r="R49" s="211"/>
      <c r="S49" s="221" t="s">
        <v>364</v>
      </c>
      <c r="T49" s="211"/>
      <c r="U49" s="221" t="s">
        <v>365</v>
      </c>
      <c r="V49" s="211"/>
      <c r="W49" s="221" t="s">
        <v>1371</v>
      </c>
      <c r="X49" s="187"/>
      <c r="Y49" s="187"/>
      <c r="Z49" s="187"/>
      <c r="AA49" s="217"/>
      <c r="AB49" s="217"/>
      <c r="AC49" s="218"/>
      <c r="AD49" s="217"/>
      <c r="AE49" s="217"/>
      <c r="AF49" s="217"/>
      <c r="AG49" s="219"/>
      <c r="AH49" s="1198"/>
      <c r="AI49" s="961"/>
      <c r="AJ49" s="961"/>
      <c r="AK49" s="961"/>
      <c r="AL49" s="187"/>
      <c r="AM49" s="187"/>
    </row>
    <row r="50" spans="2:40" hidden="1" x14ac:dyDescent="0.25">
      <c r="B50" s="211"/>
      <c r="C50" s="211"/>
      <c r="D50" s="211"/>
      <c r="E50" s="211"/>
      <c r="F50" s="211"/>
      <c r="G50" s="211"/>
      <c r="H50" s="211"/>
      <c r="I50" s="211"/>
      <c r="J50" s="211"/>
      <c r="K50" s="211"/>
      <c r="L50" s="211"/>
      <c r="M50" s="211"/>
      <c r="O50" s="211"/>
      <c r="P50" s="211"/>
      <c r="Q50" s="211"/>
      <c r="R50" s="211"/>
      <c r="S50" s="211"/>
      <c r="T50" s="211"/>
      <c r="U50" s="211"/>
      <c r="V50" s="211"/>
      <c r="W50" s="211"/>
      <c r="X50" s="187"/>
      <c r="Y50" s="435"/>
      <c r="Z50" s="436" t="s">
        <v>123</v>
      </c>
      <c r="AA50" s="437"/>
      <c r="AB50" s="437"/>
      <c r="AC50" s="436"/>
      <c r="AD50" s="436"/>
      <c r="AE50" s="436"/>
      <c r="AF50" s="436"/>
      <c r="AG50" s="438"/>
      <c r="AH50" s="961"/>
      <c r="AI50" s="961"/>
      <c r="AJ50" s="961"/>
      <c r="AK50" s="961"/>
      <c r="AL50" s="187"/>
      <c r="AM50" s="187"/>
    </row>
    <row r="51" spans="2:40" hidden="1" x14ac:dyDescent="0.25">
      <c r="B51" s="211"/>
      <c r="C51" s="211"/>
      <c r="D51" s="223" t="s">
        <v>366</v>
      </c>
      <c r="E51" s="532">
        <v>37802</v>
      </c>
      <c r="F51" s="222">
        <v>60</v>
      </c>
      <c r="G51" s="223"/>
      <c r="H51" s="533">
        <v>120</v>
      </c>
      <c r="I51" s="223"/>
      <c r="J51" s="222">
        <f t="shared" ref="J51:J67" si="3">SUM(U51*H51)</f>
        <v>1467.6000000000001</v>
      </c>
      <c r="K51" s="223"/>
      <c r="L51" s="222">
        <v>120</v>
      </c>
      <c r="M51" s="223"/>
      <c r="N51" s="222">
        <f t="shared" ref="N51:N67" si="4">SUM(U51*L51)</f>
        <v>1467.6000000000001</v>
      </c>
      <c r="O51" s="223"/>
      <c r="P51" s="223">
        <v>0</v>
      </c>
      <c r="Q51" s="222">
        <f t="shared" ref="Q51:Q67" si="5">SUM(F51+H51-L51)</f>
        <v>60</v>
      </c>
      <c r="R51" s="223"/>
      <c r="S51" s="222">
        <f t="shared" ref="S51:S67" si="6">IF(Q51&lt;360, Q51, 360)</f>
        <v>60</v>
      </c>
      <c r="T51" s="223"/>
      <c r="U51" s="222">
        <v>12.23</v>
      </c>
      <c r="V51" s="223"/>
      <c r="W51" s="222">
        <f t="shared" ref="W51:W67" si="7">SUM(S51*U51)</f>
        <v>733.80000000000007</v>
      </c>
      <c r="X51" s="187"/>
      <c r="Y51" s="439"/>
      <c r="Z51" s="434"/>
      <c r="AA51" s="440"/>
      <c r="AB51" s="440"/>
      <c r="AC51" s="434"/>
      <c r="AD51" s="434"/>
      <c r="AE51" s="434"/>
      <c r="AF51" s="434"/>
      <c r="AG51" s="441"/>
      <c r="AH51" s="961"/>
      <c r="AI51" s="1199"/>
      <c r="AJ51" s="961"/>
      <c r="AK51" s="961"/>
      <c r="AL51" s="187"/>
      <c r="AM51" s="187"/>
    </row>
    <row r="52" spans="2:40" hidden="1" x14ac:dyDescent="0.25">
      <c r="B52" s="211"/>
      <c r="C52" s="211"/>
      <c r="D52" s="223" t="s">
        <v>366</v>
      </c>
      <c r="E52" s="532">
        <v>37802</v>
      </c>
      <c r="F52" s="222">
        <v>280</v>
      </c>
      <c r="G52" s="223"/>
      <c r="H52" s="533">
        <v>144</v>
      </c>
      <c r="I52" s="223"/>
      <c r="J52" s="222">
        <f t="shared" si="3"/>
        <v>2556</v>
      </c>
      <c r="K52" s="223"/>
      <c r="L52" s="222">
        <v>144</v>
      </c>
      <c r="M52" s="223"/>
      <c r="N52" s="222">
        <f t="shared" si="4"/>
        <v>2556</v>
      </c>
      <c r="O52" s="223"/>
      <c r="P52" s="223">
        <v>0</v>
      </c>
      <c r="Q52" s="222">
        <f t="shared" si="5"/>
        <v>280</v>
      </c>
      <c r="R52" s="223"/>
      <c r="S52" s="222">
        <f t="shared" si="6"/>
        <v>280</v>
      </c>
      <c r="T52" s="223"/>
      <c r="U52" s="222">
        <v>17.75</v>
      </c>
      <c r="V52" s="223"/>
      <c r="W52" s="222">
        <f t="shared" si="7"/>
        <v>4970</v>
      </c>
      <c r="X52" s="187"/>
      <c r="Y52" s="442" t="s">
        <v>121</v>
      </c>
      <c r="Z52" s="221"/>
      <c r="AA52" s="443">
        <f>+AG67</f>
        <v>43576.892240000001</v>
      </c>
      <c r="AB52" s="444"/>
      <c r="AC52" s="444"/>
      <c r="AD52" s="202"/>
      <c r="AE52" s="202"/>
      <c r="AF52" s="202"/>
      <c r="AG52" s="445"/>
      <c r="AH52" s="961"/>
      <c r="AI52" s="1199"/>
      <c r="AJ52" s="961"/>
      <c r="AK52" s="961"/>
      <c r="AL52" s="187"/>
      <c r="AM52" s="187"/>
    </row>
    <row r="53" spans="2:40" hidden="1" x14ac:dyDescent="0.25">
      <c r="B53" s="211"/>
      <c r="C53" s="211"/>
      <c r="D53" s="223" t="s">
        <v>366</v>
      </c>
      <c r="E53" s="532">
        <v>37802</v>
      </c>
      <c r="F53" s="222">
        <v>120</v>
      </c>
      <c r="G53" s="223"/>
      <c r="H53" s="533">
        <v>144</v>
      </c>
      <c r="I53" s="223"/>
      <c r="J53" s="222">
        <f t="shared" si="3"/>
        <v>1480.32</v>
      </c>
      <c r="K53" s="223"/>
      <c r="L53" s="222">
        <v>120</v>
      </c>
      <c r="M53" s="223"/>
      <c r="N53" s="222">
        <f t="shared" si="4"/>
        <v>1233.5999999999999</v>
      </c>
      <c r="O53" s="223"/>
      <c r="P53" s="223">
        <v>0</v>
      </c>
      <c r="Q53" s="222">
        <f t="shared" si="5"/>
        <v>144</v>
      </c>
      <c r="R53" s="223"/>
      <c r="S53" s="222">
        <f t="shared" si="6"/>
        <v>144</v>
      </c>
      <c r="T53" s="223"/>
      <c r="U53" s="222">
        <v>10.28</v>
      </c>
      <c r="V53" s="223"/>
      <c r="W53" s="222">
        <f t="shared" si="7"/>
        <v>1480.32</v>
      </c>
      <c r="X53" s="187"/>
      <c r="Y53" s="446" t="s">
        <v>701</v>
      </c>
      <c r="Z53" s="447"/>
      <c r="AA53" s="448"/>
      <c r="AB53" s="448"/>
      <c r="AC53" s="449">
        <f>+AG67</f>
        <v>43576.892240000001</v>
      </c>
      <c r="AD53" s="450"/>
      <c r="AE53" s="450"/>
      <c r="AF53" s="450"/>
      <c r="AG53" s="451"/>
      <c r="AH53" s="961"/>
      <c r="AI53" s="1199"/>
      <c r="AJ53" s="961"/>
      <c r="AK53" s="961"/>
      <c r="AL53" s="187"/>
      <c r="AM53" s="187"/>
    </row>
    <row r="54" spans="2:40" hidden="1" x14ac:dyDescent="0.25">
      <c r="B54" s="211"/>
      <c r="C54" s="211"/>
      <c r="D54" s="223" t="s">
        <v>366</v>
      </c>
      <c r="E54" s="532">
        <v>37802</v>
      </c>
      <c r="F54" s="222">
        <v>200</v>
      </c>
      <c r="G54" s="223"/>
      <c r="H54" s="533">
        <v>168</v>
      </c>
      <c r="I54" s="223"/>
      <c r="J54" s="222">
        <f t="shared" si="3"/>
        <v>1760.64</v>
      </c>
      <c r="K54" s="223"/>
      <c r="L54" s="222">
        <v>95</v>
      </c>
      <c r="M54" s="223"/>
      <c r="N54" s="222">
        <f t="shared" si="4"/>
        <v>995.6</v>
      </c>
      <c r="O54" s="223"/>
      <c r="P54" s="223">
        <v>0</v>
      </c>
      <c r="Q54" s="222">
        <f t="shared" si="5"/>
        <v>273</v>
      </c>
      <c r="R54" s="223"/>
      <c r="S54" s="222">
        <f t="shared" si="6"/>
        <v>273</v>
      </c>
      <c r="T54" s="223"/>
      <c r="U54" s="222">
        <v>10.48</v>
      </c>
      <c r="V54" s="223"/>
      <c r="W54" s="222">
        <f t="shared" si="7"/>
        <v>2861.04</v>
      </c>
      <c r="X54" s="187"/>
      <c r="Y54" s="439"/>
      <c r="Z54" s="434"/>
      <c r="AA54" s="452"/>
      <c r="AB54" s="452"/>
      <c r="AC54" s="452"/>
      <c r="AD54" s="434"/>
      <c r="AE54" s="434"/>
      <c r="AF54" s="434"/>
      <c r="AG54" s="441"/>
      <c r="AH54" s="961"/>
      <c r="AI54" s="1199"/>
      <c r="AJ54" s="961"/>
      <c r="AK54" s="961"/>
      <c r="AL54" s="187"/>
      <c r="AM54" s="187"/>
    </row>
    <row r="55" spans="2:40" hidden="1" x14ac:dyDescent="0.25">
      <c r="B55" s="211"/>
      <c r="C55" s="211"/>
      <c r="D55" s="223" t="s">
        <v>366</v>
      </c>
      <c r="E55" s="532">
        <v>37802</v>
      </c>
      <c r="F55" s="222">
        <v>75</v>
      </c>
      <c r="G55" s="223"/>
      <c r="H55" s="533">
        <v>80</v>
      </c>
      <c r="I55" s="223"/>
      <c r="J55" s="222">
        <f t="shared" si="3"/>
        <v>680</v>
      </c>
      <c r="K55" s="223"/>
      <c r="L55" s="222">
        <v>130</v>
      </c>
      <c r="M55" s="223"/>
      <c r="N55" s="222">
        <f t="shared" si="4"/>
        <v>1105</v>
      </c>
      <c r="O55" s="223"/>
      <c r="P55" s="223">
        <v>0</v>
      </c>
      <c r="Q55" s="222">
        <f t="shared" si="5"/>
        <v>25</v>
      </c>
      <c r="R55" s="223"/>
      <c r="S55" s="222">
        <f t="shared" si="6"/>
        <v>25</v>
      </c>
      <c r="T55" s="223"/>
      <c r="U55" s="222">
        <v>8.5</v>
      </c>
      <c r="V55" s="223"/>
      <c r="W55" s="222">
        <f t="shared" si="7"/>
        <v>212.5</v>
      </c>
      <c r="X55" s="187"/>
      <c r="Y55" s="439"/>
      <c r="Z55" s="434"/>
      <c r="AA55" s="434"/>
      <c r="AB55" s="434"/>
      <c r="AC55" s="434"/>
      <c r="AD55" s="202"/>
      <c r="AE55" s="202"/>
      <c r="AF55" s="202"/>
      <c r="AG55" s="445"/>
      <c r="AH55" s="961"/>
      <c r="AI55" s="1199"/>
      <c r="AJ55" s="961"/>
      <c r="AK55" s="961"/>
      <c r="AL55" s="187"/>
      <c r="AM55" s="187"/>
    </row>
    <row r="56" spans="2:40" hidden="1" x14ac:dyDescent="0.25">
      <c r="B56" s="211"/>
      <c r="C56" s="211"/>
      <c r="D56" s="223" t="s">
        <v>366</v>
      </c>
      <c r="E56" s="532">
        <v>37802</v>
      </c>
      <c r="F56" s="222">
        <v>150</v>
      </c>
      <c r="G56" s="223"/>
      <c r="H56" s="533">
        <v>120</v>
      </c>
      <c r="I56" s="223"/>
      <c r="J56" s="222">
        <f t="shared" si="3"/>
        <v>1167.6000000000001</v>
      </c>
      <c r="K56" s="223"/>
      <c r="L56" s="222">
        <v>120</v>
      </c>
      <c r="M56" s="223"/>
      <c r="N56" s="222">
        <f t="shared" si="4"/>
        <v>1167.6000000000001</v>
      </c>
      <c r="O56" s="223"/>
      <c r="P56" s="223">
        <v>0</v>
      </c>
      <c r="Q56" s="222">
        <f t="shared" si="5"/>
        <v>150</v>
      </c>
      <c r="R56" s="223"/>
      <c r="S56" s="222">
        <f t="shared" si="6"/>
        <v>150</v>
      </c>
      <c r="T56" s="223"/>
      <c r="U56" s="222">
        <v>9.73</v>
      </c>
      <c r="V56" s="223"/>
      <c r="W56" s="222">
        <f t="shared" si="7"/>
        <v>1459.5</v>
      </c>
      <c r="X56" s="187"/>
      <c r="Y56" s="442" t="s">
        <v>122</v>
      </c>
      <c r="Z56" s="221"/>
      <c r="AA56" s="443">
        <f>+AG69</f>
        <v>40127.63553</v>
      </c>
      <c r="AB56" s="444"/>
      <c r="AC56" s="444"/>
      <c r="AD56" s="450"/>
      <c r="AE56" s="450"/>
      <c r="AF56" s="450"/>
      <c r="AG56" s="451"/>
      <c r="AH56" s="961"/>
      <c r="AI56" s="1199"/>
      <c r="AJ56" s="1199"/>
      <c r="AK56" s="1199"/>
      <c r="AL56" s="220"/>
      <c r="AM56" s="220"/>
      <c r="AN56" s="209"/>
    </row>
    <row r="57" spans="2:40" hidden="1" x14ac:dyDescent="0.25">
      <c r="B57" s="211"/>
      <c r="C57" s="211"/>
      <c r="D57" s="223" t="s">
        <v>366</v>
      </c>
      <c r="E57" s="532">
        <v>37802</v>
      </c>
      <c r="F57" s="222">
        <v>260</v>
      </c>
      <c r="G57" s="223"/>
      <c r="H57" s="533">
        <v>168</v>
      </c>
      <c r="I57" s="223"/>
      <c r="J57" s="222">
        <f t="shared" si="3"/>
        <v>2983.6800000000003</v>
      </c>
      <c r="K57" s="223"/>
      <c r="L57" s="222">
        <v>80</v>
      </c>
      <c r="M57" s="223"/>
      <c r="N57" s="222">
        <f t="shared" si="4"/>
        <v>1420.8000000000002</v>
      </c>
      <c r="O57" s="223"/>
      <c r="P57" s="223">
        <v>0</v>
      </c>
      <c r="Q57" s="222">
        <f t="shared" si="5"/>
        <v>348</v>
      </c>
      <c r="R57" s="223"/>
      <c r="S57" s="222">
        <f t="shared" si="6"/>
        <v>348</v>
      </c>
      <c r="T57" s="223"/>
      <c r="U57" s="222">
        <v>17.760000000000002</v>
      </c>
      <c r="V57" s="223"/>
      <c r="W57" s="222">
        <f t="shared" si="7"/>
        <v>6180.4800000000005</v>
      </c>
      <c r="X57" s="187"/>
      <c r="Y57" s="446" t="s">
        <v>120</v>
      </c>
      <c r="Z57" s="447"/>
      <c r="AA57" s="448"/>
      <c r="AB57" s="448"/>
      <c r="AC57" s="449">
        <f>+AG69</f>
        <v>40127.63553</v>
      </c>
      <c r="AD57" s="450"/>
      <c r="AE57" s="450"/>
      <c r="AF57" s="450"/>
      <c r="AG57" s="445"/>
      <c r="AH57" s="961"/>
      <c r="AI57" s="1199"/>
      <c r="AJ57" s="1199"/>
      <c r="AK57" s="1199"/>
      <c r="AL57" s="220"/>
      <c r="AM57" s="220"/>
      <c r="AN57" s="209"/>
    </row>
    <row r="58" spans="2:40" hidden="1" x14ac:dyDescent="0.25">
      <c r="B58" s="211"/>
      <c r="C58" s="211"/>
      <c r="D58" s="223" t="s">
        <v>366</v>
      </c>
      <c r="E58" s="532">
        <v>37802</v>
      </c>
      <c r="F58" s="222">
        <v>200</v>
      </c>
      <c r="G58" s="223"/>
      <c r="H58" s="533">
        <v>120</v>
      </c>
      <c r="I58" s="223"/>
      <c r="J58" s="222">
        <f t="shared" si="3"/>
        <v>1885.2</v>
      </c>
      <c r="K58" s="223"/>
      <c r="L58" s="222">
        <v>100</v>
      </c>
      <c r="M58" s="223"/>
      <c r="N58" s="222">
        <f t="shared" si="4"/>
        <v>1571</v>
      </c>
      <c r="O58" s="223"/>
      <c r="P58" s="223">
        <v>0</v>
      </c>
      <c r="Q58" s="222">
        <f t="shared" si="5"/>
        <v>220</v>
      </c>
      <c r="R58" s="223"/>
      <c r="S58" s="222">
        <f t="shared" si="6"/>
        <v>220</v>
      </c>
      <c r="T58" s="223"/>
      <c r="U58" s="222">
        <v>15.71</v>
      </c>
      <c r="V58" s="223"/>
      <c r="W58" s="222">
        <f t="shared" si="7"/>
        <v>3456.2000000000003</v>
      </c>
      <c r="X58" s="187"/>
      <c r="Y58" s="453"/>
      <c r="Z58" s="454"/>
      <c r="AA58" s="454"/>
      <c r="AB58" s="454"/>
      <c r="AC58" s="454"/>
      <c r="AD58" s="454"/>
      <c r="AE58" s="454"/>
      <c r="AF58" s="454"/>
      <c r="AG58" s="455"/>
      <c r="AH58" s="961"/>
      <c r="AI58" s="1199"/>
      <c r="AJ58" s="1199"/>
      <c r="AK58" s="1199"/>
      <c r="AL58" s="220"/>
      <c r="AM58" s="220"/>
      <c r="AN58" s="209"/>
    </row>
    <row r="59" spans="2:40" hidden="1" x14ac:dyDescent="0.25">
      <c r="B59" s="211"/>
      <c r="C59" s="211"/>
      <c r="D59" s="223" t="s">
        <v>366</v>
      </c>
      <c r="E59" s="532">
        <v>37802</v>
      </c>
      <c r="F59" s="222">
        <v>355</v>
      </c>
      <c r="G59" s="223"/>
      <c r="H59" s="533">
        <v>168</v>
      </c>
      <c r="I59" s="223"/>
      <c r="J59" s="222">
        <f t="shared" si="3"/>
        <v>3291.12</v>
      </c>
      <c r="K59" s="223"/>
      <c r="L59" s="222">
        <v>175</v>
      </c>
      <c r="M59" s="223"/>
      <c r="N59" s="222">
        <f t="shared" si="4"/>
        <v>3428.25</v>
      </c>
      <c r="O59" s="223"/>
      <c r="P59" s="223">
        <v>0</v>
      </c>
      <c r="Q59" s="222">
        <f t="shared" si="5"/>
        <v>348</v>
      </c>
      <c r="R59" s="223"/>
      <c r="S59" s="222">
        <f t="shared" si="6"/>
        <v>348</v>
      </c>
      <c r="T59" s="223"/>
      <c r="U59" s="222">
        <v>19.59</v>
      </c>
      <c r="V59" s="223"/>
      <c r="W59" s="222">
        <f t="shared" si="7"/>
        <v>6817.32</v>
      </c>
      <c r="X59" s="187"/>
      <c r="Y59" s="211"/>
      <c r="Z59" s="211"/>
      <c r="AA59" s="207"/>
      <c r="AB59" s="207"/>
      <c r="AC59" s="456"/>
      <c r="AD59" s="456"/>
      <c r="AE59" s="456"/>
      <c r="AF59" s="456"/>
      <c r="AG59" s="208"/>
      <c r="AH59" s="1200"/>
      <c r="AI59" s="1199"/>
      <c r="AJ59" s="1199"/>
      <c r="AK59" s="1199"/>
      <c r="AL59" s="220"/>
      <c r="AM59" s="220"/>
      <c r="AN59" s="209"/>
    </row>
    <row r="60" spans="2:40" hidden="1" x14ac:dyDescent="0.25">
      <c r="B60" s="211"/>
      <c r="C60" s="211"/>
      <c r="D60" s="223" t="s">
        <v>366</v>
      </c>
      <c r="E60" s="532">
        <v>37802</v>
      </c>
      <c r="F60" s="222">
        <v>160</v>
      </c>
      <c r="G60" s="223"/>
      <c r="H60" s="533">
        <v>168</v>
      </c>
      <c r="I60" s="223"/>
      <c r="J60" s="222">
        <f t="shared" si="3"/>
        <v>2565.36</v>
      </c>
      <c r="K60" s="223"/>
      <c r="L60" s="222">
        <v>120</v>
      </c>
      <c r="M60" s="223"/>
      <c r="N60" s="222">
        <f t="shared" si="4"/>
        <v>1832.3999999999999</v>
      </c>
      <c r="O60" s="223"/>
      <c r="P60" s="223">
        <v>0</v>
      </c>
      <c r="Q60" s="222">
        <f t="shared" si="5"/>
        <v>208</v>
      </c>
      <c r="R60" s="223"/>
      <c r="S60" s="222">
        <f t="shared" si="6"/>
        <v>208</v>
      </c>
      <c r="T60" s="223"/>
      <c r="U60" s="222">
        <v>15.27</v>
      </c>
      <c r="V60" s="223"/>
      <c r="W60" s="222">
        <f t="shared" si="7"/>
        <v>3176.16</v>
      </c>
      <c r="X60" s="187"/>
      <c r="Y60" s="211"/>
      <c r="Z60" s="211"/>
      <c r="AA60" s="207"/>
      <c r="AB60" s="207"/>
      <c r="AC60" s="456"/>
      <c r="AD60" s="456"/>
      <c r="AE60" s="456"/>
      <c r="AF60" s="456"/>
      <c r="AG60" s="208"/>
      <c r="AH60" s="1200"/>
      <c r="AI60" s="1199"/>
      <c r="AJ60" s="1199"/>
      <c r="AK60" s="1199"/>
      <c r="AL60" s="220"/>
      <c r="AM60" s="220"/>
      <c r="AN60" s="209"/>
    </row>
    <row r="61" spans="2:40" ht="13.8" hidden="1" thickBot="1" x14ac:dyDescent="0.3">
      <c r="B61" s="211"/>
      <c r="C61" s="211"/>
      <c r="D61" s="223" t="s">
        <v>366</v>
      </c>
      <c r="E61" s="532">
        <v>37802</v>
      </c>
      <c r="F61" s="222">
        <v>25</v>
      </c>
      <c r="G61" s="223"/>
      <c r="H61" s="533">
        <v>168</v>
      </c>
      <c r="I61" s="223"/>
      <c r="J61" s="222">
        <f t="shared" si="3"/>
        <v>3218.88</v>
      </c>
      <c r="K61" s="223"/>
      <c r="L61" s="222">
        <v>153</v>
      </c>
      <c r="M61" s="223"/>
      <c r="N61" s="222">
        <f t="shared" si="4"/>
        <v>2931.48</v>
      </c>
      <c r="O61" s="223"/>
      <c r="P61" s="223">
        <v>0</v>
      </c>
      <c r="Q61" s="222">
        <f t="shared" si="5"/>
        <v>40</v>
      </c>
      <c r="R61" s="223"/>
      <c r="S61" s="222">
        <f t="shared" si="6"/>
        <v>40</v>
      </c>
      <c r="T61" s="223"/>
      <c r="U61" s="222">
        <v>19.16</v>
      </c>
      <c r="V61" s="223"/>
      <c r="W61" s="222">
        <f t="shared" si="7"/>
        <v>766.4</v>
      </c>
      <c r="X61" s="187"/>
      <c r="Y61" s="211"/>
      <c r="Z61" s="211"/>
      <c r="AA61" s="207"/>
      <c r="AB61" s="207"/>
      <c r="AC61" s="456"/>
      <c r="AD61" s="456"/>
      <c r="AE61" s="456"/>
      <c r="AF61" s="456"/>
      <c r="AG61" s="208"/>
      <c r="AH61" s="1200"/>
      <c r="AI61" s="1199"/>
      <c r="AJ61" s="1199"/>
      <c r="AK61" s="1199"/>
      <c r="AL61" s="220"/>
      <c r="AM61" s="220"/>
      <c r="AN61" s="210"/>
    </row>
    <row r="62" spans="2:40" hidden="1" x14ac:dyDescent="0.25">
      <c r="B62" s="211"/>
      <c r="C62" s="211"/>
      <c r="D62" s="223" t="s">
        <v>366</v>
      </c>
      <c r="E62" s="532">
        <v>37802</v>
      </c>
      <c r="F62" s="222">
        <v>175</v>
      </c>
      <c r="G62" s="223"/>
      <c r="H62" s="533">
        <v>168</v>
      </c>
      <c r="I62" s="223"/>
      <c r="J62" s="222">
        <f t="shared" si="3"/>
        <v>2973.6</v>
      </c>
      <c r="K62" s="223"/>
      <c r="L62" s="222">
        <v>120</v>
      </c>
      <c r="M62" s="223"/>
      <c r="N62" s="222">
        <f t="shared" si="4"/>
        <v>2124</v>
      </c>
      <c r="O62" s="223"/>
      <c r="P62" s="223">
        <v>0</v>
      </c>
      <c r="Q62" s="222">
        <f t="shared" si="5"/>
        <v>223</v>
      </c>
      <c r="R62" s="223"/>
      <c r="S62" s="222">
        <f t="shared" si="6"/>
        <v>223</v>
      </c>
      <c r="T62" s="223"/>
      <c r="U62" s="222">
        <v>17.7</v>
      </c>
      <c r="V62" s="223"/>
      <c r="W62" s="222">
        <f t="shared" si="7"/>
        <v>3947.1</v>
      </c>
      <c r="X62" s="187"/>
      <c r="Y62" s="2363" t="s">
        <v>619</v>
      </c>
      <c r="Z62" s="2364"/>
      <c r="AA62" s="2364"/>
      <c r="AB62" s="2364"/>
      <c r="AC62" s="2364"/>
      <c r="AD62" s="2364"/>
      <c r="AE62" s="2364"/>
      <c r="AF62" s="2364"/>
      <c r="AG62" s="2365"/>
      <c r="AH62" s="1198"/>
      <c r="AI62" s="1199"/>
      <c r="AJ62" s="1199"/>
      <c r="AK62" s="1199"/>
      <c r="AL62" s="220"/>
      <c r="AM62" s="220"/>
      <c r="AN62" s="210"/>
    </row>
    <row r="63" spans="2:40" hidden="1" x14ac:dyDescent="0.25">
      <c r="B63" s="211"/>
      <c r="C63" s="211"/>
      <c r="D63" s="223" t="s">
        <v>366</v>
      </c>
      <c r="E63" s="532">
        <v>37802</v>
      </c>
      <c r="F63" s="222">
        <v>115</v>
      </c>
      <c r="G63" s="223"/>
      <c r="H63" s="533">
        <v>120</v>
      </c>
      <c r="I63" s="223"/>
      <c r="J63" s="222">
        <f t="shared" si="3"/>
        <v>3675.6</v>
      </c>
      <c r="K63" s="223"/>
      <c r="L63" s="222">
        <v>160</v>
      </c>
      <c r="M63" s="223"/>
      <c r="N63" s="222">
        <f t="shared" si="4"/>
        <v>4900.8</v>
      </c>
      <c r="O63" s="223"/>
      <c r="P63" s="223">
        <v>0</v>
      </c>
      <c r="Q63" s="222">
        <f t="shared" si="5"/>
        <v>75</v>
      </c>
      <c r="R63" s="223"/>
      <c r="S63" s="222">
        <f t="shared" si="6"/>
        <v>75</v>
      </c>
      <c r="T63" s="223"/>
      <c r="U63" s="222">
        <v>30.63</v>
      </c>
      <c r="V63" s="223"/>
      <c r="W63" s="222">
        <f t="shared" si="7"/>
        <v>2297.25</v>
      </c>
      <c r="X63" s="187"/>
      <c r="Y63" s="249"/>
      <c r="Z63" s="38"/>
      <c r="AA63" s="38"/>
      <c r="AB63" s="38"/>
      <c r="AC63" s="38"/>
      <c r="AD63" s="38"/>
      <c r="AE63" s="38"/>
      <c r="AF63" s="38"/>
      <c r="AG63" s="255"/>
      <c r="AH63" s="1199"/>
      <c r="AI63" s="1199"/>
      <c r="AJ63" s="1199"/>
      <c r="AK63" s="1199"/>
      <c r="AL63" s="220"/>
      <c r="AM63" s="220"/>
      <c r="AN63" s="210"/>
    </row>
    <row r="64" spans="2:40" hidden="1" x14ac:dyDescent="0.25">
      <c r="B64" s="211"/>
      <c r="C64" s="211"/>
      <c r="D64" s="223" t="s">
        <v>366</v>
      </c>
      <c r="E64" s="532">
        <v>37802</v>
      </c>
      <c r="F64" s="222">
        <v>360</v>
      </c>
      <c r="G64" s="223"/>
      <c r="H64" s="533">
        <v>168</v>
      </c>
      <c r="I64" s="223"/>
      <c r="J64" s="222">
        <f t="shared" si="3"/>
        <v>1428</v>
      </c>
      <c r="K64" s="223"/>
      <c r="L64" s="222">
        <v>104</v>
      </c>
      <c r="M64" s="223"/>
      <c r="N64" s="222">
        <f t="shared" si="4"/>
        <v>884</v>
      </c>
      <c r="O64" s="223"/>
      <c r="P64" s="223">
        <v>24</v>
      </c>
      <c r="Q64" s="222">
        <f t="shared" si="5"/>
        <v>424</v>
      </c>
      <c r="R64" s="223"/>
      <c r="S64" s="222">
        <f t="shared" si="6"/>
        <v>360</v>
      </c>
      <c r="T64" s="223"/>
      <c r="U64" s="222">
        <v>8.5</v>
      </c>
      <c r="V64" s="223"/>
      <c r="W64" s="222">
        <f t="shared" si="7"/>
        <v>3060</v>
      </c>
      <c r="X64" s="187"/>
      <c r="Y64" s="247"/>
      <c r="Z64" s="248"/>
      <c r="AA64" s="225"/>
      <c r="AB64" s="225"/>
      <c r="AC64" s="225"/>
      <c r="AD64" s="225"/>
      <c r="AE64" s="225"/>
      <c r="AF64" s="225"/>
      <c r="AG64" s="226"/>
      <c r="AH64" s="1201"/>
      <c r="AI64" s="1199"/>
      <c r="AJ64" s="1198"/>
      <c r="AK64" s="1198"/>
      <c r="AL64" s="217"/>
      <c r="AM64" s="217"/>
      <c r="AN64" s="207"/>
    </row>
    <row r="65" spans="2:40" hidden="1" x14ac:dyDescent="0.25">
      <c r="B65" s="211"/>
      <c r="C65" s="211"/>
      <c r="D65" s="223" t="s">
        <v>366</v>
      </c>
      <c r="E65" s="532">
        <v>37802</v>
      </c>
      <c r="F65" s="222">
        <v>185</v>
      </c>
      <c r="G65" s="223"/>
      <c r="H65" s="533">
        <v>144</v>
      </c>
      <c r="I65" s="223"/>
      <c r="J65" s="222">
        <f t="shared" si="3"/>
        <v>2132.64</v>
      </c>
      <c r="K65" s="223"/>
      <c r="L65" s="222">
        <v>169</v>
      </c>
      <c r="M65" s="223"/>
      <c r="N65" s="222">
        <f t="shared" si="4"/>
        <v>2502.89</v>
      </c>
      <c r="O65" s="223"/>
      <c r="P65" s="223">
        <v>0</v>
      </c>
      <c r="Q65" s="222">
        <f t="shared" si="5"/>
        <v>160</v>
      </c>
      <c r="R65" s="223"/>
      <c r="S65" s="222">
        <f t="shared" si="6"/>
        <v>160</v>
      </c>
      <c r="T65" s="223"/>
      <c r="U65" s="222">
        <v>14.81</v>
      </c>
      <c r="V65" s="223"/>
      <c r="W65" s="222">
        <f t="shared" si="7"/>
        <v>2369.6</v>
      </c>
      <c r="X65" s="187"/>
      <c r="Y65" s="249"/>
      <c r="Z65" s="38"/>
      <c r="AA65" s="38"/>
      <c r="AB65" s="38"/>
      <c r="AC65" s="251" t="s">
        <v>617</v>
      </c>
      <c r="AD65" s="250"/>
      <c r="AE65" s="250"/>
      <c r="AF65" s="250"/>
      <c r="AG65" s="262" t="s">
        <v>616</v>
      </c>
      <c r="AH65" s="1193"/>
      <c r="AI65" s="1199"/>
      <c r="AJ65" s="1198"/>
      <c r="AK65" s="1198"/>
      <c r="AL65" s="217"/>
      <c r="AM65" s="219"/>
      <c r="AN65" s="207"/>
    </row>
    <row r="66" spans="2:40" hidden="1" x14ac:dyDescent="0.25">
      <c r="B66" s="211"/>
      <c r="C66" s="211"/>
      <c r="D66" s="223" t="s">
        <v>366</v>
      </c>
      <c r="E66" s="532">
        <v>37802</v>
      </c>
      <c r="F66" s="222">
        <v>175</v>
      </c>
      <c r="G66" s="223"/>
      <c r="H66" s="533">
        <v>168</v>
      </c>
      <c r="I66" s="223"/>
      <c r="J66" s="222">
        <f t="shared" si="3"/>
        <v>2326.7999999999997</v>
      </c>
      <c r="K66" s="223"/>
      <c r="L66" s="222">
        <v>150</v>
      </c>
      <c r="M66" s="223"/>
      <c r="N66" s="222">
        <f t="shared" si="4"/>
        <v>2077.5</v>
      </c>
      <c r="O66" s="223"/>
      <c r="P66" s="223">
        <v>16</v>
      </c>
      <c r="Q66" s="222">
        <f t="shared" si="5"/>
        <v>193</v>
      </c>
      <c r="R66" s="223"/>
      <c r="S66" s="222">
        <f t="shared" si="6"/>
        <v>193</v>
      </c>
      <c r="T66" s="223"/>
      <c r="U66" s="222">
        <v>13.85</v>
      </c>
      <c r="V66" s="223"/>
      <c r="W66" s="222">
        <f t="shared" si="7"/>
        <v>2673.0499999999997</v>
      </c>
      <c r="X66" s="187"/>
      <c r="Y66" s="249" t="s">
        <v>199</v>
      </c>
      <c r="Z66" s="38"/>
      <c r="AA66" s="38"/>
      <c r="AB66" s="38"/>
      <c r="AC66" s="252">
        <f>+W34</f>
        <v>47561.899999999994</v>
      </c>
      <c r="AD66" s="79"/>
      <c r="AE66" s="79"/>
      <c r="AF66" s="79"/>
      <c r="AG66" s="100">
        <f>SUM(AC66*1.0765)</f>
        <v>51200.385349999997</v>
      </c>
      <c r="AH66" s="1193"/>
      <c r="AI66" s="1199"/>
      <c r="AJ66" s="1198"/>
      <c r="AK66" s="1198"/>
      <c r="AL66" s="217"/>
      <c r="AM66" s="217"/>
      <c r="AN66" s="207"/>
    </row>
    <row r="67" spans="2:40" hidden="1" x14ac:dyDescent="0.25">
      <c r="B67" s="211"/>
      <c r="C67" s="211"/>
      <c r="D67" s="223" t="s">
        <v>366</v>
      </c>
      <c r="E67" s="532">
        <v>37802</v>
      </c>
      <c r="F67" s="222">
        <v>130</v>
      </c>
      <c r="G67" s="223"/>
      <c r="H67" s="533">
        <v>168</v>
      </c>
      <c r="I67" s="223"/>
      <c r="J67" s="222">
        <f t="shared" si="3"/>
        <v>4887.12</v>
      </c>
      <c r="K67" s="223"/>
      <c r="L67" s="222">
        <v>150</v>
      </c>
      <c r="M67" s="223"/>
      <c r="N67" s="222">
        <f t="shared" si="4"/>
        <v>4363.5</v>
      </c>
      <c r="O67" s="223"/>
      <c r="P67" s="223">
        <v>0</v>
      </c>
      <c r="Q67" s="222">
        <f t="shared" si="5"/>
        <v>148</v>
      </c>
      <c r="R67" s="223"/>
      <c r="S67" s="222">
        <f t="shared" si="6"/>
        <v>148</v>
      </c>
      <c r="T67" s="223"/>
      <c r="U67" s="222">
        <v>29.09</v>
      </c>
      <c r="V67" s="223"/>
      <c r="W67" s="222">
        <f t="shared" si="7"/>
        <v>4305.32</v>
      </c>
      <c r="X67" s="187"/>
      <c r="Y67" s="249" t="s">
        <v>125</v>
      </c>
      <c r="Z67" s="38"/>
      <c r="AA67" s="38"/>
      <c r="AB67" s="38"/>
      <c r="AC67" s="252">
        <f>+J70</f>
        <v>40480.160000000003</v>
      </c>
      <c r="AD67" s="79"/>
      <c r="AE67" s="79"/>
      <c r="AF67" s="79"/>
      <c r="AG67" s="100">
        <f>SUM(AC67*1.0765)</f>
        <v>43576.892240000001</v>
      </c>
      <c r="AH67" s="1193"/>
      <c r="AI67" s="1199"/>
      <c r="AJ67" s="1198"/>
      <c r="AK67" s="1198"/>
      <c r="AL67" s="217"/>
      <c r="AM67" s="217"/>
      <c r="AN67" s="207"/>
    </row>
    <row r="68" spans="2:40" hidden="1" x14ac:dyDescent="0.25">
      <c r="B68" s="211"/>
      <c r="C68" s="211"/>
      <c r="D68" s="223"/>
      <c r="E68" s="223"/>
      <c r="F68" s="223"/>
      <c r="G68" s="223"/>
      <c r="H68" s="223"/>
      <c r="I68" s="223"/>
      <c r="J68" s="223"/>
      <c r="K68" s="223"/>
      <c r="L68" s="223"/>
      <c r="M68" s="223"/>
      <c r="N68" s="223"/>
      <c r="O68" s="223"/>
      <c r="P68" s="223"/>
      <c r="Q68" s="223"/>
      <c r="R68" s="223"/>
      <c r="S68" s="223"/>
      <c r="T68" s="223"/>
      <c r="U68" s="223"/>
      <c r="V68" s="223"/>
      <c r="W68" s="223"/>
      <c r="X68" s="187"/>
      <c r="Y68" s="249" t="s">
        <v>126</v>
      </c>
      <c r="Z68" s="38"/>
      <c r="AA68" s="38"/>
      <c r="AB68" s="38"/>
      <c r="AC68" s="253">
        <f>+W70</f>
        <v>50766.04</v>
      </c>
      <c r="AD68" s="79"/>
      <c r="AE68" s="79"/>
      <c r="AF68" s="79"/>
      <c r="AG68" s="98">
        <f>SUM(AC68*1.0765)</f>
        <v>54649.642059999998</v>
      </c>
      <c r="AH68" s="1193"/>
      <c r="AI68" s="1199"/>
      <c r="AJ68" s="1198"/>
      <c r="AK68" s="1198"/>
      <c r="AL68" s="217"/>
      <c r="AM68" s="219"/>
      <c r="AN68" s="208"/>
    </row>
    <row r="69" spans="2:40" ht="13.8" hidden="1" thickBot="1" x14ac:dyDescent="0.3">
      <c r="B69" s="211"/>
      <c r="C69" s="211"/>
      <c r="D69" s="223"/>
      <c r="E69" s="223"/>
      <c r="F69" s="223"/>
      <c r="G69" s="223"/>
      <c r="H69" s="223"/>
      <c r="I69" s="223"/>
      <c r="J69" s="223"/>
      <c r="K69" s="223"/>
      <c r="L69" s="223"/>
      <c r="M69" s="223"/>
      <c r="N69" s="223"/>
      <c r="O69" s="223"/>
      <c r="P69" s="223"/>
      <c r="Q69" s="223"/>
      <c r="R69" s="223"/>
      <c r="S69" s="223"/>
      <c r="T69" s="223"/>
      <c r="U69" s="223"/>
      <c r="V69" s="223"/>
      <c r="W69" s="223"/>
      <c r="X69" s="187"/>
      <c r="Y69" s="249" t="s">
        <v>124</v>
      </c>
      <c r="Z69" s="38"/>
      <c r="AA69" s="38"/>
      <c r="AB69" s="38"/>
      <c r="AC69" s="254">
        <f>SUM(AC66+AC67-AC68)</f>
        <v>37276.019999999997</v>
      </c>
      <c r="AD69" s="80"/>
      <c r="AE69" s="80"/>
      <c r="AF69" s="80"/>
      <c r="AG69" s="263">
        <f>SUM(AC69*1.0765)</f>
        <v>40127.63553</v>
      </c>
      <c r="AH69" s="1193"/>
      <c r="AI69" s="1199"/>
      <c r="AJ69" s="1198"/>
      <c r="AK69" s="1198"/>
      <c r="AL69" s="217"/>
      <c r="AM69" s="219"/>
      <c r="AN69" s="208"/>
    </row>
    <row r="70" spans="2:40" ht="13.8" hidden="1" thickTop="1" x14ac:dyDescent="0.25">
      <c r="B70" s="211" t="s">
        <v>73</v>
      </c>
      <c r="C70" s="211"/>
      <c r="D70" s="223"/>
      <c r="E70" s="223"/>
      <c r="F70" s="222">
        <f>SUM(F51:F67)</f>
        <v>3025</v>
      </c>
      <c r="G70" s="223"/>
      <c r="H70" s="222">
        <f>SUM(H51:H67)</f>
        <v>2504</v>
      </c>
      <c r="I70" s="223"/>
      <c r="J70" s="222">
        <f>SUM(J51:J67)</f>
        <v>40480.160000000003</v>
      </c>
      <c r="K70" s="223"/>
      <c r="L70" s="222">
        <f>SUM(L51:L67)</f>
        <v>2210</v>
      </c>
      <c r="M70" s="223"/>
      <c r="N70" s="222">
        <f>SUM(N51:N67)</f>
        <v>36562.020000000004</v>
      </c>
      <c r="O70" s="223"/>
      <c r="P70" s="222">
        <f>SUM(P51:P67)</f>
        <v>40</v>
      </c>
      <c r="Q70" s="222">
        <f>SUM(Q51:Q67)</f>
        <v>3319</v>
      </c>
      <c r="R70" s="223"/>
      <c r="S70" s="222">
        <f>SUM(S51:S67)</f>
        <v>3255</v>
      </c>
      <c r="T70" s="223"/>
      <c r="U70" s="222">
        <f>SUM(U51:U67)</f>
        <v>271.03999999999996</v>
      </c>
      <c r="V70" s="223"/>
      <c r="W70" s="222">
        <f>SUM(W51:W67)</f>
        <v>50766.04</v>
      </c>
      <c r="X70" s="187"/>
      <c r="Y70" s="249"/>
      <c r="Z70" s="38"/>
      <c r="AA70" s="79"/>
      <c r="AB70" s="79"/>
      <c r="AC70" s="79"/>
      <c r="AD70" s="99"/>
      <c r="AE70" s="99"/>
      <c r="AF70" s="99"/>
      <c r="AG70" s="101"/>
      <c r="AH70" s="1193"/>
      <c r="AI70" s="1199"/>
      <c r="AJ70" s="1198"/>
      <c r="AK70" s="1198"/>
      <c r="AL70" s="217"/>
      <c r="AM70" s="219"/>
      <c r="AN70" s="208"/>
    </row>
    <row r="71" spans="2:40" hidden="1" x14ac:dyDescent="0.25">
      <c r="B71" s="211"/>
      <c r="C71" s="211"/>
      <c r="D71" s="211"/>
      <c r="E71" s="211"/>
      <c r="F71" s="211"/>
      <c r="G71" s="211"/>
      <c r="H71" s="211"/>
      <c r="I71" s="211"/>
      <c r="J71" s="211"/>
      <c r="K71" s="211"/>
      <c r="L71" s="211"/>
      <c r="M71" s="211"/>
      <c r="O71" s="211"/>
      <c r="P71" s="211"/>
      <c r="Q71" s="211"/>
      <c r="R71" s="211"/>
      <c r="S71" s="211"/>
      <c r="T71" s="211"/>
      <c r="U71" s="211"/>
      <c r="V71" s="211"/>
      <c r="W71" s="211"/>
      <c r="X71" s="187"/>
      <c r="Y71" s="249" t="s">
        <v>618</v>
      </c>
      <c r="Z71" s="38"/>
      <c r="AA71" s="80"/>
      <c r="AB71" s="80"/>
      <c r="AC71" s="80"/>
      <c r="AD71" s="99"/>
      <c r="AE71" s="99"/>
      <c r="AF71" s="99"/>
      <c r="AG71" s="101"/>
      <c r="AH71" s="1193"/>
      <c r="AI71" s="1199"/>
      <c r="AJ71" s="1198"/>
      <c r="AK71" s="1198"/>
      <c r="AL71" s="217"/>
      <c r="AM71" s="219"/>
      <c r="AN71" s="208"/>
    </row>
    <row r="72" spans="2:40" ht="13.8" hidden="1" thickBot="1" x14ac:dyDescent="0.3">
      <c r="B72" s="259"/>
      <c r="C72" s="260"/>
      <c r="D72" s="260"/>
      <c r="E72" s="260"/>
      <c r="F72" s="211"/>
      <c r="G72" s="211"/>
      <c r="H72" s="211"/>
      <c r="I72" s="211"/>
      <c r="J72" s="258"/>
      <c r="K72" s="222"/>
      <c r="L72" s="222"/>
      <c r="M72" s="222"/>
      <c r="N72" s="258"/>
      <c r="O72" s="222"/>
      <c r="P72" s="222"/>
      <c r="Q72" s="222"/>
      <c r="R72" s="222"/>
      <c r="S72" s="222"/>
      <c r="T72" s="222"/>
      <c r="U72" s="222"/>
      <c r="V72" s="222"/>
      <c r="W72" s="258"/>
      <c r="X72" s="187"/>
      <c r="Y72" s="205"/>
      <c r="Z72" s="206"/>
      <c r="AA72" s="256"/>
      <c r="AB72" s="256"/>
      <c r="AC72" s="256"/>
      <c r="AD72" s="256"/>
      <c r="AE72" s="256"/>
      <c r="AF72" s="256"/>
      <c r="AG72" s="257"/>
      <c r="AH72" s="1199"/>
      <c r="AI72" s="1199"/>
      <c r="AJ72" s="1198"/>
      <c r="AK72" s="1198"/>
      <c r="AL72" s="217"/>
      <c r="AM72" s="219"/>
      <c r="AN72" s="208"/>
    </row>
    <row r="73" spans="2:40" hidden="1" x14ac:dyDescent="0.25">
      <c r="B73" s="224" t="s">
        <v>368</v>
      </c>
      <c r="C73" s="224"/>
      <c r="D73" s="224"/>
      <c r="E73" s="224"/>
      <c r="F73" s="224"/>
      <c r="G73" s="224"/>
      <c r="H73" s="224"/>
      <c r="I73" s="224"/>
      <c r="J73" s="224"/>
      <c r="K73" s="224"/>
      <c r="L73" s="224"/>
      <c r="M73" s="224"/>
      <c r="N73" s="224" t="s">
        <v>200</v>
      </c>
      <c r="O73" s="224"/>
      <c r="P73" s="224"/>
      <c r="Q73" s="224"/>
      <c r="R73" s="224"/>
      <c r="S73" s="224"/>
      <c r="T73" s="224"/>
      <c r="U73" s="224"/>
      <c r="V73" s="224"/>
      <c r="W73" s="224" t="s">
        <v>370</v>
      </c>
      <c r="X73" s="187"/>
      <c r="Y73" s="187"/>
      <c r="Z73" s="187"/>
      <c r="AA73" s="220"/>
      <c r="AB73" s="220"/>
      <c r="AC73" s="220"/>
      <c r="AD73" s="220"/>
      <c r="AE73" s="220"/>
      <c r="AF73" s="220"/>
      <c r="AG73" s="220"/>
      <c r="AH73" s="1199"/>
      <c r="AI73" s="1199"/>
      <c r="AJ73" s="1198"/>
      <c r="AK73" s="1198"/>
      <c r="AL73" s="217"/>
      <c r="AM73" s="219"/>
      <c r="AN73" s="208"/>
    </row>
    <row r="74" spans="2:40" hidden="1" x14ac:dyDescent="0.25">
      <c r="B74" s="211"/>
      <c r="C74" s="211"/>
      <c r="D74" s="211"/>
      <c r="E74" s="211"/>
      <c r="F74" s="211"/>
      <c r="G74" s="211"/>
      <c r="H74" s="211"/>
      <c r="I74" s="211"/>
      <c r="J74" s="211"/>
      <c r="K74" s="211"/>
      <c r="L74" s="211"/>
      <c r="M74" s="211"/>
      <c r="O74" s="211"/>
      <c r="P74" s="211"/>
      <c r="Q74" s="211"/>
      <c r="R74" s="211"/>
      <c r="S74" s="211"/>
      <c r="T74" s="211"/>
      <c r="U74" s="211"/>
      <c r="V74" s="211"/>
      <c r="W74" s="211"/>
      <c r="X74" s="187"/>
      <c r="Y74" s="187" t="s">
        <v>129</v>
      </c>
      <c r="Z74" s="187"/>
      <c r="AA74" s="187"/>
      <c r="AB74" s="187"/>
      <c r="AC74" s="187"/>
      <c r="AD74" s="187"/>
      <c r="AE74" s="187"/>
      <c r="AF74" s="187"/>
      <c r="AG74" s="187"/>
      <c r="AH74" s="961"/>
      <c r="AI74" s="961"/>
      <c r="AJ74" s="961"/>
      <c r="AK74" s="961"/>
      <c r="AL74" s="187"/>
      <c r="AM74" s="187"/>
    </row>
    <row r="75" spans="2:40" hidden="1" x14ac:dyDescent="0.25">
      <c r="B75" s="211"/>
      <c r="C75" s="211"/>
      <c r="D75" s="211"/>
      <c r="E75" s="211"/>
      <c r="F75" s="211"/>
      <c r="G75" s="211"/>
      <c r="H75" s="211"/>
      <c r="I75" s="211"/>
      <c r="J75" s="211"/>
      <c r="K75" s="211"/>
      <c r="L75" s="211"/>
      <c r="M75" s="211"/>
      <c r="O75" s="211"/>
      <c r="P75" s="211"/>
      <c r="Q75" s="211"/>
      <c r="R75" s="211"/>
      <c r="S75" s="211"/>
      <c r="T75" s="211"/>
      <c r="U75" s="211"/>
      <c r="V75" s="211"/>
      <c r="W75" s="211"/>
      <c r="X75" s="187"/>
      <c r="Y75" s="187" t="s">
        <v>620</v>
      </c>
      <c r="Z75" s="187"/>
      <c r="AA75" s="187"/>
      <c r="AB75" s="187"/>
      <c r="AC75" s="187"/>
      <c r="AD75" s="187"/>
      <c r="AE75" s="187"/>
      <c r="AF75" s="187"/>
      <c r="AG75" s="187"/>
      <c r="AH75" s="961"/>
      <c r="AI75" s="961"/>
      <c r="AJ75" s="961"/>
      <c r="AK75" s="961"/>
      <c r="AL75" s="187"/>
      <c r="AM75" s="187"/>
    </row>
    <row r="76" spans="2:40" hidden="1" x14ac:dyDescent="0.25">
      <c r="B76" s="211"/>
      <c r="C76" s="211"/>
      <c r="D76" s="211"/>
      <c r="E76" s="211"/>
      <c r="F76" s="211"/>
      <c r="G76" s="211"/>
      <c r="H76" s="211"/>
      <c r="I76" s="211"/>
      <c r="J76" s="211"/>
      <c r="K76" s="211"/>
      <c r="L76" s="211"/>
      <c r="M76" s="211"/>
      <c r="O76" s="211"/>
      <c r="P76" s="211"/>
      <c r="Q76" s="211"/>
      <c r="R76" s="211"/>
      <c r="S76" s="211"/>
      <c r="T76" s="211"/>
      <c r="U76" s="211"/>
      <c r="V76" s="211"/>
      <c r="W76" s="211"/>
      <c r="X76" s="187"/>
      <c r="Y76" s="187" t="s">
        <v>130</v>
      </c>
      <c r="Z76" s="187"/>
      <c r="AA76" s="187"/>
      <c r="AB76" s="187"/>
      <c r="AC76" s="187"/>
      <c r="AD76" s="187"/>
      <c r="AE76" s="187"/>
      <c r="AF76" s="187"/>
      <c r="AG76" s="187"/>
      <c r="AH76" s="902"/>
      <c r="AI76" s="961"/>
      <c r="AJ76" s="961"/>
      <c r="AK76" s="961"/>
      <c r="AL76" s="187"/>
      <c r="AM76" s="187"/>
    </row>
    <row r="77" spans="2:40" hidden="1" x14ac:dyDescent="0.25">
      <c r="B77" s="2361" t="s">
        <v>347</v>
      </c>
      <c r="C77" s="2361"/>
      <c r="D77" s="2361"/>
      <c r="E77" s="2361"/>
      <c r="F77" s="2361"/>
      <c r="G77" s="2361"/>
      <c r="H77" s="2361"/>
      <c r="I77" s="2361"/>
      <c r="J77" s="2361"/>
      <c r="K77" s="2361"/>
      <c r="L77" s="2361"/>
      <c r="M77" s="2361"/>
      <c r="N77" s="2361"/>
      <c r="O77" s="2361"/>
      <c r="P77" s="2361"/>
      <c r="Q77" s="2361"/>
      <c r="R77" s="2361"/>
      <c r="S77" s="2361"/>
      <c r="T77" s="2361"/>
      <c r="U77" s="2361"/>
      <c r="V77" s="2361"/>
      <c r="W77" s="2361"/>
      <c r="X77" s="187"/>
      <c r="Y77" s="187"/>
      <c r="Z77" s="187"/>
      <c r="AA77" s="187"/>
      <c r="AB77" s="187"/>
      <c r="AC77" s="187"/>
      <c r="AD77" s="187"/>
      <c r="AE77" s="187"/>
      <c r="AF77" s="187"/>
      <c r="AG77" s="187"/>
      <c r="AH77" s="961"/>
      <c r="AI77" s="961"/>
      <c r="AJ77" s="961"/>
      <c r="AK77" s="961"/>
      <c r="AL77" s="187"/>
      <c r="AM77" s="187"/>
    </row>
    <row r="78" spans="2:40" hidden="1" x14ac:dyDescent="0.25">
      <c r="B78" s="2361" t="s">
        <v>348</v>
      </c>
      <c r="C78" s="2361"/>
      <c r="D78" s="2361"/>
      <c r="E78" s="2361"/>
      <c r="F78" s="2361"/>
      <c r="G78" s="2361"/>
      <c r="H78" s="2361"/>
      <c r="I78" s="2361"/>
      <c r="J78" s="2361"/>
      <c r="K78" s="2361"/>
      <c r="L78" s="2361"/>
      <c r="M78" s="2361"/>
      <c r="N78" s="2361"/>
      <c r="O78" s="2361"/>
      <c r="P78" s="2361"/>
      <c r="Q78" s="2361"/>
      <c r="R78" s="2361"/>
      <c r="S78" s="2361"/>
      <c r="T78" s="2361"/>
      <c r="U78" s="2361"/>
      <c r="V78" s="2361"/>
      <c r="W78" s="2361"/>
      <c r="X78" s="187"/>
      <c r="Y78" s="187"/>
      <c r="Z78" s="187"/>
      <c r="AA78" s="187"/>
      <c r="AB78" s="187"/>
      <c r="AC78" s="187"/>
      <c r="AD78" s="187"/>
      <c r="AE78" s="187"/>
      <c r="AF78" s="187"/>
      <c r="AG78" s="187"/>
      <c r="AH78" s="961"/>
      <c r="AI78" s="961"/>
      <c r="AJ78" s="961"/>
      <c r="AK78" s="961"/>
      <c r="AL78" s="187"/>
      <c r="AM78" s="187"/>
    </row>
    <row r="79" spans="2:40" hidden="1" x14ac:dyDescent="0.25">
      <c r="B79" s="2362" t="s">
        <v>201</v>
      </c>
      <c r="C79" s="2362"/>
      <c r="D79" s="2362"/>
      <c r="E79" s="2362"/>
      <c r="F79" s="2362"/>
      <c r="G79" s="2362"/>
      <c r="H79" s="2362"/>
      <c r="I79" s="2362"/>
      <c r="J79" s="2362"/>
      <c r="K79" s="2362"/>
      <c r="L79" s="2362"/>
      <c r="M79" s="2362"/>
      <c r="N79" s="2362"/>
      <c r="O79" s="2362"/>
      <c r="P79" s="2362"/>
      <c r="Q79" s="2362"/>
      <c r="R79" s="2362"/>
      <c r="S79" s="2362"/>
      <c r="T79" s="2362"/>
      <c r="U79" s="2362"/>
      <c r="V79" s="2362"/>
      <c r="W79" s="2362"/>
      <c r="X79" s="187"/>
      <c r="Y79" s="187"/>
      <c r="Z79" s="187"/>
      <c r="AA79" s="187"/>
      <c r="AB79" s="187"/>
      <c r="AC79" s="187"/>
      <c r="AD79" s="187"/>
      <c r="AE79" s="187"/>
      <c r="AF79" s="187"/>
      <c r="AG79" s="187"/>
      <c r="AH79" s="961"/>
      <c r="AI79" s="961"/>
      <c r="AJ79" s="961"/>
      <c r="AK79" s="961"/>
      <c r="AL79" s="187"/>
      <c r="AM79" s="187"/>
    </row>
    <row r="80" spans="2:40" hidden="1" x14ac:dyDescent="0.25">
      <c r="B80" s="531" t="s">
        <v>709</v>
      </c>
      <c r="C80" s="531" t="s">
        <v>710</v>
      </c>
      <c r="D80" s="531" t="s">
        <v>711</v>
      </c>
      <c r="E80" s="531" t="s">
        <v>712</v>
      </c>
      <c r="F80" s="531"/>
      <c r="G80" s="531"/>
      <c r="H80" s="531" t="s">
        <v>713</v>
      </c>
      <c r="I80" s="531"/>
      <c r="J80" s="531" t="s">
        <v>714</v>
      </c>
      <c r="K80" s="531"/>
      <c r="L80" s="531" t="s">
        <v>653</v>
      </c>
      <c r="M80" s="531"/>
      <c r="N80" s="531" t="s">
        <v>664</v>
      </c>
      <c r="O80" s="531"/>
      <c r="P80" s="531" t="s">
        <v>1581</v>
      </c>
      <c r="Q80" s="531"/>
      <c r="R80" s="531"/>
      <c r="S80" s="531" t="s">
        <v>1585</v>
      </c>
      <c r="T80" s="531"/>
      <c r="U80" s="531" t="s">
        <v>1458</v>
      </c>
      <c r="V80" s="531"/>
      <c r="W80" s="531" t="s">
        <v>1459</v>
      </c>
      <c r="X80" s="187"/>
      <c r="Y80" s="187"/>
      <c r="Z80" s="187"/>
      <c r="AA80" s="187"/>
      <c r="AB80" s="187"/>
      <c r="AC80" s="187"/>
      <c r="AD80" s="187"/>
      <c r="AE80" s="187"/>
      <c r="AF80" s="187"/>
      <c r="AG80" s="187"/>
      <c r="AH80" s="961"/>
      <c r="AI80" s="961"/>
      <c r="AJ80" s="961"/>
      <c r="AK80" s="961"/>
      <c r="AL80" s="187"/>
      <c r="AM80" s="187"/>
    </row>
    <row r="81" spans="2:39" hidden="1" x14ac:dyDescent="0.25">
      <c r="B81" s="211"/>
      <c r="C81" s="211"/>
      <c r="D81" s="211"/>
      <c r="E81" s="211"/>
      <c r="F81" s="211"/>
      <c r="G81" s="211"/>
      <c r="H81" s="211"/>
      <c r="I81" s="211"/>
      <c r="J81" s="211"/>
      <c r="K81" s="211"/>
      <c r="L81" s="211"/>
      <c r="M81" s="211"/>
      <c r="O81" s="211"/>
      <c r="P81" s="211"/>
      <c r="Q81" s="211"/>
      <c r="R81" s="211"/>
      <c r="S81" s="211"/>
      <c r="T81" s="211"/>
      <c r="U81" s="211"/>
      <c r="V81" s="211"/>
      <c r="W81" s="211"/>
      <c r="X81" s="187"/>
      <c r="Y81" s="187"/>
      <c r="Z81" s="187"/>
      <c r="AA81" s="187"/>
      <c r="AB81" s="187"/>
      <c r="AC81" s="187"/>
      <c r="AD81" s="187"/>
      <c r="AE81" s="187"/>
      <c r="AF81" s="187"/>
      <c r="AG81" s="187"/>
      <c r="AH81" s="961"/>
      <c r="AI81" s="961"/>
      <c r="AJ81" s="961"/>
      <c r="AK81" s="961"/>
      <c r="AL81" s="187"/>
      <c r="AM81" s="187"/>
    </row>
    <row r="82" spans="2:39" hidden="1" x14ac:dyDescent="0.25">
      <c r="B82" s="211" t="s">
        <v>350</v>
      </c>
      <c r="C82" s="211"/>
      <c r="D82" s="211" t="s">
        <v>351</v>
      </c>
      <c r="E82" s="211" t="s">
        <v>352</v>
      </c>
      <c r="F82" s="211" t="s">
        <v>196</v>
      </c>
      <c r="G82" s="211"/>
      <c r="H82" s="211" t="s">
        <v>353</v>
      </c>
      <c r="I82" s="211"/>
      <c r="J82" s="211" t="s">
        <v>354</v>
      </c>
      <c r="K82" s="211"/>
      <c r="L82" s="211" t="s">
        <v>353</v>
      </c>
      <c r="M82" s="211"/>
      <c r="N82" s="211" t="s">
        <v>355</v>
      </c>
      <c r="O82" s="211"/>
      <c r="P82" s="211" t="s">
        <v>353</v>
      </c>
      <c r="Q82" s="211" t="s">
        <v>197</v>
      </c>
      <c r="R82" s="211"/>
      <c r="S82" s="211" t="s">
        <v>355</v>
      </c>
      <c r="T82" s="211"/>
      <c r="U82" s="211" t="s">
        <v>356</v>
      </c>
      <c r="V82" s="211"/>
      <c r="W82" s="211" t="s">
        <v>355</v>
      </c>
      <c r="X82" s="187"/>
      <c r="Y82" s="476"/>
      <c r="Z82" s="457" t="s">
        <v>800</v>
      </c>
      <c r="AA82" s="477"/>
      <c r="AB82" s="477"/>
      <c r="AC82" s="457"/>
      <c r="AD82" s="457"/>
      <c r="AE82" s="457"/>
      <c r="AF82" s="457"/>
      <c r="AG82" s="458"/>
      <c r="AH82" s="961"/>
      <c r="AI82" s="961"/>
      <c r="AJ82" s="961"/>
      <c r="AK82" s="961"/>
      <c r="AL82" s="187"/>
      <c r="AM82" s="187"/>
    </row>
    <row r="83" spans="2:39" hidden="1" x14ac:dyDescent="0.25">
      <c r="B83" s="221" t="s">
        <v>357</v>
      </c>
      <c r="C83" s="221" t="s">
        <v>358</v>
      </c>
      <c r="D83" s="221" t="s">
        <v>359</v>
      </c>
      <c r="E83" s="221" t="s">
        <v>360</v>
      </c>
      <c r="F83" s="434" t="s">
        <v>364</v>
      </c>
      <c r="G83" s="434"/>
      <c r="H83" s="221" t="s">
        <v>361</v>
      </c>
      <c r="I83" s="211"/>
      <c r="J83" s="221" t="s">
        <v>361</v>
      </c>
      <c r="K83" s="211"/>
      <c r="L83" s="221" t="s">
        <v>362</v>
      </c>
      <c r="M83" s="211"/>
      <c r="N83" s="221" t="s">
        <v>362</v>
      </c>
      <c r="O83" s="211"/>
      <c r="P83" s="221" t="s">
        <v>363</v>
      </c>
      <c r="Q83" s="434" t="s">
        <v>198</v>
      </c>
      <c r="R83" s="211"/>
      <c r="S83" s="221" t="s">
        <v>364</v>
      </c>
      <c r="T83" s="211"/>
      <c r="U83" s="221" t="s">
        <v>365</v>
      </c>
      <c r="V83" s="211"/>
      <c r="W83" s="221" t="s">
        <v>1371</v>
      </c>
      <c r="X83" s="187"/>
      <c r="Y83" s="439" t="s">
        <v>1132</v>
      </c>
      <c r="Z83" s="434"/>
      <c r="AA83" s="440"/>
      <c r="AB83" s="440"/>
      <c r="AC83" s="434"/>
      <c r="AD83" s="434"/>
      <c r="AE83" s="434"/>
      <c r="AF83" s="434"/>
      <c r="AG83" s="441"/>
      <c r="AH83" s="961"/>
      <c r="AI83" s="961"/>
      <c r="AJ83" s="961"/>
      <c r="AK83" s="961"/>
      <c r="AL83" s="187"/>
      <c r="AM83" s="187"/>
    </row>
    <row r="84" spans="2:39" hidden="1" x14ac:dyDescent="0.25">
      <c r="B84" s="211"/>
      <c r="C84" s="211"/>
      <c r="D84" s="211"/>
      <c r="E84" s="211"/>
      <c r="F84" s="211"/>
      <c r="G84" s="211"/>
      <c r="H84" s="211"/>
      <c r="I84" s="211"/>
      <c r="J84" s="211"/>
      <c r="K84" s="211"/>
      <c r="L84" s="211"/>
      <c r="M84" s="211"/>
      <c r="O84" s="211"/>
      <c r="P84" s="211"/>
      <c r="Q84" s="211"/>
      <c r="R84" s="211"/>
      <c r="S84" s="211"/>
      <c r="T84" s="211"/>
      <c r="U84" s="211"/>
      <c r="V84" s="211"/>
      <c r="W84" s="211"/>
      <c r="X84" s="187"/>
      <c r="Y84" s="442" t="s">
        <v>1131</v>
      </c>
      <c r="Z84" s="221"/>
      <c r="AA84" s="443">
        <f>+AC101</f>
        <v>45348.24</v>
      </c>
      <c r="AB84" s="444"/>
      <c r="AC84" s="444"/>
      <c r="AD84" s="202"/>
      <c r="AE84" s="202"/>
      <c r="AF84" s="202"/>
      <c r="AG84" s="445"/>
      <c r="AH84" s="961"/>
      <c r="AI84" s="961"/>
      <c r="AJ84" s="961"/>
      <c r="AK84" s="961"/>
      <c r="AL84" s="187"/>
      <c r="AM84" s="187"/>
    </row>
    <row r="85" spans="2:39" hidden="1" x14ac:dyDescent="0.25">
      <c r="B85" s="211"/>
      <c r="C85" s="211"/>
      <c r="D85" s="223" t="s">
        <v>366</v>
      </c>
      <c r="E85" s="532">
        <v>38168</v>
      </c>
      <c r="F85" s="222">
        <v>60</v>
      </c>
      <c r="G85" s="223"/>
      <c r="H85" s="533">
        <v>120</v>
      </c>
      <c r="I85" s="223"/>
      <c r="J85" s="222">
        <f t="shared" ref="J85:J101" si="8">SUM(U85*H85)</f>
        <v>1707.6000000000001</v>
      </c>
      <c r="K85" s="223"/>
      <c r="L85" s="222">
        <v>120</v>
      </c>
      <c r="M85" s="223"/>
      <c r="N85" s="222">
        <f t="shared" ref="N85:N101" si="9">SUM(U85*L85)</f>
        <v>1707.6000000000001</v>
      </c>
      <c r="O85" s="223"/>
      <c r="P85" s="223">
        <v>0</v>
      </c>
      <c r="Q85" s="222">
        <f t="shared" ref="Q85:Q101" si="10">SUM(F85+H85-L85)</f>
        <v>60</v>
      </c>
      <c r="R85" s="223"/>
      <c r="S85" s="222">
        <f t="shared" ref="S85:S92" si="11">IF(Q85&lt;360, Q85, 360)</f>
        <v>60</v>
      </c>
      <c r="T85" s="223"/>
      <c r="U85" s="222">
        <v>14.23</v>
      </c>
      <c r="V85" s="223"/>
      <c r="W85" s="222">
        <f t="shared" ref="W85:W101" si="12">SUM(S85*U85)</f>
        <v>853.80000000000007</v>
      </c>
      <c r="X85" s="187"/>
      <c r="Y85" s="459" t="s">
        <v>1131</v>
      </c>
      <c r="Z85" s="447"/>
      <c r="AA85" s="449">
        <f>+AE101</f>
        <v>3469.1403599999999</v>
      </c>
      <c r="AB85" s="448"/>
      <c r="AC85" s="449"/>
      <c r="AD85" s="450"/>
      <c r="AE85" s="450"/>
      <c r="AF85" s="450"/>
      <c r="AG85" s="451"/>
      <c r="AH85" s="961"/>
      <c r="AI85" s="961"/>
      <c r="AJ85" s="961"/>
      <c r="AK85" s="961"/>
      <c r="AL85" s="187"/>
      <c r="AM85" s="187"/>
    </row>
    <row r="86" spans="2:39" hidden="1" x14ac:dyDescent="0.25">
      <c r="B86" s="211"/>
      <c r="C86" s="211"/>
      <c r="D86" s="223" t="s">
        <v>366</v>
      </c>
      <c r="E86" s="532">
        <v>38168</v>
      </c>
      <c r="F86" s="222">
        <v>280</v>
      </c>
      <c r="G86" s="223"/>
      <c r="H86" s="533">
        <v>144</v>
      </c>
      <c r="I86" s="223"/>
      <c r="J86" s="222">
        <f t="shared" si="8"/>
        <v>2844</v>
      </c>
      <c r="K86" s="223"/>
      <c r="L86" s="222">
        <v>120</v>
      </c>
      <c r="M86" s="223"/>
      <c r="N86" s="222">
        <f t="shared" si="9"/>
        <v>2370</v>
      </c>
      <c r="O86" s="223"/>
      <c r="P86" s="223">
        <v>0</v>
      </c>
      <c r="Q86" s="222">
        <f t="shared" si="10"/>
        <v>304</v>
      </c>
      <c r="R86" s="223"/>
      <c r="S86" s="222">
        <f t="shared" si="11"/>
        <v>304</v>
      </c>
      <c r="T86" s="223"/>
      <c r="U86" s="222">
        <v>19.75</v>
      </c>
      <c r="V86" s="223"/>
      <c r="W86" s="222">
        <f t="shared" si="12"/>
        <v>6004</v>
      </c>
      <c r="X86" s="187"/>
      <c r="Y86" s="446" t="s">
        <v>802</v>
      </c>
      <c r="Z86" s="447"/>
      <c r="AA86" s="448"/>
      <c r="AB86" s="448"/>
      <c r="AC86" s="449">
        <f>+AG101</f>
        <v>48817.380359999996</v>
      </c>
      <c r="AD86" s="434"/>
      <c r="AE86" s="434"/>
      <c r="AF86" s="434"/>
      <c r="AG86" s="441"/>
      <c r="AH86" s="961"/>
      <c r="AI86" s="961"/>
      <c r="AJ86" s="961"/>
      <c r="AK86" s="961"/>
      <c r="AL86" s="187"/>
      <c r="AM86" s="187"/>
    </row>
    <row r="87" spans="2:39" hidden="1" x14ac:dyDescent="0.25">
      <c r="B87" s="211"/>
      <c r="C87" s="211"/>
      <c r="D87" s="223" t="s">
        <v>366</v>
      </c>
      <c r="E87" s="532">
        <v>38168</v>
      </c>
      <c r="F87" s="222">
        <v>144</v>
      </c>
      <c r="G87" s="223"/>
      <c r="H87" s="533">
        <v>144</v>
      </c>
      <c r="I87" s="223"/>
      <c r="J87" s="222">
        <f t="shared" si="8"/>
        <v>1768.32</v>
      </c>
      <c r="K87" s="223"/>
      <c r="L87" s="222">
        <v>180</v>
      </c>
      <c r="M87" s="223"/>
      <c r="N87" s="222">
        <f t="shared" si="9"/>
        <v>2210.4</v>
      </c>
      <c r="O87" s="223"/>
      <c r="P87" s="223">
        <v>0</v>
      </c>
      <c r="Q87" s="222">
        <f t="shared" si="10"/>
        <v>108</v>
      </c>
      <c r="R87" s="223"/>
      <c r="S87" s="222">
        <f t="shared" si="11"/>
        <v>108</v>
      </c>
      <c r="T87" s="223"/>
      <c r="U87" s="222">
        <v>12.28</v>
      </c>
      <c r="V87" s="223"/>
      <c r="W87" s="222">
        <f t="shared" si="12"/>
        <v>1326.24</v>
      </c>
      <c r="X87" s="187"/>
      <c r="Y87" s="439"/>
      <c r="Z87" s="434"/>
      <c r="AA87" s="434"/>
      <c r="AB87" s="434"/>
      <c r="AC87" s="434"/>
      <c r="AD87" s="202"/>
      <c r="AE87" s="202"/>
      <c r="AF87" s="202"/>
      <c r="AG87" s="445"/>
      <c r="AH87" s="961"/>
      <c r="AI87" s="961"/>
      <c r="AJ87" s="961"/>
      <c r="AK87" s="961"/>
      <c r="AL87" s="187"/>
      <c r="AM87" s="187"/>
    </row>
    <row r="88" spans="2:39" hidden="1" x14ac:dyDescent="0.25">
      <c r="B88" s="211"/>
      <c r="C88" s="211"/>
      <c r="D88" s="223" t="s">
        <v>366</v>
      </c>
      <c r="E88" s="532">
        <v>38168</v>
      </c>
      <c r="F88" s="222">
        <v>273</v>
      </c>
      <c r="G88" s="223"/>
      <c r="H88" s="533">
        <v>168</v>
      </c>
      <c r="I88" s="223"/>
      <c r="J88" s="222">
        <f t="shared" si="8"/>
        <v>2096.64</v>
      </c>
      <c r="K88" s="223"/>
      <c r="L88" s="222">
        <v>120</v>
      </c>
      <c r="M88" s="223"/>
      <c r="N88" s="222">
        <f t="shared" si="9"/>
        <v>1497.6000000000001</v>
      </c>
      <c r="O88" s="223"/>
      <c r="P88" s="223">
        <v>0</v>
      </c>
      <c r="Q88" s="222">
        <f t="shared" si="10"/>
        <v>321</v>
      </c>
      <c r="R88" s="223"/>
      <c r="S88" s="222">
        <f t="shared" si="11"/>
        <v>321</v>
      </c>
      <c r="T88" s="223"/>
      <c r="U88" s="222">
        <v>12.48</v>
      </c>
      <c r="V88" s="223"/>
      <c r="W88" s="222">
        <f t="shared" si="12"/>
        <v>4006.08</v>
      </c>
      <c r="X88" s="187"/>
      <c r="Y88" s="442" t="s">
        <v>803</v>
      </c>
      <c r="Z88" s="221"/>
      <c r="AA88" s="443">
        <f>+AG103</f>
        <v>46640.255995</v>
      </c>
      <c r="AB88" s="444"/>
      <c r="AC88" s="444"/>
      <c r="AD88" s="450"/>
      <c r="AE88" s="450"/>
      <c r="AF88" s="450"/>
      <c r="AG88" s="451"/>
      <c r="AH88" s="961"/>
      <c r="AI88" s="961"/>
      <c r="AJ88" s="961"/>
      <c r="AK88" s="961"/>
      <c r="AL88" s="187"/>
      <c r="AM88" s="187"/>
    </row>
    <row r="89" spans="2:39" hidden="1" x14ac:dyDescent="0.25">
      <c r="B89" s="211"/>
      <c r="C89" s="211"/>
      <c r="D89" s="223" t="s">
        <v>366</v>
      </c>
      <c r="E89" s="532">
        <v>38168</v>
      </c>
      <c r="F89" s="222">
        <v>25</v>
      </c>
      <c r="G89" s="223"/>
      <c r="H89" s="533">
        <v>80</v>
      </c>
      <c r="I89" s="223"/>
      <c r="J89" s="222">
        <f t="shared" si="8"/>
        <v>799.2</v>
      </c>
      <c r="K89" s="223"/>
      <c r="L89" s="222">
        <v>100</v>
      </c>
      <c r="M89" s="223"/>
      <c r="N89" s="222">
        <f t="shared" si="9"/>
        <v>999</v>
      </c>
      <c r="O89" s="223"/>
      <c r="P89" s="223">
        <v>0</v>
      </c>
      <c r="Q89" s="222">
        <f t="shared" si="10"/>
        <v>5</v>
      </c>
      <c r="R89" s="223"/>
      <c r="S89" s="222">
        <f t="shared" si="11"/>
        <v>5</v>
      </c>
      <c r="T89" s="223"/>
      <c r="U89" s="222">
        <v>9.99</v>
      </c>
      <c r="V89" s="223"/>
      <c r="W89" s="222">
        <f t="shared" si="12"/>
        <v>49.95</v>
      </c>
      <c r="X89" s="187"/>
      <c r="Y89" s="446" t="s">
        <v>804</v>
      </c>
      <c r="Z89" s="447"/>
      <c r="AA89" s="448"/>
      <c r="AB89" s="448"/>
      <c r="AC89" s="449">
        <f>+AC103</f>
        <v>43325.83</v>
      </c>
      <c r="AD89" s="450"/>
      <c r="AE89" s="450"/>
      <c r="AF89" s="450"/>
      <c r="AG89" s="445"/>
      <c r="AH89" s="961"/>
      <c r="AI89" s="961"/>
      <c r="AJ89" s="961"/>
      <c r="AK89" s="961"/>
      <c r="AL89" s="187"/>
      <c r="AM89" s="187"/>
    </row>
    <row r="90" spans="2:39" hidden="1" x14ac:dyDescent="0.25">
      <c r="B90" s="211"/>
      <c r="C90" s="211"/>
      <c r="D90" s="223" t="s">
        <v>366</v>
      </c>
      <c r="E90" s="532">
        <v>38168</v>
      </c>
      <c r="F90" s="222">
        <v>150</v>
      </c>
      <c r="G90" s="223"/>
      <c r="H90" s="533">
        <v>120</v>
      </c>
      <c r="I90" s="223"/>
      <c r="J90" s="222">
        <f t="shared" si="8"/>
        <v>1407.6000000000001</v>
      </c>
      <c r="K90" s="223"/>
      <c r="L90" s="222">
        <v>150</v>
      </c>
      <c r="M90" s="223"/>
      <c r="N90" s="222">
        <f t="shared" si="9"/>
        <v>1759.5</v>
      </c>
      <c r="O90" s="223"/>
      <c r="P90" s="223">
        <v>0</v>
      </c>
      <c r="Q90" s="222">
        <f t="shared" si="10"/>
        <v>120</v>
      </c>
      <c r="R90" s="223"/>
      <c r="S90" s="222">
        <f t="shared" si="11"/>
        <v>120</v>
      </c>
      <c r="T90" s="223"/>
      <c r="U90" s="222">
        <v>11.73</v>
      </c>
      <c r="V90" s="223"/>
      <c r="W90" s="222">
        <f t="shared" si="12"/>
        <v>1407.6000000000001</v>
      </c>
      <c r="X90" s="187"/>
      <c r="Y90" s="460" t="s">
        <v>1129</v>
      </c>
      <c r="Z90" s="454"/>
      <c r="AA90" s="454"/>
      <c r="AB90" s="454"/>
      <c r="AC90" s="233">
        <f>+AE103</f>
        <v>3314.425995000001</v>
      </c>
      <c r="AD90" s="454"/>
      <c r="AE90" s="454"/>
      <c r="AF90" s="454"/>
      <c r="AG90" s="455"/>
      <c r="AH90" s="961"/>
      <c r="AI90" s="961"/>
      <c r="AJ90" s="961"/>
      <c r="AK90" s="961"/>
      <c r="AL90" s="187"/>
      <c r="AM90" s="187"/>
    </row>
    <row r="91" spans="2:39" hidden="1" x14ac:dyDescent="0.25">
      <c r="B91" s="211"/>
      <c r="C91" s="211"/>
      <c r="D91" s="223" t="s">
        <v>366</v>
      </c>
      <c r="E91" s="532">
        <v>38168</v>
      </c>
      <c r="F91" s="222">
        <v>348</v>
      </c>
      <c r="G91" s="223"/>
      <c r="H91" s="533">
        <v>168</v>
      </c>
      <c r="I91" s="223"/>
      <c r="J91" s="222">
        <f t="shared" si="8"/>
        <v>3319.6800000000003</v>
      </c>
      <c r="K91" s="223"/>
      <c r="L91" s="222">
        <v>120</v>
      </c>
      <c r="M91" s="223"/>
      <c r="N91" s="222">
        <f t="shared" si="9"/>
        <v>2371.2000000000003</v>
      </c>
      <c r="O91" s="223"/>
      <c r="P91" s="223">
        <v>0</v>
      </c>
      <c r="Q91" s="222">
        <f t="shared" si="10"/>
        <v>396</v>
      </c>
      <c r="R91" s="223"/>
      <c r="S91" s="222">
        <f t="shared" si="11"/>
        <v>360</v>
      </c>
      <c r="T91" s="223"/>
      <c r="U91" s="222">
        <v>19.760000000000002</v>
      </c>
      <c r="V91" s="223"/>
      <c r="W91" s="222">
        <f t="shared" si="12"/>
        <v>7113.6</v>
      </c>
      <c r="X91" s="187"/>
      <c r="Y91" s="211"/>
      <c r="Z91" s="211"/>
      <c r="AA91" s="211"/>
      <c r="AB91" s="211"/>
      <c r="AC91" s="211"/>
      <c r="AD91" s="211"/>
      <c r="AE91" s="211"/>
      <c r="AF91" s="211"/>
      <c r="AG91" s="211"/>
      <c r="AH91" s="961"/>
      <c r="AI91" s="961"/>
      <c r="AJ91" s="961"/>
      <c r="AK91" s="961"/>
      <c r="AL91" s="187"/>
      <c r="AM91" s="187"/>
    </row>
    <row r="92" spans="2:39" hidden="1" x14ac:dyDescent="0.25">
      <c r="B92" s="211"/>
      <c r="C92" s="211"/>
      <c r="D92" s="223" t="s">
        <v>366</v>
      </c>
      <c r="E92" s="532">
        <v>38168</v>
      </c>
      <c r="F92" s="222">
        <v>220</v>
      </c>
      <c r="G92" s="223"/>
      <c r="H92" s="533">
        <v>120</v>
      </c>
      <c r="I92" s="223"/>
      <c r="J92" s="222">
        <f t="shared" si="8"/>
        <v>2125.2000000000003</v>
      </c>
      <c r="K92" s="223"/>
      <c r="L92" s="222">
        <v>140</v>
      </c>
      <c r="M92" s="223"/>
      <c r="N92" s="222">
        <f t="shared" si="9"/>
        <v>2479.4</v>
      </c>
      <c r="O92" s="223"/>
      <c r="P92" s="223">
        <v>0</v>
      </c>
      <c r="Q92" s="222">
        <f t="shared" si="10"/>
        <v>200</v>
      </c>
      <c r="R92" s="223"/>
      <c r="S92" s="222">
        <f t="shared" si="11"/>
        <v>200</v>
      </c>
      <c r="T92" s="223"/>
      <c r="U92" s="222">
        <v>17.71</v>
      </c>
      <c r="V92" s="223"/>
      <c r="W92" s="222">
        <f t="shared" si="12"/>
        <v>3542</v>
      </c>
      <c r="X92" s="187"/>
      <c r="Y92" s="211"/>
      <c r="Z92" s="211"/>
      <c r="AA92" s="461">
        <f>SUM(AA84:AA90)</f>
        <v>95457.636354999995</v>
      </c>
      <c r="AB92" s="211"/>
      <c r="AC92" s="461">
        <f>SUM(AC86:AC90)</f>
        <v>95457.636354999995</v>
      </c>
      <c r="AD92" s="211"/>
      <c r="AE92" s="211" t="s">
        <v>612</v>
      </c>
      <c r="AF92" s="211"/>
      <c r="AG92" s="211"/>
      <c r="AH92" s="961"/>
      <c r="AI92" s="961"/>
      <c r="AJ92" s="961"/>
      <c r="AK92" s="961"/>
      <c r="AL92" s="187"/>
      <c r="AM92" s="187"/>
    </row>
    <row r="93" spans="2:39" hidden="1" x14ac:dyDescent="0.25">
      <c r="B93" s="211"/>
      <c r="C93" s="211"/>
      <c r="D93" s="223" t="s">
        <v>366</v>
      </c>
      <c r="E93" s="532">
        <v>38168</v>
      </c>
      <c r="F93" s="222">
        <v>348</v>
      </c>
      <c r="G93" s="223"/>
      <c r="H93" s="533">
        <v>168</v>
      </c>
      <c r="I93" s="223"/>
      <c r="J93" s="222">
        <f t="shared" si="8"/>
        <v>3627.12</v>
      </c>
      <c r="K93" s="223"/>
      <c r="L93" s="222">
        <v>360</v>
      </c>
      <c r="M93" s="223"/>
      <c r="N93" s="222">
        <f t="shared" si="9"/>
        <v>7772.4</v>
      </c>
      <c r="O93" s="223"/>
      <c r="P93" s="223">
        <v>0</v>
      </c>
      <c r="Q93" s="222">
        <f t="shared" si="10"/>
        <v>156</v>
      </c>
      <c r="R93" s="223"/>
      <c r="S93" s="222">
        <v>0</v>
      </c>
      <c r="T93" s="223"/>
      <c r="U93" s="222">
        <v>21.59</v>
      </c>
      <c r="V93" s="223"/>
      <c r="W93" s="222">
        <f t="shared" si="12"/>
        <v>0</v>
      </c>
      <c r="X93" s="187"/>
      <c r="Y93" s="211"/>
      <c r="Z93" s="211"/>
      <c r="AA93" s="211"/>
      <c r="AB93" s="211"/>
      <c r="AC93" s="211"/>
      <c r="AD93" s="211"/>
      <c r="AE93" s="211"/>
      <c r="AF93" s="211"/>
      <c r="AG93" s="211"/>
      <c r="AH93" s="961"/>
      <c r="AI93" s="961"/>
      <c r="AJ93" s="961"/>
      <c r="AK93" s="961"/>
      <c r="AL93" s="187"/>
      <c r="AM93" s="187"/>
    </row>
    <row r="94" spans="2:39" hidden="1" x14ac:dyDescent="0.25">
      <c r="B94" s="211"/>
      <c r="C94" s="211"/>
      <c r="D94" s="223" t="s">
        <v>366</v>
      </c>
      <c r="E94" s="532">
        <v>38168</v>
      </c>
      <c r="F94" s="222">
        <v>208</v>
      </c>
      <c r="G94" s="223"/>
      <c r="H94" s="533">
        <v>168</v>
      </c>
      <c r="I94" s="223"/>
      <c r="J94" s="222">
        <f t="shared" si="8"/>
        <v>2901.36</v>
      </c>
      <c r="K94" s="223"/>
      <c r="L94" s="222">
        <v>150</v>
      </c>
      <c r="M94" s="223"/>
      <c r="N94" s="222">
        <f t="shared" si="9"/>
        <v>2590.5</v>
      </c>
      <c r="O94" s="223"/>
      <c r="P94" s="223">
        <v>0</v>
      </c>
      <c r="Q94" s="222">
        <f t="shared" si="10"/>
        <v>226</v>
      </c>
      <c r="R94" s="223"/>
      <c r="S94" s="222">
        <f>IF(Q94&lt;360, Q94, 360)</f>
        <v>226</v>
      </c>
      <c r="T94" s="223"/>
      <c r="U94" s="222">
        <v>17.27</v>
      </c>
      <c r="V94" s="223"/>
      <c r="W94" s="222">
        <f t="shared" si="12"/>
        <v>3903.02</v>
      </c>
      <c r="X94" s="187"/>
      <c r="Y94" s="211"/>
      <c r="Z94" s="211"/>
      <c r="AA94" s="211"/>
      <c r="AB94" s="211"/>
      <c r="AC94" s="211"/>
      <c r="AD94" s="211"/>
      <c r="AE94" s="211"/>
      <c r="AF94" s="211"/>
      <c r="AG94" s="211"/>
      <c r="AH94" s="961"/>
      <c r="AI94" s="961"/>
      <c r="AJ94" s="961"/>
      <c r="AK94" s="961"/>
      <c r="AL94" s="187"/>
      <c r="AM94" s="187"/>
    </row>
    <row r="95" spans="2:39" ht="13.8" hidden="1" thickBot="1" x14ac:dyDescent="0.3">
      <c r="B95" s="211"/>
      <c r="C95" s="211"/>
      <c r="D95" s="223" t="s">
        <v>366</v>
      </c>
      <c r="E95" s="532">
        <v>38168</v>
      </c>
      <c r="F95" s="222">
        <v>40</v>
      </c>
      <c r="G95" s="223"/>
      <c r="H95" s="533">
        <v>168</v>
      </c>
      <c r="I95" s="223"/>
      <c r="J95" s="222">
        <f t="shared" si="8"/>
        <v>3554.88</v>
      </c>
      <c r="K95" s="223"/>
      <c r="L95" s="222">
        <v>120</v>
      </c>
      <c r="M95" s="223"/>
      <c r="N95" s="222">
        <f t="shared" si="9"/>
        <v>2539.1999999999998</v>
      </c>
      <c r="O95" s="223"/>
      <c r="P95" s="223">
        <v>0</v>
      </c>
      <c r="Q95" s="222">
        <f t="shared" si="10"/>
        <v>88</v>
      </c>
      <c r="R95" s="223"/>
      <c r="S95" s="222">
        <f>IF(Q95&lt;360, Q95, 360)</f>
        <v>88</v>
      </c>
      <c r="T95" s="223"/>
      <c r="U95" s="222">
        <v>21.16</v>
      </c>
      <c r="V95" s="223"/>
      <c r="W95" s="222">
        <f t="shared" si="12"/>
        <v>1862.08</v>
      </c>
      <c r="X95" s="187"/>
      <c r="Y95" s="462"/>
      <c r="Z95" s="462"/>
      <c r="AA95" s="462"/>
      <c r="AB95" s="462"/>
      <c r="AC95" s="462"/>
      <c r="AD95" s="462"/>
      <c r="AE95" s="462"/>
      <c r="AF95" s="462"/>
      <c r="AG95" s="462"/>
      <c r="AH95" s="1202"/>
      <c r="AI95" s="961"/>
      <c r="AJ95" s="961"/>
      <c r="AK95" s="961"/>
      <c r="AL95" s="187"/>
      <c r="AM95" s="187"/>
    </row>
    <row r="96" spans="2:39" hidden="1" x14ac:dyDescent="0.25">
      <c r="B96" s="211"/>
      <c r="C96" s="211"/>
      <c r="D96" s="223" t="s">
        <v>366</v>
      </c>
      <c r="E96" s="532">
        <v>38168</v>
      </c>
      <c r="F96" s="222">
        <v>223</v>
      </c>
      <c r="G96" s="223"/>
      <c r="H96" s="533">
        <v>168</v>
      </c>
      <c r="I96" s="223"/>
      <c r="J96" s="222">
        <f t="shared" si="8"/>
        <v>3309.6</v>
      </c>
      <c r="K96" s="223"/>
      <c r="L96" s="222">
        <v>120</v>
      </c>
      <c r="M96" s="223"/>
      <c r="N96" s="222">
        <f t="shared" si="9"/>
        <v>2364</v>
      </c>
      <c r="O96" s="223"/>
      <c r="P96" s="223">
        <v>0</v>
      </c>
      <c r="Q96" s="222">
        <f t="shared" si="10"/>
        <v>271</v>
      </c>
      <c r="R96" s="223"/>
      <c r="S96" s="222">
        <f>IF(Q96&lt;360, Q96, 360)</f>
        <v>271</v>
      </c>
      <c r="T96" s="223"/>
      <c r="U96" s="222">
        <v>19.7</v>
      </c>
      <c r="V96" s="223"/>
      <c r="W96" s="222">
        <f t="shared" si="12"/>
        <v>5338.7</v>
      </c>
      <c r="X96" s="187"/>
      <c r="Y96" s="2368" t="s">
        <v>801</v>
      </c>
      <c r="Z96" s="2369"/>
      <c r="AA96" s="2369"/>
      <c r="AB96" s="2369"/>
      <c r="AC96" s="2369"/>
      <c r="AD96" s="2369"/>
      <c r="AE96" s="2369"/>
      <c r="AF96" s="2369"/>
      <c r="AG96" s="2370"/>
      <c r="AH96" s="1202"/>
      <c r="AI96" s="961"/>
      <c r="AJ96" s="961"/>
      <c r="AK96" s="961"/>
      <c r="AL96" s="187"/>
      <c r="AM96" s="187"/>
    </row>
    <row r="97" spans="2:39" hidden="1" x14ac:dyDescent="0.25">
      <c r="B97" s="211"/>
      <c r="C97" s="211"/>
      <c r="D97" s="223" t="s">
        <v>366</v>
      </c>
      <c r="E97" s="532">
        <v>38168</v>
      </c>
      <c r="F97" s="222">
        <v>75</v>
      </c>
      <c r="G97" s="223"/>
      <c r="H97" s="533">
        <v>120</v>
      </c>
      <c r="I97" s="223"/>
      <c r="J97" s="222">
        <f t="shared" si="8"/>
        <v>3915.6000000000004</v>
      </c>
      <c r="K97" s="223"/>
      <c r="L97" s="222">
        <v>100</v>
      </c>
      <c r="M97" s="223"/>
      <c r="N97" s="222">
        <f t="shared" si="9"/>
        <v>3263.0000000000005</v>
      </c>
      <c r="O97" s="223"/>
      <c r="P97" s="223">
        <v>0</v>
      </c>
      <c r="Q97" s="222">
        <f t="shared" si="10"/>
        <v>95</v>
      </c>
      <c r="R97" s="223"/>
      <c r="S97" s="222">
        <f>IF(Q97&lt;360, Q97, 360)</f>
        <v>95</v>
      </c>
      <c r="T97" s="223"/>
      <c r="U97" s="222">
        <v>32.630000000000003</v>
      </c>
      <c r="V97" s="223"/>
      <c r="W97" s="222">
        <f t="shared" si="12"/>
        <v>3099.8500000000004</v>
      </c>
      <c r="X97" s="187"/>
      <c r="Y97" s="249"/>
      <c r="Z97" s="38"/>
      <c r="AA97" s="38"/>
      <c r="AB97" s="38"/>
      <c r="AC97" s="38"/>
      <c r="AD97" s="38"/>
      <c r="AE97" s="38"/>
      <c r="AF97" s="38"/>
      <c r="AG97" s="255"/>
      <c r="AH97" s="1202"/>
      <c r="AI97" s="961"/>
      <c r="AJ97" s="961"/>
      <c r="AK97" s="961"/>
      <c r="AL97" s="187"/>
      <c r="AM97" s="187"/>
    </row>
    <row r="98" spans="2:39" hidden="1" x14ac:dyDescent="0.25">
      <c r="B98" s="211"/>
      <c r="C98" s="211"/>
      <c r="D98" s="223" t="s">
        <v>366</v>
      </c>
      <c r="E98" s="532">
        <v>38168</v>
      </c>
      <c r="F98" s="222">
        <v>360</v>
      </c>
      <c r="G98" s="223"/>
      <c r="H98" s="533">
        <v>168</v>
      </c>
      <c r="I98" s="223"/>
      <c r="J98" s="222">
        <f t="shared" si="8"/>
        <v>1664.88</v>
      </c>
      <c r="K98" s="223"/>
      <c r="L98" s="222">
        <v>360</v>
      </c>
      <c r="M98" s="223"/>
      <c r="N98" s="222">
        <f t="shared" si="9"/>
        <v>3567.6</v>
      </c>
      <c r="O98" s="223"/>
      <c r="P98" s="223">
        <v>24</v>
      </c>
      <c r="Q98" s="222">
        <f t="shared" si="10"/>
        <v>168</v>
      </c>
      <c r="R98" s="223"/>
      <c r="S98" s="222">
        <v>0</v>
      </c>
      <c r="T98" s="223"/>
      <c r="U98" s="222">
        <v>9.91</v>
      </c>
      <c r="V98" s="223"/>
      <c r="W98" s="222">
        <f t="shared" si="12"/>
        <v>0</v>
      </c>
      <c r="X98" s="187"/>
      <c r="Y98" s="247"/>
      <c r="Z98" s="248"/>
      <c r="AA98" s="225"/>
      <c r="AB98" s="225"/>
      <c r="AC98" s="225"/>
      <c r="AD98" s="225"/>
      <c r="AE98" s="463" t="s">
        <v>727</v>
      </c>
      <c r="AF98" s="225"/>
      <c r="AG98" s="226"/>
      <c r="AH98" s="1201"/>
      <c r="AI98" s="961"/>
      <c r="AJ98" s="961"/>
      <c r="AK98" s="961"/>
      <c r="AL98" s="187"/>
      <c r="AM98" s="187"/>
    </row>
    <row r="99" spans="2:39" hidden="1" x14ac:dyDescent="0.25">
      <c r="B99" s="211"/>
      <c r="C99" s="211"/>
      <c r="D99" s="223" t="s">
        <v>366</v>
      </c>
      <c r="E99" s="532">
        <v>38168</v>
      </c>
      <c r="F99" s="222">
        <v>160</v>
      </c>
      <c r="G99" s="223"/>
      <c r="H99" s="533">
        <v>144</v>
      </c>
      <c r="I99" s="223"/>
      <c r="J99" s="222">
        <f t="shared" si="8"/>
        <v>2420.64</v>
      </c>
      <c r="K99" s="223"/>
      <c r="L99" s="222">
        <v>100</v>
      </c>
      <c r="M99" s="223"/>
      <c r="N99" s="222">
        <f t="shared" si="9"/>
        <v>1680.9999999999998</v>
      </c>
      <c r="O99" s="223"/>
      <c r="P99" s="223">
        <v>0</v>
      </c>
      <c r="Q99" s="222">
        <f t="shared" si="10"/>
        <v>204</v>
      </c>
      <c r="R99" s="223"/>
      <c r="S99" s="222">
        <f>IF(Q99&lt;360, Q99, 360)</f>
        <v>204</v>
      </c>
      <c r="T99" s="223"/>
      <c r="U99" s="222">
        <v>16.809999999999999</v>
      </c>
      <c r="V99" s="223"/>
      <c r="W99" s="222">
        <f t="shared" si="12"/>
        <v>3429.24</v>
      </c>
      <c r="X99" s="187"/>
      <c r="Y99" s="249"/>
      <c r="Z99" s="38"/>
      <c r="AA99" s="38"/>
      <c r="AB99" s="38"/>
      <c r="AC99" s="251" t="s">
        <v>617</v>
      </c>
      <c r="AD99" s="250"/>
      <c r="AE99" s="464">
        <v>7.6499999999999999E-2</v>
      </c>
      <c r="AF99" s="250"/>
      <c r="AG99" s="262" t="s">
        <v>131</v>
      </c>
      <c r="AH99" s="1201"/>
      <c r="AI99" s="961"/>
      <c r="AJ99" s="961"/>
      <c r="AK99" s="961"/>
      <c r="AL99" s="187"/>
      <c r="AM99" s="187"/>
    </row>
    <row r="100" spans="2:39" hidden="1" x14ac:dyDescent="0.25">
      <c r="B100" s="211"/>
      <c r="C100" s="211"/>
      <c r="D100" s="223" t="s">
        <v>366</v>
      </c>
      <c r="E100" s="532">
        <v>38168</v>
      </c>
      <c r="F100" s="222">
        <v>193</v>
      </c>
      <c r="G100" s="223"/>
      <c r="H100" s="533">
        <v>168</v>
      </c>
      <c r="I100" s="223"/>
      <c r="J100" s="222">
        <f t="shared" si="8"/>
        <v>2662.7999999999997</v>
      </c>
      <c r="K100" s="223"/>
      <c r="L100" s="222">
        <v>100</v>
      </c>
      <c r="M100" s="223"/>
      <c r="N100" s="222">
        <f t="shared" si="9"/>
        <v>1585</v>
      </c>
      <c r="O100" s="223"/>
      <c r="P100" s="223">
        <v>16</v>
      </c>
      <c r="Q100" s="222">
        <f t="shared" si="10"/>
        <v>261</v>
      </c>
      <c r="R100" s="223"/>
      <c r="S100" s="222">
        <f>IF(Q100&lt;360, Q100, 360)</f>
        <v>261</v>
      </c>
      <c r="T100" s="223"/>
      <c r="U100" s="222">
        <v>15.85</v>
      </c>
      <c r="V100" s="223"/>
      <c r="W100" s="222">
        <f t="shared" si="12"/>
        <v>4136.8499999999995</v>
      </c>
      <c r="X100" s="187"/>
      <c r="Y100" s="249" t="s">
        <v>199</v>
      </c>
      <c r="Z100" s="38"/>
      <c r="AA100" s="38"/>
      <c r="AB100" s="38"/>
      <c r="AC100" s="252">
        <v>50766.04</v>
      </c>
      <c r="AD100" s="79"/>
      <c r="AE100" s="465">
        <f>SUM(AC100*0.0765)</f>
        <v>3883.6020600000002</v>
      </c>
      <c r="AF100" s="79"/>
      <c r="AG100" s="100">
        <f>SUM(AC100+AE100)</f>
        <v>54649.642059999998</v>
      </c>
      <c r="AH100" s="1203"/>
      <c r="AI100" s="961"/>
      <c r="AJ100" s="961"/>
      <c r="AK100" s="961"/>
      <c r="AL100" s="187"/>
      <c r="AM100" s="187"/>
    </row>
    <row r="101" spans="2:39" hidden="1" x14ac:dyDescent="0.25">
      <c r="B101" s="211"/>
      <c r="C101" s="211"/>
      <c r="D101" s="223" t="s">
        <v>366</v>
      </c>
      <c r="E101" s="532">
        <v>38168</v>
      </c>
      <c r="F101" s="222">
        <v>148</v>
      </c>
      <c r="G101" s="223"/>
      <c r="H101" s="533">
        <v>168</v>
      </c>
      <c r="I101" s="223"/>
      <c r="J101" s="222">
        <f t="shared" si="8"/>
        <v>5223.12</v>
      </c>
      <c r="K101" s="223"/>
      <c r="L101" s="222">
        <v>100</v>
      </c>
      <c r="M101" s="223"/>
      <c r="N101" s="222">
        <f t="shared" si="9"/>
        <v>3109</v>
      </c>
      <c r="O101" s="223"/>
      <c r="P101" s="223">
        <v>0</v>
      </c>
      <c r="Q101" s="222">
        <f t="shared" si="10"/>
        <v>216</v>
      </c>
      <c r="R101" s="223"/>
      <c r="S101" s="222">
        <f>IF(Q101&lt;360, Q101, 360)</f>
        <v>216</v>
      </c>
      <c r="T101" s="223"/>
      <c r="U101" s="222">
        <v>31.09</v>
      </c>
      <c r="V101" s="223"/>
      <c r="W101" s="222">
        <f t="shared" si="12"/>
        <v>6715.44</v>
      </c>
      <c r="X101" s="187"/>
      <c r="Y101" s="249" t="s">
        <v>125</v>
      </c>
      <c r="Z101" s="38"/>
      <c r="AA101" s="38"/>
      <c r="AB101" s="38"/>
      <c r="AC101" s="252">
        <v>45348.24</v>
      </c>
      <c r="AD101" s="79"/>
      <c r="AE101" s="465">
        <f>SUM(AC101*0.0765)</f>
        <v>3469.1403599999999</v>
      </c>
      <c r="AF101" s="79"/>
      <c r="AG101" s="100">
        <f>SUM(AC101+AE101)</f>
        <v>48817.380359999996</v>
      </c>
      <c r="AH101" s="1203"/>
      <c r="AI101" s="961"/>
      <c r="AJ101" s="961"/>
      <c r="AK101" s="961"/>
      <c r="AL101" s="187"/>
      <c r="AM101" s="187"/>
    </row>
    <row r="102" spans="2:39" hidden="1" x14ac:dyDescent="0.25">
      <c r="B102" s="211"/>
      <c r="C102" s="211"/>
      <c r="D102" s="223"/>
      <c r="E102" s="223"/>
      <c r="F102" s="223"/>
      <c r="G102" s="223"/>
      <c r="H102" s="223"/>
      <c r="I102" s="223"/>
      <c r="J102" s="223"/>
      <c r="K102" s="223"/>
      <c r="L102" s="223"/>
      <c r="M102" s="223"/>
      <c r="N102" s="223"/>
      <c r="O102" s="223"/>
      <c r="P102" s="223"/>
      <c r="Q102" s="223"/>
      <c r="R102" s="223"/>
      <c r="S102" s="223"/>
      <c r="T102" s="223"/>
      <c r="U102" s="223"/>
      <c r="V102" s="223"/>
      <c r="W102" s="223"/>
      <c r="X102" s="187"/>
      <c r="Y102" s="249" t="s">
        <v>126</v>
      </c>
      <c r="Z102" s="38"/>
      <c r="AA102" s="38"/>
      <c r="AB102" s="38"/>
      <c r="AC102" s="253">
        <v>52788.45</v>
      </c>
      <c r="AD102" s="79"/>
      <c r="AE102" s="466">
        <f>SUM(AC102*0.0765)</f>
        <v>4038.3164249999995</v>
      </c>
      <c r="AF102" s="79"/>
      <c r="AG102" s="98">
        <f>SUM(AC102+AE102)</f>
        <v>56826.766424999994</v>
      </c>
      <c r="AH102" s="1203"/>
      <c r="AI102" s="961"/>
      <c r="AJ102" s="961"/>
      <c r="AK102" s="961"/>
      <c r="AL102" s="187"/>
      <c r="AM102" s="187"/>
    </row>
    <row r="103" spans="2:39" ht="13.8" hidden="1" thickBot="1" x14ac:dyDescent="0.3">
      <c r="B103" s="211"/>
      <c r="C103" s="211"/>
      <c r="D103" s="223"/>
      <c r="E103" s="223"/>
      <c r="F103" s="223"/>
      <c r="G103" s="223"/>
      <c r="H103" s="223"/>
      <c r="I103" s="223"/>
      <c r="J103" s="223"/>
      <c r="K103" s="223"/>
      <c r="L103" s="223"/>
      <c r="M103" s="223"/>
      <c r="N103" s="223"/>
      <c r="O103" s="223"/>
      <c r="P103" s="223"/>
      <c r="Q103" s="223"/>
      <c r="R103" s="223"/>
      <c r="S103" s="223"/>
      <c r="T103" s="223"/>
      <c r="U103" s="223"/>
      <c r="V103" s="223"/>
      <c r="W103" s="223"/>
      <c r="X103" s="187"/>
      <c r="Y103" s="249" t="s">
        <v>124</v>
      </c>
      <c r="Z103" s="38"/>
      <c r="AA103" s="38"/>
      <c r="AB103" s="38"/>
      <c r="AC103" s="254">
        <f>SUM(AC100+AC101-AC102)</f>
        <v>43325.83</v>
      </c>
      <c r="AD103" s="80"/>
      <c r="AE103" s="467">
        <f>SUM(AE100+AE101-AE102)</f>
        <v>3314.425995000001</v>
      </c>
      <c r="AF103" s="80"/>
      <c r="AG103" s="263">
        <f>SUM(AC103+AE103)</f>
        <v>46640.255995</v>
      </c>
      <c r="AH103" s="1203"/>
      <c r="AI103" s="961"/>
      <c r="AJ103" s="961"/>
      <c r="AK103" s="961"/>
      <c r="AL103" s="187"/>
      <c r="AM103" s="187"/>
    </row>
    <row r="104" spans="2:39" ht="13.8" hidden="1" thickTop="1" x14ac:dyDescent="0.25">
      <c r="B104" s="211" t="s">
        <v>73</v>
      </c>
      <c r="C104" s="211"/>
      <c r="D104" s="223"/>
      <c r="E104" s="223"/>
      <c r="F104" s="222">
        <f>SUM(F85:F101)</f>
        <v>3255</v>
      </c>
      <c r="G104" s="223"/>
      <c r="H104" s="222">
        <f>SUM(H85:H101)</f>
        <v>2504</v>
      </c>
      <c r="I104" s="223"/>
      <c r="J104" s="222">
        <f>SUM(J85:J101)</f>
        <v>45348.240000000005</v>
      </c>
      <c r="K104" s="223"/>
      <c r="L104" s="222">
        <f>SUM(L85:L101)</f>
        <v>2560</v>
      </c>
      <c r="M104" s="223"/>
      <c r="N104" s="222">
        <f>SUM(N85:N101)</f>
        <v>43866.400000000001</v>
      </c>
      <c r="O104" s="223"/>
      <c r="P104" s="222">
        <f>SUM(P85:P101)</f>
        <v>40</v>
      </c>
      <c r="Q104" s="222">
        <f>SUM(Q85:Q101)</f>
        <v>3199</v>
      </c>
      <c r="R104" s="223"/>
      <c r="S104" s="222">
        <f>SUM(S85:S101)</f>
        <v>2839</v>
      </c>
      <c r="T104" s="223"/>
      <c r="U104" s="222">
        <f>SUM(U85:U101)</f>
        <v>303.94</v>
      </c>
      <c r="V104" s="223"/>
      <c r="W104" s="222">
        <f>SUM(W85:W101)</f>
        <v>52788.45</v>
      </c>
      <c r="X104" s="187"/>
      <c r="Y104" s="249"/>
      <c r="Z104" s="38"/>
      <c r="AA104" s="79"/>
      <c r="AB104" s="79"/>
      <c r="AC104" s="79"/>
      <c r="AD104" s="99"/>
      <c r="AE104" s="99"/>
      <c r="AF104" s="99"/>
      <c r="AG104" s="101"/>
      <c r="AH104" s="1203"/>
      <c r="AI104" s="961"/>
      <c r="AJ104" s="961"/>
      <c r="AK104" s="961"/>
      <c r="AL104" s="187"/>
      <c r="AM104" s="187"/>
    </row>
    <row r="105" spans="2:39" hidden="1" x14ac:dyDescent="0.25">
      <c r="B105" s="211"/>
      <c r="C105" s="211"/>
      <c r="D105" s="211"/>
      <c r="E105" s="211"/>
      <c r="F105" s="211"/>
      <c r="G105" s="211"/>
      <c r="H105" s="211"/>
      <c r="I105" s="211"/>
      <c r="J105" s="211"/>
      <c r="K105" s="211"/>
      <c r="L105" s="211"/>
      <c r="M105" s="211"/>
      <c r="O105" s="211"/>
      <c r="P105" s="211"/>
      <c r="Q105" s="211"/>
      <c r="R105" s="211"/>
      <c r="S105" s="211"/>
      <c r="T105" s="211"/>
      <c r="U105" s="211"/>
      <c r="V105" s="211"/>
      <c r="W105" s="211"/>
      <c r="X105" s="211"/>
      <c r="Y105" s="468" t="s">
        <v>618</v>
      </c>
      <c r="Z105" s="434"/>
      <c r="AA105" s="465"/>
      <c r="AB105" s="465"/>
      <c r="AC105" s="465"/>
      <c r="AD105" s="469"/>
      <c r="AE105" s="469"/>
      <c r="AF105" s="469"/>
      <c r="AG105" s="470"/>
      <c r="AH105" s="1203"/>
      <c r="AI105" s="961"/>
      <c r="AJ105" s="961"/>
      <c r="AK105" s="961"/>
      <c r="AL105" s="187"/>
      <c r="AM105" s="187"/>
    </row>
    <row r="106" spans="2:39" ht="13.8" hidden="1" thickBot="1" x14ac:dyDescent="0.3">
      <c r="B106" s="223"/>
      <c r="C106" s="211"/>
      <c r="D106" s="211"/>
      <c r="E106" s="211"/>
      <c r="F106" s="211"/>
      <c r="G106" s="211"/>
      <c r="H106" s="211"/>
      <c r="I106" s="211"/>
      <c r="J106" s="222"/>
      <c r="K106" s="222"/>
      <c r="L106" s="222"/>
      <c r="M106" s="222"/>
      <c r="N106" s="222"/>
      <c r="O106" s="222"/>
      <c r="P106" s="222"/>
      <c r="Q106" s="222"/>
      <c r="R106" s="222"/>
      <c r="S106" s="222"/>
      <c r="T106" s="222"/>
      <c r="U106" s="222"/>
      <c r="V106" s="222"/>
      <c r="W106" s="222"/>
      <c r="X106" s="211"/>
      <c r="Y106" s="471" t="s">
        <v>783</v>
      </c>
      <c r="Z106" s="472"/>
      <c r="AA106" s="473"/>
      <c r="AB106" s="474"/>
      <c r="AC106" s="474"/>
      <c r="AD106" s="474"/>
      <c r="AE106" s="474"/>
      <c r="AF106" s="474"/>
      <c r="AG106" s="475"/>
      <c r="AH106" s="1202"/>
      <c r="AI106" s="961"/>
      <c r="AJ106" s="961"/>
      <c r="AK106" s="961"/>
      <c r="AL106" s="187"/>
      <c r="AM106" s="187"/>
    </row>
    <row r="107" spans="2:39" hidden="1" x14ac:dyDescent="0.25">
      <c r="B107" s="224" t="s">
        <v>1133</v>
      </c>
      <c r="C107" s="224"/>
      <c r="D107" s="224"/>
      <c r="E107" s="224"/>
      <c r="F107" s="224"/>
      <c r="G107" s="224"/>
      <c r="H107" s="224"/>
      <c r="I107" s="224"/>
      <c r="J107" s="224"/>
      <c r="K107" s="224"/>
      <c r="L107" s="224"/>
      <c r="M107" s="224"/>
      <c r="N107" s="224" t="s">
        <v>200</v>
      </c>
      <c r="O107" s="224"/>
      <c r="P107" s="224"/>
      <c r="Q107" s="224"/>
      <c r="R107" s="224"/>
      <c r="S107" s="224"/>
      <c r="T107" s="224"/>
      <c r="U107" s="224"/>
      <c r="V107" s="224"/>
      <c r="W107" s="224" t="s">
        <v>370</v>
      </c>
      <c r="X107" s="187"/>
      <c r="Y107" s="187"/>
      <c r="Z107" s="187"/>
      <c r="AA107" s="220"/>
      <c r="AB107" s="220"/>
      <c r="AC107" s="220"/>
      <c r="AD107" s="220"/>
      <c r="AE107" s="220"/>
      <c r="AF107" s="220"/>
      <c r="AG107" s="220"/>
      <c r="AH107" s="1202"/>
      <c r="AI107" s="961"/>
      <c r="AJ107" s="961"/>
      <c r="AK107" s="961"/>
      <c r="AL107" s="187"/>
      <c r="AM107" s="187"/>
    </row>
    <row r="108" spans="2:39" hidden="1" x14ac:dyDescent="0.25">
      <c r="B108" s="211"/>
      <c r="C108" s="211"/>
      <c r="D108" s="211"/>
      <c r="E108" s="211"/>
      <c r="F108" s="211"/>
      <c r="G108" s="211"/>
      <c r="H108" s="211"/>
      <c r="I108" s="211"/>
      <c r="J108" s="211"/>
      <c r="K108" s="211"/>
      <c r="L108" s="211"/>
      <c r="M108" s="211"/>
      <c r="O108" s="211"/>
      <c r="P108" s="211"/>
      <c r="Q108" s="211"/>
      <c r="R108" s="211"/>
      <c r="S108" s="211"/>
      <c r="T108" s="211"/>
      <c r="U108" s="211"/>
      <c r="V108" s="211"/>
      <c r="W108" s="211"/>
      <c r="X108" s="187"/>
      <c r="Y108" s="187" t="s">
        <v>129</v>
      </c>
      <c r="Z108" s="187"/>
      <c r="AA108" s="187"/>
      <c r="AB108" s="187"/>
      <c r="AC108" s="187"/>
      <c r="AD108" s="187"/>
      <c r="AE108" s="187"/>
      <c r="AF108" s="187"/>
      <c r="AG108" s="187"/>
      <c r="AH108" s="1202"/>
      <c r="AI108" s="961"/>
      <c r="AJ108" s="961"/>
      <c r="AK108" s="961"/>
      <c r="AL108" s="187"/>
      <c r="AM108" s="187"/>
    </row>
    <row r="109" spans="2:39" hidden="1" x14ac:dyDescent="0.25">
      <c r="B109" s="211"/>
      <c r="C109" s="211"/>
      <c r="D109" s="211"/>
      <c r="E109" s="211"/>
      <c r="F109" s="211"/>
      <c r="G109" s="211"/>
      <c r="H109" s="211"/>
      <c r="I109" s="211"/>
      <c r="J109" s="211"/>
      <c r="K109" s="211"/>
      <c r="L109" s="211"/>
      <c r="M109" s="211"/>
      <c r="O109" s="211"/>
      <c r="P109" s="211"/>
      <c r="Q109" s="211"/>
      <c r="R109" s="211"/>
      <c r="S109" s="211"/>
      <c r="T109" s="211"/>
      <c r="U109" s="211"/>
      <c r="V109" s="211"/>
      <c r="W109" s="211"/>
      <c r="X109" s="187"/>
      <c r="Y109" s="187" t="s">
        <v>132</v>
      </c>
      <c r="Z109" s="187"/>
      <c r="AA109" s="187"/>
      <c r="AB109" s="187"/>
      <c r="AC109" s="187"/>
      <c r="AD109" s="187"/>
      <c r="AE109" s="187"/>
      <c r="AF109" s="187"/>
      <c r="AG109" s="187"/>
      <c r="AH109" s="961"/>
      <c r="AI109" s="961"/>
      <c r="AJ109" s="961"/>
      <c r="AK109" s="961"/>
      <c r="AL109" s="187"/>
      <c r="AM109" s="187"/>
    </row>
    <row r="110" spans="2:39" hidden="1" x14ac:dyDescent="0.25">
      <c r="B110" s="211"/>
      <c r="C110" s="211"/>
      <c r="D110" s="211"/>
      <c r="E110" s="211"/>
      <c r="F110" s="211"/>
      <c r="G110" s="211"/>
      <c r="H110" s="211"/>
      <c r="I110" s="211"/>
      <c r="J110" s="211"/>
      <c r="K110" s="211"/>
      <c r="L110" s="211"/>
      <c r="M110" s="211"/>
      <c r="O110" s="211"/>
      <c r="P110" s="211"/>
      <c r="Q110" s="211"/>
      <c r="R110" s="211"/>
      <c r="S110" s="211"/>
      <c r="T110" s="211"/>
      <c r="U110" s="211"/>
      <c r="V110" s="211"/>
      <c r="W110" s="211"/>
      <c r="X110" s="187"/>
      <c r="Y110" s="187"/>
      <c r="Z110" s="187"/>
      <c r="AA110" s="187"/>
      <c r="AB110" s="187"/>
      <c r="AC110" s="187"/>
      <c r="AD110" s="187"/>
      <c r="AE110" s="187"/>
      <c r="AF110" s="187"/>
      <c r="AG110" s="187"/>
      <c r="AH110" s="961"/>
      <c r="AI110" s="961"/>
      <c r="AJ110" s="961"/>
      <c r="AK110" s="961"/>
      <c r="AL110" s="187"/>
      <c r="AM110" s="187"/>
    </row>
    <row r="111" spans="2:39" hidden="1" x14ac:dyDescent="0.25">
      <c r="B111" s="211"/>
      <c r="C111" s="211"/>
      <c r="D111" s="211"/>
      <c r="E111" s="211"/>
      <c r="F111" s="211"/>
      <c r="G111" s="211"/>
      <c r="H111" s="211"/>
      <c r="I111" s="211"/>
      <c r="J111" s="211"/>
      <c r="K111" s="211"/>
      <c r="L111" s="211"/>
      <c r="M111" s="211"/>
      <c r="O111" s="211"/>
      <c r="P111" s="211"/>
      <c r="Q111" s="211"/>
      <c r="R111" s="211"/>
      <c r="S111" s="211"/>
      <c r="T111" s="211"/>
      <c r="U111" s="211"/>
      <c r="V111" s="211"/>
      <c r="W111" s="211"/>
      <c r="X111" s="187"/>
      <c r="Y111" s="187"/>
      <c r="Z111" s="187"/>
      <c r="AA111" s="187"/>
      <c r="AB111" s="187"/>
      <c r="AC111" s="187"/>
      <c r="AD111" s="187"/>
      <c r="AE111" s="187"/>
      <c r="AF111" s="187"/>
      <c r="AG111" s="187"/>
      <c r="AH111" s="961"/>
      <c r="AI111" s="961"/>
      <c r="AJ111" s="961"/>
      <c r="AK111" s="961"/>
      <c r="AL111" s="187"/>
      <c r="AM111" s="187"/>
    </row>
    <row r="112" spans="2:39" hidden="1" x14ac:dyDescent="0.25">
      <c r="B112" s="2361" t="s">
        <v>347</v>
      </c>
      <c r="C112" s="2361"/>
      <c r="D112" s="2361"/>
      <c r="E112" s="2361"/>
      <c r="F112" s="2361"/>
      <c r="G112" s="2361"/>
      <c r="H112" s="2361"/>
      <c r="I112" s="2361"/>
      <c r="J112" s="2361"/>
      <c r="K112" s="2361"/>
      <c r="L112" s="2361"/>
      <c r="M112" s="2361"/>
      <c r="N112" s="2361"/>
      <c r="O112" s="2361"/>
      <c r="P112" s="2361"/>
      <c r="Q112" s="2361"/>
      <c r="R112" s="2361"/>
      <c r="S112" s="2361"/>
      <c r="T112" s="2361"/>
      <c r="U112" s="2361"/>
      <c r="V112" s="2361"/>
      <c r="W112" s="2361"/>
      <c r="X112" s="187"/>
      <c r="Y112" s="187"/>
      <c r="Z112" s="187"/>
      <c r="AA112" s="187"/>
      <c r="AB112" s="187"/>
      <c r="AC112" s="187"/>
      <c r="AD112" s="187"/>
      <c r="AE112" s="187"/>
      <c r="AF112" s="187"/>
      <c r="AG112" s="187"/>
      <c r="AH112" s="961"/>
      <c r="AI112" s="961"/>
      <c r="AJ112" s="961"/>
      <c r="AK112" s="961"/>
      <c r="AL112" s="187"/>
      <c r="AM112" s="187"/>
    </row>
    <row r="113" spans="2:39" hidden="1" x14ac:dyDescent="0.25">
      <c r="B113" s="2361" t="s">
        <v>348</v>
      </c>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187"/>
      <c r="Y113" s="187"/>
      <c r="Z113" s="187"/>
      <c r="AA113" s="187"/>
      <c r="AB113" s="187"/>
      <c r="AC113" s="187"/>
      <c r="AD113" s="187"/>
      <c r="AE113" s="187"/>
      <c r="AF113" s="187"/>
      <c r="AG113" s="187"/>
      <c r="AH113" s="961"/>
      <c r="AI113" s="961"/>
      <c r="AJ113" s="961"/>
      <c r="AK113" s="961"/>
      <c r="AL113" s="187"/>
      <c r="AM113" s="187"/>
    </row>
    <row r="114" spans="2:39" hidden="1" x14ac:dyDescent="0.25">
      <c r="B114" s="2362" t="s">
        <v>202</v>
      </c>
      <c r="C114" s="2362"/>
      <c r="D114" s="2362"/>
      <c r="E114" s="2362"/>
      <c r="F114" s="2362"/>
      <c r="G114" s="2362"/>
      <c r="H114" s="2362"/>
      <c r="I114" s="2362"/>
      <c r="J114" s="2362"/>
      <c r="K114" s="2362"/>
      <c r="L114" s="2362"/>
      <c r="M114" s="2362"/>
      <c r="N114" s="2362"/>
      <c r="O114" s="2362"/>
      <c r="P114" s="2362"/>
      <c r="Q114" s="2362"/>
      <c r="R114" s="2362"/>
      <c r="S114" s="2362"/>
      <c r="T114" s="2362"/>
      <c r="U114" s="2362"/>
      <c r="V114" s="2362"/>
      <c r="W114" s="2362"/>
      <c r="X114" s="187"/>
      <c r="Y114" s="187"/>
      <c r="Z114" s="187"/>
      <c r="AA114" s="187"/>
      <c r="AB114" s="187"/>
      <c r="AC114" s="187"/>
      <c r="AD114" s="187"/>
      <c r="AE114" s="187"/>
      <c r="AF114" s="187"/>
      <c r="AG114" s="187"/>
      <c r="AH114" s="961"/>
      <c r="AI114" s="961"/>
      <c r="AJ114" s="961"/>
      <c r="AK114" s="961"/>
      <c r="AL114" s="187"/>
      <c r="AM114" s="187"/>
    </row>
    <row r="115" spans="2:39" hidden="1" x14ac:dyDescent="0.25">
      <c r="B115" s="531" t="s">
        <v>709</v>
      </c>
      <c r="C115" s="531" t="s">
        <v>710</v>
      </c>
      <c r="D115" s="531" t="s">
        <v>711</v>
      </c>
      <c r="E115" s="531" t="s">
        <v>712</v>
      </c>
      <c r="F115" s="531"/>
      <c r="G115" s="531"/>
      <c r="H115" s="531" t="s">
        <v>713</v>
      </c>
      <c r="I115" s="531"/>
      <c r="J115" s="531" t="s">
        <v>714</v>
      </c>
      <c r="K115" s="531"/>
      <c r="L115" s="531" t="s">
        <v>653</v>
      </c>
      <c r="M115" s="531"/>
      <c r="N115" s="531" t="s">
        <v>664</v>
      </c>
      <c r="O115" s="531"/>
      <c r="P115" s="531" t="s">
        <v>1581</v>
      </c>
      <c r="Q115" s="531"/>
      <c r="R115" s="531"/>
      <c r="S115" s="531" t="s">
        <v>1585</v>
      </c>
      <c r="T115" s="531"/>
      <c r="U115" s="531" t="s">
        <v>1458</v>
      </c>
      <c r="V115" s="531"/>
      <c r="W115" s="531" t="s">
        <v>1459</v>
      </c>
      <c r="X115" s="187"/>
      <c r="Y115" s="187"/>
      <c r="Z115" s="187"/>
      <c r="AA115" s="187"/>
      <c r="AB115" s="187"/>
      <c r="AC115" s="187"/>
      <c r="AD115" s="187"/>
      <c r="AE115" s="187"/>
      <c r="AF115" s="187"/>
      <c r="AG115" s="187"/>
      <c r="AH115" s="961"/>
      <c r="AI115" s="961"/>
      <c r="AJ115" s="961"/>
      <c r="AK115" s="961"/>
      <c r="AL115" s="187"/>
      <c r="AM115" s="187"/>
    </row>
    <row r="116" spans="2:39" hidden="1" x14ac:dyDescent="0.25">
      <c r="B116" s="211"/>
      <c r="C116" s="211"/>
      <c r="D116" s="211"/>
      <c r="E116" s="211"/>
      <c r="F116" s="211"/>
      <c r="G116" s="211"/>
      <c r="H116" s="211"/>
      <c r="I116" s="211"/>
      <c r="J116" s="211"/>
      <c r="K116" s="211"/>
      <c r="L116" s="211"/>
      <c r="M116" s="211"/>
      <c r="O116" s="211"/>
      <c r="P116" s="211"/>
      <c r="Q116" s="211"/>
      <c r="R116" s="211"/>
      <c r="S116" s="211"/>
      <c r="T116" s="211"/>
      <c r="U116" s="211"/>
      <c r="V116" s="211"/>
      <c r="W116" s="211"/>
      <c r="X116" s="187"/>
      <c r="Y116" s="187"/>
      <c r="Z116" s="187"/>
      <c r="AA116" s="187"/>
      <c r="AB116" s="187"/>
      <c r="AC116" s="187"/>
      <c r="AD116" s="187"/>
      <c r="AE116" s="187"/>
      <c r="AF116" s="187"/>
      <c r="AG116" s="187"/>
      <c r="AH116" s="961"/>
      <c r="AI116" s="961"/>
      <c r="AJ116" s="961"/>
      <c r="AK116" s="961"/>
      <c r="AL116" s="187"/>
      <c r="AM116" s="187"/>
    </row>
    <row r="117" spans="2:39" hidden="1" x14ac:dyDescent="0.25">
      <c r="B117" s="211" t="s">
        <v>350</v>
      </c>
      <c r="C117" s="211"/>
      <c r="D117" s="211" t="s">
        <v>351</v>
      </c>
      <c r="E117" s="211" t="s">
        <v>352</v>
      </c>
      <c r="F117" s="211" t="s">
        <v>196</v>
      </c>
      <c r="G117" s="211"/>
      <c r="H117" s="211" t="s">
        <v>353</v>
      </c>
      <c r="I117" s="211"/>
      <c r="J117" s="211" t="s">
        <v>354</v>
      </c>
      <c r="K117" s="211"/>
      <c r="L117" s="211" t="s">
        <v>353</v>
      </c>
      <c r="M117" s="211"/>
      <c r="N117" s="211" t="s">
        <v>355</v>
      </c>
      <c r="O117" s="211"/>
      <c r="P117" s="211" t="s">
        <v>353</v>
      </c>
      <c r="Q117" s="211" t="s">
        <v>197</v>
      </c>
      <c r="R117" s="211"/>
      <c r="S117" s="211" t="s">
        <v>355</v>
      </c>
      <c r="T117" s="211"/>
      <c r="U117" s="211" t="s">
        <v>356</v>
      </c>
      <c r="V117" s="211"/>
      <c r="W117" s="211" t="s">
        <v>355</v>
      </c>
      <c r="X117" s="187"/>
      <c r="Y117" s="488"/>
      <c r="Z117" s="489" t="s">
        <v>192</v>
      </c>
      <c r="AA117" s="490"/>
      <c r="AB117" s="490"/>
      <c r="AC117" s="489"/>
      <c r="AD117" s="489"/>
      <c r="AE117" s="489"/>
      <c r="AF117" s="489"/>
      <c r="AG117" s="491"/>
      <c r="AH117" s="961"/>
      <c r="AI117" s="961"/>
      <c r="AJ117" s="961"/>
      <c r="AK117" s="961"/>
      <c r="AL117" s="187"/>
      <c r="AM117" s="187"/>
    </row>
    <row r="118" spans="2:39" hidden="1" x14ac:dyDescent="0.25">
      <c r="B118" s="221" t="s">
        <v>357</v>
      </c>
      <c r="C118" s="221" t="s">
        <v>358</v>
      </c>
      <c r="D118" s="221" t="s">
        <v>359</v>
      </c>
      <c r="E118" s="221" t="s">
        <v>360</v>
      </c>
      <c r="F118" s="434" t="s">
        <v>364</v>
      </c>
      <c r="G118" s="434"/>
      <c r="H118" s="221" t="s">
        <v>361</v>
      </c>
      <c r="I118" s="211"/>
      <c r="J118" s="221" t="s">
        <v>361</v>
      </c>
      <c r="K118" s="211"/>
      <c r="L118" s="221" t="s">
        <v>362</v>
      </c>
      <c r="M118" s="211"/>
      <c r="N118" s="221" t="s">
        <v>362</v>
      </c>
      <c r="O118" s="211"/>
      <c r="P118" s="221" t="s">
        <v>363</v>
      </c>
      <c r="Q118" s="434" t="s">
        <v>198</v>
      </c>
      <c r="R118" s="211"/>
      <c r="S118" s="221" t="s">
        <v>364</v>
      </c>
      <c r="T118" s="211"/>
      <c r="U118" s="221" t="s">
        <v>365</v>
      </c>
      <c r="V118" s="211"/>
      <c r="W118" s="221" t="s">
        <v>1371</v>
      </c>
      <c r="X118" s="187"/>
      <c r="Y118" s="267" t="s">
        <v>1132</v>
      </c>
      <c r="Z118" s="38"/>
      <c r="AA118" s="261"/>
      <c r="AB118" s="261"/>
      <c r="AC118" s="38"/>
      <c r="AD118" s="38"/>
      <c r="AE118" s="38"/>
      <c r="AF118" s="38"/>
      <c r="AG118" s="264"/>
      <c r="AH118" s="961"/>
      <c r="AI118" s="961"/>
      <c r="AJ118" s="961"/>
      <c r="AK118" s="961"/>
      <c r="AL118" s="187"/>
      <c r="AM118" s="187"/>
    </row>
    <row r="119" spans="2:39" hidden="1" x14ac:dyDescent="0.25">
      <c r="B119" s="211"/>
      <c r="C119" s="211"/>
      <c r="D119" s="211"/>
      <c r="E119" s="211"/>
      <c r="F119" s="211"/>
      <c r="G119" s="211"/>
      <c r="H119" s="211"/>
      <c r="I119" s="211"/>
      <c r="J119" s="211"/>
      <c r="K119" s="211"/>
      <c r="L119" s="211"/>
      <c r="M119" s="211"/>
      <c r="O119" s="211"/>
      <c r="P119" s="211"/>
      <c r="Q119" s="211"/>
      <c r="R119" s="211"/>
      <c r="S119" s="211"/>
      <c r="T119" s="211"/>
      <c r="U119" s="211"/>
      <c r="V119" s="211"/>
      <c r="W119" s="211"/>
      <c r="X119" s="187"/>
      <c r="Y119" s="271" t="s">
        <v>1131</v>
      </c>
      <c r="Z119" s="272"/>
      <c r="AA119" s="273">
        <f>+AC138</f>
        <v>43169.599999999999</v>
      </c>
      <c r="AB119" s="274"/>
      <c r="AC119" s="274"/>
      <c r="AD119" s="103"/>
      <c r="AE119" s="103"/>
      <c r="AF119" s="103"/>
      <c r="AG119" s="268"/>
      <c r="AH119" s="961"/>
      <c r="AI119" s="961"/>
      <c r="AJ119" s="961"/>
      <c r="AK119" s="961"/>
      <c r="AL119" s="187"/>
      <c r="AM119" s="187"/>
    </row>
    <row r="120" spans="2:39" hidden="1" x14ac:dyDescent="0.25">
      <c r="B120" s="211"/>
      <c r="C120" s="211"/>
      <c r="D120" s="223" t="s">
        <v>366</v>
      </c>
      <c r="E120" s="532">
        <v>38533</v>
      </c>
      <c r="F120" s="222">
        <v>60</v>
      </c>
      <c r="G120" s="223"/>
      <c r="H120" s="533">
        <v>120</v>
      </c>
      <c r="I120" s="223"/>
      <c r="J120" s="222">
        <f t="shared" ref="J120:J133" si="13">SUM(U120*H120)</f>
        <v>1827.6000000000001</v>
      </c>
      <c r="K120" s="223"/>
      <c r="L120" s="222">
        <v>120</v>
      </c>
      <c r="M120" s="223"/>
      <c r="N120" s="222">
        <f t="shared" ref="N120:N133" si="14">SUM(U120*L120)</f>
        <v>1827.6000000000001</v>
      </c>
      <c r="O120" s="223"/>
      <c r="P120" s="823">
        <v>0</v>
      </c>
      <c r="Q120" s="222">
        <f t="shared" ref="Q120:Q133" si="15">SUM(F120+H120-L120)</f>
        <v>60</v>
      </c>
      <c r="R120" s="223"/>
      <c r="S120" s="222">
        <f t="shared" ref="S120:S133" si="16">IF(Q120&lt;360, Q120, 360)</f>
        <v>60</v>
      </c>
      <c r="T120" s="223"/>
      <c r="U120" s="222">
        <v>15.23</v>
      </c>
      <c r="V120" s="223"/>
      <c r="W120" s="222">
        <f t="shared" ref="W120:W133" si="17">SUM(S120*U120)</f>
        <v>913.80000000000007</v>
      </c>
      <c r="X120" s="187"/>
      <c r="Y120" s="425" t="s">
        <v>1131</v>
      </c>
      <c r="Z120" s="276"/>
      <c r="AA120" s="278">
        <f>+AE138</f>
        <v>3302.4743999999996</v>
      </c>
      <c r="AB120" s="277"/>
      <c r="AC120" s="278"/>
      <c r="AD120" s="269"/>
      <c r="AE120" s="269"/>
      <c r="AF120" s="269"/>
      <c r="AG120" s="270"/>
      <c r="AH120" s="961"/>
      <c r="AI120" s="961"/>
      <c r="AJ120" s="961"/>
      <c r="AK120" s="961"/>
      <c r="AL120" s="187"/>
      <c r="AM120" s="187"/>
    </row>
    <row r="121" spans="2:39" hidden="1" x14ac:dyDescent="0.25">
      <c r="B121" s="211"/>
      <c r="C121" s="211"/>
      <c r="D121" s="223" t="s">
        <v>366</v>
      </c>
      <c r="E121" s="532">
        <v>38533</v>
      </c>
      <c r="F121" s="222">
        <v>304</v>
      </c>
      <c r="G121" s="223"/>
      <c r="H121" s="533">
        <v>144</v>
      </c>
      <c r="I121" s="223"/>
      <c r="J121" s="222">
        <f t="shared" si="13"/>
        <v>2916</v>
      </c>
      <c r="K121" s="223"/>
      <c r="L121" s="222">
        <v>100</v>
      </c>
      <c r="M121" s="223"/>
      <c r="N121" s="222">
        <f t="shared" si="14"/>
        <v>2025</v>
      </c>
      <c r="O121" s="223"/>
      <c r="P121" s="823">
        <v>0</v>
      </c>
      <c r="Q121" s="222">
        <f t="shared" si="15"/>
        <v>348</v>
      </c>
      <c r="R121" s="223"/>
      <c r="S121" s="222">
        <f t="shared" si="16"/>
        <v>348</v>
      </c>
      <c r="T121" s="223"/>
      <c r="U121" s="222">
        <v>20.25</v>
      </c>
      <c r="V121" s="223"/>
      <c r="W121" s="222">
        <f t="shared" si="17"/>
        <v>7047</v>
      </c>
      <c r="X121" s="187"/>
      <c r="Y121" s="275" t="s">
        <v>802</v>
      </c>
      <c r="Z121" s="276"/>
      <c r="AA121" s="277"/>
      <c r="AB121" s="277"/>
      <c r="AC121" s="278">
        <f>+AG138</f>
        <v>46472.074399999998</v>
      </c>
      <c r="AD121" s="38"/>
      <c r="AE121" s="38"/>
      <c r="AF121" s="38"/>
      <c r="AG121" s="264"/>
      <c r="AH121" s="961"/>
      <c r="AI121" s="961"/>
      <c r="AJ121" s="961"/>
      <c r="AK121" s="961"/>
      <c r="AL121" s="187"/>
      <c r="AM121" s="187"/>
    </row>
    <row r="122" spans="2:39" hidden="1" x14ac:dyDescent="0.25">
      <c r="B122" s="211"/>
      <c r="C122" s="211"/>
      <c r="D122" s="223" t="s">
        <v>366</v>
      </c>
      <c r="E122" s="532">
        <v>38533</v>
      </c>
      <c r="F122" s="222">
        <v>108</v>
      </c>
      <c r="G122" s="223"/>
      <c r="H122" s="533">
        <v>144</v>
      </c>
      <c r="I122" s="223"/>
      <c r="J122" s="222">
        <f t="shared" si="13"/>
        <v>1912.32</v>
      </c>
      <c r="K122" s="223"/>
      <c r="L122" s="222">
        <v>120</v>
      </c>
      <c r="M122" s="223"/>
      <c r="N122" s="222">
        <f t="shared" si="14"/>
        <v>1593.6</v>
      </c>
      <c r="O122" s="223"/>
      <c r="P122" s="823">
        <v>0</v>
      </c>
      <c r="Q122" s="222">
        <f t="shared" si="15"/>
        <v>132</v>
      </c>
      <c r="R122" s="223"/>
      <c r="S122" s="222">
        <f t="shared" si="16"/>
        <v>132</v>
      </c>
      <c r="T122" s="223"/>
      <c r="U122" s="222">
        <v>13.28</v>
      </c>
      <c r="V122" s="223"/>
      <c r="W122" s="222">
        <f t="shared" si="17"/>
        <v>1752.9599999999998</v>
      </c>
      <c r="X122" s="187"/>
      <c r="Y122" s="267"/>
      <c r="Z122" s="38"/>
      <c r="AA122" s="38"/>
      <c r="AB122" s="38"/>
      <c r="AC122" s="38"/>
      <c r="AD122" s="103"/>
      <c r="AE122" s="103"/>
      <c r="AF122" s="103"/>
      <c r="AG122" s="268"/>
      <c r="AH122" s="961"/>
      <c r="AI122" s="961"/>
      <c r="AJ122" s="961"/>
      <c r="AK122" s="961"/>
      <c r="AL122" s="187"/>
      <c r="AM122" s="187"/>
    </row>
    <row r="123" spans="2:39" hidden="1" x14ac:dyDescent="0.25">
      <c r="B123" s="211"/>
      <c r="C123" s="211"/>
      <c r="D123" s="223" t="s">
        <v>366</v>
      </c>
      <c r="E123" s="532">
        <v>38533</v>
      </c>
      <c r="F123" s="222">
        <v>321</v>
      </c>
      <c r="G123" s="223"/>
      <c r="H123" s="533">
        <v>168</v>
      </c>
      <c r="I123" s="223"/>
      <c r="J123" s="222">
        <f t="shared" si="13"/>
        <v>2264.64</v>
      </c>
      <c r="K123" s="223"/>
      <c r="L123" s="222">
        <v>150</v>
      </c>
      <c r="M123" s="223"/>
      <c r="N123" s="222">
        <f t="shared" si="14"/>
        <v>2022</v>
      </c>
      <c r="O123" s="223"/>
      <c r="P123" s="823">
        <v>0</v>
      </c>
      <c r="Q123" s="222">
        <f t="shared" si="15"/>
        <v>339</v>
      </c>
      <c r="R123" s="223"/>
      <c r="S123" s="222">
        <f t="shared" si="16"/>
        <v>339</v>
      </c>
      <c r="T123" s="223"/>
      <c r="U123" s="222">
        <v>13.48</v>
      </c>
      <c r="V123" s="223"/>
      <c r="W123" s="222">
        <f t="shared" si="17"/>
        <v>4569.72</v>
      </c>
      <c r="X123" s="187"/>
      <c r="Y123" s="271" t="s">
        <v>803</v>
      </c>
      <c r="Z123" s="272"/>
      <c r="AA123" s="273">
        <f>+AG140</f>
        <v>40517.479239999986</v>
      </c>
      <c r="AB123" s="274"/>
      <c r="AC123" s="274"/>
      <c r="AD123" s="269"/>
      <c r="AE123" s="269"/>
      <c r="AF123" s="269"/>
      <c r="AG123" s="270"/>
      <c r="AH123" s="961"/>
      <c r="AI123" s="961"/>
      <c r="AJ123" s="961"/>
      <c r="AK123" s="961"/>
      <c r="AL123" s="187"/>
      <c r="AM123" s="187"/>
    </row>
    <row r="124" spans="2:39" hidden="1" x14ac:dyDescent="0.25">
      <c r="B124" s="211"/>
      <c r="C124" s="211"/>
      <c r="D124" s="223" t="s">
        <v>366</v>
      </c>
      <c r="E124" s="532">
        <v>38533</v>
      </c>
      <c r="F124" s="222">
        <v>5</v>
      </c>
      <c r="G124" s="223"/>
      <c r="H124" s="533">
        <v>80</v>
      </c>
      <c r="I124" s="223"/>
      <c r="J124" s="222">
        <f t="shared" si="13"/>
        <v>871.2</v>
      </c>
      <c r="K124" s="223"/>
      <c r="L124" s="222">
        <v>80</v>
      </c>
      <c r="M124" s="223"/>
      <c r="N124" s="222">
        <f t="shared" si="14"/>
        <v>871.2</v>
      </c>
      <c r="O124" s="223"/>
      <c r="P124" s="823">
        <v>0</v>
      </c>
      <c r="Q124" s="222">
        <f t="shared" si="15"/>
        <v>5</v>
      </c>
      <c r="R124" s="223"/>
      <c r="S124" s="222">
        <f t="shared" si="16"/>
        <v>5</v>
      </c>
      <c r="T124" s="223"/>
      <c r="U124" s="222">
        <v>10.89</v>
      </c>
      <c r="V124" s="223"/>
      <c r="W124" s="222">
        <f t="shared" si="17"/>
        <v>54.45</v>
      </c>
      <c r="X124" s="187"/>
      <c r="Y124" s="275" t="s">
        <v>804</v>
      </c>
      <c r="Z124" s="276"/>
      <c r="AA124" s="277"/>
      <c r="AB124" s="277"/>
      <c r="AC124" s="278">
        <f>+AC140</f>
        <v>37638.159999999989</v>
      </c>
      <c r="AD124" s="269"/>
      <c r="AE124" s="269"/>
      <c r="AF124" s="269"/>
      <c r="AG124" s="268"/>
      <c r="AH124" s="961"/>
      <c r="AI124" s="961"/>
      <c r="AJ124" s="961"/>
      <c r="AK124" s="961"/>
      <c r="AL124" s="187"/>
      <c r="AM124" s="187"/>
    </row>
    <row r="125" spans="2:39" hidden="1" x14ac:dyDescent="0.25">
      <c r="B125" s="211"/>
      <c r="C125" s="211"/>
      <c r="D125" s="223" t="s">
        <v>366</v>
      </c>
      <c r="E125" s="532">
        <v>38533</v>
      </c>
      <c r="F125" s="222">
        <v>120</v>
      </c>
      <c r="G125" s="223"/>
      <c r="H125" s="533">
        <v>120</v>
      </c>
      <c r="I125" s="223"/>
      <c r="J125" s="222">
        <f t="shared" si="13"/>
        <v>1527.6000000000001</v>
      </c>
      <c r="K125" s="223"/>
      <c r="L125" s="222">
        <v>120</v>
      </c>
      <c r="M125" s="223"/>
      <c r="N125" s="222">
        <f t="shared" si="14"/>
        <v>1527.6000000000001</v>
      </c>
      <c r="O125" s="223"/>
      <c r="P125" s="823">
        <v>0</v>
      </c>
      <c r="Q125" s="222">
        <f t="shared" si="15"/>
        <v>120</v>
      </c>
      <c r="R125" s="223"/>
      <c r="S125" s="222">
        <f t="shared" si="16"/>
        <v>120</v>
      </c>
      <c r="T125" s="223"/>
      <c r="U125" s="222">
        <v>12.73</v>
      </c>
      <c r="V125" s="223"/>
      <c r="W125" s="222">
        <f t="shared" si="17"/>
        <v>1527.6000000000001</v>
      </c>
      <c r="X125" s="187"/>
      <c r="Y125" s="426" t="s">
        <v>1129</v>
      </c>
      <c r="Z125" s="265"/>
      <c r="AA125" s="265"/>
      <c r="AB125" s="265"/>
      <c r="AC125" s="104">
        <f>+AE140</f>
        <v>2879.3192399999989</v>
      </c>
      <c r="AD125" s="265"/>
      <c r="AE125" s="265"/>
      <c r="AF125" s="265"/>
      <c r="AG125" s="266"/>
      <c r="AH125" s="961"/>
      <c r="AI125" s="961"/>
      <c r="AJ125" s="961"/>
      <c r="AK125" s="961"/>
      <c r="AL125" s="187"/>
      <c r="AM125" s="187"/>
    </row>
    <row r="126" spans="2:39" hidden="1" x14ac:dyDescent="0.25">
      <c r="B126" s="211"/>
      <c r="C126" s="211"/>
      <c r="D126" s="223" t="s">
        <v>366</v>
      </c>
      <c r="E126" s="532">
        <v>38533</v>
      </c>
      <c r="F126" s="222">
        <v>360</v>
      </c>
      <c r="G126" s="223"/>
      <c r="H126" s="533">
        <v>168</v>
      </c>
      <c r="I126" s="223"/>
      <c r="J126" s="222">
        <f t="shared" si="13"/>
        <v>3487.6800000000003</v>
      </c>
      <c r="K126" s="223"/>
      <c r="L126" s="222">
        <v>150</v>
      </c>
      <c r="M126" s="223"/>
      <c r="N126" s="222">
        <f t="shared" si="14"/>
        <v>3114.0000000000005</v>
      </c>
      <c r="O126" s="223"/>
      <c r="P126" s="823">
        <v>0</v>
      </c>
      <c r="Q126" s="222">
        <f t="shared" si="15"/>
        <v>378</v>
      </c>
      <c r="R126" s="223"/>
      <c r="S126" s="222">
        <f t="shared" si="16"/>
        <v>360</v>
      </c>
      <c r="T126" s="223"/>
      <c r="U126" s="222">
        <v>20.76</v>
      </c>
      <c r="V126" s="223"/>
      <c r="W126" s="222">
        <f t="shared" si="17"/>
        <v>7473.6</v>
      </c>
      <c r="X126" s="187"/>
      <c r="Y126" s="187"/>
      <c r="Z126" s="187"/>
      <c r="AA126" s="187"/>
      <c r="AB126" s="187"/>
      <c r="AC126" s="187"/>
      <c r="AD126" s="187"/>
      <c r="AE126" s="187"/>
      <c r="AF126" s="187"/>
      <c r="AG126" s="187"/>
      <c r="AH126" s="961"/>
      <c r="AI126" s="961"/>
      <c r="AJ126" s="961"/>
      <c r="AK126" s="961"/>
      <c r="AL126" s="187"/>
      <c r="AM126" s="187"/>
    </row>
    <row r="127" spans="2:39" hidden="1" x14ac:dyDescent="0.25">
      <c r="B127" s="211"/>
      <c r="C127" s="211"/>
      <c r="D127" s="223" t="s">
        <v>366</v>
      </c>
      <c r="E127" s="532">
        <v>38533</v>
      </c>
      <c r="F127" s="222">
        <v>200</v>
      </c>
      <c r="G127" s="223"/>
      <c r="H127" s="533">
        <v>120</v>
      </c>
      <c r="I127" s="223"/>
      <c r="J127" s="222">
        <f t="shared" si="13"/>
        <v>2245.2000000000003</v>
      </c>
      <c r="K127" s="223"/>
      <c r="L127" s="222">
        <v>100</v>
      </c>
      <c r="M127" s="223"/>
      <c r="N127" s="222">
        <f t="shared" si="14"/>
        <v>1871</v>
      </c>
      <c r="O127" s="223"/>
      <c r="P127" s="823">
        <v>0</v>
      </c>
      <c r="Q127" s="222">
        <f t="shared" si="15"/>
        <v>220</v>
      </c>
      <c r="R127" s="223"/>
      <c r="S127" s="222">
        <f t="shared" si="16"/>
        <v>220</v>
      </c>
      <c r="T127" s="223"/>
      <c r="U127" s="222">
        <v>18.71</v>
      </c>
      <c r="V127" s="223"/>
      <c r="W127" s="222">
        <f t="shared" si="17"/>
        <v>4116.2</v>
      </c>
      <c r="X127" s="187"/>
      <c r="Y127" s="187"/>
      <c r="Z127" s="187"/>
      <c r="AA127" s="187"/>
      <c r="AB127" s="187"/>
      <c r="AC127" s="187"/>
      <c r="AD127" s="187"/>
      <c r="AE127" s="187"/>
      <c r="AF127" s="187"/>
      <c r="AG127" s="187"/>
      <c r="AH127" s="961"/>
      <c r="AI127" s="961"/>
      <c r="AJ127" s="961"/>
      <c r="AK127" s="961"/>
      <c r="AL127" s="187"/>
      <c r="AM127" s="187"/>
    </row>
    <row r="128" spans="2:39" hidden="1" x14ac:dyDescent="0.25">
      <c r="B128" s="211"/>
      <c r="C128" s="211"/>
      <c r="D128" s="223" t="s">
        <v>366</v>
      </c>
      <c r="E128" s="532">
        <v>38533</v>
      </c>
      <c r="F128" s="222">
        <v>0</v>
      </c>
      <c r="G128" s="223"/>
      <c r="H128" s="533">
        <v>0</v>
      </c>
      <c r="I128" s="223"/>
      <c r="J128" s="222">
        <f t="shared" si="13"/>
        <v>0</v>
      </c>
      <c r="K128" s="223"/>
      <c r="L128" s="222">
        <v>0</v>
      </c>
      <c r="M128" s="223"/>
      <c r="N128" s="222">
        <f t="shared" si="14"/>
        <v>0</v>
      </c>
      <c r="O128" s="223"/>
      <c r="P128" s="823">
        <v>0</v>
      </c>
      <c r="Q128" s="222">
        <f t="shared" si="15"/>
        <v>0</v>
      </c>
      <c r="R128" s="223"/>
      <c r="S128" s="222">
        <f t="shared" si="16"/>
        <v>0</v>
      </c>
      <c r="T128" s="223"/>
      <c r="U128" s="222">
        <v>0</v>
      </c>
      <c r="V128" s="223"/>
      <c r="W128" s="222">
        <f t="shared" si="17"/>
        <v>0</v>
      </c>
      <c r="X128" s="187"/>
      <c r="Y128" s="187"/>
      <c r="Z128" s="187"/>
      <c r="AA128" s="187"/>
      <c r="AB128" s="187"/>
      <c r="AC128" s="187"/>
      <c r="AD128" s="187"/>
      <c r="AE128" s="187"/>
      <c r="AF128" s="187"/>
      <c r="AG128" s="187"/>
      <c r="AH128" s="961"/>
      <c r="AI128" s="961"/>
      <c r="AJ128" s="961"/>
      <c r="AK128" s="961"/>
      <c r="AL128" s="187"/>
      <c r="AM128" s="187"/>
    </row>
    <row r="129" spans="2:39" hidden="1" x14ac:dyDescent="0.25">
      <c r="B129" s="211"/>
      <c r="C129" s="211"/>
      <c r="D129" s="223" t="s">
        <v>366</v>
      </c>
      <c r="E129" s="532">
        <v>38533</v>
      </c>
      <c r="F129" s="222">
        <v>226</v>
      </c>
      <c r="G129" s="223"/>
      <c r="H129" s="533">
        <v>168</v>
      </c>
      <c r="I129" s="223"/>
      <c r="J129" s="222">
        <f t="shared" si="13"/>
        <v>3072.72</v>
      </c>
      <c r="K129" s="223"/>
      <c r="L129" s="222">
        <v>180</v>
      </c>
      <c r="M129" s="223"/>
      <c r="N129" s="222">
        <f t="shared" si="14"/>
        <v>3292.2</v>
      </c>
      <c r="O129" s="223"/>
      <c r="P129" s="823">
        <v>0</v>
      </c>
      <c r="Q129" s="222">
        <f t="shared" si="15"/>
        <v>214</v>
      </c>
      <c r="R129" s="223"/>
      <c r="S129" s="222">
        <f t="shared" si="16"/>
        <v>214</v>
      </c>
      <c r="T129" s="223"/>
      <c r="U129" s="222">
        <v>18.29</v>
      </c>
      <c r="V129" s="223"/>
      <c r="W129" s="222">
        <f t="shared" si="17"/>
        <v>3914.06</v>
      </c>
      <c r="X129" s="187"/>
      <c r="Y129" s="187"/>
      <c r="Z129" s="187"/>
      <c r="AA129" s="187"/>
      <c r="AB129" s="187"/>
      <c r="AC129" s="187"/>
      <c r="AD129" s="187"/>
      <c r="AE129" s="187"/>
      <c r="AF129" s="187"/>
      <c r="AG129" s="187"/>
      <c r="AH129" s="961"/>
      <c r="AI129" s="961"/>
      <c r="AJ129" s="961"/>
      <c r="AK129" s="961"/>
      <c r="AL129" s="187"/>
      <c r="AM129" s="187"/>
    </row>
    <row r="130" spans="2:39" hidden="1" x14ac:dyDescent="0.25">
      <c r="B130" s="211"/>
      <c r="C130" s="211"/>
      <c r="D130" s="223" t="s">
        <v>366</v>
      </c>
      <c r="E130" s="532">
        <v>38533</v>
      </c>
      <c r="F130" s="222">
        <v>88</v>
      </c>
      <c r="G130" s="223"/>
      <c r="H130" s="533">
        <v>168</v>
      </c>
      <c r="I130" s="223"/>
      <c r="J130" s="222">
        <f t="shared" si="13"/>
        <v>3722.88</v>
      </c>
      <c r="K130" s="223"/>
      <c r="L130" s="222">
        <v>150</v>
      </c>
      <c r="M130" s="223"/>
      <c r="N130" s="222">
        <f t="shared" si="14"/>
        <v>3324</v>
      </c>
      <c r="O130" s="223"/>
      <c r="P130" s="823">
        <v>0</v>
      </c>
      <c r="Q130" s="222">
        <f t="shared" si="15"/>
        <v>106</v>
      </c>
      <c r="R130" s="223"/>
      <c r="S130" s="222">
        <f t="shared" si="16"/>
        <v>106</v>
      </c>
      <c r="T130" s="223"/>
      <c r="U130" s="222">
        <v>22.16</v>
      </c>
      <c r="V130" s="223"/>
      <c r="W130" s="222">
        <f t="shared" si="17"/>
        <v>2348.96</v>
      </c>
      <c r="X130" s="187"/>
      <c r="Y130" s="187"/>
      <c r="Z130" s="187"/>
      <c r="AA130" s="187"/>
      <c r="AB130" s="187"/>
      <c r="AC130" s="187"/>
      <c r="AD130" s="187"/>
      <c r="AE130" s="187"/>
      <c r="AF130" s="187"/>
      <c r="AG130" s="187"/>
      <c r="AH130" s="961"/>
      <c r="AI130" s="961"/>
      <c r="AJ130" s="961"/>
      <c r="AK130" s="961"/>
      <c r="AL130" s="187"/>
      <c r="AM130" s="187"/>
    </row>
    <row r="131" spans="2:39" hidden="1" x14ac:dyDescent="0.25">
      <c r="B131" s="211"/>
      <c r="C131" s="211"/>
      <c r="D131" s="223" t="s">
        <v>366</v>
      </c>
      <c r="E131" s="532">
        <v>38533</v>
      </c>
      <c r="F131" s="222">
        <v>271</v>
      </c>
      <c r="G131" s="223"/>
      <c r="H131" s="533">
        <v>168</v>
      </c>
      <c r="I131" s="223"/>
      <c r="J131" s="222">
        <f t="shared" si="13"/>
        <v>3477.6</v>
      </c>
      <c r="K131" s="223"/>
      <c r="L131" s="222">
        <v>180</v>
      </c>
      <c r="M131" s="223"/>
      <c r="N131" s="222">
        <f t="shared" si="14"/>
        <v>3726</v>
      </c>
      <c r="O131" s="223"/>
      <c r="P131" s="823">
        <v>0</v>
      </c>
      <c r="Q131" s="222">
        <f t="shared" si="15"/>
        <v>259</v>
      </c>
      <c r="R131" s="223"/>
      <c r="S131" s="222">
        <f t="shared" si="16"/>
        <v>259</v>
      </c>
      <c r="T131" s="223"/>
      <c r="U131" s="222">
        <v>20.7</v>
      </c>
      <c r="V131" s="223"/>
      <c r="W131" s="222">
        <f t="shared" si="17"/>
        <v>5361.3</v>
      </c>
      <c r="X131" s="187"/>
      <c r="Y131" s="187"/>
      <c r="Z131" s="187"/>
      <c r="AA131" s="187"/>
      <c r="AB131" s="187"/>
      <c r="AC131" s="187"/>
      <c r="AD131" s="187"/>
      <c r="AE131" s="187"/>
      <c r="AF131" s="187"/>
      <c r="AG131" s="187"/>
      <c r="AH131" s="961"/>
      <c r="AI131" s="961"/>
      <c r="AJ131" s="961"/>
      <c r="AK131" s="961"/>
      <c r="AL131" s="187"/>
      <c r="AM131" s="187"/>
    </row>
    <row r="132" spans="2:39" ht="13.8" hidden="1" thickBot="1" x14ac:dyDescent="0.3">
      <c r="B132" s="211"/>
      <c r="C132" s="211"/>
      <c r="D132" s="223" t="s">
        <v>366</v>
      </c>
      <c r="E132" s="532">
        <v>38533</v>
      </c>
      <c r="F132" s="222">
        <v>95</v>
      </c>
      <c r="G132" s="223"/>
      <c r="H132" s="533">
        <v>120</v>
      </c>
      <c r="I132" s="223"/>
      <c r="J132" s="222">
        <f t="shared" si="13"/>
        <v>3915.6000000000004</v>
      </c>
      <c r="K132" s="223"/>
      <c r="L132" s="222">
        <v>100</v>
      </c>
      <c r="M132" s="223"/>
      <c r="N132" s="222">
        <f t="shared" si="14"/>
        <v>3263.0000000000005</v>
      </c>
      <c r="O132" s="223"/>
      <c r="P132" s="823">
        <v>0</v>
      </c>
      <c r="Q132" s="222">
        <f t="shared" si="15"/>
        <v>115</v>
      </c>
      <c r="R132" s="223"/>
      <c r="S132" s="222">
        <f t="shared" si="16"/>
        <v>115</v>
      </c>
      <c r="T132" s="223"/>
      <c r="U132" s="222">
        <v>32.630000000000003</v>
      </c>
      <c r="V132" s="223"/>
      <c r="W132" s="222">
        <f t="shared" si="17"/>
        <v>3752.4500000000003</v>
      </c>
      <c r="X132" s="187"/>
      <c r="Y132" s="187"/>
      <c r="Z132" s="187"/>
      <c r="AA132" s="187"/>
      <c r="AB132" s="187"/>
      <c r="AC132" s="187"/>
      <c r="AD132" s="187"/>
      <c r="AE132" s="187"/>
      <c r="AF132" s="187"/>
      <c r="AG132" s="187"/>
      <c r="AH132" s="961"/>
      <c r="AI132" s="961"/>
      <c r="AJ132" s="961"/>
      <c r="AK132" s="961"/>
      <c r="AL132" s="187"/>
      <c r="AM132" s="187"/>
    </row>
    <row r="133" spans="2:39" hidden="1" x14ac:dyDescent="0.25">
      <c r="B133" s="211"/>
      <c r="C133" s="211"/>
      <c r="D133" s="223" t="s">
        <v>366</v>
      </c>
      <c r="E133" s="532">
        <v>38533</v>
      </c>
      <c r="F133" s="222">
        <v>0</v>
      </c>
      <c r="G133" s="223"/>
      <c r="H133" s="533">
        <v>0</v>
      </c>
      <c r="I133" s="223"/>
      <c r="J133" s="222">
        <f t="shared" si="13"/>
        <v>0</v>
      </c>
      <c r="K133" s="223"/>
      <c r="L133" s="222">
        <v>0</v>
      </c>
      <c r="M133" s="223"/>
      <c r="N133" s="222">
        <f t="shared" si="14"/>
        <v>0</v>
      </c>
      <c r="O133" s="223"/>
      <c r="P133" s="823">
        <v>0</v>
      </c>
      <c r="Q133" s="222">
        <f t="shared" si="15"/>
        <v>0</v>
      </c>
      <c r="R133" s="223"/>
      <c r="S133" s="222">
        <f t="shared" si="16"/>
        <v>0</v>
      </c>
      <c r="T133" s="223"/>
      <c r="U133" s="222">
        <v>0</v>
      </c>
      <c r="V133" s="223"/>
      <c r="W133" s="222">
        <f t="shared" si="17"/>
        <v>0</v>
      </c>
      <c r="X133" s="187"/>
      <c r="Y133" s="2371" t="s">
        <v>613</v>
      </c>
      <c r="Z133" s="2372"/>
      <c r="AA133" s="2372"/>
      <c r="AB133" s="2372"/>
      <c r="AC133" s="2372"/>
      <c r="AD133" s="2372"/>
      <c r="AE133" s="2372"/>
      <c r="AF133" s="2372"/>
      <c r="AG133" s="2373"/>
      <c r="AH133" s="1201"/>
      <c r="AI133" s="961"/>
      <c r="AJ133" s="961"/>
      <c r="AK133" s="961"/>
      <c r="AL133" s="187"/>
      <c r="AM133" s="187"/>
    </row>
    <row r="134" spans="2:39" hidden="1" x14ac:dyDescent="0.25">
      <c r="B134" s="211"/>
      <c r="C134" s="211"/>
      <c r="D134" s="223"/>
      <c r="E134" s="532"/>
      <c r="F134" s="222"/>
      <c r="G134" s="223"/>
      <c r="H134" s="533"/>
      <c r="I134" s="223"/>
      <c r="J134" s="222"/>
      <c r="K134" s="223"/>
      <c r="L134" s="222"/>
      <c r="M134" s="223"/>
      <c r="N134" s="222"/>
      <c r="O134" s="223"/>
      <c r="P134" s="823"/>
      <c r="Q134" s="222"/>
      <c r="R134" s="223"/>
      <c r="S134" s="222"/>
      <c r="T134" s="223"/>
      <c r="U134" s="222"/>
      <c r="V134" s="223"/>
      <c r="W134" s="222"/>
      <c r="X134" s="187"/>
      <c r="Y134" s="249"/>
      <c r="Z134" s="38"/>
      <c r="AA134" s="38"/>
      <c r="AB134" s="38"/>
      <c r="AC134" s="38"/>
      <c r="AD134" s="38"/>
      <c r="AE134" s="38"/>
      <c r="AF134" s="38"/>
      <c r="AG134" s="255"/>
      <c r="AH134" s="1201"/>
      <c r="AI134" s="961"/>
      <c r="AJ134" s="961"/>
      <c r="AK134" s="961"/>
      <c r="AL134" s="187"/>
      <c r="AM134" s="187"/>
    </row>
    <row r="135" spans="2:39" hidden="1" x14ac:dyDescent="0.25">
      <c r="B135" s="211"/>
      <c r="C135" s="211"/>
      <c r="D135" s="223" t="s">
        <v>366</v>
      </c>
      <c r="E135" s="532">
        <v>38533</v>
      </c>
      <c r="F135" s="222">
        <v>204</v>
      </c>
      <c r="G135" s="223"/>
      <c r="H135" s="533">
        <v>144</v>
      </c>
      <c r="I135" s="223"/>
      <c r="J135" s="222">
        <f>SUM(U135*H135)</f>
        <v>2564.64</v>
      </c>
      <c r="K135" s="223"/>
      <c r="L135" s="222">
        <v>180</v>
      </c>
      <c r="M135" s="223"/>
      <c r="N135" s="222">
        <f>SUM(U135*L135)</f>
        <v>3205.7999999999997</v>
      </c>
      <c r="O135" s="223"/>
      <c r="P135" s="823">
        <v>0</v>
      </c>
      <c r="Q135" s="222">
        <f>SUM(F135+H135-L135)</f>
        <v>168</v>
      </c>
      <c r="R135" s="223"/>
      <c r="S135" s="222">
        <f>IF(Q135&lt;360, Q135, 360)</f>
        <v>168</v>
      </c>
      <c r="T135" s="223"/>
      <c r="U135" s="222">
        <v>17.809999999999999</v>
      </c>
      <c r="V135" s="223"/>
      <c r="W135" s="222">
        <f>SUM(S135*U135)</f>
        <v>2992.08</v>
      </c>
      <c r="X135" s="187"/>
      <c r="Y135" s="247"/>
      <c r="Z135" s="248"/>
      <c r="AA135" s="225"/>
      <c r="AB135" s="225"/>
      <c r="AC135" s="225"/>
      <c r="AD135" s="225"/>
      <c r="AE135" s="225" t="s">
        <v>727</v>
      </c>
      <c r="AF135" s="225"/>
      <c r="AG135" s="226"/>
      <c r="AH135" s="1203"/>
      <c r="AI135" s="961"/>
      <c r="AJ135" s="961"/>
      <c r="AK135" s="961"/>
      <c r="AL135" s="187"/>
      <c r="AM135" s="187"/>
    </row>
    <row r="136" spans="2:39" hidden="1" x14ac:dyDescent="0.25">
      <c r="B136" s="211"/>
      <c r="C136" s="211"/>
      <c r="D136" s="223" t="s">
        <v>366</v>
      </c>
      <c r="E136" s="532">
        <v>38533</v>
      </c>
      <c r="F136" s="222">
        <v>261</v>
      </c>
      <c r="G136" s="223"/>
      <c r="H136" s="533">
        <v>168</v>
      </c>
      <c r="I136" s="223"/>
      <c r="J136" s="222">
        <f>SUM(U136*H136)</f>
        <v>2830.8</v>
      </c>
      <c r="K136" s="223"/>
      <c r="L136" s="222">
        <v>150</v>
      </c>
      <c r="M136" s="223"/>
      <c r="N136" s="222">
        <f>SUM(U136*L136)</f>
        <v>2527.5</v>
      </c>
      <c r="O136" s="223"/>
      <c r="P136" s="823">
        <v>20</v>
      </c>
      <c r="Q136" s="222">
        <f>SUM(F136+H136-L136)</f>
        <v>279</v>
      </c>
      <c r="R136" s="223"/>
      <c r="S136" s="222">
        <f>IF(Q136&lt;360, Q136, 360)</f>
        <v>279</v>
      </c>
      <c r="T136" s="223"/>
      <c r="U136" s="222">
        <v>16.850000000000001</v>
      </c>
      <c r="V136" s="223"/>
      <c r="W136" s="222">
        <f>SUM(S136*U136)</f>
        <v>4701.1500000000005</v>
      </c>
      <c r="X136" s="187"/>
      <c r="Y136" s="249"/>
      <c r="Z136" s="38"/>
      <c r="AA136" s="38"/>
      <c r="AB136" s="38"/>
      <c r="AC136" s="251" t="s">
        <v>617</v>
      </c>
      <c r="AD136" s="250"/>
      <c r="AE136" s="251">
        <v>7.6499999999999999E-2</v>
      </c>
      <c r="AF136" s="250"/>
      <c r="AG136" s="262" t="s">
        <v>131</v>
      </c>
      <c r="AH136" s="1203"/>
      <c r="AI136" s="961"/>
      <c r="AJ136" s="961"/>
      <c r="AK136" s="961"/>
      <c r="AL136" s="187"/>
      <c r="AM136" s="187"/>
    </row>
    <row r="137" spans="2:39" hidden="1" x14ac:dyDescent="0.25">
      <c r="B137" s="211"/>
      <c r="C137" s="211"/>
      <c r="D137" s="223" t="s">
        <v>366</v>
      </c>
      <c r="E137" s="532">
        <v>38533</v>
      </c>
      <c r="F137" s="222">
        <v>216</v>
      </c>
      <c r="G137" s="223"/>
      <c r="H137" s="533">
        <v>168</v>
      </c>
      <c r="I137" s="223"/>
      <c r="J137" s="222">
        <f>SUM(U137*H137)</f>
        <v>5391.1200000000008</v>
      </c>
      <c r="K137" s="223"/>
      <c r="L137" s="222">
        <v>150</v>
      </c>
      <c r="M137" s="223"/>
      <c r="N137" s="222">
        <f>SUM(U137*L137)</f>
        <v>4813.5000000000009</v>
      </c>
      <c r="O137" s="223"/>
      <c r="P137" s="823">
        <v>0</v>
      </c>
      <c r="Q137" s="222">
        <f>SUM(F137+H137-L137)</f>
        <v>234</v>
      </c>
      <c r="R137" s="223"/>
      <c r="S137" s="222">
        <f>IF(Q137&lt;360, Q137, 360)</f>
        <v>234</v>
      </c>
      <c r="T137" s="223"/>
      <c r="U137" s="222">
        <v>32.090000000000003</v>
      </c>
      <c r="V137" s="223"/>
      <c r="W137" s="222">
        <f>SUM(S137*U137)</f>
        <v>7509.06</v>
      </c>
      <c r="X137" s="187"/>
      <c r="Y137" s="249" t="s">
        <v>199</v>
      </c>
      <c r="Z137" s="38"/>
      <c r="AA137" s="38"/>
      <c r="AB137" s="38"/>
      <c r="AC137" s="252">
        <v>52788.45</v>
      </c>
      <c r="AD137" s="79"/>
      <c r="AE137" s="80">
        <f>SUM(AC137*0.0765)</f>
        <v>4038.3164249999995</v>
      </c>
      <c r="AF137" s="79"/>
      <c r="AG137" s="100">
        <f>SUM(AC137+AE137)</f>
        <v>56826.766424999994</v>
      </c>
      <c r="AH137" s="1203"/>
      <c r="AI137" s="961"/>
      <c r="AJ137" s="961"/>
      <c r="AK137" s="961"/>
      <c r="AL137" s="187"/>
      <c r="AM137" s="187"/>
    </row>
    <row r="138" spans="2:39" hidden="1" x14ac:dyDescent="0.25">
      <c r="B138" s="211" t="s">
        <v>203</v>
      </c>
      <c r="C138" s="211"/>
      <c r="D138" s="223" t="s">
        <v>366</v>
      </c>
      <c r="E138" s="532">
        <v>38533</v>
      </c>
      <c r="F138" s="223">
        <v>0</v>
      </c>
      <c r="G138" s="223"/>
      <c r="H138" s="533">
        <v>80</v>
      </c>
      <c r="I138" s="223"/>
      <c r="J138" s="222">
        <f>SUM(U138*H138)</f>
        <v>792</v>
      </c>
      <c r="K138" s="223"/>
      <c r="L138" s="533">
        <v>60</v>
      </c>
      <c r="M138" s="223"/>
      <c r="N138" s="222">
        <f>SUM(U138*L138)</f>
        <v>594</v>
      </c>
      <c r="O138" s="222"/>
      <c r="P138" s="823">
        <v>0</v>
      </c>
      <c r="Q138" s="222">
        <f>SUM(F138+H138-L138)</f>
        <v>20</v>
      </c>
      <c r="R138" s="222"/>
      <c r="S138" s="222">
        <f>IF(Q138&lt;360, Q138, 360)</f>
        <v>20</v>
      </c>
      <c r="T138" s="223"/>
      <c r="U138" s="222">
        <v>9.9</v>
      </c>
      <c r="V138" s="223"/>
      <c r="W138" s="222">
        <f>SUM(S138*U138)</f>
        <v>198</v>
      </c>
      <c r="X138" s="187"/>
      <c r="Y138" s="249" t="s">
        <v>125</v>
      </c>
      <c r="Z138" s="38"/>
      <c r="AA138" s="38"/>
      <c r="AB138" s="38"/>
      <c r="AC138" s="252">
        <v>43169.599999999999</v>
      </c>
      <c r="AD138" s="79"/>
      <c r="AE138" s="80">
        <f>SUM(AC138*0.0765)</f>
        <v>3302.4743999999996</v>
      </c>
      <c r="AF138" s="79"/>
      <c r="AG138" s="100">
        <f>SUM(AC138+AE138)</f>
        <v>46472.074399999998</v>
      </c>
      <c r="AH138" s="1203"/>
      <c r="AI138" s="961"/>
      <c r="AJ138" s="961"/>
      <c r="AK138" s="961"/>
      <c r="AL138" s="187"/>
      <c r="AM138" s="187"/>
    </row>
    <row r="139" spans="2:39" hidden="1" x14ac:dyDescent="0.25">
      <c r="B139" s="211" t="s">
        <v>203</v>
      </c>
      <c r="C139" s="211"/>
      <c r="D139" s="223" t="s">
        <v>366</v>
      </c>
      <c r="E139" s="532">
        <v>38533</v>
      </c>
      <c r="F139" s="223">
        <v>0</v>
      </c>
      <c r="G139" s="223"/>
      <c r="H139" s="533">
        <v>40</v>
      </c>
      <c r="I139" s="223"/>
      <c r="J139" s="222">
        <f>SUM(U139*H139)</f>
        <v>350</v>
      </c>
      <c r="K139" s="223"/>
      <c r="L139" s="533">
        <v>30</v>
      </c>
      <c r="M139" s="223"/>
      <c r="N139" s="222">
        <f>SUM(U139*L139)</f>
        <v>262.5</v>
      </c>
      <c r="O139" s="222"/>
      <c r="P139" s="823">
        <v>0</v>
      </c>
      <c r="Q139" s="222">
        <f>SUM(F139+H139-L139)</f>
        <v>10</v>
      </c>
      <c r="R139" s="222"/>
      <c r="S139" s="222">
        <f>IF(Q139&lt;360, Q139, 360)</f>
        <v>10</v>
      </c>
      <c r="T139" s="223"/>
      <c r="U139" s="222">
        <v>8.75</v>
      </c>
      <c r="V139" s="223"/>
      <c r="W139" s="222">
        <f>SUM(S139*U139)</f>
        <v>87.5</v>
      </c>
      <c r="X139" s="187"/>
      <c r="Y139" s="249" t="s">
        <v>126</v>
      </c>
      <c r="Z139" s="38"/>
      <c r="AA139" s="38"/>
      <c r="AB139" s="38"/>
      <c r="AC139" s="253">
        <v>58319.89</v>
      </c>
      <c r="AD139" s="79"/>
      <c r="AE139" s="81">
        <f>SUM(AC139*0.0765)</f>
        <v>4461.4715850000002</v>
      </c>
      <c r="AF139" s="79"/>
      <c r="AG139" s="98">
        <f>SUM(AC139+AE139)</f>
        <v>62781.361584999999</v>
      </c>
      <c r="AH139" s="1203"/>
      <c r="AI139" s="961"/>
      <c r="AJ139" s="961"/>
      <c r="AK139" s="961"/>
      <c r="AL139" s="187"/>
      <c r="AM139" s="187"/>
    </row>
    <row r="140" spans="2:39" ht="13.8" hidden="1" thickBot="1" x14ac:dyDescent="0.3">
      <c r="B140" s="211"/>
      <c r="C140" s="211"/>
      <c r="D140" s="223"/>
      <c r="E140" s="223"/>
      <c r="F140" s="223"/>
      <c r="G140" s="223"/>
      <c r="H140" s="223"/>
      <c r="I140" s="223"/>
      <c r="J140" s="223"/>
      <c r="K140" s="223"/>
      <c r="L140" s="223"/>
      <c r="M140" s="223"/>
      <c r="N140" s="223"/>
      <c r="O140" s="223"/>
      <c r="P140" s="223"/>
      <c r="Q140" s="223"/>
      <c r="R140" s="223"/>
      <c r="S140" s="223"/>
      <c r="T140" s="223"/>
      <c r="U140" s="223"/>
      <c r="V140" s="223"/>
      <c r="W140" s="223"/>
      <c r="X140" s="187"/>
      <c r="Y140" s="249" t="s">
        <v>124</v>
      </c>
      <c r="Z140" s="38"/>
      <c r="AA140" s="38"/>
      <c r="AB140" s="38"/>
      <c r="AC140" s="254">
        <f>SUM(AC137+AC138-AC139)</f>
        <v>37638.159999999989</v>
      </c>
      <c r="AD140" s="80"/>
      <c r="AE140" s="254">
        <f>SUM(AE137+AE138-AE139)</f>
        <v>2879.3192399999989</v>
      </c>
      <c r="AF140" s="80"/>
      <c r="AG140" s="263">
        <f>SUM(AC140+AE140)</f>
        <v>40517.479239999986</v>
      </c>
      <c r="AH140" s="1203"/>
      <c r="AI140" s="961"/>
      <c r="AJ140" s="961"/>
      <c r="AK140" s="961"/>
      <c r="AL140" s="187"/>
      <c r="AM140" s="187"/>
    </row>
    <row r="141" spans="2:39" ht="13.8" hidden="1" thickTop="1" x14ac:dyDescent="0.25">
      <c r="B141" s="211" t="s">
        <v>73</v>
      </c>
      <c r="C141" s="211"/>
      <c r="D141" s="223"/>
      <c r="E141" s="223"/>
      <c r="F141" s="222">
        <f>SUM(F120:F139)</f>
        <v>2839</v>
      </c>
      <c r="G141" s="223"/>
      <c r="H141" s="222">
        <f>SUM(H120:H139)</f>
        <v>2288</v>
      </c>
      <c r="I141" s="223"/>
      <c r="J141" s="222">
        <f>SUM(J120:J139)</f>
        <v>43169.600000000006</v>
      </c>
      <c r="K141" s="223"/>
      <c r="L141" s="222">
        <f>SUM(L120:L139)</f>
        <v>2120</v>
      </c>
      <c r="M141" s="223"/>
      <c r="N141" s="222">
        <f>SUM(N120:N139)</f>
        <v>39860.5</v>
      </c>
      <c r="O141" s="223"/>
      <c r="P141" s="222">
        <f>SUM(P120:P139)</f>
        <v>20</v>
      </c>
      <c r="Q141" s="222">
        <f>SUM(Q120:Q139)</f>
        <v>3007</v>
      </c>
      <c r="R141" s="223"/>
      <c r="S141" s="222">
        <f>SUM(S120:S139)</f>
        <v>2989</v>
      </c>
      <c r="T141" s="223"/>
      <c r="U141" s="222"/>
      <c r="V141" s="223"/>
      <c r="W141" s="222">
        <f>SUM(W120:W139)</f>
        <v>58319.890000000007</v>
      </c>
      <c r="X141" s="187"/>
      <c r="Y141" s="249"/>
      <c r="Z141" s="38"/>
      <c r="AA141" s="79"/>
      <c r="AB141" s="79"/>
      <c r="AC141" s="79"/>
      <c r="AD141" s="99"/>
      <c r="AE141" s="99"/>
      <c r="AF141" s="99"/>
      <c r="AG141" s="101"/>
      <c r="AH141" s="1203"/>
      <c r="AI141" s="961"/>
      <c r="AJ141" s="961"/>
      <c r="AK141" s="961"/>
      <c r="AL141" s="187"/>
      <c r="AM141" s="187"/>
    </row>
    <row r="142" spans="2:39" hidden="1" x14ac:dyDescent="0.25">
      <c r="B142" s="211"/>
      <c r="C142" s="211"/>
      <c r="D142" s="211"/>
      <c r="E142" s="211"/>
      <c r="F142" s="211"/>
      <c r="G142" s="211"/>
      <c r="H142" s="211"/>
      <c r="I142" s="211"/>
      <c r="J142" s="211"/>
      <c r="K142" s="211"/>
      <c r="L142" s="211"/>
      <c r="M142" s="211"/>
      <c r="O142" s="211"/>
      <c r="P142" s="211"/>
      <c r="Q142" s="211"/>
      <c r="R142" s="211"/>
      <c r="S142" s="211"/>
      <c r="T142" s="211"/>
      <c r="U142" s="211"/>
      <c r="V142" s="211"/>
      <c r="W142" s="211"/>
      <c r="X142" s="187"/>
      <c r="Y142" s="249" t="s">
        <v>618</v>
      </c>
      <c r="Z142" s="38"/>
      <c r="AA142" s="80"/>
      <c r="AB142" s="80"/>
      <c r="AC142" s="80"/>
      <c r="AD142" s="99"/>
      <c r="AE142" s="99"/>
      <c r="AF142" s="99"/>
      <c r="AG142" s="101"/>
      <c r="AH142" s="1204"/>
      <c r="AI142" s="961"/>
      <c r="AJ142" s="961"/>
      <c r="AK142" s="961"/>
      <c r="AL142" s="187"/>
      <c r="AM142" s="187"/>
    </row>
    <row r="143" spans="2:39" ht="13.8" hidden="1" thickBot="1" x14ac:dyDescent="0.3">
      <c r="B143" s="223"/>
      <c r="C143" s="211"/>
      <c r="D143" s="211"/>
      <c r="E143" s="211"/>
      <c r="F143" s="211"/>
      <c r="G143" s="211"/>
      <c r="H143" s="211"/>
      <c r="I143" s="211"/>
      <c r="J143" s="222"/>
      <c r="K143" s="222"/>
      <c r="L143" s="222"/>
      <c r="M143" s="222"/>
      <c r="N143" s="222"/>
      <c r="O143" s="222"/>
      <c r="P143" s="222"/>
      <c r="Q143" s="222"/>
      <c r="R143" s="222"/>
      <c r="S143" s="222"/>
      <c r="T143" s="222"/>
      <c r="U143" s="222"/>
      <c r="V143" s="222"/>
      <c r="W143" s="222"/>
      <c r="X143" s="187"/>
      <c r="Y143" s="205"/>
      <c r="Z143" s="206"/>
      <c r="AA143" s="256"/>
      <c r="AB143" s="256"/>
      <c r="AC143" s="256"/>
      <c r="AD143" s="256"/>
      <c r="AE143" s="256"/>
      <c r="AF143" s="256"/>
      <c r="AG143" s="257"/>
      <c r="AH143" s="1204"/>
      <c r="AI143" s="961"/>
      <c r="AJ143" s="961"/>
      <c r="AK143" s="961"/>
      <c r="AL143" s="187"/>
      <c r="AM143" s="187"/>
    </row>
    <row r="144" spans="2:39" hidden="1" x14ac:dyDescent="0.25">
      <c r="B144" s="224" t="s">
        <v>1134</v>
      </c>
      <c r="C144" s="224"/>
      <c r="D144" s="224"/>
      <c r="E144" s="224"/>
      <c r="F144" s="224"/>
      <c r="G144" s="224"/>
      <c r="H144" s="224"/>
      <c r="I144" s="224"/>
      <c r="J144" s="224"/>
      <c r="K144" s="224"/>
      <c r="L144" s="224"/>
      <c r="M144" s="224"/>
      <c r="N144" s="224" t="s">
        <v>200</v>
      </c>
      <c r="O144" s="224"/>
      <c r="P144" s="224"/>
      <c r="Q144" s="224"/>
      <c r="R144" s="224"/>
      <c r="S144" s="224"/>
      <c r="T144" s="224"/>
      <c r="U144" s="224"/>
      <c r="V144" s="224"/>
      <c r="W144" s="224" t="s">
        <v>370</v>
      </c>
      <c r="X144" s="187"/>
      <c r="Y144" s="187"/>
      <c r="Z144" s="187"/>
      <c r="AA144" s="220"/>
      <c r="AB144" s="220"/>
      <c r="AC144" s="220"/>
      <c r="AD144" s="220"/>
      <c r="AE144" s="220"/>
      <c r="AF144" s="220"/>
      <c r="AG144" s="220"/>
      <c r="AH144" s="1204"/>
      <c r="AI144" s="961"/>
      <c r="AJ144" s="961"/>
      <c r="AK144" s="961"/>
      <c r="AL144" s="187"/>
      <c r="AM144" s="187"/>
    </row>
    <row r="145" spans="2:39" hidden="1" x14ac:dyDescent="0.25">
      <c r="B145" s="211"/>
      <c r="C145" s="211"/>
      <c r="D145" s="211"/>
      <c r="E145" s="211"/>
      <c r="F145" s="211"/>
      <c r="G145" s="211"/>
      <c r="H145" s="211"/>
      <c r="I145" s="211"/>
      <c r="J145" s="211"/>
      <c r="K145" s="211"/>
      <c r="L145" s="211"/>
      <c r="M145" s="211"/>
      <c r="O145" s="211"/>
      <c r="P145" s="211"/>
      <c r="Q145" s="211"/>
      <c r="R145" s="211"/>
      <c r="S145" s="211"/>
      <c r="T145" s="211"/>
      <c r="U145" s="211"/>
      <c r="V145" s="211"/>
      <c r="W145" s="211"/>
      <c r="X145" s="187"/>
      <c r="Y145" s="187" t="s">
        <v>129</v>
      </c>
      <c r="Z145" s="187"/>
      <c r="AA145" s="187"/>
      <c r="AB145" s="187"/>
      <c r="AC145" s="187"/>
      <c r="AD145" s="187"/>
      <c r="AE145" s="187"/>
      <c r="AF145" s="187"/>
      <c r="AG145" s="187"/>
      <c r="AH145" s="1202"/>
      <c r="AI145" s="961"/>
      <c r="AJ145" s="961"/>
      <c r="AK145" s="961"/>
      <c r="AL145" s="187"/>
      <c r="AM145" s="187"/>
    </row>
    <row r="146" spans="2:39" hidden="1" x14ac:dyDescent="0.25">
      <c r="B146" s="211"/>
      <c r="C146" s="211"/>
      <c r="D146" s="211"/>
      <c r="E146" s="211"/>
      <c r="F146" s="211"/>
      <c r="G146" s="211"/>
      <c r="H146" s="211"/>
      <c r="I146" s="211"/>
      <c r="J146" s="211"/>
      <c r="K146" s="211"/>
      <c r="L146" s="211"/>
      <c r="M146" s="211"/>
      <c r="O146" s="211"/>
      <c r="P146" s="211"/>
      <c r="Q146" s="211"/>
      <c r="R146" s="211"/>
      <c r="S146" s="211"/>
      <c r="T146" s="211"/>
      <c r="U146" s="211"/>
      <c r="V146" s="211"/>
      <c r="W146" s="211"/>
      <c r="X146" s="187"/>
      <c r="Y146" s="187" t="s">
        <v>132</v>
      </c>
      <c r="Z146" s="187"/>
      <c r="AA146" s="187"/>
      <c r="AB146" s="187"/>
      <c r="AC146" s="187"/>
      <c r="AD146" s="187"/>
      <c r="AE146" s="187"/>
      <c r="AF146" s="187"/>
      <c r="AG146" s="187"/>
      <c r="AH146" s="1202"/>
      <c r="AI146" s="961"/>
      <c r="AJ146" s="961"/>
      <c r="AK146" s="961"/>
      <c r="AL146" s="187"/>
      <c r="AM146" s="187"/>
    </row>
    <row r="147" spans="2:39" hidden="1" x14ac:dyDescent="0.25">
      <c r="B147" s="211"/>
      <c r="C147" s="211"/>
      <c r="D147" s="211"/>
      <c r="E147" s="211"/>
      <c r="F147" s="211"/>
      <c r="G147" s="211"/>
      <c r="H147" s="211"/>
      <c r="I147" s="211"/>
      <c r="J147" s="211"/>
      <c r="K147" s="211"/>
      <c r="L147" s="211"/>
      <c r="M147" s="211"/>
      <c r="O147" s="211"/>
      <c r="P147" s="211"/>
      <c r="Q147" s="211"/>
      <c r="R147" s="211"/>
      <c r="S147" s="211"/>
      <c r="T147" s="211"/>
      <c r="U147" s="211"/>
      <c r="V147" s="211"/>
      <c r="W147" s="211"/>
      <c r="X147" s="187"/>
      <c r="Y147" s="279"/>
      <c r="Z147" s="279"/>
      <c r="AA147" s="279"/>
      <c r="AB147" s="279"/>
      <c r="AC147" s="279"/>
      <c r="AD147" s="279"/>
      <c r="AE147" s="279"/>
      <c r="AF147" s="279"/>
      <c r="AG147" s="279"/>
      <c r="AH147" s="1202"/>
      <c r="AI147" s="961"/>
      <c r="AJ147" s="961"/>
      <c r="AK147" s="961"/>
      <c r="AL147" s="187"/>
      <c r="AM147" s="187"/>
    </row>
    <row r="148" spans="2:39" hidden="1" x14ac:dyDescent="0.25">
      <c r="B148" s="211"/>
      <c r="C148" s="211"/>
      <c r="D148" s="211"/>
      <c r="E148" s="211"/>
      <c r="F148" s="211"/>
      <c r="G148" s="211"/>
      <c r="H148" s="211"/>
      <c r="I148" s="211"/>
      <c r="J148" s="211"/>
      <c r="K148" s="211"/>
      <c r="L148" s="211"/>
      <c r="M148" s="211"/>
      <c r="O148" s="211"/>
      <c r="P148" s="211"/>
      <c r="Q148" s="211"/>
      <c r="R148" s="211"/>
      <c r="S148" s="211"/>
      <c r="T148" s="211"/>
      <c r="U148" s="211"/>
      <c r="V148" s="211"/>
      <c r="W148" s="211"/>
      <c r="X148" s="187"/>
      <c r="Y148" s="187"/>
      <c r="Z148" s="187"/>
      <c r="AA148" s="187"/>
      <c r="AB148" s="187"/>
      <c r="AC148" s="187"/>
      <c r="AD148" s="187"/>
      <c r="AE148" s="187"/>
      <c r="AF148" s="187"/>
      <c r="AG148" s="187"/>
      <c r="AH148" s="961"/>
      <c r="AI148" s="961"/>
      <c r="AJ148" s="961"/>
      <c r="AK148" s="961"/>
      <c r="AL148" s="187"/>
      <c r="AM148" s="187"/>
    </row>
    <row r="149" spans="2:39" hidden="1" x14ac:dyDescent="0.25">
      <c r="B149" s="211"/>
      <c r="C149" s="211"/>
      <c r="D149" s="211"/>
      <c r="E149" s="211"/>
      <c r="F149" s="211"/>
      <c r="G149" s="211"/>
      <c r="H149" s="211"/>
      <c r="I149" s="211"/>
      <c r="J149" s="211"/>
      <c r="K149" s="211"/>
      <c r="L149" s="211"/>
      <c r="M149" s="211"/>
      <c r="O149" s="211"/>
      <c r="P149" s="211"/>
      <c r="Q149" s="211"/>
      <c r="R149" s="211"/>
      <c r="S149" s="211"/>
      <c r="T149" s="211"/>
      <c r="U149" s="211"/>
      <c r="V149" s="211"/>
      <c r="W149" s="211"/>
      <c r="X149" s="187"/>
      <c r="Y149" s="187"/>
      <c r="Z149" s="187"/>
      <c r="AA149" s="187"/>
      <c r="AB149" s="187"/>
      <c r="AC149" s="187"/>
      <c r="AD149" s="187"/>
      <c r="AE149" s="187"/>
      <c r="AF149" s="187"/>
      <c r="AG149" s="187"/>
      <c r="AH149" s="961"/>
      <c r="AI149" s="961"/>
      <c r="AJ149" s="961"/>
      <c r="AK149" s="961"/>
      <c r="AL149" s="187"/>
      <c r="AM149" s="187"/>
    </row>
    <row r="150" spans="2:39" hidden="1" x14ac:dyDescent="0.25">
      <c r="B150" s="211"/>
      <c r="C150" s="211"/>
      <c r="D150" s="211"/>
      <c r="E150" s="211"/>
      <c r="F150" s="211"/>
      <c r="G150" s="211"/>
      <c r="H150" s="211"/>
      <c r="I150" s="211"/>
      <c r="J150" s="211"/>
      <c r="K150" s="211"/>
      <c r="L150" s="211"/>
      <c r="M150" s="211"/>
      <c r="O150" s="211"/>
      <c r="P150" s="211"/>
      <c r="Q150" s="211"/>
      <c r="R150" s="211"/>
      <c r="S150" s="211"/>
      <c r="T150" s="211"/>
      <c r="U150" s="211"/>
      <c r="V150" s="211"/>
      <c r="W150" s="211"/>
      <c r="X150" s="187"/>
      <c r="Y150" s="187"/>
      <c r="Z150" s="187"/>
      <c r="AA150" s="187"/>
      <c r="AB150" s="187"/>
      <c r="AC150" s="187"/>
      <c r="AD150" s="187"/>
      <c r="AE150" s="187"/>
      <c r="AF150" s="187"/>
      <c r="AG150" s="187"/>
      <c r="AH150" s="961"/>
      <c r="AI150" s="961"/>
      <c r="AJ150" s="961"/>
      <c r="AK150" s="961"/>
      <c r="AL150" s="187"/>
      <c r="AM150" s="187"/>
    </row>
    <row r="151" spans="2:39" hidden="1" x14ac:dyDescent="0.25">
      <c r="B151" s="2361" t="s">
        <v>347</v>
      </c>
      <c r="C151" s="2361"/>
      <c r="D151" s="2361"/>
      <c r="E151" s="2361"/>
      <c r="F151" s="2361"/>
      <c r="G151" s="2361"/>
      <c r="H151" s="2361"/>
      <c r="I151" s="2361"/>
      <c r="J151" s="2361"/>
      <c r="K151" s="2361"/>
      <c r="L151" s="2361"/>
      <c r="M151" s="2361"/>
      <c r="N151" s="2361"/>
      <c r="O151" s="2361"/>
      <c r="P151" s="2361"/>
      <c r="Q151" s="2361"/>
      <c r="R151" s="2361"/>
      <c r="S151" s="2361"/>
      <c r="T151" s="2361"/>
      <c r="U151" s="2361"/>
      <c r="V151" s="2361"/>
      <c r="W151" s="2361"/>
      <c r="X151" s="187"/>
      <c r="Y151" s="187"/>
      <c r="Z151" s="187"/>
      <c r="AA151" s="187"/>
      <c r="AB151" s="187"/>
      <c r="AC151" s="187"/>
      <c r="AD151" s="187"/>
      <c r="AE151" s="187"/>
      <c r="AF151" s="187"/>
      <c r="AG151" s="187"/>
      <c r="AH151" s="961"/>
      <c r="AI151" s="961"/>
      <c r="AJ151" s="961"/>
      <c r="AK151" s="961"/>
      <c r="AL151" s="187"/>
      <c r="AM151" s="187"/>
    </row>
    <row r="152" spans="2:39" hidden="1" x14ac:dyDescent="0.25">
      <c r="B152" s="2361" t="s">
        <v>348</v>
      </c>
      <c r="C152" s="2361"/>
      <c r="D152" s="2361"/>
      <c r="E152" s="2361"/>
      <c r="F152" s="2361"/>
      <c r="G152" s="2361"/>
      <c r="H152" s="2361"/>
      <c r="I152" s="2361"/>
      <c r="J152" s="2361"/>
      <c r="K152" s="2361"/>
      <c r="L152" s="2361"/>
      <c r="M152" s="2361"/>
      <c r="N152" s="2361"/>
      <c r="O152" s="2361"/>
      <c r="P152" s="2361"/>
      <c r="Q152" s="2361"/>
      <c r="R152" s="2361"/>
      <c r="S152" s="2361"/>
      <c r="T152" s="2361"/>
      <c r="U152" s="2361"/>
      <c r="V152" s="2361"/>
      <c r="W152" s="2361"/>
      <c r="X152" s="187"/>
      <c r="Y152" s="187"/>
      <c r="Z152" s="187"/>
      <c r="AA152" s="187"/>
      <c r="AB152" s="187"/>
      <c r="AC152" s="187"/>
      <c r="AD152" s="187"/>
      <c r="AE152" s="187"/>
      <c r="AF152" s="187"/>
      <c r="AG152" s="187"/>
      <c r="AH152" s="961"/>
      <c r="AI152" s="961"/>
      <c r="AJ152" s="961"/>
      <c r="AK152" s="961"/>
      <c r="AL152" s="187"/>
      <c r="AM152" s="187"/>
    </row>
    <row r="153" spans="2:39" hidden="1" x14ac:dyDescent="0.25">
      <c r="B153" s="2362" t="s">
        <v>204</v>
      </c>
      <c r="C153" s="2362"/>
      <c r="D153" s="2362"/>
      <c r="E153" s="2362"/>
      <c r="F153" s="2362"/>
      <c r="G153" s="2362"/>
      <c r="H153" s="2362"/>
      <c r="I153" s="2362"/>
      <c r="J153" s="2362"/>
      <c r="K153" s="2362"/>
      <c r="L153" s="2362"/>
      <c r="M153" s="2362"/>
      <c r="N153" s="2362"/>
      <c r="O153" s="2362"/>
      <c r="P153" s="2362"/>
      <c r="Q153" s="2362"/>
      <c r="R153" s="2362"/>
      <c r="S153" s="2362"/>
      <c r="T153" s="2362"/>
      <c r="U153" s="2362"/>
      <c r="V153" s="2362"/>
      <c r="W153" s="2362"/>
      <c r="X153" s="187"/>
      <c r="Y153" s="187"/>
      <c r="Z153" s="187"/>
      <c r="AA153" s="187"/>
      <c r="AB153" s="187"/>
      <c r="AC153" s="187"/>
      <c r="AD153" s="187"/>
      <c r="AE153" s="187"/>
      <c r="AF153" s="187"/>
      <c r="AG153" s="187"/>
      <c r="AH153" s="961"/>
      <c r="AI153" s="961"/>
      <c r="AJ153" s="961"/>
      <c r="AK153" s="961"/>
      <c r="AL153" s="187"/>
      <c r="AM153" s="187"/>
    </row>
    <row r="154" spans="2:39" hidden="1" x14ac:dyDescent="0.25">
      <c r="B154" s="531" t="s">
        <v>709</v>
      </c>
      <c r="C154" s="531" t="s">
        <v>710</v>
      </c>
      <c r="D154" s="531" t="s">
        <v>711</v>
      </c>
      <c r="E154" s="531" t="s">
        <v>712</v>
      </c>
      <c r="F154" s="531"/>
      <c r="G154" s="531"/>
      <c r="H154" s="531" t="s">
        <v>713</v>
      </c>
      <c r="I154" s="531"/>
      <c r="J154" s="531" t="s">
        <v>714</v>
      </c>
      <c r="K154" s="531"/>
      <c r="L154" s="531" t="s">
        <v>653</v>
      </c>
      <c r="M154" s="531"/>
      <c r="N154" s="531" t="s">
        <v>664</v>
      </c>
      <c r="O154" s="531"/>
      <c r="P154" s="531" t="s">
        <v>1581</v>
      </c>
      <c r="Q154" s="531"/>
      <c r="R154" s="531"/>
      <c r="S154" s="531" t="s">
        <v>1585</v>
      </c>
      <c r="T154" s="531"/>
      <c r="U154" s="531" t="s">
        <v>1458</v>
      </c>
      <c r="V154" s="531"/>
      <c r="W154" s="531" t="s">
        <v>1459</v>
      </c>
      <c r="X154" s="187"/>
      <c r="Y154" s="187"/>
      <c r="Z154" s="187"/>
      <c r="AA154" s="187"/>
      <c r="AB154" s="187"/>
      <c r="AC154" s="187"/>
      <c r="AD154" s="187"/>
      <c r="AE154" s="187"/>
      <c r="AF154" s="187"/>
      <c r="AG154" s="187"/>
      <c r="AH154" s="961"/>
      <c r="AI154" s="961"/>
      <c r="AJ154" s="961"/>
      <c r="AK154" s="961"/>
      <c r="AL154" s="187"/>
      <c r="AM154" s="187"/>
    </row>
    <row r="155" spans="2:39" hidden="1" x14ac:dyDescent="0.25">
      <c r="B155" s="211"/>
      <c r="C155" s="211"/>
      <c r="D155" s="211"/>
      <c r="E155" s="211"/>
      <c r="F155" s="211"/>
      <c r="G155" s="211"/>
      <c r="H155" s="211"/>
      <c r="I155" s="211"/>
      <c r="J155" s="211"/>
      <c r="K155" s="211"/>
      <c r="L155" s="211"/>
      <c r="M155" s="211"/>
      <c r="O155" s="211"/>
      <c r="P155" s="211"/>
      <c r="Q155" s="211"/>
      <c r="R155" s="211"/>
      <c r="S155" s="211"/>
      <c r="T155" s="211"/>
      <c r="U155" s="211"/>
      <c r="V155" s="211"/>
      <c r="W155" s="211"/>
      <c r="X155" s="187"/>
      <c r="Y155" s="187"/>
      <c r="Z155" s="187"/>
      <c r="AA155" s="187"/>
      <c r="AB155" s="187"/>
      <c r="AC155" s="187"/>
      <c r="AD155" s="187"/>
      <c r="AE155" s="187"/>
      <c r="AF155" s="187"/>
      <c r="AG155" s="187"/>
      <c r="AH155" s="961"/>
      <c r="AI155" s="961"/>
      <c r="AJ155" s="961"/>
      <c r="AK155" s="961"/>
      <c r="AL155" s="187"/>
      <c r="AM155" s="187"/>
    </row>
    <row r="156" spans="2:39" hidden="1" x14ac:dyDescent="0.25">
      <c r="B156" s="211" t="s">
        <v>350</v>
      </c>
      <c r="C156" s="211"/>
      <c r="D156" s="211" t="s">
        <v>351</v>
      </c>
      <c r="E156" s="211" t="s">
        <v>352</v>
      </c>
      <c r="F156" s="211" t="s">
        <v>196</v>
      </c>
      <c r="G156" s="211"/>
      <c r="H156" s="211" t="s">
        <v>353</v>
      </c>
      <c r="I156" s="211"/>
      <c r="J156" s="211" t="s">
        <v>354</v>
      </c>
      <c r="K156" s="211"/>
      <c r="L156" s="211" t="s">
        <v>353</v>
      </c>
      <c r="M156" s="211"/>
      <c r="N156" s="211" t="s">
        <v>355</v>
      </c>
      <c r="O156" s="211"/>
      <c r="P156" s="211" t="s">
        <v>353</v>
      </c>
      <c r="Q156" s="211" t="s">
        <v>197</v>
      </c>
      <c r="R156" s="211"/>
      <c r="S156" s="211" t="s">
        <v>355</v>
      </c>
      <c r="T156" s="211"/>
      <c r="U156" s="211" t="s">
        <v>356</v>
      </c>
      <c r="V156" s="211"/>
      <c r="W156" s="211" t="s">
        <v>355</v>
      </c>
      <c r="X156" s="187"/>
      <c r="Y156" s="187"/>
      <c r="Z156" s="187"/>
      <c r="AA156" s="187"/>
      <c r="AB156" s="187"/>
      <c r="AC156" s="187"/>
      <c r="AD156" s="187"/>
      <c r="AE156" s="187"/>
      <c r="AF156" s="187"/>
      <c r="AG156" s="187"/>
      <c r="AH156" s="961"/>
      <c r="AI156" s="961"/>
      <c r="AJ156" s="961"/>
      <c r="AK156" s="961"/>
      <c r="AL156" s="187"/>
      <c r="AM156" s="187"/>
    </row>
    <row r="157" spans="2:39" hidden="1" x14ac:dyDescent="0.25">
      <c r="B157" s="221" t="s">
        <v>357</v>
      </c>
      <c r="C157" s="221" t="s">
        <v>358</v>
      </c>
      <c r="D157" s="221" t="s">
        <v>359</v>
      </c>
      <c r="E157" s="221" t="s">
        <v>360</v>
      </c>
      <c r="F157" s="434" t="s">
        <v>364</v>
      </c>
      <c r="G157" s="434"/>
      <c r="H157" s="221" t="s">
        <v>361</v>
      </c>
      <c r="I157" s="211"/>
      <c r="J157" s="221" t="s">
        <v>361</v>
      </c>
      <c r="K157" s="211"/>
      <c r="L157" s="221" t="s">
        <v>362</v>
      </c>
      <c r="M157" s="211"/>
      <c r="N157" s="221" t="s">
        <v>362</v>
      </c>
      <c r="O157" s="211"/>
      <c r="P157" s="221" t="s">
        <v>363</v>
      </c>
      <c r="Q157" s="434" t="s">
        <v>198</v>
      </c>
      <c r="R157" s="211"/>
      <c r="S157" s="221" t="s">
        <v>364</v>
      </c>
      <c r="T157" s="211"/>
      <c r="U157" s="221" t="s">
        <v>365</v>
      </c>
      <c r="V157" s="211"/>
      <c r="W157" s="221" t="s">
        <v>1371</v>
      </c>
      <c r="X157" s="187"/>
      <c r="Y157" s="508"/>
      <c r="Z157" s="416" t="s">
        <v>869</v>
      </c>
      <c r="AA157" s="509"/>
      <c r="AB157" s="509"/>
      <c r="AC157" s="416"/>
      <c r="AD157" s="416"/>
      <c r="AE157" s="416"/>
      <c r="AF157" s="416"/>
      <c r="AG157" s="510"/>
      <c r="AH157" s="961"/>
      <c r="AI157" s="961"/>
      <c r="AJ157" s="961"/>
      <c r="AK157" s="961"/>
      <c r="AL157" s="187"/>
      <c r="AM157" s="187"/>
    </row>
    <row r="158" spans="2:39" hidden="1" x14ac:dyDescent="0.25">
      <c r="B158" s="211"/>
      <c r="C158" s="211"/>
      <c r="D158" s="211"/>
      <c r="E158" s="211"/>
      <c r="F158" s="211"/>
      <c r="G158" s="211"/>
      <c r="H158" s="211"/>
      <c r="I158" s="211"/>
      <c r="J158" s="211"/>
      <c r="K158" s="211"/>
      <c r="L158" s="211"/>
      <c r="M158" s="211"/>
      <c r="O158" s="211"/>
      <c r="P158" s="211"/>
      <c r="Q158" s="211"/>
      <c r="R158" s="211"/>
      <c r="S158" s="211"/>
      <c r="T158" s="211"/>
      <c r="U158" s="211"/>
      <c r="V158" s="211"/>
      <c r="W158" s="211"/>
      <c r="X158" s="187"/>
      <c r="Y158" s="267" t="s">
        <v>1132</v>
      </c>
      <c r="Z158" s="38"/>
      <c r="AA158" s="261"/>
      <c r="AB158" s="261"/>
      <c r="AC158" s="38"/>
      <c r="AD158" s="38"/>
      <c r="AE158" s="38"/>
      <c r="AF158" s="38"/>
      <c r="AG158" s="264"/>
      <c r="AH158" s="961"/>
      <c r="AI158" s="961"/>
      <c r="AJ158" s="961"/>
      <c r="AK158" s="961"/>
      <c r="AL158" s="187"/>
      <c r="AM158" s="187"/>
    </row>
    <row r="159" spans="2:39" hidden="1" x14ac:dyDescent="0.25">
      <c r="B159" s="211"/>
      <c r="C159" s="211"/>
      <c r="D159" s="223" t="s">
        <v>366</v>
      </c>
      <c r="E159" s="532">
        <v>38898</v>
      </c>
      <c r="F159" s="222">
        <v>60</v>
      </c>
      <c r="G159" s="223"/>
      <c r="H159" s="533">
        <v>120</v>
      </c>
      <c r="I159" s="223"/>
      <c r="J159" s="222">
        <f t="shared" ref="J159:J173" si="18">SUM(U159*H159)</f>
        <v>1947.6000000000001</v>
      </c>
      <c r="K159" s="223"/>
      <c r="L159" s="222">
        <v>120</v>
      </c>
      <c r="M159" s="223"/>
      <c r="N159" s="222">
        <f t="shared" ref="N159:N173" si="19">SUM(U159*L159)</f>
        <v>1947.6000000000001</v>
      </c>
      <c r="O159" s="223"/>
      <c r="P159" s="222">
        <v>0</v>
      </c>
      <c r="Q159" s="222">
        <f t="shared" ref="Q159:Q173" si="20">SUM(F159+H159-L159)</f>
        <v>60</v>
      </c>
      <c r="R159" s="223"/>
      <c r="S159" s="222">
        <f t="shared" ref="S159:S173" si="21">IF(Q159&lt;360, Q159, 360)</f>
        <v>60</v>
      </c>
      <c r="T159" s="223"/>
      <c r="U159" s="222">
        <v>16.23</v>
      </c>
      <c r="V159" s="223"/>
      <c r="W159" s="222">
        <f t="shared" ref="W159:W173" si="22">SUM(S159*U159)</f>
        <v>973.80000000000007</v>
      </c>
      <c r="X159" s="187"/>
      <c r="Y159" s="271" t="s">
        <v>1131</v>
      </c>
      <c r="Z159" s="272"/>
      <c r="AA159" s="273">
        <f>+AC177</f>
        <v>46673.599999999999</v>
      </c>
      <c r="AB159" s="274"/>
      <c r="AC159" s="274"/>
      <c r="AD159" s="103"/>
      <c r="AE159" s="103"/>
      <c r="AF159" s="103"/>
      <c r="AG159" s="268"/>
      <c r="AH159" s="961"/>
      <c r="AI159" s="961"/>
      <c r="AJ159" s="961"/>
      <c r="AK159" s="961"/>
      <c r="AL159" s="187"/>
      <c r="AM159" s="187"/>
    </row>
    <row r="160" spans="2:39" hidden="1" x14ac:dyDescent="0.25">
      <c r="D160" s="183" t="s">
        <v>366</v>
      </c>
      <c r="E160" s="184">
        <v>38898</v>
      </c>
      <c r="F160" s="186">
        <v>348</v>
      </c>
      <c r="G160" s="183"/>
      <c r="H160" s="185">
        <v>144</v>
      </c>
      <c r="I160" s="183"/>
      <c r="J160" s="186">
        <f t="shared" si="18"/>
        <v>3060</v>
      </c>
      <c r="K160" s="183"/>
      <c r="L160" s="186">
        <v>120</v>
      </c>
      <c r="M160" s="183"/>
      <c r="N160" s="222">
        <f t="shared" si="19"/>
        <v>2550</v>
      </c>
      <c r="O160" s="183"/>
      <c r="P160" s="183">
        <v>0</v>
      </c>
      <c r="Q160" s="186">
        <f t="shared" si="20"/>
        <v>372</v>
      </c>
      <c r="R160" s="183"/>
      <c r="S160" s="186">
        <f t="shared" si="21"/>
        <v>360</v>
      </c>
      <c r="T160" s="183"/>
      <c r="U160" s="186">
        <v>21.25</v>
      </c>
      <c r="V160" s="183"/>
      <c r="W160" s="186">
        <f t="shared" si="22"/>
        <v>7650</v>
      </c>
      <c r="X160" s="187"/>
      <c r="Y160" s="425" t="s">
        <v>1131</v>
      </c>
      <c r="Z160" s="276"/>
      <c r="AA160" s="278">
        <f>+AE177</f>
        <v>3570.5303999999996</v>
      </c>
      <c r="AB160" s="277"/>
      <c r="AC160" s="278"/>
      <c r="AD160" s="269"/>
      <c r="AE160" s="269"/>
      <c r="AF160" s="269"/>
      <c r="AG160" s="270"/>
      <c r="AH160" s="961"/>
      <c r="AI160" s="961"/>
      <c r="AJ160" s="961"/>
      <c r="AK160" s="961"/>
      <c r="AL160" s="187"/>
      <c r="AM160" s="187"/>
    </row>
    <row r="161" spans="4:39" hidden="1" x14ac:dyDescent="0.25">
      <c r="D161" s="183" t="s">
        <v>366</v>
      </c>
      <c r="E161" s="184">
        <v>38898</v>
      </c>
      <c r="F161" s="186">
        <v>132</v>
      </c>
      <c r="G161" s="183"/>
      <c r="H161" s="185">
        <v>144</v>
      </c>
      <c r="I161" s="183"/>
      <c r="J161" s="186">
        <f t="shared" si="18"/>
        <v>2056.3199999999997</v>
      </c>
      <c r="K161" s="183"/>
      <c r="L161" s="186">
        <v>144</v>
      </c>
      <c r="M161" s="183"/>
      <c r="N161" s="222">
        <f t="shared" si="19"/>
        <v>2056.3199999999997</v>
      </c>
      <c r="O161" s="183"/>
      <c r="P161" s="183">
        <v>0</v>
      </c>
      <c r="Q161" s="186">
        <f t="shared" si="20"/>
        <v>132</v>
      </c>
      <c r="R161" s="183"/>
      <c r="S161" s="186">
        <f t="shared" si="21"/>
        <v>132</v>
      </c>
      <c r="T161" s="183"/>
      <c r="U161" s="186">
        <v>14.28</v>
      </c>
      <c r="V161" s="183"/>
      <c r="W161" s="186">
        <f t="shared" si="22"/>
        <v>1884.9599999999998</v>
      </c>
      <c r="X161" s="187"/>
      <c r="Y161" s="275" t="s">
        <v>802</v>
      </c>
      <c r="Z161" s="276"/>
      <c r="AA161" s="277"/>
      <c r="AB161" s="277"/>
      <c r="AC161" s="278">
        <f>+AG177</f>
        <v>50244.130399999995</v>
      </c>
      <c r="AD161" s="38"/>
      <c r="AE161" s="38"/>
      <c r="AF161" s="38"/>
      <c r="AG161" s="264"/>
      <c r="AH161" s="961"/>
      <c r="AI161" s="961"/>
      <c r="AJ161" s="961"/>
      <c r="AK161" s="961"/>
      <c r="AL161" s="187"/>
      <c r="AM161" s="187"/>
    </row>
    <row r="162" spans="4:39" hidden="1" x14ac:dyDescent="0.25">
      <c r="D162" s="183" t="s">
        <v>366</v>
      </c>
      <c r="E162" s="184">
        <v>38898</v>
      </c>
      <c r="F162" s="186">
        <v>339</v>
      </c>
      <c r="G162" s="183"/>
      <c r="H162" s="185">
        <v>168</v>
      </c>
      <c r="I162" s="183"/>
      <c r="J162" s="186">
        <f t="shared" si="18"/>
        <v>2432.64</v>
      </c>
      <c r="K162" s="183"/>
      <c r="L162" s="186">
        <v>150</v>
      </c>
      <c r="M162" s="183"/>
      <c r="N162" s="222">
        <f t="shared" si="19"/>
        <v>2172</v>
      </c>
      <c r="O162" s="183"/>
      <c r="P162" s="183">
        <v>0</v>
      </c>
      <c r="Q162" s="186">
        <f t="shared" si="20"/>
        <v>357</v>
      </c>
      <c r="R162" s="183"/>
      <c r="S162" s="186">
        <f t="shared" si="21"/>
        <v>357</v>
      </c>
      <c r="T162" s="183"/>
      <c r="U162" s="186">
        <v>14.48</v>
      </c>
      <c r="V162" s="183"/>
      <c r="W162" s="186">
        <f t="shared" si="22"/>
        <v>5169.3600000000006</v>
      </c>
      <c r="X162" s="187"/>
      <c r="Y162" s="267"/>
      <c r="Z162" s="38"/>
      <c r="AA162" s="38"/>
      <c r="AB162" s="38"/>
      <c r="AC162" s="38"/>
      <c r="AD162" s="103"/>
      <c r="AE162" s="103"/>
      <c r="AF162" s="103"/>
      <c r="AG162" s="268"/>
      <c r="AH162" s="961"/>
      <c r="AI162" s="961"/>
      <c r="AJ162" s="961"/>
      <c r="AK162" s="961"/>
      <c r="AL162" s="187"/>
      <c r="AM162" s="187"/>
    </row>
    <row r="163" spans="4:39" hidden="1" x14ac:dyDescent="0.25">
      <c r="D163" s="183" t="s">
        <v>366</v>
      </c>
      <c r="E163" s="184">
        <v>38898</v>
      </c>
      <c r="F163" s="186">
        <v>5</v>
      </c>
      <c r="G163" s="183"/>
      <c r="H163" s="185">
        <v>80</v>
      </c>
      <c r="I163" s="183"/>
      <c r="J163" s="186">
        <f t="shared" si="18"/>
        <v>951.2</v>
      </c>
      <c r="K163" s="183"/>
      <c r="L163" s="186">
        <v>75</v>
      </c>
      <c r="M163" s="183"/>
      <c r="N163" s="222">
        <f t="shared" si="19"/>
        <v>891.75</v>
      </c>
      <c r="O163" s="183"/>
      <c r="P163" s="183">
        <v>0</v>
      </c>
      <c r="Q163" s="186">
        <f t="shared" si="20"/>
        <v>10</v>
      </c>
      <c r="R163" s="183"/>
      <c r="S163" s="186">
        <f t="shared" si="21"/>
        <v>10</v>
      </c>
      <c r="T163" s="183"/>
      <c r="U163" s="186">
        <v>11.89</v>
      </c>
      <c r="V163" s="183"/>
      <c r="W163" s="186">
        <f t="shared" si="22"/>
        <v>118.9</v>
      </c>
      <c r="X163" s="187"/>
      <c r="Y163" s="271" t="s">
        <v>803</v>
      </c>
      <c r="Z163" s="272"/>
      <c r="AA163" s="273">
        <f>+AG179</f>
        <v>45567.53450999999</v>
      </c>
      <c r="AB163" s="274"/>
      <c r="AC163" s="274"/>
      <c r="AD163" s="269"/>
      <c r="AE163" s="269"/>
      <c r="AF163" s="269"/>
      <c r="AG163" s="270"/>
      <c r="AH163" s="961"/>
      <c r="AI163" s="961"/>
      <c r="AJ163" s="961"/>
      <c r="AK163" s="961"/>
      <c r="AL163" s="187"/>
      <c r="AM163" s="187"/>
    </row>
    <row r="164" spans="4:39" hidden="1" x14ac:dyDescent="0.25">
      <c r="D164" s="183" t="s">
        <v>366</v>
      </c>
      <c r="E164" s="184">
        <v>38898</v>
      </c>
      <c r="F164" s="186">
        <v>120</v>
      </c>
      <c r="G164" s="183"/>
      <c r="H164" s="185">
        <v>120</v>
      </c>
      <c r="I164" s="183"/>
      <c r="J164" s="186">
        <f t="shared" si="18"/>
        <v>1647.6000000000001</v>
      </c>
      <c r="K164" s="183"/>
      <c r="L164" s="186">
        <v>150</v>
      </c>
      <c r="M164" s="183"/>
      <c r="N164" s="222">
        <f t="shared" si="19"/>
        <v>2059.5</v>
      </c>
      <c r="O164" s="183"/>
      <c r="P164" s="183">
        <v>0</v>
      </c>
      <c r="Q164" s="186">
        <f t="shared" si="20"/>
        <v>90</v>
      </c>
      <c r="R164" s="183"/>
      <c r="S164" s="186">
        <f t="shared" si="21"/>
        <v>90</v>
      </c>
      <c r="T164" s="183"/>
      <c r="U164" s="186">
        <v>13.73</v>
      </c>
      <c r="V164" s="183"/>
      <c r="W164" s="186">
        <f t="shared" si="22"/>
        <v>1235.7</v>
      </c>
      <c r="X164" s="187"/>
      <c r="Y164" s="275" t="s">
        <v>804</v>
      </c>
      <c r="Z164" s="276"/>
      <c r="AA164" s="277"/>
      <c r="AB164" s="277"/>
      <c r="AC164" s="278">
        <f>+AC179</f>
        <v>42329.339999999989</v>
      </c>
      <c r="AD164" s="269"/>
      <c r="AE164" s="269"/>
      <c r="AF164" s="269"/>
      <c r="AG164" s="268"/>
      <c r="AH164" s="961"/>
      <c r="AI164" s="961"/>
      <c r="AJ164" s="961"/>
      <c r="AK164" s="961"/>
      <c r="AL164" s="187"/>
      <c r="AM164" s="187"/>
    </row>
    <row r="165" spans="4:39" hidden="1" x14ac:dyDescent="0.25">
      <c r="D165" s="183" t="s">
        <v>366</v>
      </c>
      <c r="E165" s="184">
        <v>38898</v>
      </c>
      <c r="F165" s="186">
        <v>360</v>
      </c>
      <c r="G165" s="183"/>
      <c r="H165" s="185">
        <v>168</v>
      </c>
      <c r="I165" s="183"/>
      <c r="J165" s="186">
        <f t="shared" si="18"/>
        <v>3655.6800000000003</v>
      </c>
      <c r="K165" s="183"/>
      <c r="L165" s="186">
        <v>180</v>
      </c>
      <c r="M165" s="183"/>
      <c r="N165" s="222">
        <f t="shared" si="19"/>
        <v>3916.8</v>
      </c>
      <c r="O165" s="183"/>
      <c r="P165" s="183">
        <v>0</v>
      </c>
      <c r="Q165" s="186">
        <f t="shared" si="20"/>
        <v>348</v>
      </c>
      <c r="R165" s="183"/>
      <c r="S165" s="186">
        <f t="shared" si="21"/>
        <v>348</v>
      </c>
      <c r="T165" s="183"/>
      <c r="U165" s="186">
        <v>21.76</v>
      </c>
      <c r="V165" s="183"/>
      <c r="W165" s="186">
        <f t="shared" si="22"/>
        <v>7572.4800000000005</v>
      </c>
      <c r="X165" s="187"/>
      <c r="Y165" s="426" t="s">
        <v>1129</v>
      </c>
      <c r="Z165" s="265"/>
      <c r="AA165" s="265"/>
      <c r="AB165" s="265"/>
      <c r="AC165" s="104">
        <f>+AE179</f>
        <v>3238.1945099999989</v>
      </c>
      <c r="AD165" s="265"/>
      <c r="AE165" s="265"/>
      <c r="AF165" s="265"/>
      <c r="AG165" s="266"/>
      <c r="AH165" s="961"/>
      <c r="AI165" s="961"/>
      <c r="AJ165" s="961"/>
      <c r="AK165" s="961"/>
      <c r="AL165" s="187"/>
      <c r="AM165" s="187"/>
    </row>
    <row r="166" spans="4:39" hidden="1" x14ac:dyDescent="0.25">
      <c r="D166" s="183" t="s">
        <v>366</v>
      </c>
      <c r="E166" s="184">
        <v>38898</v>
      </c>
      <c r="F166" s="186">
        <v>220</v>
      </c>
      <c r="G166" s="183"/>
      <c r="H166" s="185">
        <v>120</v>
      </c>
      <c r="I166" s="183"/>
      <c r="J166" s="186">
        <f t="shared" si="18"/>
        <v>2365.2000000000003</v>
      </c>
      <c r="K166" s="183"/>
      <c r="L166" s="186">
        <v>160</v>
      </c>
      <c r="M166" s="183"/>
      <c r="N166" s="222">
        <f t="shared" si="19"/>
        <v>3153.6000000000004</v>
      </c>
      <c r="O166" s="183"/>
      <c r="P166" s="183">
        <v>0</v>
      </c>
      <c r="Q166" s="186">
        <f t="shared" si="20"/>
        <v>180</v>
      </c>
      <c r="R166" s="183"/>
      <c r="S166" s="186">
        <f t="shared" si="21"/>
        <v>180</v>
      </c>
      <c r="T166" s="183"/>
      <c r="U166" s="186">
        <v>19.71</v>
      </c>
      <c r="V166" s="183"/>
      <c r="W166" s="186">
        <f t="shared" si="22"/>
        <v>3547.8</v>
      </c>
      <c r="X166" s="187"/>
      <c r="Y166" s="187"/>
      <c r="Z166" s="187"/>
      <c r="AA166" s="187"/>
      <c r="AB166" s="187"/>
      <c r="AC166" s="187"/>
      <c r="AD166" s="187"/>
      <c r="AE166" s="187"/>
      <c r="AF166" s="187"/>
      <c r="AG166" s="187"/>
      <c r="AH166" s="961"/>
      <c r="AI166" s="961"/>
      <c r="AJ166" s="961"/>
      <c r="AK166" s="961"/>
      <c r="AL166" s="187"/>
      <c r="AM166" s="187"/>
    </row>
    <row r="167" spans="4:39" hidden="1" x14ac:dyDescent="0.25">
      <c r="D167" s="183" t="s">
        <v>366</v>
      </c>
      <c r="E167" s="184">
        <v>38898</v>
      </c>
      <c r="F167" s="186">
        <v>0</v>
      </c>
      <c r="G167" s="183"/>
      <c r="H167" s="185">
        <v>0</v>
      </c>
      <c r="I167" s="183"/>
      <c r="J167" s="186">
        <f t="shared" si="18"/>
        <v>0</v>
      </c>
      <c r="K167" s="183"/>
      <c r="L167" s="186">
        <v>0</v>
      </c>
      <c r="M167" s="183"/>
      <c r="N167" s="222">
        <f t="shared" si="19"/>
        <v>0</v>
      </c>
      <c r="O167" s="183"/>
      <c r="P167" s="183">
        <v>0</v>
      </c>
      <c r="Q167" s="186">
        <f t="shared" si="20"/>
        <v>0</v>
      </c>
      <c r="R167" s="183"/>
      <c r="S167" s="186">
        <f t="shared" si="21"/>
        <v>0</v>
      </c>
      <c r="T167" s="183"/>
      <c r="U167" s="186">
        <v>0</v>
      </c>
      <c r="V167" s="183"/>
      <c r="W167" s="186">
        <f t="shared" si="22"/>
        <v>0</v>
      </c>
      <c r="X167" s="187"/>
      <c r="Y167" s="187"/>
      <c r="Z167" s="187"/>
      <c r="AA167" s="187"/>
      <c r="AB167" s="187"/>
      <c r="AC167" s="187"/>
      <c r="AD167" s="187"/>
      <c r="AE167" s="187"/>
      <c r="AF167" s="187"/>
      <c r="AG167" s="187"/>
      <c r="AH167" s="961"/>
      <c r="AI167" s="961"/>
      <c r="AJ167" s="961"/>
      <c r="AK167" s="961"/>
      <c r="AL167" s="187"/>
      <c r="AM167" s="187"/>
    </row>
    <row r="168" spans="4:39" hidden="1" x14ac:dyDescent="0.25">
      <c r="D168" s="183" t="s">
        <v>366</v>
      </c>
      <c r="E168" s="184">
        <v>38898</v>
      </c>
      <c r="F168" s="186">
        <v>214</v>
      </c>
      <c r="G168" s="183"/>
      <c r="H168" s="185">
        <v>168</v>
      </c>
      <c r="I168" s="183"/>
      <c r="J168" s="186">
        <f t="shared" si="18"/>
        <v>3240.72</v>
      </c>
      <c r="K168" s="183"/>
      <c r="L168" s="186">
        <v>175</v>
      </c>
      <c r="M168" s="183"/>
      <c r="N168" s="222">
        <f t="shared" si="19"/>
        <v>3375.75</v>
      </c>
      <c r="O168" s="183"/>
      <c r="P168" s="183">
        <v>0</v>
      </c>
      <c r="Q168" s="186">
        <f t="shared" si="20"/>
        <v>207</v>
      </c>
      <c r="R168" s="183"/>
      <c r="S168" s="186">
        <f t="shared" si="21"/>
        <v>207</v>
      </c>
      <c r="T168" s="183"/>
      <c r="U168" s="186">
        <v>19.29</v>
      </c>
      <c r="V168" s="183"/>
      <c r="W168" s="186">
        <f t="shared" si="22"/>
        <v>3993.0299999999997</v>
      </c>
      <c r="X168" s="187"/>
      <c r="Y168" s="187"/>
      <c r="Z168" s="187"/>
      <c r="AA168" s="187"/>
      <c r="AB168" s="187"/>
      <c r="AC168" s="187"/>
      <c r="AD168" s="187"/>
      <c r="AE168" s="187"/>
      <c r="AF168" s="187"/>
      <c r="AG168" s="187"/>
      <c r="AH168" s="961"/>
      <c r="AI168" s="961"/>
      <c r="AJ168" s="961"/>
      <c r="AK168" s="961"/>
      <c r="AL168" s="187"/>
      <c r="AM168" s="187"/>
    </row>
    <row r="169" spans="4:39" hidden="1" x14ac:dyDescent="0.25">
      <c r="D169" s="183" t="s">
        <v>366</v>
      </c>
      <c r="E169" s="184">
        <v>38898</v>
      </c>
      <c r="F169" s="186">
        <v>106</v>
      </c>
      <c r="G169" s="183"/>
      <c r="H169" s="185">
        <v>168</v>
      </c>
      <c r="I169" s="183"/>
      <c r="J169" s="186">
        <f t="shared" si="18"/>
        <v>3890.88</v>
      </c>
      <c r="K169" s="183"/>
      <c r="L169" s="186">
        <v>120</v>
      </c>
      <c r="M169" s="183"/>
      <c r="N169" s="222">
        <f t="shared" si="19"/>
        <v>2779.2</v>
      </c>
      <c r="O169" s="183"/>
      <c r="P169" s="183">
        <v>0</v>
      </c>
      <c r="Q169" s="186">
        <f t="shared" si="20"/>
        <v>154</v>
      </c>
      <c r="R169" s="183"/>
      <c r="S169" s="186">
        <f t="shared" si="21"/>
        <v>154</v>
      </c>
      <c r="T169" s="183"/>
      <c r="U169" s="186">
        <v>23.16</v>
      </c>
      <c r="V169" s="183"/>
      <c r="W169" s="186">
        <f t="shared" si="22"/>
        <v>3566.64</v>
      </c>
      <c r="X169" s="187"/>
      <c r="Y169" s="187"/>
      <c r="Z169" s="187"/>
      <c r="AA169" s="187"/>
      <c r="AB169" s="187"/>
      <c r="AC169" s="187"/>
      <c r="AD169" s="187"/>
      <c r="AE169" s="187"/>
      <c r="AF169" s="187"/>
      <c r="AG169" s="187"/>
      <c r="AH169" s="961"/>
      <c r="AI169" s="961"/>
      <c r="AJ169" s="961"/>
      <c r="AK169" s="961"/>
      <c r="AL169" s="187"/>
      <c r="AM169" s="187"/>
    </row>
    <row r="170" spans="4:39" hidden="1" x14ac:dyDescent="0.25">
      <c r="D170" s="183" t="s">
        <v>366</v>
      </c>
      <c r="E170" s="184">
        <v>38898</v>
      </c>
      <c r="F170" s="186">
        <v>259</v>
      </c>
      <c r="G170" s="183"/>
      <c r="H170" s="185">
        <v>168</v>
      </c>
      <c r="I170" s="183"/>
      <c r="J170" s="186">
        <f t="shared" si="18"/>
        <v>3645.6</v>
      </c>
      <c r="K170" s="183"/>
      <c r="L170" s="186">
        <v>150</v>
      </c>
      <c r="M170" s="183"/>
      <c r="N170" s="222">
        <f t="shared" si="19"/>
        <v>3255</v>
      </c>
      <c r="O170" s="183"/>
      <c r="P170" s="183">
        <v>0</v>
      </c>
      <c r="Q170" s="186">
        <f t="shared" si="20"/>
        <v>277</v>
      </c>
      <c r="R170" s="183"/>
      <c r="S170" s="186">
        <f t="shared" si="21"/>
        <v>277</v>
      </c>
      <c r="T170" s="183"/>
      <c r="U170" s="186">
        <v>21.7</v>
      </c>
      <c r="V170" s="183"/>
      <c r="W170" s="186">
        <f t="shared" si="22"/>
        <v>6010.9</v>
      </c>
      <c r="X170" s="187"/>
      <c r="Y170" s="187"/>
      <c r="Z170" s="187"/>
      <c r="AA170" s="187"/>
      <c r="AB170" s="187"/>
      <c r="AC170" s="187"/>
      <c r="AD170" s="187"/>
      <c r="AE170" s="187"/>
      <c r="AF170" s="187"/>
      <c r="AG170" s="187"/>
      <c r="AH170" s="961"/>
      <c r="AI170" s="961"/>
      <c r="AJ170" s="961"/>
      <c r="AK170" s="961"/>
      <c r="AL170" s="187"/>
      <c r="AM170" s="187"/>
    </row>
    <row r="171" spans="4:39" ht="13.8" hidden="1" thickBot="1" x14ac:dyDescent="0.3">
      <c r="D171" s="183" t="s">
        <v>366</v>
      </c>
      <c r="E171" s="184">
        <v>38898</v>
      </c>
      <c r="F171" s="186">
        <v>115</v>
      </c>
      <c r="G171" s="183"/>
      <c r="H171" s="185">
        <v>120</v>
      </c>
      <c r="I171" s="183"/>
      <c r="J171" s="186">
        <f t="shared" si="18"/>
        <v>4035.6000000000004</v>
      </c>
      <c r="K171" s="183"/>
      <c r="L171" s="186">
        <v>150</v>
      </c>
      <c r="M171" s="183"/>
      <c r="N171" s="222">
        <f t="shared" si="19"/>
        <v>5044.5</v>
      </c>
      <c r="O171" s="183"/>
      <c r="P171" s="183">
        <v>20</v>
      </c>
      <c r="Q171" s="186">
        <f t="shared" si="20"/>
        <v>85</v>
      </c>
      <c r="R171" s="183"/>
      <c r="S171" s="186">
        <f t="shared" si="21"/>
        <v>85</v>
      </c>
      <c r="T171" s="183"/>
      <c r="U171" s="186">
        <v>33.630000000000003</v>
      </c>
      <c r="V171" s="183"/>
      <c r="W171" s="186">
        <f t="shared" si="22"/>
        <v>2858.55</v>
      </c>
      <c r="X171" s="187"/>
      <c r="Y171" s="187"/>
      <c r="Z171" s="187"/>
      <c r="AA171" s="187"/>
      <c r="AB171" s="187"/>
      <c r="AC171" s="187"/>
      <c r="AD171" s="187"/>
      <c r="AE171" s="187"/>
      <c r="AF171" s="187"/>
      <c r="AG171" s="187"/>
      <c r="AH171" s="961"/>
      <c r="AI171" s="961"/>
      <c r="AJ171" s="961"/>
      <c r="AK171" s="961"/>
      <c r="AL171" s="187"/>
      <c r="AM171" s="187"/>
    </row>
    <row r="172" spans="4:39" hidden="1" x14ac:dyDescent="0.25">
      <c r="D172" s="183" t="s">
        <v>366</v>
      </c>
      <c r="E172" s="184">
        <v>38898</v>
      </c>
      <c r="F172" s="186">
        <v>0</v>
      </c>
      <c r="G172" s="183"/>
      <c r="H172" s="185">
        <v>0</v>
      </c>
      <c r="I172" s="183"/>
      <c r="J172" s="186">
        <f t="shared" si="18"/>
        <v>0</v>
      </c>
      <c r="K172" s="183"/>
      <c r="L172" s="186">
        <v>0</v>
      </c>
      <c r="M172" s="183"/>
      <c r="N172" s="222">
        <f t="shared" si="19"/>
        <v>0</v>
      </c>
      <c r="O172" s="183"/>
      <c r="P172" s="183">
        <v>0</v>
      </c>
      <c r="Q172" s="186">
        <f t="shared" si="20"/>
        <v>0</v>
      </c>
      <c r="R172" s="183"/>
      <c r="S172" s="186">
        <f t="shared" si="21"/>
        <v>0</v>
      </c>
      <c r="T172" s="183"/>
      <c r="U172" s="186">
        <v>0</v>
      </c>
      <c r="V172" s="183"/>
      <c r="W172" s="186">
        <f t="shared" si="22"/>
        <v>0</v>
      </c>
      <c r="X172" s="187"/>
      <c r="Y172" s="2354" t="s">
        <v>614</v>
      </c>
      <c r="Z172" s="2355"/>
      <c r="AA172" s="2355"/>
      <c r="AB172" s="2355"/>
      <c r="AC172" s="2355"/>
      <c r="AD172" s="2355"/>
      <c r="AE172" s="2355"/>
      <c r="AF172" s="2355"/>
      <c r="AG172" s="2356"/>
      <c r="AH172" s="1204"/>
      <c r="AI172" s="961"/>
      <c r="AJ172" s="961"/>
      <c r="AK172" s="961"/>
      <c r="AL172" s="187"/>
      <c r="AM172" s="187"/>
    </row>
    <row r="173" spans="4:39" hidden="1" x14ac:dyDescent="0.25">
      <c r="D173" s="183" t="s">
        <v>366</v>
      </c>
      <c r="E173" s="184">
        <v>38898</v>
      </c>
      <c r="F173" s="186">
        <v>168</v>
      </c>
      <c r="G173" s="183"/>
      <c r="H173" s="185">
        <v>144</v>
      </c>
      <c r="I173" s="183"/>
      <c r="J173" s="186">
        <f t="shared" si="18"/>
        <v>2708.64</v>
      </c>
      <c r="K173" s="183"/>
      <c r="L173" s="186">
        <v>120</v>
      </c>
      <c r="M173" s="183"/>
      <c r="N173" s="222">
        <f t="shared" si="19"/>
        <v>2257.1999999999998</v>
      </c>
      <c r="O173" s="183"/>
      <c r="P173" s="183">
        <v>0</v>
      </c>
      <c r="Q173" s="186">
        <f t="shared" si="20"/>
        <v>192</v>
      </c>
      <c r="R173" s="183"/>
      <c r="S173" s="186">
        <f t="shared" si="21"/>
        <v>192</v>
      </c>
      <c r="T173" s="183"/>
      <c r="U173" s="186">
        <v>18.809999999999999</v>
      </c>
      <c r="V173" s="183"/>
      <c r="W173" s="186">
        <f t="shared" si="22"/>
        <v>3611.5199999999995</v>
      </c>
      <c r="X173" s="187"/>
      <c r="Y173" s="249"/>
      <c r="Z173" s="38"/>
      <c r="AA173" s="38"/>
      <c r="AB173" s="38"/>
      <c r="AC173" s="38"/>
      <c r="AD173" s="38"/>
      <c r="AE173" s="38"/>
      <c r="AF173" s="38"/>
      <c r="AG173" s="255"/>
      <c r="AH173" s="1036"/>
      <c r="AI173" s="961"/>
      <c r="AJ173" s="961"/>
      <c r="AK173" s="961"/>
      <c r="AL173" s="187"/>
      <c r="AM173" s="187"/>
    </row>
    <row r="174" spans="4:39" hidden="1" x14ac:dyDescent="0.25">
      <c r="D174" s="183"/>
      <c r="E174" s="184"/>
      <c r="F174" s="186"/>
      <c r="G174" s="183"/>
      <c r="H174" s="185"/>
      <c r="I174" s="183"/>
      <c r="J174" s="186"/>
      <c r="K174" s="183"/>
      <c r="L174" s="186"/>
      <c r="M174" s="183"/>
      <c r="N174" s="222"/>
      <c r="O174" s="183"/>
      <c r="P174" s="183"/>
      <c r="Q174" s="186"/>
      <c r="R174" s="183"/>
      <c r="S174" s="186"/>
      <c r="T174" s="183"/>
      <c r="U174" s="186"/>
      <c r="V174" s="183"/>
      <c r="W174" s="186"/>
      <c r="X174" s="187"/>
      <c r="Y174" s="247"/>
      <c r="Z174" s="248"/>
      <c r="AA174" s="225"/>
      <c r="AB174" s="225"/>
      <c r="AC174" s="225"/>
      <c r="AD174" s="225"/>
      <c r="AE174" s="225" t="s">
        <v>727</v>
      </c>
      <c r="AF174" s="225"/>
      <c r="AG174" s="226"/>
      <c r="AH174" s="1036"/>
      <c r="AI174" s="961"/>
      <c r="AJ174" s="961"/>
      <c r="AK174" s="961"/>
      <c r="AL174" s="187"/>
      <c r="AM174" s="187"/>
    </row>
    <row r="175" spans="4:39" hidden="1" x14ac:dyDescent="0.25">
      <c r="D175" s="183" t="s">
        <v>366</v>
      </c>
      <c r="E175" s="184">
        <v>38898</v>
      </c>
      <c r="F175" s="186">
        <v>279</v>
      </c>
      <c r="G175" s="183"/>
      <c r="H175" s="185">
        <v>168</v>
      </c>
      <c r="I175" s="183"/>
      <c r="J175" s="186">
        <f>SUM(U175*H175)</f>
        <v>2998.8</v>
      </c>
      <c r="K175" s="183"/>
      <c r="L175" s="186">
        <v>100</v>
      </c>
      <c r="M175" s="183"/>
      <c r="N175" s="222">
        <f>SUM(U175*L175)</f>
        <v>1785.0000000000002</v>
      </c>
      <c r="O175" s="183"/>
      <c r="P175" s="183">
        <v>16</v>
      </c>
      <c r="Q175" s="186">
        <f>SUM(F175+H175-L175)</f>
        <v>347</v>
      </c>
      <c r="R175" s="183"/>
      <c r="S175" s="186">
        <f>IF(Q175&lt;360, Q175, 360)</f>
        <v>347</v>
      </c>
      <c r="T175" s="183"/>
      <c r="U175" s="186">
        <v>17.850000000000001</v>
      </c>
      <c r="V175" s="183"/>
      <c r="W175" s="186">
        <f>SUM(S175*U175)</f>
        <v>6193.9500000000007</v>
      </c>
      <c r="X175" s="187"/>
      <c r="Y175" s="249"/>
      <c r="Z175" s="38"/>
      <c r="AA175" s="38"/>
      <c r="AB175" s="38"/>
      <c r="AC175" s="251" t="s">
        <v>617</v>
      </c>
      <c r="AD175" s="250"/>
      <c r="AE175" s="251">
        <v>7.6499999999999999E-2</v>
      </c>
      <c r="AF175" s="250"/>
      <c r="AG175" s="262" t="s">
        <v>133</v>
      </c>
      <c r="AH175" s="1204"/>
      <c r="AI175" s="961"/>
      <c r="AJ175" s="961"/>
      <c r="AK175" s="961"/>
      <c r="AL175" s="187"/>
      <c r="AM175" s="187"/>
    </row>
    <row r="176" spans="4:39" hidden="1" x14ac:dyDescent="0.25">
      <c r="D176" s="183" t="s">
        <v>366</v>
      </c>
      <c r="E176" s="184">
        <v>38898</v>
      </c>
      <c r="F176" s="186">
        <v>234</v>
      </c>
      <c r="G176" s="183"/>
      <c r="H176" s="185">
        <v>168</v>
      </c>
      <c r="I176" s="183"/>
      <c r="J176" s="186">
        <f>SUM(U176*H176)</f>
        <v>5559.1200000000008</v>
      </c>
      <c r="K176" s="183"/>
      <c r="L176" s="186">
        <v>168</v>
      </c>
      <c r="M176" s="183"/>
      <c r="N176" s="222">
        <f>SUM(U176*L176)</f>
        <v>5559.1200000000008</v>
      </c>
      <c r="O176" s="183"/>
      <c r="P176" s="183">
        <v>0</v>
      </c>
      <c r="Q176" s="186">
        <f>SUM(F176+H176-L176)</f>
        <v>234</v>
      </c>
      <c r="R176" s="183"/>
      <c r="S176" s="186">
        <f>IF(Q176&lt;360, Q176, 360)</f>
        <v>234</v>
      </c>
      <c r="T176" s="183"/>
      <c r="U176" s="186">
        <v>33.090000000000003</v>
      </c>
      <c r="V176" s="183"/>
      <c r="W176" s="186">
        <f>SUM(S176*U176)</f>
        <v>7743.06</v>
      </c>
      <c r="X176" s="187"/>
      <c r="Y176" s="249" t="s">
        <v>199</v>
      </c>
      <c r="Z176" s="38"/>
      <c r="AA176" s="38"/>
      <c r="AB176" s="38"/>
      <c r="AC176" s="252">
        <v>58319.89</v>
      </c>
      <c r="AD176" s="79"/>
      <c r="AE176" s="80">
        <f>SUM(AC176*0.0765)</f>
        <v>4461.4715850000002</v>
      </c>
      <c r="AF176" s="79"/>
      <c r="AG176" s="100">
        <f>SUM(AC176+AE176)</f>
        <v>62781.361584999999</v>
      </c>
      <c r="AH176" s="1204"/>
      <c r="AI176" s="961"/>
      <c r="AJ176" s="961"/>
      <c r="AK176" s="961"/>
      <c r="AL176" s="187"/>
      <c r="AM176" s="187"/>
    </row>
    <row r="177" spans="2:39" hidden="1" x14ac:dyDescent="0.25">
      <c r="D177" s="183" t="s">
        <v>366</v>
      </c>
      <c r="E177" s="184">
        <v>38898</v>
      </c>
      <c r="F177" s="186">
        <v>20</v>
      </c>
      <c r="G177" s="183"/>
      <c r="H177" s="186">
        <v>120</v>
      </c>
      <c r="I177" s="186"/>
      <c r="J177" s="186">
        <f>SUM(U177*H177)</f>
        <v>1308</v>
      </c>
      <c r="K177" s="186"/>
      <c r="L177" s="186">
        <v>100</v>
      </c>
      <c r="M177" s="186"/>
      <c r="N177" s="222">
        <f>SUM(U177*L177)</f>
        <v>1090</v>
      </c>
      <c r="O177" s="183"/>
      <c r="P177" s="183">
        <v>0</v>
      </c>
      <c r="Q177" s="186">
        <f>SUM(F177+H177-L177)</f>
        <v>40</v>
      </c>
      <c r="R177" s="186"/>
      <c r="S177" s="186">
        <f>IF(Q177&lt;360, Q177, 360)</f>
        <v>40</v>
      </c>
      <c r="T177" s="186"/>
      <c r="U177" s="186">
        <v>10.9</v>
      </c>
      <c r="V177" s="186"/>
      <c r="W177" s="186">
        <f>SUM(S177*U177)</f>
        <v>436</v>
      </c>
      <c r="X177" s="187"/>
      <c r="Y177" s="249" t="s">
        <v>125</v>
      </c>
      <c r="Z177" s="38"/>
      <c r="AA177" s="38"/>
      <c r="AB177" s="38"/>
      <c r="AC177" s="252">
        <v>46673.599999999999</v>
      </c>
      <c r="AD177" s="79"/>
      <c r="AE177" s="80">
        <f>SUM(AC177*0.0765)</f>
        <v>3570.5303999999996</v>
      </c>
      <c r="AF177" s="79"/>
      <c r="AG177" s="100">
        <f>SUM(AC177+AE177)</f>
        <v>50244.130399999995</v>
      </c>
      <c r="AH177" s="1204"/>
      <c r="AI177" s="961"/>
      <c r="AJ177" s="961"/>
      <c r="AK177" s="961"/>
      <c r="AL177" s="187"/>
      <c r="AM177" s="187"/>
    </row>
    <row r="178" spans="2:39" hidden="1" x14ac:dyDescent="0.25">
      <c r="D178" s="183" t="s">
        <v>366</v>
      </c>
      <c r="E178" s="184">
        <v>38898</v>
      </c>
      <c r="F178" s="186">
        <v>10</v>
      </c>
      <c r="G178" s="183"/>
      <c r="H178" s="186">
        <v>120</v>
      </c>
      <c r="I178" s="186"/>
      <c r="J178" s="186">
        <f>SUM(U178*H178)</f>
        <v>1170</v>
      </c>
      <c r="K178" s="186"/>
      <c r="L178" s="186">
        <v>120</v>
      </c>
      <c r="M178" s="186"/>
      <c r="N178" s="222">
        <f>SUM(U178*L178)</f>
        <v>1170</v>
      </c>
      <c r="O178" s="183"/>
      <c r="P178" s="183">
        <v>0</v>
      </c>
      <c r="Q178" s="186">
        <f>SUM(F178+H178-L178)</f>
        <v>10</v>
      </c>
      <c r="R178" s="186"/>
      <c r="S178" s="186">
        <f>IF(Q178&lt;360, Q178, 360)</f>
        <v>10</v>
      </c>
      <c r="T178" s="186"/>
      <c r="U178" s="186">
        <v>9.75</v>
      </c>
      <c r="V178" s="186"/>
      <c r="W178" s="186">
        <f>SUM(S178*U178)</f>
        <v>97.5</v>
      </c>
      <c r="X178" s="187"/>
      <c r="Y178" s="249" t="s">
        <v>126</v>
      </c>
      <c r="Z178" s="38"/>
      <c r="AA178" s="38"/>
      <c r="AB178" s="38"/>
      <c r="AC178" s="253">
        <v>62664.15</v>
      </c>
      <c r="AD178" s="79"/>
      <c r="AE178" s="81">
        <f>SUM(AC178*0.0765)</f>
        <v>4793.8074749999996</v>
      </c>
      <c r="AF178" s="79"/>
      <c r="AG178" s="98">
        <f>SUM(AC178+AE178)</f>
        <v>67457.957475000003</v>
      </c>
      <c r="AH178" s="1204"/>
      <c r="AI178" s="961"/>
      <c r="AJ178" s="961"/>
      <c r="AK178" s="961"/>
      <c r="AL178" s="187"/>
      <c r="AM178" s="187"/>
    </row>
    <row r="179" spans="2:39" ht="13.8" hidden="1" thickBot="1" x14ac:dyDescent="0.3">
      <c r="D179" s="183"/>
      <c r="E179" s="183"/>
      <c r="F179" s="183"/>
      <c r="G179" s="183"/>
      <c r="H179" s="183"/>
      <c r="I179" s="183"/>
      <c r="J179" s="183"/>
      <c r="K179" s="183"/>
      <c r="L179" s="183"/>
      <c r="M179" s="183"/>
      <c r="N179" s="223"/>
      <c r="O179" s="183"/>
      <c r="P179" s="183"/>
      <c r="Q179" s="183"/>
      <c r="R179" s="183"/>
      <c r="S179" s="183"/>
      <c r="T179" s="183"/>
      <c r="U179" s="183"/>
      <c r="V179" s="183"/>
      <c r="W179" s="183"/>
      <c r="X179" s="187"/>
      <c r="Y179" s="249" t="s">
        <v>124</v>
      </c>
      <c r="Z179" s="38"/>
      <c r="AA179" s="38"/>
      <c r="AB179" s="38"/>
      <c r="AC179" s="254">
        <f>SUM(AC176+AC177-AC178)</f>
        <v>42329.339999999989</v>
      </c>
      <c r="AD179" s="80"/>
      <c r="AE179" s="254">
        <f>SUM(AC179*0.0765)</f>
        <v>3238.1945099999989</v>
      </c>
      <c r="AF179" s="80"/>
      <c r="AG179" s="263">
        <f>SUM(AC179+AE179)</f>
        <v>45567.53450999999</v>
      </c>
      <c r="AH179" s="1204"/>
      <c r="AI179" s="961"/>
      <c r="AJ179" s="961"/>
      <c r="AK179" s="961"/>
      <c r="AL179" s="187"/>
      <c r="AM179" s="187"/>
    </row>
    <row r="180" spans="2:39" ht="13.8" hidden="1" thickTop="1" x14ac:dyDescent="0.25">
      <c r="B180" s="146" t="s">
        <v>73</v>
      </c>
      <c r="D180" s="183"/>
      <c r="E180" s="183"/>
      <c r="F180" s="186">
        <f>SUM(F159:F178)</f>
        <v>2989</v>
      </c>
      <c r="G180" s="183"/>
      <c r="H180" s="186">
        <f>SUM(H159:H178)</f>
        <v>2408</v>
      </c>
      <c r="I180" s="183"/>
      <c r="J180" s="222">
        <f>SUM(J159:J178)</f>
        <v>46673.600000000006</v>
      </c>
      <c r="K180" s="183"/>
      <c r="L180" s="186">
        <f>SUM(L159:L178)</f>
        <v>2302</v>
      </c>
      <c r="M180" s="183"/>
      <c r="N180" s="222">
        <f>SUM(N159:N178)</f>
        <v>45063.340000000004</v>
      </c>
      <c r="O180" s="183"/>
      <c r="P180" s="186">
        <f>SUM(P159:P178)</f>
        <v>36</v>
      </c>
      <c r="Q180" s="186">
        <f>SUM(Q159:Q178)</f>
        <v>3095</v>
      </c>
      <c r="R180" s="183"/>
      <c r="S180" s="186">
        <f>SUM(S159:S178)</f>
        <v>3083</v>
      </c>
      <c r="T180" s="183"/>
      <c r="U180" s="186"/>
      <c r="V180" s="183"/>
      <c r="W180" s="222">
        <f>SUM(W159:W178)</f>
        <v>62664.149999999994</v>
      </c>
      <c r="X180" s="187"/>
      <c r="Y180" s="249"/>
      <c r="Z180" s="38"/>
      <c r="AA180" s="79"/>
      <c r="AB180" s="79"/>
      <c r="AC180" s="79"/>
      <c r="AD180" s="99"/>
      <c r="AE180" s="99"/>
      <c r="AF180" s="99"/>
      <c r="AG180" s="101"/>
      <c r="AH180" s="1204"/>
      <c r="AI180" s="961"/>
      <c r="AJ180" s="961"/>
      <c r="AK180" s="961"/>
      <c r="AL180" s="187"/>
      <c r="AM180" s="187"/>
    </row>
    <row r="181" spans="2:39" hidden="1" x14ac:dyDescent="0.25">
      <c r="X181" s="187"/>
      <c r="Y181" s="249" t="s">
        <v>618</v>
      </c>
      <c r="Z181" s="38"/>
      <c r="AA181" s="80"/>
      <c r="AB181" s="80"/>
      <c r="AC181" s="80"/>
      <c r="AD181" s="99"/>
      <c r="AE181" s="99"/>
      <c r="AF181" s="99"/>
      <c r="AG181" s="101"/>
      <c r="AH181" s="1204"/>
      <c r="AI181" s="961"/>
      <c r="AJ181" s="961"/>
      <c r="AK181" s="961"/>
      <c r="AL181" s="187"/>
      <c r="AM181" s="187"/>
    </row>
    <row r="182" spans="2:39" ht="13.8" hidden="1" thickBot="1" x14ac:dyDescent="0.3">
      <c r="B182" s="223"/>
      <c r="C182" s="223"/>
      <c r="D182" s="223"/>
      <c r="E182" s="223"/>
      <c r="F182" s="223"/>
      <c r="G182" s="223"/>
      <c r="H182" s="223"/>
      <c r="I182" s="223"/>
      <c r="J182" s="222"/>
      <c r="K182" s="222"/>
      <c r="L182" s="222"/>
      <c r="M182" s="222"/>
      <c r="N182" s="222"/>
      <c r="O182" s="222"/>
      <c r="P182" s="222"/>
      <c r="Q182" s="222"/>
      <c r="R182" s="222"/>
      <c r="S182" s="222"/>
      <c r="T182" s="222"/>
      <c r="U182" s="222"/>
      <c r="V182" s="222"/>
      <c r="W182" s="222"/>
      <c r="X182" s="187"/>
      <c r="Y182" s="205"/>
      <c r="Z182" s="206"/>
      <c r="AA182" s="256"/>
      <c r="AB182" s="256"/>
      <c r="AC182" s="256"/>
      <c r="AD182" s="256"/>
      <c r="AE182" s="256"/>
      <c r="AF182" s="256"/>
      <c r="AG182" s="257"/>
      <c r="AH182" s="1204"/>
      <c r="AI182" s="961"/>
      <c r="AJ182" s="961"/>
      <c r="AK182" s="961"/>
      <c r="AL182" s="187"/>
      <c r="AM182" s="187"/>
    </row>
    <row r="183" spans="2:39" hidden="1" x14ac:dyDescent="0.25">
      <c r="B183" s="188" t="s">
        <v>315</v>
      </c>
      <c r="C183" s="188"/>
      <c r="D183" s="188"/>
      <c r="E183" s="188"/>
      <c r="F183" s="188"/>
      <c r="G183" s="188"/>
      <c r="H183" s="188"/>
      <c r="I183" s="188"/>
      <c r="J183" s="188"/>
      <c r="K183" s="188"/>
      <c r="L183" s="188"/>
      <c r="M183" s="188"/>
      <c r="N183" s="224" t="s">
        <v>200</v>
      </c>
      <c r="O183" s="188"/>
      <c r="P183" s="188"/>
      <c r="Q183" s="188"/>
      <c r="R183" s="188"/>
      <c r="S183" s="188"/>
      <c r="T183" s="188"/>
      <c r="U183" s="188"/>
      <c r="V183" s="188"/>
      <c r="W183" s="188" t="s">
        <v>370</v>
      </c>
      <c r="X183" s="187"/>
      <c r="Y183" s="187"/>
      <c r="Z183" s="187"/>
      <c r="AA183" s="220"/>
      <c r="AB183" s="220"/>
      <c r="AC183" s="220"/>
      <c r="AD183" s="220"/>
      <c r="AE183" s="220"/>
      <c r="AF183" s="220"/>
      <c r="AG183" s="220"/>
      <c r="AH183" s="1204"/>
      <c r="AI183" s="961"/>
      <c r="AJ183" s="961"/>
      <c r="AK183" s="961"/>
      <c r="AL183" s="187"/>
      <c r="AM183" s="187"/>
    </row>
    <row r="184" spans="2:39" hidden="1" x14ac:dyDescent="0.25">
      <c r="X184" s="187"/>
      <c r="Y184" s="187" t="s">
        <v>129</v>
      </c>
      <c r="Z184" s="187"/>
      <c r="AA184" s="187"/>
      <c r="AB184" s="187"/>
      <c r="AC184" s="187"/>
      <c r="AD184" s="187"/>
      <c r="AE184" s="187"/>
      <c r="AF184" s="187"/>
      <c r="AG184" s="187"/>
      <c r="AH184" s="961"/>
      <c r="AI184" s="961"/>
      <c r="AJ184" s="961"/>
      <c r="AK184" s="961"/>
      <c r="AL184" s="187"/>
      <c r="AM184" s="187"/>
    </row>
    <row r="185" spans="2:39" hidden="1" x14ac:dyDescent="0.25">
      <c r="X185" s="187"/>
      <c r="Y185" s="187" t="s">
        <v>132</v>
      </c>
      <c r="Z185" s="187"/>
      <c r="AA185" s="187"/>
      <c r="AB185" s="187"/>
      <c r="AC185" s="187"/>
      <c r="AD185" s="187"/>
      <c r="AE185" s="187"/>
      <c r="AF185" s="187"/>
      <c r="AG185" s="187"/>
      <c r="AH185" s="961"/>
      <c r="AI185" s="961"/>
      <c r="AJ185" s="961"/>
      <c r="AK185" s="961"/>
      <c r="AL185" s="187"/>
      <c r="AM185" s="187"/>
    </row>
    <row r="186" spans="2:39" hidden="1" x14ac:dyDescent="0.25">
      <c r="X186" s="187"/>
      <c r="Y186" s="187"/>
      <c r="Z186" s="187"/>
      <c r="AA186" s="187"/>
      <c r="AB186" s="187"/>
      <c r="AC186" s="187"/>
      <c r="AD186" s="187"/>
      <c r="AE186" s="187"/>
      <c r="AF186" s="187"/>
      <c r="AG186" s="187"/>
      <c r="AH186" s="961"/>
      <c r="AI186" s="961"/>
      <c r="AJ186" s="961"/>
      <c r="AK186" s="961"/>
      <c r="AL186" s="187"/>
      <c r="AM186" s="187"/>
    </row>
    <row r="187" spans="2:39" hidden="1" x14ac:dyDescent="0.25">
      <c r="X187" s="187"/>
      <c r="Y187" s="187"/>
      <c r="Z187" s="187"/>
      <c r="AA187" s="187"/>
      <c r="AB187" s="187"/>
      <c r="AC187" s="187"/>
      <c r="AD187" s="187"/>
      <c r="AE187" s="187"/>
      <c r="AF187" s="187"/>
      <c r="AG187" s="187"/>
      <c r="AH187" s="961"/>
      <c r="AI187" s="961"/>
      <c r="AJ187" s="961"/>
      <c r="AK187" s="961"/>
      <c r="AL187" s="187"/>
      <c r="AM187" s="187"/>
    </row>
    <row r="188" spans="2:39" hidden="1" x14ac:dyDescent="0.25">
      <c r="X188" s="187"/>
      <c r="Y188" s="187"/>
      <c r="Z188" s="187"/>
      <c r="AA188" s="187"/>
      <c r="AB188" s="187"/>
      <c r="AC188" s="187"/>
      <c r="AD188" s="187"/>
      <c r="AE188" s="187"/>
      <c r="AF188" s="187"/>
      <c r="AG188" s="187"/>
      <c r="AH188" s="961"/>
      <c r="AI188" s="961"/>
      <c r="AJ188" s="961"/>
      <c r="AK188" s="961"/>
      <c r="AL188" s="187"/>
      <c r="AM188" s="187"/>
    </row>
    <row r="189" spans="2:39" hidden="1" x14ac:dyDescent="0.25">
      <c r="X189" s="187"/>
      <c r="Y189" s="187"/>
      <c r="Z189" s="187"/>
      <c r="AA189" s="187"/>
      <c r="AB189" s="187"/>
      <c r="AC189" s="187"/>
      <c r="AD189" s="187"/>
      <c r="AE189" s="187"/>
      <c r="AF189" s="187"/>
      <c r="AG189" s="187"/>
      <c r="AH189" s="961"/>
      <c r="AI189" s="961"/>
      <c r="AJ189" s="961"/>
      <c r="AK189" s="961"/>
      <c r="AL189" s="187"/>
      <c r="AM189" s="187"/>
    </row>
    <row r="190" spans="2:39" hidden="1" x14ac:dyDescent="0.25">
      <c r="B190" s="2374" t="s">
        <v>347</v>
      </c>
      <c r="C190" s="2374"/>
      <c r="D190" s="2374"/>
      <c r="E190" s="2374"/>
      <c r="F190" s="2374"/>
      <c r="G190" s="2374"/>
      <c r="H190" s="2374"/>
      <c r="I190" s="2374"/>
      <c r="J190" s="2374"/>
      <c r="K190" s="2374"/>
      <c r="L190" s="2374"/>
      <c r="M190" s="2374"/>
      <c r="N190" s="2374"/>
      <c r="O190" s="2374"/>
      <c r="P190" s="2374"/>
      <c r="Q190" s="2374"/>
      <c r="R190" s="2374"/>
      <c r="S190" s="2374"/>
      <c r="T190" s="2374"/>
      <c r="U190" s="2374"/>
      <c r="V190" s="2374"/>
      <c r="W190" s="2374"/>
      <c r="X190" s="187"/>
      <c r="Y190" s="187"/>
      <c r="Z190" s="187"/>
      <c r="AA190" s="187"/>
      <c r="AB190" s="187"/>
      <c r="AC190" s="187"/>
      <c r="AD190" s="187"/>
      <c r="AE190" s="187"/>
      <c r="AF190" s="187"/>
      <c r="AG190" s="187"/>
      <c r="AH190" s="961"/>
      <c r="AI190" s="961"/>
      <c r="AJ190" s="961"/>
      <c r="AK190" s="961"/>
      <c r="AL190" s="187"/>
      <c r="AM190" s="187"/>
    </row>
    <row r="191" spans="2:39" hidden="1" x14ac:dyDescent="0.25">
      <c r="B191" s="2374" t="s">
        <v>348</v>
      </c>
      <c r="C191" s="2374"/>
      <c r="D191" s="2374"/>
      <c r="E191" s="2374"/>
      <c r="F191" s="2374"/>
      <c r="G191" s="2374"/>
      <c r="H191" s="2374"/>
      <c r="I191" s="2374"/>
      <c r="J191" s="2374"/>
      <c r="K191" s="2374"/>
      <c r="L191" s="2374"/>
      <c r="M191" s="2374"/>
      <c r="N191" s="2374"/>
      <c r="O191" s="2374"/>
      <c r="P191" s="2374"/>
      <c r="Q191" s="2374"/>
      <c r="R191" s="2374"/>
      <c r="S191" s="2374"/>
      <c r="T191" s="2374"/>
      <c r="U191" s="2374"/>
      <c r="V191" s="2374"/>
      <c r="W191" s="2374"/>
      <c r="X191" s="187"/>
      <c r="Y191" s="187"/>
      <c r="Z191" s="187"/>
      <c r="AA191" s="187"/>
      <c r="AB191" s="187"/>
      <c r="AC191" s="187"/>
      <c r="AD191" s="187"/>
      <c r="AE191" s="187"/>
      <c r="AF191" s="187"/>
      <c r="AG191" s="187"/>
      <c r="AH191" s="961"/>
      <c r="AI191" s="961"/>
      <c r="AJ191" s="961"/>
      <c r="AK191" s="961"/>
      <c r="AL191" s="187"/>
      <c r="AM191" s="187"/>
    </row>
    <row r="192" spans="2:39" hidden="1" x14ac:dyDescent="0.25">
      <c r="B192" s="2366" t="s">
        <v>316</v>
      </c>
      <c r="C192" s="2366"/>
      <c r="D192" s="2366"/>
      <c r="E192" s="2366"/>
      <c r="F192" s="2366"/>
      <c r="G192" s="2366"/>
      <c r="H192" s="2366"/>
      <c r="I192" s="2366"/>
      <c r="J192" s="2366"/>
      <c r="K192" s="2366"/>
      <c r="L192" s="2366"/>
      <c r="M192" s="2366"/>
      <c r="N192" s="2366"/>
      <c r="O192" s="2366"/>
      <c r="P192" s="2366"/>
      <c r="Q192" s="2366"/>
      <c r="R192" s="2366"/>
      <c r="S192" s="2366"/>
      <c r="T192" s="2366"/>
      <c r="U192" s="2366"/>
      <c r="V192" s="2366"/>
      <c r="W192" s="2366"/>
      <c r="X192" s="187"/>
      <c r="Y192" s="187"/>
      <c r="Z192" s="187"/>
      <c r="AA192" s="187"/>
      <c r="AB192" s="187"/>
      <c r="AC192" s="187"/>
      <c r="AD192" s="187"/>
      <c r="AE192" s="187"/>
      <c r="AF192" s="187"/>
      <c r="AG192" s="187"/>
      <c r="AH192" s="961"/>
      <c r="AI192" s="961"/>
      <c r="AJ192" s="961"/>
      <c r="AK192" s="961"/>
      <c r="AL192" s="187"/>
      <c r="AM192" s="187"/>
    </row>
    <row r="193" spans="2:39" hidden="1" x14ac:dyDescent="0.25">
      <c r="B193" s="203" t="s">
        <v>709</v>
      </c>
      <c r="C193" s="203" t="s">
        <v>710</v>
      </c>
      <c r="D193" s="203" t="s">
        <v>711</v>
      </c>
      <c r="E193" s="203" t="s">
        <v>712</v>
      </c>
      <c r="F193" s="203"/>
      <c r="G193" s="203"/>
      <c r="H193" s="203" t="s">
        <v>713</v>
      </c>
      <c r="I193" s="203"/>
      <c r="J193" s="203" t="s">
        <v>714</v>
      </c>
      <c r="K193" s="203"/>
      <c r="L193" s="203" t="s">
        <v>653</v>
      </c>
      <c r="M193" s="203"/>
      <c r="N193" s="531" t="s">
        <v>664</v>
      </c>
      <c r="O193" s="203"/>
      <c r="P193" s="203" t="s">
        <v>1581</v>
      </c>
      <c r="Q193" s="203"/>
      <c r="R193" s="203"/>
      <c r="S193" s="203" t="s">
        <v>1585</v>
      </c>
      <c r="T193" s="203"/>
      <c r="U193" s="203" t="s">
        <v>1458</v>
      </c>
      <c r="V193" s="203"/>
      <c r="W193" s="203" t="s">
        <v>1459</v>
      </c>
      <c r="X193" s="187"/>
      <c r="Y193" s="187"/>
      <c r="Z193" s="187"/>
      <c r="AA193" s="187"/>
      <c r="AB193" s="187"/>
      <c r="AC193" s="187"/>
      <c r="AD193" s="187"/>
      <c r="AE193" s="187"/>
      <c r="AF193" s="187"/>
      <c r="AG193" s="187"/>
      <c r="AH193" s="961"/>
      <c r="AI193" s="961"/>
      <c r="AJ193" s="961"/>
      <c r="AK193" s="961"/>
      <c r="AL193" s="187"/>
      <c r="AM193" s="187"/>
    </row>
    <row r="194" spans="2:39" hidden="1" x14ac:dyDescent="0.25">
      <c r="X194" s="187"/>
      <c r="Y194" s="187"/>
      <c r="Z194" s="187"/>
      <c r="AA194" s="187"/>
      <c r="AB194" s="187"/>
      <c r="AC194" s="187"/>
      <c r="AD194" s="187"/>
      <c r="AE194" s="187"/>
      <c r="AF194" s="187"/>
      <c r="AG194" s="187"/>
      <c r="AH194" s="961"/>
      <c r="AI194" s="961"/>
      <c r="AJ194" s="961"/>
      <c r="AK194" s="961"/>
      <c r="AL194" s="187"/>
      <c r="AM194" s="187"/>
    </row>
    <row r="195" spans="2:39" hidden="1" x14ac:dyDescent="0.25">
      <c r="B195" s="146" t="s">
        <v>350</v>
      </c>
      <c r="D195" s="211" t="s">
        <v>351</v>
      </c>
      <c r="E195" s="211" t="s">
        <v>352</v>
      </c>
      <c r="F195" s="211" t="s">
        <v>196</v>
      </c>
      <c r="G195" s="211"/>
      <c r="H195" s="211" t="s">
        <v>353</v>
      </c>
      <c r="I195" s="211"/>
      <c r="J195" s="211" t="s">
        <v>354</v>
      </c>
      <c r="K195" s="211"/>
      <c r="L195" s="211" t="s">
        <v>353</v>
      </c>
      <c r="M195" s="211"/>
      <c r="N195" s="211" t="s">
        <v>355</v>
      </c>
      <c r="O195" s="211"/>
      <c r="P195" s="211" t="s">
        <v>353</v>
      </c>
      <c r="Q195" s="211" t="s">
        <v>197</v>
      </c>
      <c r="R195" s="211"/>
      <c r="S195" s="211" t="s">
        <v>355</v>
      </c>
      <c r="U195" s="146" t="s">
        <v>356</v>
      </c>
      <c r="W195" s="146" t="s">
        <v>355</v>
      </c>
      <c r="X195" s="187"/>
      <c r="Y195" s="187"/>
      <c r="Z195" s="187"/>
      <c r="AA195" s="187"/>
      <c r="AB195" s="187"/>
      <c r="AC195" s="187"/>
      <c r="AD195" s="187"/>
      <c r="AE195" s="187"/>
      <c r="AF195" s="187"/>
      <c r="AG195" s="187"/>
      <c r="AH195" s="961"/>
      <c r="AI195" s="961"/>
      <c r="AJ195" s="961"/>
      <c r="AK195" s="961"/>
      <c r="AL195" s="187"/>
      <c r="AM195" s="187"/>
    </row>
    <row r="196" spans="2:39" hidden="1" x14ac:dyDescent="0.25">
      <c r="B196" s="190" t="s">
        <v>357</v>
      </c>
      <c r="C196" s="190" t="s">
        <v>358</v>
      </c>
      <c r="D196" s="221" t="s">
        <v>359</v>
      </c>
      <c r="E196" s="221" t="s">
        <v>360</v>
      </c>
      <c r="F196" s="434" t="s">
        <v>364</v>
      </c>
      <c r="G196" s="434"/>
      <c r="H196" s="221" t="s">
        <v>361</v>
      </c>
      <c r="I196" s="211"/>
      <c r="J196" s="221" t="s">
        <v>361</v>
      </c>
      <c r="K196" s="211"/>
      <c r="L196" s="221" t="s">
        <v>362</v>
      </c>
      <c r="M196" s="211"/>
      <c r="N196" s="221" t="s">
        <v>362</v>
      </c>
      <c r="O196" s="211"/>
      <c r="P196" s="221" t="s">
        <v>363</v>
      </c>
      <c r="Q196" s="434" t="s">
        <v>198</v>
      </c>
      <c r="R196" s="211"/>
      <c r="S196" s="221" t="s">
        <v>364</v>
      </c>
      <c r="U196" s="190" t="s">
        <v>365</v>
      </c>
      <c r="W196" s="190" t="s">
        <v>1371</v>
      </c>
      <c r="X196" s="187"/>
      <c r="Y196" s="508"/>
      <c r="Z196" s="416" t="s">
        <v>323</v>
      </c>
      <c r="AA196" s="509"/>
      <c r="AB196" s="509"/>
      <c r="AC196" s="416"/>
      <c r="AD196" s="416"/>
      <c r="AE196" s="416"/>
      <c r="AF196" s="416"/>
      <c r="AG196" s="510"/>
      <c r="AH196" s="961"/>
      <c r="AI196" s="961"/>
      <c r="AJ196" s="961"/>
      <c r="AK196" s="961"/>
      <c r="AL196" s="187"/>
      <c r="AM196" s="187"/>
    </row>
    <row r="197" spans="2:39" hidden="1" x14ac:dyDescent="0.25">
      <c r="D197" s="211"/>
      <c r="E197" s="211"/>
      <c r="F197" s="211"/>
      <c r="G197" s="211"/>
      <c r="H197" s="211"/>
      <c r="I197" s="211"/>
      <c r="J197" s="211"/>
      <c r="K197" s="211"/>
      <c r="L197" s="211"/>
      <c r="M197" s="211"/>
      <c r="O197" s="211"/>
      <c r="P197" s="211"/>
      <c r="Q197" s="211"/>
      <c r="R197" s="211"/>
      <c r="S197" s="211"/>
      <c r="X197" s="187"/>
      <c r="Y197" s="267" t="s">
        <v>1132</v>
      </c>
      <c r="Z197" s="38"/>
      <c r="AA197" s="261"/>
      <c r="AB197" s="261"/>
      <c r="AC197" s="38"/>
      <c r="AD197" s="38"/>
      <c r="AE197" s="38"/>
      <c r="AF197" s="38"/>
      <c r="AG197" s="264"/>
      <c r="AH197" s="961"/>
      <c r="AI197" s="961"/>
      <c r="AJ197" s="961"/>
      <c r="AK197" s="961"/>
      <c r="AL197" s="187"/>
      <c r="AM197" s="187"/>
    </row>
    <row r="198" spans="2:39" hidden="1" x14ac:dyDescent="0.25">
      <c r="D198" s="183" t="s">
        <v>366</v>
      </c>
      <c r="E198" s="184">
        <v>39263</v>
      </c>
      <c r="F198" s="186">
        <v>60</v>
      </c>
      <c r="G198" s="183"/>
      <c r="H198" s="185">
        <v>120</v>
      </c>
      <c r="I198" s="183"/>
      <c r="J198" s="186">
        <f t="shared" ref="J198:J212" si="23">SUM(U198*H198)</f>
        <v>1947.6000000000001</v>
      </c>
      <c r="K198" s="183"/>
      <c r="L198" s="186">
        <v>120</v>
      </c>
      <c r="M198" s="183"/>
      <c r="N198" s="222">
        <f t="shared" ref="N198:N212" si="24">SUM(U198*L198)</f>
        <v>1947.6000000000001</v>
      </c>
      <c r="O198" s="183"/>
      <c r="P198" s="186">
        <v>0</v>
      </c>
      <c r="Q198" s="186">
        <f t="shared" ref="Q198:Q212" si="25">SUM(F198+H198-L198)</f>
        <v>60</v>
      </c>
      <c r="R198" s="183"/>
      <c r="S198" s="186">
        <f t="shared" ref="S198:S212" si="26">IF(Q198&lt;360, Q198, 360)</f>
        <v>60</v>
      </c>
      <c r="T198" s="183"/>
      <c r="U198" s="186">
        <v>16.23</v>
      </c>
      <c r="V198" s="183"/>
      <c r="W198" s="186">
        <f t="shared" ref="W198:W212" si="27">SUM(S198*U198)</f>
        <v>973.80000000000007</v>
      </c>
      <c r="X198" s="187"/>
      <c r="Y198" s="271" t="s">
        <v>1131</v>
      </c>
      <c r="Z198" s="272"/>
      <c r="AA198" s="273">
        <f>+AC216</f>
        <v>47693.600000000006</v>
      </c>
      <c r="AB198" s="274"/>
      <c r="AC198" s="274"/>
      <c r="AD198" s="103"/>
      <c r="AE198" s="103"/>
      <c r="AF198" s="103"/>
      <c r="AG198" s="268"/>
      <c r="AH198" s="961"/>
      <c r="AI198" s="961"/>
      <c r="AJ198" s="961"/>
      <c r="AK198" s="961"/>
      <c r="AL198" s="187"/>
      <c r="AM198" s="187"/>
    </row>
    <row r="199" spans="2:39" hidden="1" x14ac:dyDescent="0.25">
      <c r="D199" s="183" t="s">
        <v>366</v>
      </c>
      <c r="E199" s="184">
        <v>39263</v>
      </c>
      <c r="F199" s="186">
        <v>348</v>
      </c>
      <c r="G199" s="183"/>
      <c r="H199" s="185">
        <v>144</v>
      </c>
      <c r="I199" s="183"/>
      <c r="J199" s="186">
        <f t="shared" si="23"/>
        <v>3060</v>
      </c>
      <c r="K199" s="183"/>
      <c r="L199" s="186">
        <v>180</v>
      </c>
      <c r="M199" s="183"/>
      <c r="N199" s="222">
        <f t="shared" si="24"/>
        <v>3825</v>
      </c>
      <c r="O199" s="183"/>
      <c r="P199" s="183">
        <v>0</v>
      </c>
      <c r="Q199" s="186">
        <f t="shared" si="25"/>
        <v>312</v>
      </c>
      <c r="R199" s="183"/>
      <c r="S199" s="186">
        <f t="shared" si="26"/>
        <v>312</v>
      </c>
      <c r="T199" s="183"/>
      <c r="U199" s="186">
        <v>21.25</v>
      </c>
      <c r="V199" s="183"/>
      <c r="W199" s="186">
        <f t="shared" si="27"/>
        <v>6630</v>
      </c>
      <c r="X199" s="187"/>
      <c r="Y199" s="425" t="s">
        <v>1131</v>
      </c>
      <c r="Z199" s="276"/>
      <c r="AA199" s="278">
        <f>+AE216</f>
        <v>3648.5604000000003</v>
      </c>
      <c r="AB199" s="277"/>
      <c r="AC199" s="278"/>
      <c r="AD199" s="269"/>
      <c r="AE199" s="269"/>
      <c r="AF199" s="269"/>
      <c r="AG199" s="270"/>
      <c r="AH199" s="961"/>
      <c r="AI199" s="961"/>
      <c r="AJ199" s="961"/>
      <c r="AK199" s="961"/>
      <c r="AL199" s="187"/>
      <c r="AM199" s="187"/>
    </row>
    <row r="200" spans="2:39" hidden="1" x14ac:dyDescent="0.25">
      <c r="D200" s="183" t="s">
        <v>366</v>
      </c>
      <c r="E200" s="184">
        <v>39263</v>
      </c>
      <c r="F200" s="186">
        <v>132</v>
      </c>
      <c r="G200" s="183"/>
      <c r="H200" s="185">
        <v>144</v>
      </c>
      <c r="I200" s="183"/>
      <c r="J200" s="186">
        <f t="shared" si="23"/>
        <v>2056.3199999999997</v>
      </c>
      <c r="K200" s="183"/>
      <c r="L200" s="186">
        <v>144</v>
      </c>
      <c r="M200" s="183"/>
      <c r="N200" s="222">
        <f t="shared" si="24"/>
        <v>2056.3199999999997</v>
      </c>
      <c r="O200" s="183"/>
      <c r="P200" s="183">
        <v>0</v>
      </c>
      <c r="Q200" s="186">
        <f t="shared" si="25"/>
        <v>132</v>
      </c>
      <c r="R200" s="183"/>
      <c r="S200" s="186">
        <f t="shared" si="26"/>
        <v>132</v>
      </c>
      <c r="T200" s="183"/>
      <c r="U200" s="186">
        <v>14.28</v>
      </c>
      <c r="V200" s="183"/>
      <c r="W200" s="186">
        <f t="shared" si="27"/>
        <v>1884.9599999999998</v>
      </c>
      <c r="X200" s="187"/>
      <c r="Y200" s="275" t="s">
        <v>802</v>
      </c>
      <c r="Z200" s="276"/>
      <c r="AA200" s="277"/>
      <c r="AB200" s="277"/>
      <c r="AC200" s="278">
        <f>+AG216</f>
        <v>51342.160400000008</v>
      </c>
      <c r="AD200" s="38"/>
      <c r="AE200" s="38"/>
      <c r="AF200" s="38"/>
      <c r="AG200" s="264"/>
      <c r="AH200" s="961"/>
      <c r="AI200" s="961"/>
      <c r="AJ200" s="961"/>
      <c r="AK200" s="961"/>
      <c r="AL200" s="187"/>
      <c r="AM200" s="187"/>
    </row>
    <row r="201" spans="2:39" hidden="1" x14ac:dyDescent="0.25">
      <c r="D201" s="183" t="s">
        <v>366</v>
      </c>
      <c r="E201" s="184">
        <v>39263</v>
      </c>
      <c r="F201" s="186">
        <v>339</v>
      </c>
      <c r="G201" s="183"/>
      <c r="H201" s="185">
        <v>168</v>
      </c>
      <c r="I201" s="183"/>
      <c r="J201" s="186">
        <f t="shared" si="23"/>
        <v>2432.64</v>
      </c>
      <c r="K201" s="183"/>
      <c r="L201" s="186">
        <v>144</v>
      </c>
      <c r="M201" s="183"/>
      <c r="N201" s="222">
        <f t="shared" si="24"/>
        <v>2085.12</v>
      </c>
      <c r="O201" s="183"/>
      <c r="P201" s="183">
        <v>0</v>
      </c>
      <c r="Q201" s="186">
        <f t="shared" si="25"/>
        <v>363</v>
      </c>
      <c r="R201" s="183"/>
      <c r="S201" s="186">
        <f t="shared" si="26"/>
        <v>360</v>
      </c>
      <c r="T201" s="183"/>
      <c r="U201" s="186">
        <v>14.48</v>
      </c>
      <c r="V201" s="183"/>
      <c r="W201" s="186">
        <f t="shared" si="27"/>
        <v>5212.8</v>
      </c>
      <c r="X201" s="187"/>
      <c r="Y201" s="267"/>
      <c r="Z201" s="38"/>
      <c r="AA201" s="38"/>
      <c r="AB201" s="38"/>
      <c r="AC201" s="38"/>
      <c r="AD201" s="103"/>
      <c r="AE201" s="103"/>
      <c r="AF201" s="103"/>
      <c r="AG201" s="268"/>
      <c r="AH201" s="961"/>
      <c r="AI201" s="961"/>
      <c r="AJ201" s="961"/>
      <c r="AK201" s="961"/>
      <c r="AL201" s="187"/>
      <c r="AM201" s="187"/>
    </row>
    <row r="202" spans="2:39" hidden="1" x14ac:dyDescent="0.25">
      <c r="D202" s="183" t="s">
        <v>366</v>
      </c>
      <c r="E202" s="184">
        <v>39263</v>
      </c>
      <c r="F202" s="186">
        <v>5</v>
      </c>
      <c r="G202" s="183"/>
      <c r="H202" s="185">
        <v>80</v>
      </c>
      <c r="I202" s="183"/>
      <c r="J202" s="186">
        <f t="shared" si="23"/>
        <v>951.2</v>
      </c>
      <c r="K202" s="183"/>
      <c r="L202" s="186">
        <v>60</v>
      </c>
      <c r="M202" s="183"/>
      <c r="N202" s="222">
        <f t="shared" si="24"/>
        <v>713.40000000000009</v>
      </c>
      <c r="O202" s="183"/>
      <c r="P202" s="183">
        <v>0</v>
      </c>
      <c r="Q202" s="186">
        <f t="shared" si="25"/>
        <v>25</v>
      </c>
      <c r="R202" s="183"/>
      <c r="S202" s="186">
        <f t="shared" si="26"/>
        <v>25</v>
      </c>
      <c r="T202" s="183"/>
      <c r="U202" s="186">
        <v>11.89</v>
      </c>
      <c r="V202" s="183"/>
      <c r="W202" s="186">
        <f t="shared" si="27"/>
        <v>297.25</v>
      </c>
      <c r="X202" s="187"/>
      <c r="Y202" s="271" t="s">
        <v>803</v>
      </c>
      <c r="Z202" s="272"/>
      <c r="AA202" s="273">
        <f>+AG218</f>
        <v>50892.032689999993</v>
      </c>
      <c r="AB202" s="274"/>
      <c r="AC202" s="274"/>
      <c r="AD202" s="269"/>
      <c r="AE202" s="269"/>
      <c r="AF202" s="269"/>
      <c r="AG202" s="270"/>
      <c r="AH202" s="961"/>
      <c r="AI202" s="961"/>
      <c r="AJ202" s="961"/>
      <c r="AK202" s="961"/>
      <c r="AL202" s="187"/>
      <c r="AM202" s="187"/>
    </row>
    <row r="203" spans="2:39" hidden="1" x14ac:dyDescent="0.25">
      <c r="D203" s="183" t="s">
        <v>366</v>
      </c>
      <c r="E203" s="184">
        <v>39263</v>
      </c>
      <c r="F203" s="186">
        <v>120</v>
      </c>
      <c r="G203" s="183"/>
      <c r="H203" s="185">
        <v>120</v>
      </c>
      <c r="I203" s="183"/>
      <c r="J203" s="186">
        <f t="shared" si="23"/>
        <v>1647.6000000000001</v>
      </c>
      <c r="K203" s="183"/>
      <c r="L203" s="186">
        <v>132</v>
      </c>
      <c r="M203" s="183"/>
      <c r="N203" s="222">
        <f t="shared" si="24"/>
        <v>1812.3600000000001</v>
      </c>
      <c r="O203" s="183"/>
      <c r="P203" s="183">
        <v>0</v>
      </c>
      <c r="Q203" s="186">
        <f t="shared" si="25"/>
        <v>108</v>
      </c>
      <c r="R203" s="183"/>
      <c r="S203" s="186">
        <f t="shared" si="26"/>
        <v>108</v>
      </c>
      <c r="T203" s="183"/>
      <c r="U203" s="186">
        <v>13.73</v>
      </c>
      <c r="V203" s="183"/>
      <c r="W203" s="186">
        <f t="shared" si="27"/>
        <v>1482.8400000000001</v>
      </c>
      <c r="X203" s="187"/>
      <c r="Y203" s="275" t="s">
        <v>804</v>
      </c>
      <c r="Z203" s="276"/>
      <c r="AA203" s="277"/>
      <c r="AB203" s="277"/>
      <c r="AC203" s="278">
        <f>+AC218</f>
        <v>47275.459999999992</v>
      </c>
      <c r="AD203" s="269"/>
      <c r="AE203" s="269"/>
      <c r="AF203" s="269"/>
      <c r="AG203" s="268"/>
      <c r="AH203" s="961"/>
      <c r="AI203" s="961"/>
      <c r="AJ203" s="961"/>
      <c r="AK203" s="961"/>
      <c r="AL203" s="187"/>
      <c r="AM203" s="187"/>
    </row>
    <row r="204" spans="2:39" hidden="1" x14ac:dyDescent="0.25">
      <c r="D204" s="183" t="s">
        <v>366</v>
      </c>
      <c r="E204" s="184">
        <v>39263</v>
      </c>
      <c r="F204" s="186">
        <v>360</v>
      </c>
      <c r="G204" s="183"/>
      <c r="H204" s="185">
        <v>168</v>
      </c>
      <c r="I204" s="183"/>
      <c r="J204" s="186">
        <f t="shared" si="23"/>
        <v>3655.6800000000003</v>
      </c>
      <c r="K204" s="183"/>
      <c r="L204" s="186">
        <v>159</v>
      </c>
      <c r="M204" s="183"/>
      <c r="N204" s="222">
        <f t="shared" si="24"/>
        <v>3459.84</v>
      </c>
      <c r="O204" s="183"/>
      <c r="P204" s="183">
        <v>0</v>
      </c>
      <c r="Q204" s="186">
        <f t="shared" si="25"/>
        <v>369</v>
      </c>
      <c r="R204" s="183"/>
      <c r="S204" s="186">
        <f t="shared" si="26"/>
        <v>360</v>
      </c>
      <c r="T204" s="183"/>
      <c r="U204" s="186">
        <v>21.76</v>
      </c>
      <c r="V204" s="183"/>
      <c r="W204" s="186">
        <f t="shared" si="27"/>
        <v>7833.6</v>
      </c>
      <c r="X204" s="187"/>
      <c r="Y204" s="426" t="s">
        <v>1129</v>
      </c>
      <c r="Z204" s="265"/>
      <c r="AA204" s="265"/>
      <c r="AB204" s="265"/>
      <c r="AC204" s="104">
        <f>+AE218</f>
        <v>3616.5726899999995</v>
      </c>
      <c r="AD204" s="265"/>
      <c r="AE204" s="265"/>
      <c r="AF204" s="265"/>
      <c r="AG204" s="266"/>
      <c r="AH204" s="961"/>
      <c r="AI204" s="961"/>
      <c r="AJ204" s="961"/>
      <c r="AK204" s="961"/>
      <c r="AL204" s="187"/>
      <c r="AM204" s="187"/>
    </row>
    <row r="205" spans="2:39" hidden="1" x14ac:dyDescent="0.25">
      <c r="D205" s="183" t="s">
        <v>366</v>
      </c>
      <c r="E205" s="184">
        <v>39263</v>
      </c>
      <c r="F205" s="186">
        <v>220</v>
      </c>
      <c r="G205" s="183"/>
      <c r="H205" s="185">
        <v>120</v>
      </c>
      <c r="I205" s="183"/>
      <c r="J205" s="186">
        <f t="shared" si="23"/>
        <v>2365.2000000000003</v>
      </c>
      <c r="K205" s="183"/>
      <c r="L205" s="186">
        <v>160</v>
      </c>
      <c r="M205" s="183"/>
      <c r="N205" s="222">
        <f t="shared" si="24"/>
        <v>3153.6000000000004</v>
      </c>
      <c r="O205" s="183"/>
      <c r="P205" s="183">
        <v>0</v>
      </c>
      <c r="Q205" s="186">
        <f t="shared" si="25"/>
        <v>180</v>
      </c>
      <c r="R205" s="183"/>
      <c r="S205" s="186">
        <f t="shared" si="26"/>
        <v>180</v>
      </c>
      <c r="T205" s="183"/>
      <c r="U205" s="186">
        <v>19.71</v>
      </c>
      <c r="V205" s="183"/>
      <c r="W205" s="186">
        <f t="shared" si="27"/>
        <v>3547.8</v>
      </c>
      <c r="X205" s="187"/>
      <c r="Y205" s="187"/>
      <c r="Z205" s="187"/>
      <c r="AA205" s="187"/>
      <c r="AB205" s="187"/>
      <c r="AC205" s="187"/>
      <c r="AD205" s="187"/>
      <c r="AE205" s="187"/>
      <c r="AF205" s="187"/>
      <c r="AG205" s="187"/>
      <c r="AH205" s="961"/>
      <c r="AI205" s="961"/>
      <c r="AJ205" s="961"/>
      <c r="AK205" s="961"/>
      <c r="AL205" s="187"/>
      <c r="AM205" s="187"/>
    </row>
    <row r="206" spans="2:39" hidden="1" x14ac:dyDescent="0.25">
      <c r="D206" s="183" t="s">
        <v>366</v>
      </c>
      <c r="E206" s="184">
        <v>39263</v>
      </c>
      <c r="F206" s="186">
        <v>0</v>
      </c>
      <c r="G206" s="183"/>
      <c r="H206" s="185">
        <v>80</v>
      </c>
      <c r="I206" s="183"/>
      <c r="J206" s="186">
        <f t="shared" si="23"/>
        <v>1020</v>
      </c>
      <c r="K206" s="183"/>
      <c r="L206" s="186">
        <v>40</v>
      </c>
      <c r="M206" s="183"/>
      <c r="N206" s="222">
        <f t="shared" si="24"/>
        <v>510</v>
      </c>
      <c r="O206" s="183"/>
      <c r="P206" s="183">
        <v>0</v>
      </c>
      <c r="Q206" s="186">
        <f t="shared" si="25"/>
        <v>40</v>
      </c>
      <c r="R206" s="183"/>
      <c r="S206" s="186">
        <f t="shared" si="26"/>
        <v>40</v>
      </c>
      <c r="T206" s="183"/>
      <c r="U206" s="186">
        <v>12.75</v>
      </c>
      <c r="V206" s="183"/>
      <c r="W206" s="186">
        <f t="shared" si="27"/>
        <v>510</v>
      </c>
      <c r="X206" s="187"/>
      <c r="Y206" s="187"/>
      <c r="Z206" s="187"/>
      <c r="AA206" s="187"/>
      <c r="AB206" s="187"/>
      <c r="AC206" s="187"/>
      <c r="AD206" s="187"/>
      <c r="AE206" s="187"/>
      <c r="AF206" s="187"/>
      <c r="AG206" s="187"/>
      <c r="AH206" s="961"/>
      <c r="AI206" s="961"/>
      <c r="AJ206" s="961"/>
      <c r="AK206" s="961"/>
      <c r="AL206" s="187"/>
      <c r="AM206" s="187"/>
    </row>
    <row r="207" spans="2:39" hidden="1" x14ac:dyDescent="0.25">
      <c r="D207" s="183" t="s">
        <v>366</v>
      </c>
      <c r="E207" s="184">
        <v>39263</v>
      </c>
      <c r="F207" s="186">
        <v>214</v>
      </c>
      <c r="G207" s="183"/>
      <c r="H207" s="185">
        <v>168</v>
      </c>
      <c r="I207" s="183"/>
      <c r="J207" s="186">
        <f t="shared" si="23"/>
        <v>3240.72</v>
      </c>
      <c r="K207" s="183"/>
      <c r="L207" s="186">
        <v>144</v>
      </c>
      <c r="M207" s="183"/>
      <c r="N207" s="222">
        <f t="shared" si="24"/>
        <v>2777.7599999999998</v>
      </c>
      <c r="O207" s="183"/>
      <c r="P207" s="183">
        <v>0</v>
      </c>
      <c r="Q207" s="186">
        <f t="shared" si="25"/>
        <v>238</v>
      </c>
      <c r="R207" s="183"/>
      <c r="S207" s="186">
        <f t="shared" si="26"/>
        <v>238</v>
      </c>
      <c r="T207" s="183"/>
      <c r="U207" s="186">
        <v>19.29</v>
      </c>
      <c r="V207" s="183"/>
      <c r="W207" s="186">
        <f t="shared" si="27"/>
        <v>4591.0199999999995</v>
      </c>
      <c r="X207" s="187"/>
      <c r="Y207" s="187"/>
      <c r="Z207" s="187"/>
      <c r="AA207" s="187"/>
      <c r="AB207" s="187"/>
      <c r="AC207" s="187"/>
      <c r="AD207" s="187"/>
      <c r="AE207" s="187"/>
      <c r="AF207" s="187"/>
      <c r="AG207" s="187"/>
      <c r="AH207" s="961"/>
      <c r="AI207" s="961"/>
      <c r="AJ207" s="961"/>
      <c r="AK207" s="961"/>
      <c r="AL207" s="187"/>
      <c r="AM207" s="187"/>
    </row>
    <row r="208" spans="2:39" hidden="1" x14ac:dyDescent="0.25">
      <c r="D208" s="183" t="s">
        <v>366</v>
      </c>
      <c r="E208" s="184">
        <v>39263</v>
      </c>
      <c r="F208" s="186">
        <v>106</v>
      </c>
      <c r="G208" s="183"/>
      <c r="H208" s="185">
        <v>168</v>
      </c>
      <c r="I208" s="183"/>
      <c r="J208" s="186">
        <f t="shared" si="23"/>
        <v>3890.88</v>
      </c>
      <c r="K208" s="183"/>
      <c r="L208" s="186">
        <v>120</v>
      </c>
      <c r="M208" s="183"/>
      <c r="N208" s="222">
        <f t="shared" si="24"/>
        <v>2779.2</v>
      </c>
      <c r="O208" s="183"/>
      <c r="P208" s="183">
        <v>0</v>
      </c>
      <c r="Q208" s="186">
        <f t="shared" si="25"/>
        <v>154</v>
      </c>
      <c r="R208" s="183"/>
      <c r="S208" s="186">
        <f t="shared" si="26"/>
        <v>154</v>
      </c>
      <c r="T208" s="183"/>
      <c r="U208" s="186">
        <v>23.16</v>
      </c>
      <c r="V208" s="183"/>
      <c r="W208" s="186">
        <f t="shared" si="27"/>
        <v>3566.64</v>
      </c>
      <c r="X208" s="187"/>
      <c r="Y208" s="187"/>
      <c r="Z208" s="187"/>
      <c r="AA208" s="187"/>
      <c r="AB208" s="187"/>
      <c r="AC208" s="187"/>
      <c r="AD208" s="187"/>
      <c r="AE208" s="187"/>
      <c r="AF208" s="187"/>
      <c r="AG208" s="187"/>
      <c r="AH208" s="961"/>
      <c r="AI208" s="961"/>
      <c r="AJ208" s="961"/>
      <c r="AK208" s="961"/>
      <c r="AL208" s="187"/>
      <c r="AM208" s="187"/>
    </row>
    <row r="209" spans="2:39" hidden="1" x14ac:dyDescent="0.25">
      <c r="D209" s="183" t="s">
        <v>366</v>
      </c>
      <c r="E209" s="184">
        <v>39263</v>
      </c>
      <c r="F209" s="186">
        <v>259</v>
      </c>
      <c r="G209" s="183"/>
      <c r="H209" s="185">
        <v>168</v>
      </c>
      <c r="I209" s="183"/>
      <c r="J209" s="186">
        <f t="shared" si="23"/>
        <v>3645.6</v>
      </c>
      <c r="K209" s="183"/>
      <c r="L209" s="186">
        <v>162</v>
      </c>
      <c r="M209" s="183"/>
      <c r="N209" s="222">
        <f t="shared" si="24"/>
        <v>3515.4</v>
      </c>
      <c r="O209" s="183"/>
      <c r="P209" s="183">
        <v>0</v>
      </c>
      <c r="Q209" s="186">
        <f t="shared" si="25"/>
        <v>265</v>
      </c>
      <c r="R209" s="183"/>
      <c r="S209" s="186">
        <f t="shared" si="26"/>
        <v>265</v>
      </c>
      <c r="T209" s="183"/>
      <c r="U209" s="186">
        <v>21.7</v>
      </c>
      <c r="V209" s="183"/>
      <c r="W209" s="186">
        <f t="shared" si="27"/>
        <v>5750.5</v>
      </c>
      <c r="X209" s="187"/>
      <c r="Y209" s="187"/>
      <c r="Z209" s="187"/>
      <c r="AA209" s="187"/>
      <c r="AB209" s="187"/>
      <c r="AC209" s="187"/>
      <c r="AD209" s="187"/>
      <c r="AE209" s="187"/>
      <c r="AF209" s="187"/>
      <c r="AG209" s="187"/>
      <c r="AH209" s="961"/>
      <c r="AI209" s="961"/>
      <c r="AJ209" s="961"/>
      <c r="AK209" s="961"/>
      <c r="AL209" s="187"/>
      <c r="AM209" s="187"/>
    </row>
    <row r="210" spans="2:39" ht="13.8" hidden="1" thickBot="1" x14ac:dyDescent="0.3">
      <c r="D210" s="183" t="s">
        <v>366</v>
      </c>
      <c r="E210" s="184">
        <v>39263</v>
      </c>
      <c r="F210" s="186">
        <v>115</v>
      </c>
      <c r="G210" s="183"/>
      <c r="H210" s="185">
        <v>120</v>
      </c>
      <c r="I210" s="183"/>
      <c r="J210" s="186">
        <f t="shared" si="23"/>
        <v>4035.6000000000004</v>
      </c>
      <c r="K210" s="183"/>
      <c r="L210" s="186">
        <v>144</v>
      </c>
      <c r="M210" s="183"/>
      <c r="N210" s="222">
        <f t="shared" si="24"/>
        <v>4842.72</v>
      </c>
      <c r="O210" s="183"/>
      <c r="P210" s="183">
        <v>20</v>
      </c>
      <c r="Q210" s="186">
        <f t="shared" si="25"/>
        <v>91</v>
      </c>
      <c r="R210" s="183"/>
      <c r="S210" s="186">
        <f t="shared" si="26"/>
        <v>91</v>
      </c>
      <c r="T210" s="183"/>
      <c r="U210" s="186">
        <v>33.630000000000003</v>
      </c>
      <c r="V210" s="183"/>
      <c r="W210" s="186">
        <f t="shared" si="27"/>
        <v>3060.3300000000004</v>
      </c>
      <c r="X210" s="187"/>
      <c r="Y210" s="187"/>
      <c r="Z210" s="187"/>
      <c r="AA210" s="187"/>
      <c r="AB210" s="187"/>
      <c r="AC210" s="187"/>
      <c r="AD210" s="187"/>
      <c r="AE210" s="187"/>
      <c r="AF210" s="187"/>
      <c r="AG210" s="187"/>
      <c r="AH210" s="961"/>
      <c r="AI210" s="961"/>
      <c r="AJ210" s="961"/>
      <c r="AK210" s="961"/>
      <c r="AL210" s="187"/>
      <c r="AM210" s="187"/>
    </row>
    <row r="211" spans="2:39" hidden="1" x14ac:dyDescent="0.25">
      <c r="D211" s="183" t="s">
        <v>366</v>
      </c>
      <c r="E211" s="184">
        <v>39263</v>
      </c>
      <c r="F211" s="186">
        <v>0</v>
      </c>
      <c r="G211" s="183"/>
      <c r="H211" s="185">
        <v>0</v>
      </c>
      <c r="I211" s="183"/>
      <c r="J211" s="186">
        <f t="shared" si="23"/>
        <v>0</v>
      </c>
      <c r="K211" s="183"/>
      <c r="L211" s="186">
        <v>0</v>
      </c>
      <c r="M211" s="183"/>
      <c r="N211" s="222">
        <f t="shared" si="24"/>
        <v>0</v>
      </c>
      <c r="O211" s="183"/>
      <c r="P211" s="183">
        <v>0</v>
      </c>
      <c r="Q211" s="186">
        <f t="shared" si="25"/>
        <v>0</v>
      </c>
      <c r="R211" s="183"/>
      <c r="S211" s="186">
        <f t="shared" si="26"/>
        <v>0</v>
      </c>
      <c r="T211" s="183"/>
      <c r="U211" s="186">
        <v>0</v>
      </c>
      <c r="V211" s="183"/>
      <c r="W211" s="186">
        <f t="shared" si="27"/>
        <v>0</v>
      </c>
      <c r="X211" s="187"/>
      <c r="Y211" s="2354" t="s">
        <v>324</v>
      </c>
      <c r="Z211" s="2355"/>
      <c r="AA211" s="2355"/>
      <c r="AB211" s="2355"/>
      <c r="AC211" s="2355"/>
      <c r="AD211" s="2355"/>
      <c r="AE211" s="2355"/>
      <c r="AF211" s="2355"/>
      <c r="AG211" s="2356"/>
      <c r="AH211" s="961"/>
      <c r="AI211" s="961"/>
      <c r="AJ211" s="961"/>
      <c r="AK211" s="961"/>
      <c r="AL211" s="187"/>
      <c r="AM211" s="187"/>
    </row>
    <row r="212" spans="2:39" hidden="1" x14ac:dyDescent="0.25">
      <c r="D212" s="183" t="s">
        <v>366</v>
      </c>
      <c r="E212" s="184">
        <v>39263</v>
      </c>
      <c r="F212" s="186">
        <v>168</v>
      </c>
      <c r="G212" s="183"/>
      <c r="H212" s="185">
        <v>144</v>
      </c>
      <c r="I212" s="183"/>
      <c r="J212" s="186">
        <f t="shared" si="23"/>
        <v>2708.64</v>
      </c>
      <c r="K212" s="183"/>
      <c r="L212" s="186">
        <v>144</v>
      </c>
      <c r="M212" s="183"/>
      <c r="N212" s="222">
        <f t="shared" si="24"/>
        <v>2708.64</v>
      </c>
      <c r="O212" s="183"/>
      <c r="P212" s="183">
        <v>0</v>
      </c>
      <c r="Q212" s="186">
        <f t="shared" si="25"/>
        <v>168</v>
      </c>
      <c r="R212" s="183"/>
      <c r="S212" s="186">
        <f t="shared" si="26"/>
        <v>168</v>
      </c>
      <c r="T212" s="183"/>
      <c r="U212" s="186">
        <v>18.809999999999999</v>
      </c>
      <c r="V212" s="183"/>
      <c r="W212" s="186">
        <f t="shared" si="27"/>
        <v>3160.08</v>
      </c>
      <c r="X212" s="187"/>
      <c r="Y212" s="249"/>
      <c r="Z212" s="187"/>
      <c r="AA212" s="248"/>
      <c r="AB212" s="248"/>
      <c r="AC212" s="248"/>
      <c r="AD212" s="248"/>
      <c r="AE212" s="248"/>
      <c r="AF212" s="248"/>
      <c r="AG212" s="507"/>
      <c r="AH212" s="1204"/>
      <c r="AI212" s="961"/>
      <c r="AJ212" s="961"/>
      <c r="AK212" s="961"/>
      <c r="AL212" s="187"/>
      <c r="AM212" s="187"/>
    </row>
    <row r="213" spans="2:39" hidden="1" x14ac:dyDescent="0.25">
      <c r="D213" s="183"/>
      <c r="E213" s="184"/>
      <c r="F213" s="186"/>
      <c r="G213" s="183"/>
      <c r="H213" s="185"/>
      <c r="I213" s="183"/>
      <c r="J213" s="186"/>
      <c r="K213" s="183"/>
      <c r="L213" s="186"/>
      <c r="M213" s="183"/>
      <c r="N213" s="222"/>
      <c r="O213" s="183"/>
      <c r="P213" s="183"/>
      <c r="Q213" s="186"/>
      <c r="R213" s="183"/>
      <c r="S213" s="186"/>
      <c r="T213" s="183"/>
      <c r="U213" s="186"/>
      <c r="V213" s="183"/>
      <c r="W213" s="186"/>
      <c r="X213" s="187"/>
      <c r="Y213" s="247"/>
      <c r="Z213" s="248"/>
      <c r="AA213" s="225"/>
      <c r="AB213" s="225"/>
      <c r="AC213" s="225"/>
      <c r="AD213" s="225"/>
      <c r="AE213" s="225" t="s">
        <v>727</v>
      </c>
      <c r="AF213" s="225"/>
      <c r="AG213" s="226"/>
      <c r="AH213" s="902"/>
      <c r="AI213" s="961"/>
      <c r="AJ213" s="961"/>
      <c r="AK213" s="961"/>
      <c r="AL213" s="187"/>
      <c r="AM213" s="187"/>
    </row>
    <row r="214" spans="2:39" hidden="1" x14ac:dyDescent="0.25">
      <c r="D214" s="183" t="s">
        <v>366</v>
      </c>
      <c r="E214" s="184">
        <v>39263</v>
      </c>
      <c r="F214" s="186">
        <v>279</v>
      </c>
      <c r="G214" s="183"/>
      <c r="H214" s="185">
        <v>168</v>
      </c>
      <c r="I214" s="183"/>
      <c r="J214" s="186">
        <f>SUM(U214*H214)</f>
        <v>2998.8</v>
      </c>
      <c r="K214" s="183"/>
      <c r="L214" s="186">
        <v>120</v>
      </c>
      <c r="M214" s="183"/>
      <c r="N214" s="222">
        <f>SUM(U214*L214)</f>
        <v>2142</v>
      </c>
      <c r="O214" s="183"/>
      <c r="P214" s="183">
        <v>16</v>
      </c>
      <c r="Q214" s="186">
        <f>SUM(F214+H214-L214)</f>
        <v>327</v>
      </c>
      <c r="R214" s="183"/>
      <c r="S214" s="186">
        <f>IF(Q214&lt;360, Q214, 360)</f>
        <v>327</v>
      </c>
      <c r="T214" s="183"/>
      <c r="U214" s="186">
        <v>17.850000000000001</v>
      </c>
      <c r="V214" s="183"/>
      <c r="W214" s="186">
        <f>SUM(S214*U214)</f>
        <v>5836.9500000000007</v>
      </c>
      <c r="X214" s="187"/>
      <c r="Y214" s="249"/>
      <c r="Z214" s="38"/>
      <c r="AA214" s="38"/>
      <c r="AB214" s="38"/>
      <c r="AC214" s="251" t="s">
        <v>617</v>
      </c>
      <c r="AD214" s="250"/>
      <c r="AE214" s="251">
        <v>7.6499999999999999E-2</v>
      </c>
      <c r="AF214" s="250"/>
      <c r="AG214" s="262" t="s">
        <v>133</v>
      </c>
      <c r="AH214" s="902"/>
      <c r="AI214" s="961"/>
      <c r="AJ214" s="961"/>
      <c r="AK214" s="961"/>
      <c r="AL214" s="187"/>
      <c r="AM214" s="187"/>
    </row>
    <row r="215" spans="2:39" hidden="1" x14ac:dyDescent="0.25">
      <c r="D215" s="183" t="s">
        <v>366</v>
      </c>
      <c r="E215" s="184">
        <v>39263</v>
      </c>
      <c r="F215" s="186">
        <v>234</v>
      </c>
      <c r="G215" s="183"/>
      <c r="H215" s="185">
        <v>168</v>
      </c>
      <c r="I215" s="183"/>
      <c r="J215" s="186">
        <f>SUM(U215*H215)</f>
        <v>5559.1200000000008</v>
      </c>
      <c r="K215" s="183"/>
      <c r="L215" s="186">
        <v>144</v>
      </c>
      <c r="M215" s="183"/>
      <c r="N215" s="222">
        <f>SUM(U215*L215)</f>
        <v>4764.9600000000009</v>
      </c>
      <c r="O215" s="183"/>
      <c r="P215" s="183">
        <v>0</v>
      </c>
      <c r="Q215" s="186">
        <f>SUM(F215+H215-L215)</f>
        <v>258</v>
      </c>
      <c r="R215" s="183"/>
      <c r="S215" s="186">
        <f>IF(Q215&lt;360, Q215, 360)</f>
        <v>258</v>
      </c>
      <c r="T215" s="183"/>
      <c r="U215" s="186">
        <v>33.090000000000003</v>
      </c>
      <c r="V215" s="183"/>
      <c r="W215" s="186">
        <f>SUM(S215*U215)</f>
        <v>8537.2200000000012</v>
      </c>
      <c r="X215" s="187"/>
      <c r="Y215" s="249" t="s">
        <v>199</v>
      </c>
      <c r="Z215" s="38"/>
      <c r="AA215" s="38"/>
      <c r="AB215" s="38"/>
      <c r="AC215" s="252">
        <f>W180</f>
        <v>62664.149999999994</v>
      </c>
      <c r="AD215" s="79"/>
      <c r="AE215" s="80">
        <f>SUM(AC215*0.0765)</f>
        <v>4793.8074749999996</v>
      </c>
      <c r="AF215" s="79"/>
      <c r="AG215" s="100">
        <f>SUM(AC215+AE215)</f>
        <v>67457.957474999988</v>
      </c>
      <c r="AH215" s="902"/>
      <c r="AI215" s="961"/>
      <c r="AJ215" s="961"/>
      <c r="AK215" s="961"/>
      <c r="AL215" s="187"/>
      <c r="AM215" s="187"/>
    </row>
    <row r="216" spans="2:39" hidden="1" x14ac:dyDescent="0.25">
      <c r="D216" s="183" t="s">
        <v>366</v>
      </c>
      <c r="E216" s="184">
        <v>39263</v>
      </c>
      <c r="F216" s="186">
        <v>20</v>
      </c>
      <c r="G216" s="183"/>
      <c r="H216" s="186">
        <v>120</v>
      </c>
      <c r="I216" s="186"/>
      <c r="J216" s="186">
        <f>SUM(U216*H216)</f>
        <v>1308</v>
      </c>
      <c r="K216" s="186"/>
      <c r="L216" s="186">
        <v>130</v>
      </c>
      <c r="M216" s="186"/>
      <c r="N216" s="222">
        <f>SUM(U216*L216)</f>
        <v>1417</v>
      </c>
      <c r="O216" s="183"/>
      <c r="P216" s="183">
        <v>0</v>
      </c>
      <c r="Q216" s="186">
        <f>SUM(F216+H216-L216)</f>
        <v>10</v>
      </c>
      <c r="R216" s="186"/>
      <c r="S216" s="186">
        <f>IF(Q216&lt;360, Q216, 360)</f>
        <v>10</v>
      </c>
      <c r="T216" s="186"/>
      <c r="U216" s="186">
        <v>10.9</v>
      </c>
      <c r="V216" s="186"/>
      <c r="W216" s="186">
        <f>SUM(S216*U216)</f>
        <v>109</v>
      </c>
      <c r="X216" s="187"/>
      <c r="Y216" s="249" t="s">
        <v>125</v>
      </c>
      <c r="Z216" s="38"/>
      <c r="AA216" s="38"/>
      <c r="AB216" s="38"/>
      <c r="AC216" s="252">
        <f>J219</f>
        <v>47693.600000000006</v>
      </c>
      <c r="AD216" s="79"/>
      <c r="AE216" s="80">
        <f>SUM(AC216*0.0765)</f>
        <v>3648.5604000000003</v>
      </c>
      <c r="AF216" s="79"/>
      <c r="AG216" s="100">
        <f>SUM(AC216+AE216)</f>
        <v>51342.160400000008</v>
      </c>
      <c r="AH216" s="902"/>
      <c r="AI216" s="961"/>
      <c r="AJ216" s="961"/>
      <c r="AK216" s="961"/>
      <c r="AL216" s="187"/>
      <c r="AM216" s="187"/>
    </row>
    <row r="217" spans="2:39" hidden="1" x14ac:dyDescent="0.25">
      <c r="D217" s="183" t="s">
        <v>366</v>
      </c>
      <c r="E217" s="184">
        <v>39263</v>
      </c>
      <c r="F217" s="186">
        <v>10</v>
      </c>
      <c r="G217" s="183"/>
      <c r="H217" s="186">
        <v>120</v>
      </c>
      <c r="I217" s="186"/>
      <c r="J217" s="186">
        <f>SUM(U217*H217)</f>
        <v>1170</v>
      </c>
      <c r="K217" s="186"/>
      <c r="L217" s="186">
        <v>120</v>
      </c>
      <c r="M217" s="186"/>
      <c r="N217" s="222">
        <f>SUM(U217*L217)</f>
        <v>1170</v>
      </c>
      <c r="O217" s="183"/>
      <c r="P217" s="183">
        <v>0</v>
      </c>
      <c r="Q217" s="186">
        <f>SUM(F217+H217-L217)</f>
        <v>10</v>
      </c>
      <c r="R217" s="186"/>
      <c r="S217" s="186">
        <f>IF(Q217&lt;360, Q217, 360)</f>
        <v>10</v>
      </c>
      <c r="T217" s="186"/>
      <c r="U217" s="186">
        <v>9.75</v>
      </c>
      <c r="V217" s="186"/>
      <c r="W217" s="186">
        <f>SUM(S217*U217)</f>
        <v>97.5</v>
      </c>
      <c r="X217" s="187"/>
      <c r="Y217" s="249" t="s">
        <v>126</v>
      </c>
      <c r="Z217" s="38"/>
      <c r="AA217" s="38"/>
      <c r="AB217" s="38"/>
      <c r="AC217" s="253">
        <f>W219</f>
        <v>63082.290000000008</v>
      </c>
      <c r="AD217" s="79"/>
      <c r="AE217" s="81">
        <f>SUM(AC217*0.0765)</f>
        <v>4825.7951850000009</v>
      </c>
      <c r="AF217" s="79"/>
      <c r="AG217" s="98">
        <f>SUM(AC217+AE217)</f>
        <v>67908.085185000004</v>
      </c>
      <c r="AH217" s="902"/>
      <c r="AI217" s="961"/>
      <c r="AJ217" s="961"/>
      <c r="AK217" s="961"/>
      <c r="AL217" s="187"/>
      <c r="AM217" s="187"/>
    </row>
    <row r="218" spans="2:39" ht="13.8" hidden="1" thickBot="1" x14ac:dyDescent="0.3">
      <c r="D218" s="183"/>
      <c r="E218" s="183"/>
      <c r="F218" s="183"/>
      <c r="G218" s="183"/>
      <c r="H218" s="183"/>
      <c r="I218" s="183"/>
      <c r="J218" s="183"/>
      <c r="K218" s="183"/>
      <c r="L218" s="183"/>
      <c r="M218" s="183"/>
      <c r="N218" s="223"/>
      <c r="O218" s="183"/>
      <c r="P218" s="183"/>
      <c r="Q218" s="183"/>
      <c r="R218" s="183"/>
      <c r="S218" s="183"/>
      <c r="T218" s="183"/>
      <c r="U218" s="183"/>
      <c r="V218" s="183"/>
      <c r="W218" s="183"/>
      <c r="X218" s="187"/>
      <c r="Y218" s="249" t="s">
        <v>124</v>
      </c>
      <c r="Z218" s="38"/>
      <c r="AA218" s="38"/>
      <c r="AB218" s="38"/>
      <c r="AC218" s="254">
        <f>SUM(AC215+AC216-AC217)</f>
        <v>47275.459999999992</v>
      </c>
      <c r="AD218" s="80"/>
      <c r="AE218" s="254">
        <f>SUM(AC218*0.0765)</f>
        <v>3616.5726899999995</v>
      </c>
      <c r="AF218" s="80"/>
      <c r="AG218" s="263">
        <f>SUM(AC218+AE218)</f>
        <v>50892.032689999993</v>
      </c>
      <c r="AH218" s="902"/>
      <c r="AI218" s="961"/>
      <c r="AJ218" s="961"/>
      <c r="AK218" s="961"/>
      <c r="AL218" s="187"/>
      <c r="AM218" s="187"/>
    </row>
    <row r="219" spans="2:39" ht="13.8" hidden="1" thickTop="1" x14ac:dyDescent="0.25">
      <c r="B219" s="146" t="s">
        <v>73</v>
      </c>
      <c r="D219" s="183"/>
      <c r="E219" s="183"/>
      <c r="F219" s="186">
        <f>SUM(F198:F217)</f>
        <v>2989</v>
      </c>
      <c r="G219" s="183"/>
      <c r="H219" s="186">
        <f>SUM(H198:H217)</f>
        <v>2488</v>
      </c>
      <c r="I219" s="183"/>
      <c r="J219" s="222">
        <f>SUM(J198:J217)</f>
        <v>47693.600000000006</v>
      </c>
      <c r="K219" s="183"/>
      <c r="L219" s="186">
        <f>SUM(L198:L217)</f>
        <v>2367</v>
      </c>
      <c r="M219" s="183"/>
      <c r="N219" s="222">
        <f>SUM(N198:N217)</f>
        <v>45680.92</v>
      </c>
      <c r="O219" s="183"/>
      <c r="P219" s="186">
        <f>SUM(P198:P217)</f>
        <v>36</v>
      </c>
      <c r="Q219" s="186">
        <f>SUM(Q198:Q217)</f>
        <v>3110</v>
      </c>
      <c r="R219" s="183"/>
      <c r="S219" s="186">
        <f>SUM(S198:S217)</f>
        <v>3098</v>
      </c>
      <c r="T219" s="183"/>
      <c r="U219" s="186"/>
      <c r="V219" s="183"/>
      <c r="W219" s="222">
        <f>SUM(W198:W217)</f>
        <v>63082.290000000008</v>
      </c>
      <c r="X219" s="187"/>
      <c r="Y219" s="249"/>
      <c r="Z219" s="38"/>
      <c r="AA219" s="79"/>
      <c r="AB219" s="79"/>
      <c r="AC219" s="79"/>
      <c r="AD219" s="99"/>
      <c r="AE219" s="99"/>
      <c r="AF219" s="99"/>
      <c r="AG219" s="101"/>
      <c r="AH219" s="902"/>
      <c r="AI219" s="961"/>
      <c r="AJ219" s="961"/>
      <c r="AK219" s="961"/>
      <c r="AL219" s="187"/>
      <c r="AM219" s="187"/>
    </row>
    <row r="220" spans="2:39" hidden="1" x14ac:dyDescent="0.25">
      <c r="X220" s="187"/>
      <c r="Y220" s="249" t="s">
        <v>618</v>
      </c>
      <c r="Z220" s="38"/>
      <c r="AA220" s="80"/>
      <c r="AB220" s="80"/>
      <c r="AC220" s="80"/>
      <c r="AD220" s="99"/>
      <c r="AE220" s="99"/>
      <c r="AF220" s="99"/>
      <c r="AG220" s="101"/>
      <c r="AH220" s="961"/>
      <c r="AI220" s="961"/>
      <c r="AJ220" s="961"/>
      <c r="AK220" s="961"/>
      <c r="AL220" s="187"/>
      <c r="AM220" s="187"/>
    </row>
    <row r="221" spans="2:39" ht="13.8" hidden="1" thickBot="1" x14ac:dyDescent="0.3">
      <c r="B221" s="223"/>
      <c r="C221" s="223"/>
      <c r="D221" s="223"/>
      <c r="E221" s="223"/>
      <c r="F221" s="223"/>
      <c r="G221" s="223"/>
      <c r="H221" s="223"/>
      <c r="I221" s="223"/>
      <c r="J221" s="222"/>
      <c r="K221" s="222"/>
      <c r="L221" s="222"/>
      <c r="M221" s="222"/>
      <c r="N221" s="222"/>
      <c r="O221" s="222"/>
      <c r="P221" s="222"/>
      <c r="Q221" s="222"/>
      <c r="R221" s="222"/>
      <c r="S221" s="222"/>
      <c r="T221" s="222"/>
      <c r="U221" s="222"/>
      <c r="V221" s="222"/>
      <c r="W221" s="222"/>
      <c r="X221" s="187"/>
      <c r="Y221" s="205"/>
      <c r="Z221" s="206"/>
      <c r="AA221" s="256"/>
      <c r="AB221" s="256"/>
      <c r="AC221" s="256"/>
      <c r="AD221" s="256"/>
      <c r="AE221" s="256"/>
      <c r="AF221" s="256"/>
      <c r="AG221" s="257"/>
      <c r="AH221" s="961"/>
      <c r="AI221" s="961"/>
      <c r="AJ221" s="961"/>
      <c r="AK221" s="961"/>
      <c r="AL221" s="187"/>
      <c r="AM221" s="187"/>
    </row>
    <row r="222" spans="2:39" hidden="1" x14ac:dyDescent="0.25">
      <c r="B222" s="188" t="s">
        <v>315</v>
      </c>
      <c r="C222" s="188"/>
      <c r="D222" s="188"/>
      <c r="E222" s="188"/>
      <c r="F222" s="188"/>
      <c r="G222" s="188"/>
      <c r="H222" s="188"/>
      <c r="I222" s="188"/>
      <c r="J222" s="188"/>
      <c r="K222" s="188"/>
      <c r="L222" s="188"/>
      <c r="M222" s="188"/>
      <c r="N222" s="224" t="s">
        <v>200</v>
      </c>
      <c r="O222" s="188"/>
      <c r="P222" s="188"/>
      <c r="Q222" s="188"/>
      <c r="R222" s="188"/>
      <c r="S222" s="188"/>
      <c r="T222" s="188"/>
      <c r="U222" s="188"/>
      <c r="V222" s="188"/>
      <c r="W222" s="188" t="s">
        <v>370</v>
      </c>
      <c r="X222" s="187"/>
      <c r="Y222" s="187"/>
      <c r="Z222" s="187"/>
      <c r="AA222" s="187"/>
      <c r="AB222" s="187"/>
      <c r="AC222" s="187"/>
      <c r="AD222" s="187"/>
      <c r="AE222" s="187"/>
      <c r="AF222" s="187"/>
      <c r="AG222" s="187"/>
      <c r="AH222" s="961"/>
      <c r="AI222" s="961"/>
      <c r="AJ222" s="961"/>
      <c r="AK222" s="961"/>
      <c r="AL222" s="187"/>
      <c r="AM222" s="187"/>
    </row>
    <row r="223" spans="2:39" hidden="1" x14ac:dyDescent="0.25">
      <c r="X223" s="187"/>
      <c r="Y223" s="187" t="s">
        <v>129</v>
      </c>
      <c r="Z223" s="187"/>
      <c r="AA223" s="187"/>
      <c r="AB223" s="187"/>
      <c r="AC223" s="187"/>
      <c r="AD223" s="187"/>
      <c r="AE223" s="187"/>
      <c r="AF223" s="187"/>
      <c r="AG223" s="187"/>
      <c r="AH223" s="961"/>
      <c r="AI223" s="961"/>
      <c r="AJ223" s="961"/>
      <c r="AK223" s="961"/>
      <c r="AL223" s="187"/>
      <c r="AM223" s="187"/>
    </row>
    <row r="224" spans="2:39" hidden="1" x14ac:dyDescent="0.25">
      <c r="Y224" s="678" t="s">
        <v>132</v>
      </c>
      <c r="Z224" s="678"/>
      <c r="AA224" s="678"/>
      <c r="AB224" s="678"/>
      <c r="AC224" s="678"/>
      <c r="AD224" s="678"/>
      <c r="AE224" s="678"/>
      <c r="AF224" s="678"/>
      <c r="AG224" s="678"/>
      <c r="AH224" s="961"/>
      <c r="AI224" s="961"/>
      <c r="AJ224" s="961"/>
      <c r="AK224" s="961"/>
    </row>
    <row r="225" spans="1:39" hidden="1" x14ac:dyDescent="0.25">
      <c r="Y225" s="678"/>
      <c r="Z225" s="678"/>
      <c r="AA225" s="678"/>
      <c r="AB225" s="678"/>
      <c r="AC225" s="678"/>
      <c r="AD225" s="678"/>
      <c r="AE225" s="678"/>
      <c r="AF225" s="678"/>
      <c r="AG225" s="678"/>
      <c r="AH225" s="961"/>
      <c r="AI225" s="961"/>
      <c r="AJ225" s="961"/>
      <c r="AK225" s="961"/>
    </row>
    <row r="226" spans="1:39" hidden="1" x14ac:dyDescent="0.25">
      <c r="Y226" s="678"/>
      <c r="Z226" s="678"/>
      <c r="AA226" s="678"/>
      <c r="AB226" s="678"/>
      <c r="AC226" s="678"/>
      <c r="AD226" s="678"/>
      <c r="AE226" s="678"/>
      <c r="AF226" s="678"/>
      <c r="AG226" s="678"/>
      <c r="AH226" s="961"/>
      <c r="AI226" s="961"/>
      <c r="AJ226" s="961"/>
      <c r="AK226" s="961"/>
    </row>
    <row r="227" spans="1:39" hidden="1" x14ac:dyDescent="0.25">
      <c r="Y227" s="678"/>
      <c r="Z227" s="678"/>
      <c r="AA227" s="678"/>
      <c r="AB227" s="678"/>
      <c r="AC227" s="678"/>
      <c r="AD227" s="678"/>
      <c r="AE227" s="678"/>
      <c r="AF227" s="678"/>
      <c r="AG227" s="678"/>
      <c r="AH227" s="961"/>
      <c r="AI227" s="961"/>
      <c r="AJ227" s="961"/>
      <c r="AK227" s="961"/>
    </row>
    <row r="228" spans="1:39" hidden="1" x14ac:dyDescent="0.25">
      <c r="A228" s="211"/>
      <c r="B228" s="211"/>
      <c r="C228" s="211"/>
      <c r="D228" s="211"/>
      <c r="E228" s="211"/>
      <c r="F228" s="211"/>
      <c r="G228" s="211"/>
      <c r="H228" s="211"/>
      <c r="I228" s="211"/>
      <c r="J228" s="211"/>
      <c r="K228" s="211"/>
      <c r="L228" s="211"/>
      <c r="M228" s="211"/>
      <c r="O228" s="211"/>
      <c r="P228" s="211"/>
      <c r="Q228" s="211"/>
      <c r="R228" s="211"/>
      <c r="S228" s="211"/>
      <c r="T228" s="211"/>
      <c r="U228" s="211"/>
      <c r="V228" s="211"/>
      <c r="W228" s="211"/>
      <c r="Y228" s="678"/>
      <c r="Z228" s="678"/>
      <c r="AA228" s="678"/>
      <c r="AB228" s="678"/>
      <c r="AC228" s="678"/>
      <c r="AD228" s="678"/>
      <c r="AE228" s="678"/>
      <c r="AF228" s="678"/>
      <c r="AG228" s="678"/>
      <c r="AH228" s="961"/>
      <c r="AI228" s="961"/>
      <c r="AJ228" s="961"/>
      <c r="AK228" s="961"/>
    </row>
    <row r="229" spans="1:39" hidden="1" x14ac:dyDescent="0.25">
      <c r="A229" s="211"/>
      <c r="B229" s="2361" t="s">
        <v>347</v>
      </c>
      <c r="C229" s="2361"/>
      <c r="D229" s="2361"/>
      <c r="E229" s="2361"/>
      <c r="F229" s="2361"/>
      <c r="G229" s="2361"/>
      <c r="H229" s="2361"/>
      <c r="I229" s="2361"/>
      <c r="J229" s="2361"/>
      <c r="K229" s="2361"/>
      <c r="L229" s="2361"/>
      <c r="M229" s="2361"/>
      <c r="N229" s="2361"/>
      <c r="O229" s="2361"/>
      <c r="P229" s="2361"/>
      <c r="Q229" s="2361"/>
      <c r="R229" s="2361"/>
      <c r="S229" s="2361"/>
      <c r="T229" s="2361"/>
      <c r="U229" s="2361"/>
      <c r="V229" s="2361"/>
      <c r="W229" s="2361"/>
      <c r="X229" s="187"/>
      <c r="Y229" s="678"/>
      <c r="Z229" s="678"/>
      <c r="AA229" s="678"/>
      <c r="AB229" s="678"/>
      <c r="AC229" s="678"/>
      <c r="AD229" s="678"/>
      <c r="AE229" s="678"/>
      <c r="AF229" s="678"/>
      <c r="AG229" s="678"/>
      <c r="AH229" s="961"/>
      <c r="AI229" s="961"/>
      <c r="AJ229" s="961"/>
      <c r="AK229" s="961"/>
      <c r="AL229" s="187"/>
      <c r="AM229" s="187"/>
    </row>
    <row r="230" spans="1:39" hidden="1" x14ac:dyDescent="0.25">
      <c r="A230" s="211"/>
      <c r="B230" s="2361" t="s">
        <v>348</v>
      </c>
      <c r="C230" s="2361"/>
      <c r="D230" s="2361"/>
      <c r="E230" s="2361"/>
      <c r="F230" s="2361"/>
      <c r="G230" s="2361"/>
      <c r="H230" s="2361"/>
      <c r="I230" s="2361"/>
      <c r="J230" s="2361"/>
      <c r="K230" s="2361"/>
      <c r="L230" s="2361"/>
      <c r="M230" s="2361"/>
      <c r="N230" s="2361"/>
      <c r="O230" s="2361"/>
      <c r="P230" s="2361"/>
      <c r="Q230" s="2361"/>
      <c r="R230" s="2361"/>
      <c r="S230" s="2361"/>
      <c r="T230" s="2361"/>
      <c r="U230" s="2361"/>
      <c r="V230" s="2361"/>
      <c r="W230" s="2361"/>
      <c r="X230" s="187"/>
      <c r="Y230" s="678"/>
      <c r="Z230" s="678"/>
      <c r="AA230" s="678"/>
      <c r="AB230" s="678"/>
      <c r="AC230" s="678"/>
      <c r="AD230" s="678"/>
      <c r="AE230" s="678"/>
      <c r="AF230" s="678"/>
      <c r="AG230" s="678"/>
      <c r="AH230" s="961"/>
      <c r="AI230" s="961"/>
      <c r="AJ230" s="961"/>
      <c r="AK230" s="961"/>
      <c r="AL230" s="187"/>
      <c r="AM230" s="187"/>
    </row>
    <row r="231" spans="1:39" hidden="1" x14ac:dyDescent="0.25">
      <c r="A231" s="211"/>
      <c r="B231" s="2362" t="s">
        <v>264</v>
      </c>
      <c r="C231" s="2362"/>
      <c r="D231" s="2362"/>
      <c r="E231" s="2362"/>
      <c r="F231" s="2362"/>
      <c r="G231" s="2362"/>
      <c r="H231" s="2362"/>
      <c r="I231" s="2362"/>
      <c r="J231" s="2362"/>
      <c r="K231" s="2362"/>
      <c r="L231" s="2362"/>
      <c r="M231" s="2362"/>
      <c r="N231" s="2362"/>
      <c r="O231" s="2362"/>
      <c r="P231" s="2362"/>
      <c r="Q231" s="2362"/>
      <c r="R231" s="2362"/>
      <c r="S231" s="2362"/>
      <c r="T231" s="2362"/>
      <c r="U231" s="2362"/>
      <c r="V231" s="2362"/>
      <c r="W231" s="2362"/>
      <c r="X231" s="187"/>
      <c r="Y231" s="678"/>
      <c r="Z231" s="678"/>
      <c r="AA231" s="678"/>
      <c r="AB231" s="678"/>
      <c r="AC231" s="678"/>
      <c r="AD231" s="678"/>
      <c r="AE231" s="678"/>
      <c r="AF231" s="678"/>
      <c r="AG231" s="678"/>
      <c r="AH231" s="961"/>
      <c r="AI231" s="961"/>
      <c r="AJ231" s="961"/>
      <c r="AK231" s="961"/>
      <c r="AL231" s="187"/>
      <c r="AM231" s="187"/>
    </row>
    <row r="232" spans="1:39" hidden="1" x14ac:dyDescent="0.25">
      <c r="A232" s="211"/>
      <c r="B232" s="531" t="s">
        <v>709</v>
      </c>
      <c r="C232" s="531" t="s">
        <v>710</v>
      </c>
      <c r="D232" s="531" t="s">
        <v>711</v>
      </c>
      <c r="E232" s="531" t="s">
        <v>712</v>
      </c>
      <c r="F232" s="531"/>
      <c r="G232" s="531"/>
      <c r="H232" s="531" t="s">
        <v>713</v>
      </c>
      <c r="I232" s="531"/>
      <c r="J232" s="531" t="s">
        <v>714</v>
      </c>
      <c r="K232" s="531"/>
      <c r="L232" s="531" t="s">
        <v>653</v>
      </c>
      <c r="M232" s="531"/>
      <c r="N232" s="531" t="s">
        <v>664</v>
      </c>
      <c r="O232" s="531"/>
      <c r="P232" s="531" t="s">
        <v>1581</v>
      </c>
      <c r="Q232" s="531"/>
      <c r="R232" s="531"/>
      <c r="S232" s="531" t="s">
        <v>1585</v>
      </c>
      <c r="T232" s="531"/>
      <c r="U232" s="531" t="s">
        <v>1458</v>
      </c>
      <c r="V232" s="531"/>
      <c r="W232" s="531" t="s">
        <v>1459</v>
      </c>
      <c r="X232" s="187"/>
      <c r="Y232" s="678"/>
      <c r="Z232" s="678"/>
      <c r="AA232" s="678"/>
      <c r="AB232" s="678"/>
      <c r="AC232" s="678"/>
      <c r="AD232" s="678"/>
      <c r="AE232" s="678"/>
      <c r="AF232" s="678"/>
      <c r="AG232" s="678"/>
      <c r="AH232" s="961"/>
      <c r="AI232" s="961"/>
      <c r="AJ232" s="961"/>
      <c r="AK232" s="961"/>
      <c r="AL232" s="187"/>
      <c r="AM232" s="187"/>
    </row>
    <row r="233" spans="1:39" hidden="1" x14ac:dyDescent="0.25">
      <c r="A233" s="211"/>
      <c r="B233" s="211"/>
      <c r="C233" s="211"/>
      <c r="D233" s="211"/>
      <c r="E233" s="211"/>
      <c r="F233" s="211"/>
      <c r="G233" s="211"/>
      <c r="H233" s="211"/>
      <c r="I233" s="211"/>
      <c r="J233" s="211"/>
      <c r="K233" s="211"/>
      <c r="L233" s="211"/>
      <c r="M233" s="211"/>
      <c r="O233" s="211"/>
      <c r="P233" s="211"/>
      <c r="Q233" s="211"/>
      <c r="R233" s="211"/>
      <c r="S233" s="211"/>
      <c r="T233" s="211"/>
      <c r="U233" s="211"/>
      <c r="V233" s="211"/>
      <c r="W233" s="211"/>
      <c r="X233" s="187"/>
      <c r="Y233" s="678"/>
      <c r="Z233" s="678"/>
      <c r="AA233" s="678"/>
      <c r="AB233" s="678"/>
      <c r="AC233" s="678"/>
      <c r="AD233" s="678"/>
      <c r="AE233" s="678"/>
      <c r="AF233" s="678"/>
      <c r="AG233" s="678"/>
      <c r="AH233" s="961"/>
      <c r="AI233" s="961"/>
      <c r="AJ233" s="961"/>
      <c r="AK233" s="961"/>
      <c r="AL233" s="187"/>
      <c r="AM233" s="187"/>
    </row>
    <row r="234" spans="1:39" hidden="1" x14ac:dyDescent="0.25">
      <c r="A234" s="211"/>
      <c r="B234" s="211" t="s">
        <v>350</v>
      </c>
      <c r="C234" s="211"/>
      <c r="D234" s="211" t="s">
        <v>351</v>
      </c>
      <c r="E234" s="211" t="s">
        <v>352</v>
      </c>
      <c r="F234" s="211" t="s">
        <v>196</v>
      </c>
      <c r="G234" s="211"/>
      <c r="H234" s="211" t="s">
        <v>353</v>
      </c>
      <c r="I234" s="211"/>
      <c r="J234" s="211" t="s">
        <v>354</v>
      </c>
      <c r="K234" s="211"/>
      <c r="L234" s="211" t="s">
        <v>353</v>
      </c>
      <c r="M234" s="211"/>
      <c r="N234" s="211" t="s">
        <v>355</v>
      </c>
      <c r="O234" s="211"/>
      <c r="P234" s="211" t="s">
        <v>353</v>
      </c>
      <c r="Q234" s="211" t="s">
        <v>197</v>
      </c>
      <c r="R234" s="211"/>
      <c r="S234" s="211" t="s">
        <v>355</v>
      </c>
      <c r="T234" s="211"/>
      <c r="U234" s="211" t="s">
        <v>356</v>
      </c>
      <c r="V234" s="211"/>
      <c r="W234" s="211" t="s">
        <v>355</v>
      </c>
      <c r="X234" s="187"/>
      <c r="Y234" s="678"/>
      <c r="Z234" s="678"/>
      <c r="AA234" s="678"/>
      <c r="AB234" s="678"/>
      <c r="AC234" s="678"/>
      <c r="AD234" s="678"/>
      <c r="AE234" s="678"/>
      <c r="AF234" s="678"/>
      <c r="AG234" s="678"/>
      <c r="AH234" s="961"/>
      <c r="AI234" s="961"/>
      <c r="AJ234" s="961"/>
      <c r="AK234" s="961"/>
      <c r="AL234" s="187"/>
      <c r="AM234" s="187"/>
    </row>
    <row r="235" spans="1:39" hidden="1" x14ac:dyDescent="0.25">
      <c r="A235" s="211"/>
      <c r="B235" s="221" t="s">
        <v>357</v>
      </c>
      <c r="C235" s="221" t="s">
        <v>358</v>
      </c>
      <c r="D235" s="221" t="s">
        <v>359</v>
      </c>
      <c r="E235" s="221" t="s">
        <v>360</v>
      </c>
      <c r="F235" s="434" t="s">
        <v>364</v>
      </c>
      <c r="G235" s="434"/>
      <c r="H235" s="221" t="s">
        <v>361</v>
      </c>
      <c r="I235" s="211"/>
      <c r="J235" s="221" t="s">
        <v>361</v>
      </c>
      <c r="K235" s="211"/>
      <c r="L235" s="221" t="s">
        <v>362</v>
      </c>
      <c r="M235" s="211"/>
      <c r="N235" s="221" t="s">
        <v>362</v>
      </c>
      <c r="O235" s="211"/>
      <c r="P235" s="221" t="s">
        <v>363</v>
      </c>
      <c r="Q235" s="434" t="s">
        <v>198</v>
      </c>
      <c r="R235" s="211"/>
      <c r="S235" s="221" t="s">
        <v>364</v>
      </c>
      <c r="T235" s="211"/>
      <c r="U235" s="221" t="s">
        <v>365</v>
      </c>
      <c r="V235" s="211"/>
      <c r="W235" s="221" t="s">
        <v>1371</v>
      </c>
      <c r="X235" s="187"/>
      <c r="Y235" s="793"/>
      <c r="Z235" s="794" t="s">
        <v>265</v>
      </c>
      <c r="AA235" s="795"/>
      <c r="AB235" s="795"/>
      <c r="AC235" s="794"/>
      <c r="AD235" s="794"/>
      <c r="AE235" s="794"/>
      <c r="AF235" s="794"/>
      <c r="AG235" s="796"/>
      <c r="AH235" s="961"/>
      <c r="AI235" s="961"/>
      <c r="AJ235" s="961"/>
      <c r="AK235" s="961"/>
      <c r="AL235" s="187"/>
      <c r="AM235" s="187"/>
    </row>
    <row r="236" spans="1:39" hidden="1" x14ac:dyDescent="0.25">
      <c r="A236" s="211"/>
      <c r="B236" s="211"/>
      <c r="C236" s="211"/>
      <c r="D236" s="211"/>
      <c r="E236" s="211"/>
      <c r="F236" s="211"/>
      <c r="G236" s="211"/>
      <c r="H236" s="211"/>
      <c r="I236" s="211"/>
      <c r="J236" s="211"/>
      <c r="K236" s="211"/>
      <c r="L236" s="211"/>
      <c r="M236" s="211"/>
      <c r="O236" s="211"/>
      <c r="P236" s="211"/>
      <c r="Q236" s="211"/>
      <c r="R236" s="211"/>
      <c r="S236" s="211"/>
      <c r="T236" s="211"/>
      <c r="U236" s="211"/>
      <c r="V236" s="211"/>
      <c r="W236" s="211"/>
      <c r="X236" s="187"/>
      <c r="Y236" s="797" t="s">
        <v>1132</v>
      </c>
      <c r="Z236" s="610"/>
      <c r="AA236" s="798"/>
      <c r="AB236" s="798"/>
      <c r="AC236" s="610"/>
      <c r="AD236" s="610"/>
      <c r="AE236" s="610"/>
      <c r="AF236" s="610"/>
      <c r="AG236" s="799"/>
      <c r="AH236" s="961"/>
      <c r="AI236" s="961"/>
      <c r="AJ236" s="961"/>
      <c r="AK236" s="961"/>
      <c r="AL236" s="187"/>
      <c r="AM236" s="187"/>
    </row>
    <row r="237" spans="1:39" hidden="1" x14ac:dyDescent="0.25">
      <c r="A237" s="211"/>
      <c r="B237" s="211"/>
      <c r="C237" s="211"/>
      <c r="D237" s="223" t="s">
        <v>366</v>
      </c>
      <c r="E237" s="532">
        <v>39629</v>
      </c>
      <c r="F237" s="222">
        <v>60</v>
      </c>
      <c r="G237" s="223"/>
      <c r="H237" s="533">
        <v>120</v>
      </c>
      <c r="I237" s="223"/>
      <c r="J237" s="222">
        <f t="shared" ref="J237:J251" si="28">SUM(U237*H237)</f>
        <v>1947.6000000000001</v>
      </c>
      <c r="K237" s="223"/>
      <c r="L237" s="222">
        <v>120</v>
      </c>
      <c r="M237" s="223"/>
      <c r="N237" s="222">
        <f t="shared" ref="N237:N251" si="29">SUM(U237*L237)</f>
        <v>1947.6000000000001</v>
      </c>
      <c r="O237" s="223"/>
      <c r="P237" s="222">
        <v>0</v>
      </c>
      <c r="Q237" s="222">
        <f>SUM(F237+H237-L237)+P237</f>
        <v>60</v>
      </c>
      <c r="R237" s="223"/>
      <c r="S237" s="222">
        <f t="shared" ref="S237:S251" si="30">IF(Q237&lt;360, Q237, 360)</f>
        <v>60</v>
      </c>
      <c r="T237" s="223"/>
      <c r="U237" s="222">
        <v>16.23</v>
      </c>
      <c r="V237" s="223"/>
      <c r="W237" s="222">
        <f t="shared" ref="W237:W251" si="31">SUM(S237*U237)</f>
        <v>973.80000000000007</v>
      </c>
      <c r="X237" s="187"/>
      <c r="Y237" s="800" t="s">
        <v>1131</v>
      </c>
      <c r="Z237" s="801"/>
      <c r="AA237" s="802">
        <f>+AC255</f>
        <v>43060.76</v>
      </c>
      <c r="AB237" s="803"/>
      <c r="AC237" s="803"/>
      <c r="AD237" s="804"/>
      <c r="AE237" s="804"/>
      <c r="AF237" s="804"/>
      <c r="AG237" s="805"/>
      <c r="AH237" s="961"/>
      <c r="AI237" s="961"/>
      <c r="AJ237" s="961"/>
      <c r="AK237" s="961"/>
      <c r="AL237" s="187"/>
      <c r="AM237" s="187"/>
    </row>
    <row r="238" spans="1:39" hidden="1" x14ac:dyDescent="0.25">
      <c r="A238" s="211"/>
      <c r="B238" s="211"/>
      <c r="C238" s="211"/>
      <c r="D238" s="223" t="s">
        <v>366</v>
      </c>
      <c r="E238" s="532">
        <v>39629</v>
      </c>
      <c r="F238" s="222">
        <v>312</v>
      </c>
      <c r="G238" s="223"/>
      <c r="H238" s="533">
        <f>144/12</f>
        <v>12</v>
      </c>
      <c r="I238" s="223"/>
      <c r="J238" s="222">
        <f t="shared" si="28"/>
        <v>255</v>
      </c>
      <c r="K238" s="223"/>
      <c r="L238" s="222">
        <v>324</v>
      </c>
      <c r="M238" s="223"/>
      <c r="N238" s="222">
        <f t="shared" si="29"/>
        <v>6885</v>
      </c>
      <c r="O238" s="223"/>
      <c r="P238" s="223">
        <v>0</v>
      </c>
      <c r="Q238" s="222">
        <f t="shared" ref="Q238:Q256" si="32">SUM(F238+H238-L238)+P238</f>
        <v>0</v>
      </c>
      <c r="R238" s="223"/>
      <c r="S238" s="222">
        <f t="shared" si="30"/>
        <v>0</v>
      </c>
      <c r="T238" s="223"/>
      <c r="U238" s="222">
        <v>21.25</v>
      </c>
      <c r="V238" s="223"/>
      <c r="W238" s="222">
        <f t="shared" si="31"/>
        <v>0</v>
      </c>
      <c r="X238" s="187"/>
      <c r="Y238" s="806" t="s">
        <v>1131</v>
      </c>
      <c r="Z238" s="807"/>
      <c r="AA238" s="808">
        <f>+AE255</f>
        <v>3294.1481400000002</v>
      </c>
      <c r="AB238" s="809"/>
      <c r="AC238" s="808"/>
      <c r="AD238" s="810"/>
      <c r="AE238" s="810"/>
      <c r="AF238" s="810"/>
      <c r="AG238" s="811"/>
      <c r="AH238" s="961"/>
      <c r="AI238" s="961"/>
      <c r="AJ238" s="961"/>
      <c r="AK238" s="961"/>
      <c r="AL238" s="187"/>
      <c r="AM238" s="187"/>
    </row>
    <row r="239" spans="1:39" hidden="1" x14ac:dyDescent="0.25">
      <c r="A239" s="211"/>
      <c r="B239" s="211"/>
      <c r="C239" s="211"/>
      <c r="D239" s="223" t="s">
        <v>366</v>
      </c>
      <c r="E239" s="532">
        <v>39629</v>
      </c>
      <c r="F239" s="222">
        <v>132</v>
      </c>
      <c r="G239" s="223"/>
      <c r="H239" s="533">
        <v>144</v>
      </c>
      <c r="I239" s="223"/>
      <c r="J239" s="222">
        <f t="shared" si="28"/>
        <v>2056.3199999999997</v>
      </c>
      <c r="K239" s="223"/>
      <c r="L239" s="222">
        <v>144</v>
      </c>
      <c r="M239" s="223"/>
      <c r="N239" s="222">
        <f t="shared" si="29"/>
        <v>2056.3199999999997</v>
      </c>
      <c r="O239" s="223"/>
      <c r="P239" s="223">
        <v>0</v>
      </c>
      <c r="Q239" s="222">
        <f t="shared" si="32"/>
        <v>132</v>
      </c>
      <c r="R239" s="223"/>
      <c r="S239" s="222">
        <f t="shared" si="30"/>
        <v>132</v>
      </c>
      <c r="T239" s="223"/>
      <c r="U239" s="222">
        <v>14.28</v>
      </c>
      <c r="V239" s="223"/>
      <c r="W239" s="222">
        <f t="shared" si="31"/>
        <v>1884.9599999999998</v>
      </c>
      <c r="X239" s="187"/>
      <c r="Y239" s="812" t="s">
        <v>802</v>
      </c>
      <c r="Z239" s="807"/>
      <c r="AA239" s="809"/>
      <c r="AB239" s="809"/>
      <c r="AC239" s="808">
        <f>+AG255</f>
        <v>46354.90814</v>
      </c>
      <c r="AD239" s="610"/>
      <c r="AE239" s="610"/>
      <c r="AF239" s="610"/>
      <c r="AG239" s="799"/>
      <c r="AH239" s="961"/>
      <c r="AI239" s="961"/>
      <c r="AJ239" s="961"/>
      <c r="AK239" s="961"/>
      <c r="AL239" s="187"/>
      <c r="AM239" s="187"/>
    </row>
    <row r="240" spans="1:39" hidden="1" x14ac:dyDescent="0.25">
      <c r="A240" s="211"/>
      <c r="B240" s="211"/>
      <c r="C240" s="211"/>
      <c r="D240" s="223" t="s">
        <v>366</v>
      </c>
      <c r="E240" s="532">
        <v>39629</v>
      </c>
      <c r="F240" s="222">
        <v>360</v>
      </c>
      <c r="G240" s="223"/>
      <c r="H240" s="533">
        <v>168</v>
      </c>
      <c r="I240" s="223"/>
      <c r="J240" s="222">
        <f t="shared" si="28"/>
        <v>2432.64</v>
      </c>
      <c r="K240" s="223"/>
      <c r="L240" s="222">
        <v>144</v>
      </c>
      <c r="M240" s="223"/>
      <c r="N240" s="222">
        <f t="shared" si="29"/>
        <v>2085.12</v>
      </c>
      <c r="O240" s="223"/>
      <c r="P240" s="223">
        <v>0</v>
      </c>
      <c r="Q240" s="222">
        <f t="shared" si="32"/>
        <v>384</v>
      </c>
      <c r="R240" s="223"/>
      <c r="S240" s="222">
        <f t="shared" si="30"/>
        <v>360</v>
      </c>
      <c r="T240" s="223"/>
      <c r="U240" s="222">
        <v>14.48</v>
      </c>
      <c r="V240" s="223"/>
      <c r="W240" s="222">
        <f t="shared" si="31"/>
        <v>5212.8</v>
      </c>
      <c r="X240" s="187"/>
      <c r="Y240" s="797"/>
      <c r="Z240" s="610"/>
      <c r="AA240" s="610"/>
      <c r="AB240" s="610"/>
      <c r="AC240" s="610"/>
      <c r="AD240" s="804"/>
      <c r="AE240" s="804"/>
      <c r="AF240" s="804"/>
      <c r="AG240" s="805"/>
      <c r="AH240" s="961"/>
      <c r="AI240" s="961"/>
      <c r="AJ240" s="961"/>
      <c r="AK240" s="961"/>
      <c r="AL240" s="187"/>
      <c r="AM240" s="187"/>
    </row>
    <row r="241" spans="1:39" hidden="1" x14ac:dyDescent="0.25">
      <c r="A241" s="211"/>
      <c r="B241" s="211"/>
      <c r="C241" s="211"/>
      <c r="D241" s="223" t="s">
        <v>366</v>
      </c>
      <c r="E241" s="532">
        <v>39629</v>
      </c>
      <c r="F241" s="222">
        <v>25</v>
      </c>
      <c r="G241" s="223"/>
      <c r="H241" s="533">
        <v>80</v>
      </c>
      <c r="I241" s="223"/>
      <c r="J241" s="222">
        <f t="shared" si="28"/>
        <v>951.2</v>
      </c>
      <c r="K241" s="223"/>
      <c r="L241" s="222">
        <v>60</v>
      </c>
      <c r="M241" s="223"/>
      <c r="N241" s="222">
        <f t="shared" si="29"/>
        <v>713.40000000000009</v>
      </c>
      <c r="O241" s="223"/>
      <c r="P241" s="223">
        <v>0</v>
      </c>
      <c r="Q241" s="222">
        <f t="shared" si="32"/>
        <v>45</v>
      </c>
      <c r="R241" s="223"/>
      <c r="S241" s="222">
        <f t="shared" si="30"/>
        <v>45</v>
      </c>
      <c r="T241" s="223"/>
      <c r="U241" s="222">
        <v>11.89</v>
      </c>
      <c r="V241" s="223"/>
      <c r="W241" s="222">
        <f t="shared" si="31"/>
        <v>535.05000000000007</v>
      </c>
      <c r="X241" s="187"/>
      <c r="Y241" s="800" t="s">
        <v>803</v>
      </c>
      <c r="Z241" s="801"/>
      <c r="AA241" s="802">
        <f>+AG257</f>
        <v>59083.907035000018</v>
      </c>
      <c r="AB241" s="803"/>
      <c r="AC241" s="803"/>
      <c r="AD241" s="810"/>
      <c r="AE241" s="810"/>
      <c r="AF241" s="810"/>
      <c r="AG241" s="811"/>
      <c r="AH241" s="961"/>
      <c r="AI241" s="961"/>
      <c r="AJ241" s="961"/>
      <c r="AK241" s="961"/>
      <c r="AL241" s="187"/>
      <c r="AM241" s="187"/>
    </row>
    <row r="242" spans="1:39" hidden="1" x14ac:dyDescent="0.25">
      <c r="A242" s="211"/>
      <c r="B242" s="211"/>
      <c r="C242" s="211"/>
      <c r="D242" s="223" t="s">
        <v>366</v>
      </c>
      <c r="E242" s="532">
        <v>39629</v>
      </c>
      <c r="F242" s="222">
        <v>108</v>
      </c>
      <c r="G242" s="223"/>
      <c r="H242" s="533">
        <v>120</v>
      </c>
      <c r="I242" s="223"/>
      <c r="J242" s="222">
        <f t="shared" si="28"/>
        <v>1647.6000000000001</v>
      </c>
      <c r="K242" s="223"/>
      <c r="L242" s="222">
        <v>132</v>
      </c>
      <c r="M242" s="223"/>
      <c r="N242" s="222">
        <f t="shared" si="29"/>
        <v>1812.3600000000001</v>
      </c>
      <c r="O242" s="223"/>
      <c r="P242" s="223">
        <v>0</v>
      </c>
      <c r="Q242" s="222">
        <f t="shared" si="32"/>
        <v>96</v>
      </c>
      <c r="R242" s="223"/>
      <c r="S242" s="222">
        <f t="shared" si="30"/>
        <v>96</v>
      </c>
      <c r="T242" s="223"/>
      <c r="U242" s="222">
        <v>13.73</v>
      </c>
      <c r="V242" s="223"/>
      <c r="W242" s="222">
        <f t="shared" si="31"/>
        <v>1318.08</v>
      </c>
      <c r="X242" s="187"/>
      <c r="Y242" s="275" t="s">
        <v>804</v>
      </c>
      <c r="Z242" s="276"/>
      <c r="AA242" s="277"/>
      <c r="AB242" s="277"/>
      <c r="AC242" s="278">
        <f>+AC257</f>
        <v>54885.190000000017</v>
      </c>
      <c r="AD242" s="269"/>
      <c r="AE242" s="269"/>
      <c r="AF242" s="269"/>
      <c r="AG242" s="268"/>
      <c r="AH242" s="961"/>
      <c r="AI242" s="961"/>
      <c r="AJ242" s="961"/>
      <c r="AK242" s="961"/>
      <c r="AL242" s="187"/>
      <c r="AM242" s="187"/>
    </row>
    <row r="243" spans="1:39" hidden="1" x14ac:dyDescent="0.25">
      <c r="A243" s="211"/>
      <c r="B243" s="211"/>
      <c r="C243" s="211"/>
      <c r="D243" s="223" t="s">
        <v>366</v>
      </c>
      <c r="E243" s="532">
        <v>39629</v>
      </c>
      <c r="F243" s="222">
        <v>360</v>
      </c>
      <c r="G243" s="223"/>
      <c r="H243" s="533">
        <f>168/12*6</f>
        <v>84</v>
      </c>
      <c r="I243" s="223"/>
      <c r="J243" s="222">
        <f t="shared" si="28"/>
        <v>1827.8400000000001</v>
      </c>
      <c r="K243" s="223"/>
      <c r="L243" s="222">
        <v>360</v>
      </c>
      <c r="M243" s="223"/>
      <c r="N243" s="222">
        <f t="shared" si="29"/>
        <v>7833.6</v>
      </c>
      <c r="O243" s="223"/>
      <c r="P243" s="223">
        <v>-84</v>
      </c>
      <c r="Q243" s="222">
        <f t="shared" si="32"/>
        <v>0</v>
      </c>
      <c r="R243" s="223"/>
      <c r="S243" s="222">
        <f t="shared" si="30"/>
        <v>0</v>
      </c>
      <c r="T243" s="223"/>
      <c r="U243" s="222">
        <v>21.76</v>
      </c>
      <c r="V243" s="223"/>
      <c r="W243" s="222">
        <f t="shared" si="31"/>
        <v>0</v>
      </c>
      <c r="X243" s="187"/>
      <c r="Y243" s="426" t="s">
        <v>1129</v>
      </c>
      <c r="Z243" s="265"/>
      <c r="AA243" s="265"/>
      <c r="AB243" s="265"/>
      <c r="AC243" s="104">
        <f>+AE257</f>
        <v>4198.7170350000015</v>
      </c>
      <c r="AD243" s="265"/>
      <c r="AE243" s="265"/>
      <c r="AF243" s="265"/>
      <c r="AG243" s="266"/>
      <c r="AH243" s="961"/>
      <c r="AI243" s="961"/>
      <c r="AJ243" s="961"/>
      <c r="AK243" s="961"/>
      <c r="AL243" s="187"/>
      <c r="AM243" s="187"/>
    </row>
    <row r="244" spans="1:39" hidden="1" x14ac:dyDescent="0.25">
      <c r="A244" s="211"/>
      <c r="B244" s="211"/>
      <c r="C244" s="211"/>
      <c r="D244" s="223" t="s">
        <v>366</v>
      </c>
      <c r="E244" s="532">
        <v>39629</v>
      </c>
      <c r="F244" s="222">
        <v>180</v>
      </c>
      <c r="G244" s="223"/>
      <c r="H244" s="533">
        <v>120</v>
      </c>
      <c r="I244" s="223"/>
      <c r="J244" s="222">
        <f t="shared" si="28"/>
        <v>2365.2000000000003</v>
      </c>
      <c r="K244" s="223"/>
      <c r="L244" s="222">
        <v>160</v>
      </c>
      <c r="M244" s="223"/>
      <c r="N244" s="222">
        <f t="shared" si="29"/>
        <v>3153.6000000000004</v>
      </c>
      <c r="O244" s="223"/>
      <c r="P244" s="223">
        <v>0</v>
      </c>
      <c r="Q244" s="222">
        <f t="shared" si="32"/>
        <v>140</v>
      </c>
      <c r="R244" s="223"/>
      <c r="S244" s="222">
        <f t="shared" si="30"/>
        <v>140</v>
      </c>
      <c r="T244" s="223"/>
      <c r="U244" s="222">
        <v>19.71</v>
      </c>
      <c r="V244" s="223"/>
      <c r="W244" s="222">
        <f t="shared" si="31"/>
        <v>2759.4</v>
      </c>
      <c r="X244" s="187"/>
      <c r="Y244" s="187"/>
      <c r="Z244" s="187"/>
      <c r="AA244" s="187"/>
      <c r="AB244" s="187"/>
      <c r="AC244" s="187"/>
      <c r="AD244" s="187"/>
      <c r="AE244" s="187"/>
      <c r="AF244" s="187"/>
      <c r="AG244" s="187"/>
      <c r="AH244" s="961"/>
      <c r="AI244" s="961"/>
      <c r="AJ244" s="961"/>
      <c r="AK244" s="961"/>
      <c r="AL244" s="187"/>
      <c r="AM244" s="187"/>
    </row>
    <row r="245" spans="1:39" hidden="1" x14ac:dyDescent="0.25">
      <c r="A245" s="211"/>
      <c r="B245" s="211"/>
      <c r="C245" s="211"/>
      <c r="D245" s="223" t="s">
        <v>366</v>
      </c>
      <c r="E245" s="532">
        <v>39629</v>
      </c>
      <c r="F245" s="222">
        <v>40</v>
      </c>
      <c r="G245" s="223"/>
      <c r="H245" s="533">
        <v>80</v>
      </c>
      <c r="I245" s="223"/>
      <c r="J245" s="222">
        <f t="shared" si="28"/>
        <v>1020</v>
      </c>
      <c r="K245" s="223"/>
      <c r="L245" s="222">
        <v>40</v>
      </c>
      <c r="M245" s="223"/>
      <c r="N245" s="222">
        <f t="shared" si="29"/>
        <v>510</v>
      </c>
      <c r="O245" s="223"/>
      <c r="P245" s="223">
        <v>0</v>
      </c>
      <c r="Q245" s="222">
        <f t="shared" si="32"/>
        <v>80</v>
      </c>
      <c r="R245" s="223"/>
      <c r="S245" s="222">
        <f t="shared" si="30"/>
        <v>80</v>
      </c>
      <c r="T245" s="223"/>
      <c r="U245" s="222">
        <v>12.75</v>
      </c>
      <c r="V245" s="223"/>
      <c r="W245" s="222">
        <f t="shared" si="31"/>
        <v>1020</v>
      </c>
      <c r="X245" s="187"/>
      <c r="Y245" s="187"/>
      <c r="Z245" s="187"/>
      <c r="AA245" s="187"/>
      <c r="AB245" s="187"/>
      <c r="AC245" s="187"/>
      <c r="AD245" s="187"/>
      <c r="AE245" s="187"/>
      <c r="AF245" s="187"/>
      <c r="AG245" s="187"/>
      <c r="AH245" s="961"/>
      <c r="AI245" s="961"/>
      <c r="AJ245" s="961"/>
      <c r="AK245" s="961"/>
      <c r="AL245" s="187"/>
      <c r="AM245" s="187"/>
    </row>
    <row r="246" spans="1:39" hidden="1" x14ac:dyDescent="0.25">
      <c r="A246" s="211"/>
      <c r="B246" s="211"/>
      <c r="C246" s="211"/>
      <c r="D246" s="223" t="s">
        <v>366</v>
      </c>
      <c r="E246" s="532">
        <v>39629</v>
      </c>
      <c r="F246" s="222">
        <v>238</v>
      </c>
      <c r="G246" s="223"/>
      <c r="H246" s="533">
        <v>168</v>
      </c>
      <c r="I246" s="223"/>
      <c r="J246" s="222">
        <f t="shared" si="28"/>
        <v>3240.72</v>
      </c>
      <c r="K246" s="223"/>
      <c r="L246" s="222">
        <v>144</v>
      </c>
      <c r="M246" s="223"/>
      <c r="N246" s="222">
        <f t="shared" si="29"/>
        <v>2777.7599999999998</v>
      </c>
      <c r="O246" s="223"/>
      <c r="P246" s="223">
        <v>0</v>
      </c>
      <c r="Q246" s="222">
        <f t="shared" si="32"/>
        <v>262</v>
      </c>
      <c r="R246" s="223"/>
      <c r="S246" s="222">
        <f t="shared" si="30"/>
        <v>262</v>
      </c>
      <c r="T246" s="223"/>
      <c r="U246" s="222">
        <v>19.29</v>
      </c>
      <c r="V246" s="223"/>
      <c r="W246" s="222">
        <f t="shared" si="31"/>
        <v>5053.9799999999996</v>
      </c>
      <c r="X246" s="187"/>
      <c r="Y246" s="187"/>
      <c r="Z246" s="187"/>
      <c r="AA246" s="187"/>
      <c r="AB246" s="187"/>
      <c r="AC246" s="187"/>
      <c r="AD246" s="187"/>
      <c r="AE246" s="187"/>
      <c r="AF246" s="187"/>
      <c r="AG246" s="187"/>
      <c r="AH246" s="961"/>
      <c r="AI246" s="961"/>
      <c r="AJ246" s="961"/>
      <c r="AK246" s="961"/>
      <c r="AL246" s="187"/>
      <c r="AM246" s="187"/>
    </row>
    <row r="247" spans="1:39" hidden="1" x14ac:dyDescent="0.25">
      <c r="A247" s="211"/>
      <c r="B247" s="211"/>
      <c r="C247" s="211"/>
      <c r="D247" s="223" t="s">
        <v>366</v>
      </c>
      <c r="E247" s="532">
        <v>39629</v>
      </c>
      <c r="F247" s="222">
        <v>154</v>
      </c>
      <c r="G247" s="223"/>
      <c r="H247" s="533">
        <v>168</v>
      </c>
      <c r="I247" s="223"/>
      <c r="J247" s="222">
        <f t="shared" si="28"/>
        <v>3890.88</v>
      </c>
      <c r="K247" s="223"/>
      <c r="L247" s="222">
        <v>120</v>
      </c>
      <c r="M247" s="223"/>
      <c r="N247" s="222">
        <f t="shared" si="29"/>
        <v>2779.2</v>
      </c>
      <c r="O247" s="223"/>
      <c r="P247" s="223">
        <v>0</v>
      </c>
      <c r="Q247" s="222">
        <f t="shared" si="32"/>
        <v>202</v>
      </c>
      <c r="R247" s="223"/>
      <c r="S247" s="222">
        <f t="shared" si="30"/>
        <v>202</v>
      </c>
      <c r="T247" s="223"/>
      <c r="U247" s="222">
        <v>23.16</v>
      </c>
      <c r="V247" s="223"/>
      <c r="W247" s="222">
        <f t="shared" si="31"/>
        <v>4678.32</v>
      </c>
      <c r="X247" s="187"/>
      <c r="Y247" s="187"/>
      <c r="Z247" s="187"/>
      <c r="AA247" s="187"/>
      <c r="AB247" s="187"/>
      <c r="AC247" s="187"/>
      <c r="AD247" s="187"/>
      <c r="AE247" s="187"/>
      <c r="AF247" s="187"/>
      <c r="AG247" s="187"/>
      <c r="AH247" s="961"/>
      <c r="AI247" s="961"/>
      <c r="AJ247" s="961"/>
      <c r="AK247" s="961"/>
      <c r="AL247" s="187"/>
      <c r="AM247" s="187"/>
    </row>
    <row r="248" spans="1:39" hidden="1" x14ac:dyDescent="0.25">
      <c r="A248" s="211"/>
      <c r="B248" s="211"/>
      <c r="C248" s="211"/>
      <c r="D248" s="223" t="s">
        <v>366</v>
      </c>
      <c r="E248" s="532">
        <v>39629</v>
      </c>
      <c r="F248" s="222">
        <v>265</v>
      </c>
      <c r="G248" s="223"/>
      <c r="H248" s="533">
        <v>168</v>
      </c>
      <c r="I248" s="223"/>
      <c r="J248" s="222">
        <f t="shared" si="28"/>
        <v>3645.6</v>
      </c>
      <c r="K248" s="223"/>
      <c r="L248" s="222">
        <v>162</v>
      </c>
      <c r="M248" s="223"/>
      <c r="N248" s="222">
        <f t="shared" si="29"/>
        <v>3515.4</v>
      </c>
      <c r="O248" s="223"/>
      <c r="P248" s="223">
        <v>0</v>
      </c>
      <c r="Q248" s="222">
        <f t="shared" si="32"/>
        <v>271</v>
      </c>
      <c r="R248" s="223"/>
      <c r="S248" s="222">
        <f t="shared" si="30"/>
        <v>271</v>
      </c>
      <c r="T248" s="223"/>
      <c r="U248" s="222">
        <v>21.7</v>
      </c>
      <c r="V248" s="223"/>
      <c r="W248" s="222">
        <f t="shared" si="31"/>
        <v>5880.7</v>
      </c>
      <c r="X248" s="187"/>
      <c r="Y248" s="187"/>
      <c r="Z248" s="187"/>
      <c r="AA248" s="187"/>
      <c r="AB248" s="187"/>
      <c r="AC248" s="187"/>
      <c r="AD248" s="187"/>
      <c r="AE248" s="187"/>
      <c r="AF248" s="187"/>
      <c r="AG248" s="187"/>
      <c r="AH248" s="961"/>
      <c r="AI248" s="961"/>
      <c r="AJ248" s="961"/>
      <c r="AK248" s="961"/>
      <c r="AL248" s="187"/>
      <c r="AM248" s="187"/>
    </row>
    <row r="249" spans="1:39" ht="13.8" hidden="1" thickBot="1" x14ac:dyDescent="0.3">
      <c r="A249" s="211"/>
      <c r="B249" s="211"/>
      <c r="C249" s="211"/>
      <c r="D249" s="223" t="s">
        <v>366</v>
      </c>
      <c r="E249" s="532">
        <v>39629</v>
      </c>
      <c r="F249" s="222">
        <v>91</v>
      </c>
      <c r="G249" s="223"/>
      <c r="H249" s="533">
        <v>120</v>
      </c>
      <c r="I249" s="223"/>
      <c r="J249" s="222">
        <f t="shared" si="28"/>
        <v>4035.6000000000004</v>
      </c>
      <c r="K249" s="223"/>
      <c r="L249" s="222">
        <v>144</v>
      </c>
      <c r="M249" s="223"/>
      <c r="N249" s="222">
        <f t="shared" si="29"/>
        <v>4842.72</v>
      </c>
      <c r="O249" s="223"/>
      <c r="P249" s="223">
        <v>20</v>
      </c>
      <c r="Q249" s="222">
        <f t="shared" si="32"/>
        <v>87</v>
      </c>
      <c r="R249" s="223"/>
      <c r="S249" s="222">
        <f t="shared" si="30"/>
        <v>87</v>
      </c>
      <c r="T249" s="223"/>
      <c r="U249" s="222">
        <v>33.630000000000003</v>
      </c>
      <c r="V249" s="223"/>
      <c r="W249" s="222">
        <f t="shared" si="31"/>
        <v>2925.8100000000004</v>
      </c>
      <c r="X249" s="187"/>
      <c r="Y249" s="187"/>
      <c r="Z249" s="187"/>
      <c r="AA249" s="187"/>
      <c r="AB249" s="187"/>
      <c r="AC249" s="187"/>
      <c r="AD249" s="187"/>
      <c r="AE249" s="187"/>
      <c r="AF249" s="187"/>
      <c r="AG249" s="187"/>
      <c r="AH249" s="961"/>
      <c r="AI249" s="961"/>
      <c r="AJ249" s="961"/>
      <c r="AK249" s="961"/>
      <c r="AL249" s="187"/>
      <c r="AM249" s="187"/>
    </row>
    <row r="250" spans="1:39" hidden="1" x14ac:dyDescent="0.25">
      <c r="A250" s="211"/>
      <c r="B250" s="211"/>
      <c r="C250" s="211"/>
      <c r="D250" s="223" t="s">
        <v>366</v>
      </c>
      <c r="E250" s="532">
        <v>39629</v>
      </c>
      <c r="F250" s="222">
        <v>0</v>
      </c>
      <c r="G250" s="223"/>
      <c r="H250" s="533">
        <v>0</v>
      </c>
      <c r="I250" s="223"/>
      <c r="J250" s="222">
        <f t="shared" si="28"/>
        <v>0</v>
      </c>
      <c r="K250" s="223"/>
      <c r="L250" s="222">
        <v>0</v>
      </c>
      <c r="M250" s="223"/>
      <c r="N250" s="222">
        <f t="shared" si="29"/>
        <v>0</v>
      </c>
      <c r="O250" s="223"/>
      <c r="P250" s="223">
        <v>0</v>
      </c>
      <c r="Q250" s="222">
        <f t="shared" si="32"/>
        <v>0</v>
      </c>
      <c r="R250" s="223"/>
      <c r="S250" s="222">
        <f t="shared" si="30"/>
        <v>0</v>
      </c>
      <c r="T250" s="223"/>
      <c r="U250" s="222">
        <v>0</v>
      </c>
      <c r="V250" s="223"/>
      <c r="W250" s="222">
        <f t="shared" si="31"/>
        <v>0</v>
      </c>
      <c r="X250" s="187"/>
      <c r="Y250" s="2363" t="s">
        <v>266</v>
      </c>
      <c r="Z250" s="2364"/>
      <c r="AA250" s="2364"/>
      <c r="AB250" s="2364"/>
      <c r="AC250" s="2364"/>
      <c r="AD250" s="2364"/>
      <c r="AE250" s="2364"/>
      <c r="AF250" s="2364"/>
      <c r="AG250" s="2365"/>
      <c r="AH250" s="961"/>
      <c r="AI250" s="961"/>
      <c r="AJ250" s="961"/>
      <c r="AK250" s="961"/>
      <c r="AL250" s="187"/>
      <c r="AM250" s="187"/>
    </row>
    <row r="251" spans="1:39" hidden="1" x14ac:dyDescent="0.25">
      <c r="A251" s="211"/>
      <c r="B251" s="211"/>
      <c r="C251" s="211"/>
      <c r="D251" s="223" t="s">
        <v>366</v>
      </c>
      <c r="E251" s="532">
        <v>39629</v>
      </c>
      <c r="F251" s="222">
        <v>168</v>
      </c>
      <c r="G251" s="223"/>
      <c r="H251" s="533">
        <v>144</v>
      </c>
      <c r="I251" s="223"/>
      <c r="J251" s="222">
        <f t="shared" si="28"/>
        <v>2708.64</v>
      </c>
      <c r="K251" s="223"/>
      <c r="L251" s="222">
        <v>144</v>
      </c>
      <c r="M251" s="223"/>
      <c r="N251" s="222">
        <f t="shared" si="29"/>
        <v>2708.64</v>
      </c>
      <c r="O251" s="223"/>
      <c r="P251" s="223">
        <v>0</v>
      </c>
      <c r="Q251" s="222">
        <f t="shared" si="32"/>
        <v>168</v>
      </c>
      <c r="R251" s="223"/>
      <c r="S251" s="222">
        <f t="shared" si="30"/>
        <v>168</v>
      </c>
      <c r="T251" s="223"/>
      <c r="U251" s="222">
        <v>18.809999999999999</v>
      </c>
      <c r="V251" s="223"/>
      <c r="W251" s="222">
        <f t="shared" si="31"/>
        <v>3160.08</v>
      </c>
      <c r="X251" s="187"/>
      <c r="Y251" s="249"/>
      <c r="Z251" s="187"/>
      <c r="AA251" s="248"/>
      <c r="AB251" s="248"/>
      <c r="AC251" s="248"/>
      <c r="AD251" s="248"/>
      <c r="AE251" s="248"/>
      <c r="AF251" s="248"/>
      <c r="AG251" s="507"/>
      <c r="AH251" s="1204"/>
      <c r="AI251" s="961"/>
      <c r="AJ251" s="961"/>
      <c r="AK251" s="961"/>
      <c r="AL251" s="187"/>
      <c r="AM251" s="187"/>
    </row>
    <row r="252" spans="1:39" hidden="1" x14ac:dyDescent="0.25">
      <c r="A252" s="211"/>
      <c r="B252" s="211"/>
      <c r="C252" s="211"/>
      <c r="D252" s="223"/>
      <c r="E252" s="532"/>
      <c r="F252" s="222"/>
      <c r="G252" s="223"/>
      <c r="H252" s="533"/>
      <c r="I252" s="223"/>
      <c r="J252" s="222"/>
      <c r="K252" s="223"/>
      <c r="L252" s="222"/>
      <c r="M252" s="223"/>
      <c r="N252" s="222"/>
      <c r="O252" s="223"/>
      <c r="P252" s="223"/>
      <c r="Q252" s="222"/>
      <c r="R252" s="223"/>
      <c r="S252" s="222"/>
      <c r="T252" s="223"/>
      <c r="U252" s="222"/>
      <c r="V252" s="223"/>
      <c r="W252" s="222"/>
      <c r="X252" s="187"/>
      <c r="Y252" s="247"/>
      <c r="Z252" s="248"/>
      <c r="AA252" s="225"/>
      <c r="AB252" s="225"/>
      <c r="AC252" s="225"/>
      <c r="AD252" s="225"/>
      <c r="AE252" s="225" t="s">
        <v>727</v>
      </c>
      <c r="AF252" s="225"/>
      <c r="AG252" s="226"/>
      <c r="AH252" s="902"/>
      <c r="AI252" s="961"/>
      <c r="AJ252" s="961"/>
      <c r="AK252" s="961"/>
      <c r="AL252" s="187"/>
      <c r="AM252" s="187"/>
    </row>
    <row r="253" spans="1:39" hidden="1" x14ac:dyDescent="0.25">
      <c r="A253" s="211"/>
      <c r="B253" s="211"/>
      <c r="C253" s="211"/>
      <c r="D253" s="223" t="s">
        <v>366</v>
      </c>
      <c r="E253" s="532">
        <v>39629</v>
      </c>
      <c r="F253" s="222">
        <v>327</v>
      </c>
      <c r="G253" s="223"/>
      <c r="H253" s="533">
        <v>168</v>
      </c>
      <c r="I253" s="223"/>
      <c r="J253" s="222">
        <f>SUM(U253*H253)</f>
        <v>2998.8</v>
      </c>
      <c r="K253" s="223"/>
      <c r="L253" s="222">
        <v>120</v>
      </c>
      <c r="M253" s="223"/>
      <c r="N253" s="222">
        <f>SUM(U253*L253)</f>
        <v>2142</v>
      </c>
      <c r="O253" s="223"/>
      <c r="P253" s="223">
        <v>16</v>
      </c>
      <c r="Q253" s="222">
        <f t="shared" si="32"/>
        <v>391</v>
      </c>
      <c r="R253" s="223"/>
      <c r="S253" s="222">
        <f>IF(Q253&lt;360, Q253, 360)</f>
        <v>360</v>
      </c>
      <c r="T253" s="223"/>
      <c r="U253" s="222">
        <v>17.850000000000001</v>
      </c>
      <c r="V253" s="223"/>
      <c r="W253" s="222">
        <f>SUM(S253*U253)</f>
        <v>6426.0000000000009</v>
      </c>
      <c r="X253" s="187"/>
      <c r="Y253" s="249"/>
      <c r="Z253" s="38"/>
      <c r="AA253" s="38"/>
      <c r="AB253" s="38"/>
      <c r="AC253" s="251" t="s">
        <v>617</v>
      </c>
      <c r="AD253" s="250"/>
      <c r="AE253" s="251">
        <v>7.6499999999999999E-2</v>
      </c>
      <c r="AF253" s="250"/>
      <c r="AG253" s="262" t="s">
        <v>133</v>
      </c>
      <c r="AH253" s="902"/>
      <c r="AI253" s="961"/>
      <c r="AJ253" s="961"/>
      <c r="AK253" s="961"/>
      <c r="AL253" s="187"/>
      <c r="AM253" s="187"/>
    </row>
    <row r="254" spans="1:39" hidden="1" x14ac:dyDescent="0.25">
      <c r="A254" s="211"/>
      <c r="B254" s="211"/>
      <c r="C254" s="211"/>
      <c r="D254" s="223" t="s">
        <v>366</v>
      </c>
      <c r="E254" s="532">
        <v>39629</v>
      </c>
      <c r="F254" s="222">
        <v>258</v>
      </c>
      <c r="G254" s="223"/>
      <c r="H254" s="533">
        <v>168</v>
      </c>
      <c r="I254" s="223"/>
      <c r="J254" s="222">
        <f>SUM(U254*H254)</f>
        <v>5559.1200000000008</v>
      </c>
      <c r="K254" s="223"/>
      <c r="L254" s="222">
        <v>144</v>
      </c>
      <c r="M254" s="223"/>
      <c r="N254" s="222">
        <f>SUM(U254*L254)</f>
        <v>4764.9600000000009</v>
      </c>
      <c r="O254" s="223"/>
      <c r="P254" s="223">
        <v>0</v>
      </c>
      <c r="Q254" s="222">
        <f t="shared" si="32"/>
        <v>282</v>
      </c>
      <c r="R254" s="223"/>
      <c r="S254" s="222">
        <f>IF(Q254&lt;360, Q254, 360)</f>
        <v>282</v>
      </c>
      <c r="T254" s="223"/>
      <c r="U254" s="222">
        <v>33.090000000000003</v>
      </c>
      <c r="V254" s="223"/>
      <c r="W254" s="222">
        <f>SUM(S254*U254)</f>
        <v>9331.380000000001</v>
      </c>
      <c r="X254" s="187"/>
      <c r="Y254" s="249" t="s">
        <v>199</v>
      </c>
      <c r="Z254" s="38"/>
      <c r="AA254" s="38"/>
      <c r="AB254" s="38"/>
      <c r="AC254" s="252">
        <f>W219</f>
        <v>63082.290000000008</v>
      </c>
      <c r="AD254" s="79"/>
      <c r="AE254" s="80">
        <f>SUM(AC254*0.0765)</f>
        <v>4825.7951850000009</v>
      </c>
      <c r="AF254" s="79"/>
      <c r="AG254" s="100">
        <f>SUM(AC254+AE254)</f>
        <v>67908.085185000004</v>
      </c>
      <c r="AH254" s="902"/>
      <c r="AI254" s="961"/>
      <c r="AJ254" s="961"/>
      <c r="AK254" s="961"/>
      <c r="AL254" s="187"/>
      <c r="AM254" s="187"/>
    </row>
    <row r="255" spans="1:39" hidden="1" x14ac:dyDescent="0.25">
      <c r="A255" s="211"/>
      <c r="B255" s="211"/>
      <c r="C255" s="211"/>
      <c r="D255" s="223" t="s">
        <v>366</v>
      </c>
      <c r="E255" s="532">
        <v>39629</v>
      </c>
      <c r="F255" s="222">
        <v>10</v>
      </c>
      <c r="G255" s="223"/>
      <c r="H255" s="222">
        <v>120</v>
      </c>
      <c r="I255" s="222"/>
      <c r="J255" s="222">
        <f>SUM(U255*H255)</f>
        <v>1308</v>
      </c>
      <c r="K255" s="222"/>
      <c r="L255" s="222">
        <v>130</v>
      </c>
      <c r="M255" s="222"/>
      <c r="N255" s="222">
        <f>SUM(U255*L255)</f>
        <v>1417</v>
      </c>
      <c r="O255" s="223"/>
      <c r="P255" s="223">
        <v>0</v>
      </c>
      <c r="Q255" s="222">
        <f t="shared" si="32"/>
        <v>0</v>
      </c>
      <c r="R255" s="222"/>
      <c r="S255" s="222">
        <f>IF(Q255&lt;360, Q255, 360)</f>
        <v>0</v>
      </c>
      <c r="T255" s="222"/>
      <c r="U255" s="222">
        <v>10.9</v>
      </c>
      <c r="V255" s="222"/>
      <c r="W255" s="222">
        <f>SUM(S255*U255)</f>
        <v>0</v>
      </c>
      <c r="X255" s="187"/>
      <c r="Y255" s="249" t="s">
        <v>125</v>
      </c>
      <c r="Z255" s="38"/>
      <c r="AA255" s="38"/>
      <c r="AB255" s="38"/>
      <c r="AC255" s="252">
        <f>J258</f>
        <v>43060.76</v>
      </c>
      <c r="AD255" s="79"/>
      <c r="AE255" s="80">
        <f>SUM(AC255*0.0765)</f>
        <v>3294.1481400000002</v>
      </c>
      <c r="AF255" s="79"/>
      <c r="AG255" s="100">
        <f>SUM(AC255+AE255)</f>
        <v>46354.90814</v>
      </c>
      <c r="AH255" s="902"/>
      <c r="AI255" s="961"/>
      <c r="AJ255" s="961"/>
      <c r="AK255" s="961"/>
      <c r="AL255" s="187"/>
      <c r="AM255" s="187"/>
    </row>
    <row r="256" spans="1:39" hidden="1" x14ac:dyDescent="0.25">
      <c r="A256" s="211"/>
      <c r="B256" s="211"/>
      <c r="C256" s="211"/>
      <c r="D256" s="223" t="s">
        <v>366</v>
      </c>
      <c r="E256" s="532">
        <v>39629</v>
      </c>
      <c r="F256" s="222">
        <v>10</v>
      </c>
      <c r="G256" s="223"/>
      <c r="H256" s="222">
        <v>120</v>
      </c>
      <c r="I256" s="222"/>
      <c r="J256" s="222">
        <f>SUM(U256*H256)</f>
        <v>1170</v>
      </c>
      <c r="K256" s="222"/>
      <c r="L256" s="222">
        <v>120</v>
      </c>
      <c r="M256" s="222"/>
      <c r="N256" s="222">
        <f>SUM(U256*L256)</f>
        <v>1170</v>
      </c>
      <c r="O256" s="223"/>
      <c r="P256" s="223">
        <v>0</v>
      </c>
      <c r="Q256" s="222">
        <f t="shared" si="32"/>
        <v>10</v>
      </c>
      <c r="R256" s="222"/>
      <c r="S256" s="222">
        <f>IF(Q256&lt;360, Q256, 360)</f>
        <v>10</v>
      </c>
      <c r="T256" s="222"/>
      <c r="U256" s="222">
        <v>9.75</v>
      </c>
      <c r="V256" s="222"/>
      <c r="W256" s="222">
        <f>SUM(S256*U256)</f>
        <v>97.5</v>
      </c>
      <c r="X256" s="187"/>
      <c r="Y256" s="249" t="s">
        <v>126</v>
      </c>
      <c r="Z256" s="38"/>
      <c r="AA256" s="38"/>
      <c r="AB256" s="38"/>
      <c r="AC256" s="253">
        <f>W258</f>
        <v>51257.86</v>
      </c>
      <c r="AD256" s="79"/>
      <c r="AE256" s="81">
        <f>SUM(AC256*0.0765)</f>
        <v>3921.2262900000001</v>
      </c>
      <c r="AF256" s="79"/>
      <c r="AG256" s="98">
        <f>SUM(AC256+AE256)</f>
        <v>55179.086289999999</v>
      </c>
      <c r="AH256" s="902"/>
      <c r="AI256" s="961"/>
      <c r="AJ256" s="961"/>
      <c r="AK256" s="961"/>
      <c r="AL256" s="187"/>
      <c r="AM256" s="187"/>
    </row>
    <row r="257" spans="1:39" ht="13.8" hidden="1" thickBot="1" x14ac:dyDescent="0.3">
      <c r="A257" s="211"/>
      <c r="B257" s="211"/>
      <c r="C257" s="211"/>
      <c r="D257" s="223"/>
      <c r="E257" s="223"/>
      <c r="F257" s="223"/>
      <c r="G257" s="223"/>
      <c r="H257" s="223"/>
      <c r="I257" s="223"/>
      <c r="J257" s="223"/>
      <c r="K257" s="223"/>
      <c r="L257" s="223"/>
      <c r="M257" s="223"/>
      <c r="N257" s="223"/>
      <c r="O257" s="223"/>
      <c r="P257" s="223"/>
      <c r="Q257" s="223"/>
      <c r="R257" s="223"/>
      <c r="S257" s="223"/>
      <c r="T257" s="223"/>
      <c r="U257" s="223"/>
      <c r="V257" s="223"/>
      <c r="W257" s="223"/>
      <c r="X257" s="187"/>
      <c r="Y257" s="249" t="s">
        <v>124</v>
      </c>
      <c r="Z257" s="38"/>
      <c r="AA257" s="38"/>
      <c r="AB257" s="38"/>
      <c r="AC257" s="254">
        <f>SUM(AC254+AC255-AC256)</f>
        <v>54885.190000000017</v>
      </c>
      <c r="AD257" s="80"/>
      <c r="AE257" s="254">
        <f>SUM(AC257*0.0765)</f>
        <v>4198.7170350000015</v>
      </c>
      <c r="AF257" s="80"/>
      <c r="AG257" s="263">
        <f>SUM(AC257+AE257)</f>
        <v>59083.907035000018</v>
      </c>
      <c r="AH257" s="902"/>
      <c r="AI257" s="961"/>
      <c r="AJ257" s="961"/>
      <c r="AK257" s="961"/>
      <c r="AL257" s="187"/>
      <c r="AM257" s="187"/>
    </row>
    <row r="258" spans="1:39" ht="13.8" hidden="1" thickTop="1" x14ac:dyDescent="0.25">
      <c r="A258" s="211"/>
      <c r="B258" s="211" t="s">
        <v>73</v>
      </c>
      <c r="C258" s="211"/>
      <c r="D258" s="223"/>
      <c r="E258" s="223"/>
      <c r="F258" s="222">
        <f>SUM(F237:F256)</f>
        <v>3098</v>
      </c>
      <c r="G258" s="223"/>
      <c r="H258" s="222">
        <f>SUM(H237:H256)</f>
        <v>2272</v>
      </c>
      <c r="I258" s="223"/>
      <c r="J258" s="222">
        <f>SUM(J237:J256)</f>
        <v>43060.76</v>
      </c>
      <c r="K258" s="223"/>
      <c r="L258" s="222">
        <f>SUM(L237:L256)</f>
        <v>2712</v>
      </c>
      <c r="M258" s="223"/>
      <c r="N258" s="222">
        <f>SUM(N237:N256)</f>
        <v>53114.68</v>
      </c>
      <c r="O258" s="223"/>
      <c r="P258" s="222">
        <f>SUM(P237:P256)</f>
        <v>-48</v>
      </c>
      <c r="Q258" s="222">
        <f>SUM(Q237:Q256)</f>
        <v>2610</v>
      </c>
      <c r="R258" s="223"/>
      <c r="S258" s="222">
        <f>SUM(S237:S256)</f>
        <v>2555</v>
      </c>
      <c r="T258" s="223"/>
      <c r="U258" s="222"/>
      <c r="V258" s="223"/>
      <c r="W258" s="222">
        <f>SUM(W237:W256)</f>
        <v>51257.86</v>
      </c>
      <c r="X258" s="187"/>
      <c r="Y258" s="249"/>
      <c r="Z258" s="38"/>
      <c r="AA258" s="79"/>
      <c r="AB258" s="79"/>
      <c r="AC258" s="79"/>
      <c r="AD258" s="99"/>
      <c r="AE258" s="99"/>
      <c r="AF258" s="99"/>
      <c r="AG258" s="101"/>
      <c r="AH258" s="902"/>
      <c r="AI258" s="961"/>
      <c r="AJ258" s="961"/>
      <c r="AK258" s="961"/>
      <c r="AL258" s="187"/>
      <c r="AM258" s="187"/>
    </row>
    <row r="259" spans="1:39" hidden="1" x14ac:dyDescent="0.25">
      <c r="A259" s="211"/>
      <c r="B259" s="211"/>
      <c r="C259" s="211"/>
      <c r="D259" s="211"/>
      <c r="E259" s="211"/>
      <c r="F259" s="211"/>
      <c r="G259" s="211"/>
      <c r="H259" s="211"/>
      <c r="I259" s="211"/>
      <c r="J259" s="211"/>
      <c r="K259" s="211"/>
      <c r="L259" s="211"/>
      <c r="M259" s="211"/>
      <c r="O259" s="211"/>
      <c r="P259" s="211"/>
      <c r="Q259" s="211"/>
      <c r="R259" s="211"/>
      <c r="S259" s="211"/>
      <c r="T259" s="211"/>
      <c r="U259" s="211"/>
      <c r="V259" s="211"/>
      <c r="W259" s="211"/>
      <c r="X259" s="187"/>
      <c r="Y259" s="249" t="s">
        <v>618</v>
      </c>
      <c r="Z259" s="38"/>
      <c r="AA259" s="80"/>
      <c r="AB259" s="80"/>
      <c r="AC259" s="80"/>
      <c r="AD259" s="99"/>
      <c r="AE259" s="99"/>
      <c r="AF259" s="99"/>
      <c r="AG259" s="101"/>
      <c r="AH259" s="961"/>
      <c r="AI259" s="961"/>
      <c r="AJ259" s="961"/>
      <c r="AK259" s="961"/>
      <c r="AL259" s="187"/>
      <c r="AM259" s="187"/>
    </row>
    <row r="260" spans="1:39" ht="13.8" hidden="1" thickBot="1" x14ac:dyDescent="0.3">
      <c r="A260" s="211"/>
      <c r="B260" s="223"/>
      <c r="C260" s="223"/>
      <c r="D260" s="223"/>
      <c r="E260" s="223"/>
      <c r="F260" s="223"/>
      <c r="G260" s="223"/>
      <c r="H260" s="223"/>
      <c r="I260" s="223"/>
      <c r="J260" s="222"/>
      <c r="K260" s="222"/>
      <c r="L260" s="222"/>
      <c r="M260" s="222"/>
      <c r="N260" s="222"/>
      <c r="O260" s="222"/>
      <c r="P260" s="222"/>
      <c r="Q260" s="222"/>
      <c r="R260" s="222"/>
      <c r="S260" s="222"/>
      <c r="T260" s="222"/>
      <c r="U260" s="222"/>
      <c r="V260" s="222"/>
      <c r="W260" s="222"/>
      <c r="X260" s="187"/>
      <c r="Y260" s="205"/>
      <c r="Z260" s="206"/>
      <c r="AA260" s="256"/>
      <c r="AB260" s="256"/>
      <c r="AC260" s="256"/>
      <c r="AD260" s="256"/>
      <c r="AE260" s="256"/>
      <c r="AF260" s="256"/>
      <c r="AG260" s="257"/>
      <c r="AH260" s="961"/>
      <c r="AI260" s="961"/>
      <c r="AJ260" s="961"/>
      <c r="AK260" s="961"/>
      <c r="AL260" s="187"/>
      <c r="AM260" s="187"/>
    </row>
    <row r="261" spans="1:39" hidden="1" x14ac:dyDescent="0.25">
      <c r="A261" s="211"/>
      <c r="B261" s="224" t="s">
        <v>267</v>
      </c>
      <c r="C261" s="224"/>
      <c r="D261" s="224"/>
      <c r="E261" s="224"/>
      <c r="F261" s="224"/>
      <c r="G261" s="224"/>
      <c r="H261" s="224"/>
      <c r="I261" s="224"/>
      <c r="J261" s="224"/>
      <c r="K261" s="224"/>
      <c r="L261" s="224"/>
      <c r="M261" s="224"/>
      <c r="N261" s="224" t="s">
        <v>200</v>
      </c>
      <c r="O261" s="224"/>
      <c r="P261" s="224"/>
      <c r="Q261" s="224"/>
      <c r="R261" s="224"/>
      <c r="S261" s="224"/>
      <c r="T261" s="224"/>
      <c r="U261" s="224"/>
      <c r="V261" s="224"/>
      <c r="W261" s="224" t="s">
        <v>370</v>
      </c>
      <c r="X261" s="187"/>
      <c r="Y261" s="187"/>
      <c r="Z261" s="187"/>
      <c r="AA261" s="187"/>
      <c r="AB261" s="187"/>
      <c r="AC261" s="187"/>
      <c r="AD261" s="187"/>
      <c r="AE261" s="187"/>
      <c r="AF261" s="187"/>
      <c r="AG261" s="187"/>
      <c r="AH261" s="961"/>
      <c r="AI261" s="961"/>
      <c r="AJ261" s="961"/>
      <c r="AK261" s="961"/>
      <c r="AL261" s="187"/>
      <c r="AM261" s="187"/>
    </row>
    <row r="262" spans="1:39" hidden="1" x14ac:dyDescent="0.25">
      <c r="A262" s="211"/>
      <c r="B262" s="211"/>
      <c r="C262" s="211"/>
      <c r="D262" s="211"/>
      <c r="E262" s="211"/>
      <c r="F262" s="211"/>
      <c r="G262" s="211"/>
      <c r="H262" s="211"/>
      <c r="I262" s="211"/>
      <c r="J262" s="211"/>
      <c r="K262" s="211"/>
      <c r="L262" s="211"/>
      <c r="M262" s="211"/>
      <c r="O262" s="211"/>
      <c r="P262" s="211"/>
      <c r="Q262" s="211"/>
      <c r="R262" s="211"/>
      <c r="S262" s="211"/>
      <c r="T262" s="211"/>
      <c r="U262" s="211"/>
      <c r="V262" s="211"/>
      <c r="W262" s="211"/>
      <c r="X262" s="187"/>
      <c r="Y262" s="187" t="s">
        <v>129</v>
      </c>
      <c r="Z262" s="187"/>
      <c r="AA262" s="187"/>
      <c r="AB262" s="187"/>
      <c r="AC262" s="187"/>
      <c r="AD262" s="187"/>
      <c r="AE262" s="187"/>
      <c r="AF262" s="187"/>
      <c r="AG262" s="187"/>
      <c r="AH262" s="961"/>
      <c r="AI262" s="961"/>
      <c r="AJ262" s="961"/>
      <c r="AK262" s="961"/>
      <c r="AL262" s="187"/>
      <c r="AM262" s="187"/>
    </row>
    <row r="263" spans="1:39" hidden="1" x14ac:dyDescent="0.25">
      <c r="A263" s="211"/>
      <c r="B263" s="211"/>
      <c r="C263" s="211"/>
      <c r="D263" s="211"/>
      <c r="E263" s="211"/>
      <c r="F263" s="211"/>
      <c r="G263" s="211"/>
      <c r="H263" s="211"/>
      <c r="I263" s="211"/>
      <c r="J263" s="211"/>
      <c r="K263" s="211"/>
      <c r="L263" s="211"/>
      <c r="M263" s="211"/>
      <c r="O263" s="211"/>
      <c r="P263" s="211"/>
      <c r="Q263" s="211"/>
      <c r="R263" s="211"/>
      <c r="S263" s="211"/>
      <c r="T263" s="211"/>
      <c r="U263" s="211"/>
      <c r="V263" s="211"/>
      <c r="W263" s="211"/>
      <c r="X263" s="187"/>
      <c r="Y263" s="187" t="s">
        <v>132</v>
      </c>
      <c r="Z263" s="187"/>
      <c r="AA263" s="187"/>
      <c r="AB263" s="187"/>
      <c r="AC263" s="187"/>
      <c r="AD263" s="187"/>
      <c r="AE263" s="187"/>
      <c r="AF263" s="187"/>
      <c r="AG263" s="187"/>
      <c r="AH263" s="961"/>
      <c r="AI263" s="961"/>
      <c r="AJ263" s="961"/>
      <c r="AK263" s="961"/>
      <c r="AL263" s="187"/>
      <c r="AM263" s="187"/>
    </row>
    <row r="264" spans="1:39" hidden="1" x14ac:dyDescent="0.25">
      <c r="A264" s="211"/>
      <c r="B264" s="434"/>
      <c r="C264" s="434"/>
      <c r="D264" s="434"/>
      <c r="E264" s="434"/>
      <c r="F264" s="434"/>
      <c r="G264" s="434"/>
      <c r="H264" s="450"/>
      <c r="I264" s="434"/>
      <c r="J264" s="434"/>
      <c r="K264" s="434"/>
      <c r="L264" s="434"/>
      <c r="M264" s="434"/>
      <c r="N264" s="434"/>
      <c r="O264" s="434"/>
      <c r="P264" s="434"/>
      <c r="Q264" s="434"/>
      <c r="R264" s="434"/>
      <c r="S264" s="434"/>
      <c r="T264" s="434"/>
      <c r="U264" s="434"/>
      <c r="V264" s="434"/>
      <c r="W264" s="434"/>
      <c r="Y264" s="678"/>
      <c r="Z264" s="678"/>
      <c r="AA264" s="678"/>
      <c r="AB264" s="678"/>
      <c r="AC264" s="678"/>
      <c r="AD264" s="678"/>
      <c r="AE264" s="678"/>
      <c r="AF264" s="678"/>
      <c r="AG264" s="678"/>
      <c r="AH264" s="961"/>
      <c r="AI264" s="961"/>
      <c r="AJ264" s="961"/>
      <c r="AK264" s="961"/>
    </row>
    <row r="265" spans="1:39" hidden="1" x14ac:dyDescent="0.25">
      <c r="A265" s="211"/>
      <c r="B265" s="2361" t="s">
        <v>347</v>
      </c>
      <c r="C265" s="2361"/>
      <c r="D265" s="2361"/>
      <c r="E265" s="2361"/>
      <c r="F265" s="2361"/>
      <c r="G265" s="2361"/>
      <c r="H265" s="2361"/>
      <c r="I265" s="2361"/>
      <c r="J265" s="2361"/>
      <c r="K265" s="2361"/>
      <c r="L265" s="2361"/>
      <c r="M265" s="2361"/>
      <c r="N265" s="2361"/>
      <c r="O265" s="2361"/>
      <c r="P265" s="2361"/>
      <c r="Q265" s="2361"/>
      <c r="R265" s="2361"/>
      <c r="S265" s="2361"/>
      <c r="T265" s="2361"/>
      <c r="U265" s="2361"/>
      <c r="V265" s="2361"/>
      <c r="W265" s="2361"/>
      <c r="Y265" s="678"/>
      <c r="Z265" s="678"/>
      <c r="AA265" s="678"/>
      <c r="AB265" s="678"/>
      <c r="AC265" s="678"/>
      <c r="AD265" s="678"/>
      <c r="AE265" s="678"/>
      <c r="AF265" s="678"/>
      <c r="AG265" s="678"/>
      <c r="AH265" s="961"/>
      <c r="AI265" s="961"/>
      <c r="AJ265" s="961"/>
      <c r="AK265" s="961"/>
    </row>
    <row r="266" spans="1:39" hidden="1" x14ac:dyDescent="0.25">
      <c r="A266" s="211"/>
      <c r="B266" s="2361" t="s">
        <v>348</v>
      </c>
      <c r="C266" s="2361"/>
      <c r="D266" s="2361"/>
      <c r="E266" s="2361"/>
      <c r="F266" s="2361"/>
      <c r="G266" s="2361"/>
      <c r="H266" s="2361"/>
      <c r="I266" s="2361"/>
      <c r="J266" s="2361"/>
      <c r="K266" s="2361"/>
      <c r="L266" s="2361"/>
      <c r="M266" s="2361"/>
      <c r="N266" s="2361"/>
      <c r="O266" s="2361"/>
      <c r="P266" s="2361"/>
      <c r="Q266" s="2361"/>
      <c r="R266" s="2361"/>
      <c r="S266" s="2361"/>
      <c r="T266" s="2361"/>
      <c r="U266" s="2361"/>
      <c r="V266" s="2361"/>
      <c r="W266" s="2361"/>
      <c r="Y266" s="678"/>
      <c r="Z266" s="678"/>
      <c r="AA266" s="678"/>
      <c r="AB266" s="678"/>
      <c r="AC266" s="678"/>
      <c r="AD266" s="678"/>
      <c r="AE266" s="678"/>
      <c r="AF266" s="678"/>
      <c r="AG266" s="678"/>
      <c r="AH266" s="961"/>
      <c r="AI266" s="961"/>
      <c r="AJ266" s="961"/>
      <c r="AK266" s="961"/>
    </row>
    <row r="267" spans="1:39" hidden="1" x14ac:dyDescent="0.25">
      <c r="A267" s="211"/>
      <c r="B267" s="2362" t="s">
        <v>548</v>
      </c>
      <c r="C267" s="2362"/>
      <c r="D267" s="2362"/>
      <c r="E267" s="2362"/>
      <c r="F267" s="2362"/>
      <c r="G267" s="2362"/>
      <c r="H267" s="2362"/>
      <c r="I267" s="2362"/>
      <c r="J267" s="2362"/>
      <c r="K267" s="2362"/>
      <c r="L267" s="2362"/>
      <c r="M267" s="2362"/>
      <c r="N267" s="2362"/>
      <c r="O267" s="2362"/>
      <c r="P267" s="2362"/>
      <c r="Q267" s="2362"/>
      <c r="R267" s="2362"/>
      <c r="S267" s="2362"/>
      <c r="T267" s="2362"/>
      <c r="U267" s="2362"/>
      <c r="V267" s="2362"/>
      <c r="W267" s="2362"/>
      <c r="Y267" s="678"/>
      <c r="Z267" s="678"/>
      <c r="AA267" s="678"/>
      <c r="AB267" s="678"/>
      <c r="AC267" s="678"/>
      <c r="AD267" s="678"/>
      <c r="AE267" s="678"/>
      <c r="AF267" s="678"/>
      <c r="AG267" s="678"/>
      <c r="AH267" s="961"/>
      <c r="AI267" s="961"/>
      <c r="AJ267" s="961"/>
      <c r="AK267" s="961"/>
    </row>
    <row r="268" spans="1:39" hidden="1" x14ac:dyDescent="0.25">
      <c r="A268" s="211"/>
      <c r="B268" s="531" t="s">
        <v>709</v>
      </c>
      <c r="C268" s="531" t="s">
        <v>710</v>
      </c>
      <c r="D268" s="531" t="s">
        <v>711</v>
      </c>
      <c r="E268" s="531" t="s">
        <v>712</v>
      </c>
      <c r="F268" s="531"/>
      <c r="G268" s="531"/>
      <c r="H268" s="531" t="s">
        <v>713</v>
      </c>
      <c r="I268" s="531"/>
      <c r="J268" s="531" t="s">
        <v>714</v>
      </c>
      <c r="K268" s="531"/>
      <c r="L268" s="531" t="s">
        <v>653</v>
      </c>
      <c r="M268" s="531"/>
      <c r="N268" s="531" t="s">
        <v>664</v>
      </c>
      <c r="O268" s="531"/>
      <c r="P268" s="531" t="s">
        <v>1581</v>
      </c>
      <c r="Q268" s="531"/>
      <c r="R268" s="531"/>
      <c r="S268" s="531" t="s">
        <v>1585</v>
      </c>
      <c r="T268" s="531"/>
      <c r="U268" s="531" t="s">
        <v>1458</v>
      </c>
      <c r="V268" s="531"/>
      <c r="W268" s="531" t="s">
        <v>1459</v>
      </c>
      <c r="Y268" s="678"/>
      <c r="Z268" s="678"/>
      <c r="AA268" s="678"/>
      <c r="AB268" s="678"/>
      <c r="AC268" s="678"/>
      <c r="AD268" s="678"/>
      <c r="AE268" s="678"/>
      <c r="AF268" s="678"/>
      <c r="AG268" s="678"/>
      <c r="AH268" s="961"/>
      <c r="AI268" s="961"/>
      <c r="AJ268" s="961"/>
      <c r="AK268" s="961"/>
    </row>
    <row r="269" spans="1:39" hidden="1" x14ac:dyDescent="0.25">
      <c r="A269" s="211"/>
      <c r="B269" s="211"/>
      <c r="C269" s="211"/>
      <c r="D269" s="211"/>
      <c r="E269" s="211"/>
      <c r="F269" s="211"/>
      <c r="G269" s="211"/>
      <c r="H269" s="211"/>
      <c r="I269" s="211"/>
      <c r="J269" s="211"/>
      <c r="K269" s="211"/>
      <c r="L269" s="211"/>
      <c r="M269" s="211"/>
      <c r="O269" s="211"/>
      <c r="P269" s="211"/>
      <c r="Q269" s="211"/>
      <c r="R269" s="211"/>
      <c r="S269" s="211"/>
      <c r="T269" s="211"/>
      <c r="U269" s="211"/>
      <c r="V269" s="211"/>
      <c r="W269" s="211"/>
      <c r="Y269" s="678"/>
      <c r="Z269" s="678"/>
      <c r="AA269" s="678"/>
      <c r="AB269" s="678"/>
      <c r="AC269" s="678"/>
      <c r="AD269" s="678"/>
      <c r="AE269" s="678"/>
      <c r="AF269" s="678"/>
      <c r="AG269" s="678"/>
      <c r="AH269" s="961"/>
      <c r="AI269" s="961"/>
      <c r="AJ269" s="961"/>
      <c r="AK269" s="961"/>
    </row>
    <row r="270" spans="1:39" hidden="1" x14ac:dyDescent="0.25">
      <c r="A270" s="211"/>
      <c r="B270" s="211" t="s">
        <v>350</v>
      </c>
      <c r="C270" s="211"/>
      <c r="D270" s="211" t="s">
        <v>351</v>
      </c>
      <c r="E270" s="211" t="s">
        <v>352</v>
      </c>
      <c r="F270" s="211" t="s">
        <v>196</v>
      </c>
      <c r="G270" s="211"/>
      <c r="H270" s="211" t="s">
        <v>353</v>
      </c>
      <c r="I270" s="211"/>
      <c r="J270" s="211" t="s">
        <v>354</v>
      </c>
      <c r="K270" s="211"/>
      <c r="L270" s="211" t="s">
        <v>353</v>
      </c>
      <c r="M270" s="211"/>
      <c r="N270" s="211" t="s">
        <v>355</v>
      </c>
      <c r="O270" s="211"/>
      <c r="P270" s="211" t="s">
        <v>353</v>
      </c>
      <c r="Q270" s="211" t="s">
        <v>197</v>
      </c>
      <c r="R270" s="211"/>
      <c r="S270" s="211" t="s">
        <v>355</v>
      </c>
      <c r="T270" s="211"/>
      <c r="U270" s="211" t="s">
        <v>356</v>
      </c>
      <c r="V270" s="211"/>
      <c r="W270" s="211" t="s">
        <v>355</v>
      </c>
      <c r="Y270" s="678"/>
      <c r="Z270" s="678"/>
      <c r="AA270" s="678"/>
      <c r="AB270" s="678"/>
      <c r="AC270" s="678"/>
      <c r="AD270" s="678"/>
      <c r="AE270" s="678"/>
      <c r="AF270" s="678"/>
      <c r="AG270" s="678"/>
      <c r="AH270" s="961"/>
      <c r="AI270" s="961"/>
      <c r="AJ270" s="961"/>
      <c r="AK270" s="961"/>
    </row>
    <row r="271" spans="1:39" hidden="1" x14ac:dyDescent="0.25">
      <c r="A271" s="211"/>
      <c r="B271" s="221" t="s">
        <v>357</v>
      </c>
      <c r="C271" s="221" t="s">
        <v>358</v>
      </c>
      <c r="D271" s="221" t="s">
        <v>359</v>
      </c>
      <c r="E271" s="221" t="s">
        <v>360</v>
      </c>
      <c r="F271" s="221" t="s">
        <v>364</v>
      </c>
      <c r="G271" s="434"/>
      <c r="H271" s="221" t="s">
        <v>361</v>
      </c>
      <c r="I271" s="211"/>
      <c r="J271" s="221" t="s">
        <v>361</v>
      </c>
      <c r="K271" s="211"/>
      <c r="L271" s="221" t="s">
        <v>362</v>
      </c>
      <c r="M271" s="211"/>
      <c r="N271" s="221" t="s">
        <v>362</v>
      </c>
      <c r="O271" s="211"/>
      <c r="P271" s="221" t="s">
        <v>363</v>
      </c>
      <c r="Q271" s="221" t="s">
        <v>198</v>
      </c>
      <c r="R271" s="211"/>
      <c r="S271" s="221" t="s">
        <v>364</v>
      </c>
      <c r="T271" s="211"/>
      <c r="U271" s="221" t="s">
        <v>365</v>
      </c>
      <c r="V271" s="211"/>
      <c r="W271" s="221" t="s">
        <v>1371</v>
      </c>
      <c r="Y271" s="793"/>
      <c r="Z271" s="794" t="s">
        <v>547</v>
      </c>
      <c r="AA271" s="795"/>
      <c r="AB271" s="795"/>
      <c r="AC271" s="794"/>
      <c r="AD271" s="794"/>
      <c r="AE271" s="794"/>
      <c r="AF271" s="794"/>
      <c r="AG271" s="796"/>
      <c r="AH271" s="961"/>
      <c r="AI271" s="961"/>
      <c r="AJ271" s="961"/>
      <c r="AK271" s="961"/>
    </row>
    <row r="272" spans="1:39" hidden="1" x14ac:dyDescent="0.25">
      <c r="A272" s="211"/>
      <c r="B272" s="211"/>
      <c r="C272" s="211"/>
      <c r="D272" s="211"/>
      <c r="E272" s="211"/>
      <c r="F272" s="211"/>
      <c r="G272" s="211"/>
      <c r="H272" s="211"/>
      <c r="I272" s="211"/>
      <c r="J272" s="211"/>
      <c r="K272" s="211"/>
      <c r="L272" s="211"/>
      <c r="M272" s="211"/>
      <c r="O272" s="211"/>
      <c r="P272" s="211"/>
      <c r="Q272" s="211"/>
      <c r="R272" s="211"/>
      <c r="S272" s="211"/>
      <c r="T272" s="211"/>
      <c r="U272" s="211"/>
      <c r="V272" s="211"/>
      <c r="W272" s="211"/>
      <c r="Y272" s="797" t="s">
        <v>1132</v>
      </c>
      <c r="Z272" s="610"/>
      <c r="AA272" s="798"/>
      <c r="AB272" s="798"/>
      <c r="AC272" s="610"/>
      <c r="AD272" s="610"/>
      <c r="AE272" s="610"/>
      <c r="AF272" s="610"/>
      <c r="AG272" s="799"/>
      <c r="AH272" s="961"/>
      <c r="AI272" s="961"/>
      <c r="AJ272" s="961"/>
      <c r="AK272" s="961"/>
    </row>
    <row r="273" spans="1:37" hidden="1" x14ac:dyDescent="0.25">
      <c r="A273" s="211"/>
      <c r="B273" s="211"/>
      <c r="C273" s="211"/>
      <c r="D273" s="223" t="s">
        <v>366</v>
      </c>
      <c r="E273" s="532">
        <v>39994</v>
      </c>
      <c r="F273" s="222">
        <v>60</v>
      </c>
      <c r="G273" s="223"/>
      <c r="H273" s="533">
        <v>120</v>
      </c>
      <c r="I273" s="223"/>
      <c r="J273" s="222">
        <f t="shared" ref="J273:J287" si="33">SUM(U273*H273)</f>
        <v>1947.6000000000001</v>
      </c>
      <c r="K273" s="223"/>
      <c r="L273" s="222">
        <v>120</v>
      </c>
      <c r="M273" s="223"/>
      <c r="N273" s="222">
        <f t="shared" ref="N273:N287" si="34">SUM(U273*L273)</f>
        <v>1947.6000000000001</v>
      </c>
      <c r="O273" s="223"/>
      <c r="P273" s="222">
        <v>0</v>
      </c>
      <c r="Q273" s="222">
        <f>SUM(F273+H273-L273)+P273</f>
        <v>60</v>
      </c>
      <c r="R273" s="223"/>
      <c r="S273" s="222">
        <f t="shared" ref="S273:S287" si="35">IF(Q273&lt;360, Q273, 360)</f>
        <v>60</v>
      </c>
      <c r="T273" s="223"/>
      <c r="U273" s="222">
        <v>16.23</v>
      </c>
      <c r="V273" s="223"/>
      <c r="W273" s="222">
        <f t="shared" ref="W273:W287" si="36">SUM(S273*U273)</f>
        <v>973.80000000000007</v>
      </c>
      <c r="Y273" s="800" t="s">
        <v>1131</v>
      </c>
      <c r="Z273" s="801"/>
      <c r="AA273" s="802">
        <f>AC291</f>
        <v>43893.020000000004</v>
      </c>
      <c r="AB273" s="803"/>
      <c r="AC273" s="803"/>
      <c r="AD273" s="804"/>
      <c r="AE273" s="804"/>
      <c r="AF273" s="804"/>
      <c r="AG273" s="805"/>
      <c r="AH273" s="961"/>
      <c r="AI273" s="961"/>
      <c r="AJ273" s="961"/>
      <c r="AK273" s="961"/>
    </row>
    <row r="274" spans="1:37" hidden="1" x14ac:dyDescent="0.25">
      <c r="A274" s="211"/>
      <c r="B274" s="211"/>
      <c r="C274" s="211"/>
      <c r="D274" s="223" t="s">
        <v>366</v>
      </c>
      <c r="E274" s="532">
        <v>39994</v>
      </c>
      <c r="F274" s="222">
        <v>0</v>
      </c>
      <c r="G274" s="223"/>
      <c r="H274" s="533">
        <v>144</v>
      </c>
      <c r="I274" s="223"/>
      <c r="J274" s="222">
        <f t="shared" si="33"/>
        <v>3060</v>
      </c>
      <c r="K274" s="223"/>
      <c r="L274" s="222">
        <v>120</v>
      </c>
      <c r="M274" s="223"/>
      <c r="N274" s="222">
        <f t="shared" si="34"/>
        <v>2550</v>
      </c>
      <c r="O274" s="223"/>
      <c r="P274" s="223">
        <v>0</v>
      </c>
      <c r="Q274" s="222">
        <f t="shared" ref="Q274:Q287" si="37">SUM(F274+H274-L274)+P274</f>
        <v>24</v>
      </c>
      <c r="R274" s="223"/>
      <c r="S274" s="222">
        <f t="shared" si="35"/>
        <v>24</v>
      </c>
      <c r="T274" s="223"/>
      <c r="U274" s="222">
        <v>21.25</v>
      </c>
      <c r="V274" s="223"/>
      <c r="W274" s="222">
        <f t="shared" si="36"/>
        <v>510</v>
      </c>
      <c r="Y274" s="806" t="s">
        <v>1131</v>
      </c>
      <c r="Z274" s="807"/>
      <c r="AA274" s="808">
        <f>+AE291</f>
        <v>3357.8160300000004</v>
      </c>
      <c r="AB274" s="809"/>
      <c r="AC274" s="808"/>
      <c r="AD274" s="810"/>
      <c r="AE274" s="810"/>
      <c r="AF274" s="810"/>
      <c r="AG274" s="811"/>
      <c r="AH274" s="961"/>
      <c r="AI274" s="961"/>
      <c r="AJ274" s="961"/>
      <c r="AK274" s="961"/>
    </row>
    <row r="275" spans="1:37" hidden="1" x14ac:dyDescent="0.25">
      <c r="A275" s="211"/>
      <c r="B275" s="211"/>
      <c r="C275" s="211"/>
      <c r="D275" s="223" t="s">
        <v>366</v>
      </c>
      <c r="E275" s="532">
        <v>39994</v>
      </c>
      <c r="F275" s="222">
        <v>132</v>
      </c>
      <c r="G275" s="223"/>
      <c r="H275" s="533">
        <v>144</v>
      </c>
      <c r="I275" s="223"/>
      <c r="J275" s="222">
        <f t="shared" si="33"/>
        <v>2056.3199999999997</v>
      </c>
      <c r="K275" s="223"/>
      <c r="L275" s="222">
        <v>144</v>
      </c>
      <c r="M275" s="223"/>
      <c r="N275" s="222">
        <f t="shared" si="34"/>
        <v>2056.3199999999997</v>
      </c>
      <c r="O275" s="223"/>
      <c r="P275" s="223">
        <v>0</v>
      </c>
      <c r="Q275" s="222">
        <f t="shared" si="37"/>
        <v>132</v>
      </c>
      <c r="R275" s="223"/>
      <c r="S275" s="222">
        <f t="shared" si="35"/>
        <v>132</v>
      </c>
      <c r="T275" s="223"/>
      <c r="U275" s="222">
        <v>14.28</v>
      </c>
      <c r="V275" s="223"/>
      <c r="W275" s="222">
        <f t="shared" si="36"/>
        <v>1884.9599999999998</v>
      </c>
      <c r="Y275" s="812" t="s">
        <v>802</v>
      </c>
      <c r="Z275" s="807"/>
      <c r="AA275" s="809"/>
      <c r="AB275" s="809"/>
      <c r="AC275" s="808">
        <f>+AG291</f>
        <v>47250.836030000006</v>
      </c>
      <c r="AD275" s="610"/>
      <c r="AE275" s="610"/>
      <c r="AF275" s="610"/>
      <c r="AG275" s="799"/>
      <c r="AH275" s="961"/>
      <c r="AI275" s="961"/>
      <c r="AJ275" s="961"/>
      <c r="AK275" s="961"/>
    </row>
    <row r="276" spans="1:37" hidden="1" x14ac:dyDescent="0.25">
      <c r="A276" s="211"/>
      <c r="B276" s="211"/>
      <c r="C276" s="211"/>
      <c r="D276" s="223" t="s">
        <v>366</v>
      </c>
      <c r="E276" s="532">
        <v>39994</v>
      </c>
      <c r="F276" s="222">
        <v>360</v>
      </c>
      <c r="G276" s="223"/>
      <c r="H276" s="533">
        <v>168</v>
      </c>
      <c r="I276" s="223"/>
      <c r="J276" s="222">
        <f t="shared" si="33"/>
        <v>2432.64</v>
      </c>
      <c r="K276" s="223"/>
      <c r="L276" s="222">
        <v>144</v>
      </c>
      <c r="M276" s="223"/>
      <c r="N276" s="222">
        <f t="shared" si="34"/>
        <v>2085.12</v>
      </c>
      <c r="O276" s="223"/>
      <c r="P276" s="223">
        <v>0</v>
      </c>
      <c r="Q276" s="222">
        <f t="shared" si="37"/>
        <v>384</v>
      </c>
      <c r="R276" s="223"/>
      <c r="S276" s="222">
        <f t="shared" si="35"/>
        <v>360</v>
      </c>
      <c r="T276" s="223"/>
      <c r="U276" s="222">
        <v>14.48</v>
      </c>
      <c r="V276" s="223"/>
      <c r="W276" s="222">
        <f t="shared" si="36"/>
        <v>5212.8</v>
      </c>
      <c r="Y276" s="797"/>
      <c r="Z276" s="610"/>
      <c r="AA276" s="610"/>
      <c r="AB276" s="610"/>
      <c r="AC276" s="610"/>
      <c r="AD276" s="804"/>
      <c r="AE276" s="804"/>
      <c r="AF276" s="804"/>
      <c r="AG276" s="805"/>
      <c r="AH276" s="961"/>
      <c r="AI276" s="961"/>
      <c r="AJ276" s="961"/>
      <c r="AK276" s="961"/>
    </row>
    <row r="277" spans="1:37" hidden="1" x14ac:dyDescent="0.25">
      <c r="A277" s="211"/>
      <c r="B277" s="211"/>
      <c r="C277" s="211"/>
      <c r="D277" s="223" t="s">
        <v>366</v>
      </c>
      <c r="E277" s="532">
        <v>39994</v>
      </c>
      <c r="F277" s="222">
        <v>45</v>
      </c>
      <c r="G277" s="223"/>
      <c r="H277" s="533">
        <v>80</v>
      </c>
      <c r="I277" s="223"/>
      <c r="J277" s="222">
        <f t="shared" si="33"/>
        <v>951.2</v>
      </c>
      <c r="K277" s="223"/>
      <c r="L277" s="222">
        <v>60</v>
      </c>
      <c r="M277" s="223"/>
      <c r="N277" s="222">
        <f t="shared" si="34"/>
        <v>713.40000000000009</v>
      </c>
      <c r="O277" s="223"/>
      <c r="P277" s="223">
        <v>0</v>
      </c>
      <c r="Q277" s="222">
        <f t="shared" si="37"/>
        <v>65</v>
      </c>
      <c r="R277" s="223"/>
      <c r="S277" s="222">
        <f t="shared" si="35"/>
        <v>65</v>
      </c>
      <c r="T277" s="223"/>
      <c r="U277" s="222">
        <v>11.89</v>
      </c>
      <c r="V277" s="223"/>
      <c r="W277" s="222">
        <f t="shared" si="36"/>
        <v>772.85</v>
      </c>
      <c r="Y277" s="800" t="s">
        <v>803</v>
      </c>
      <c r="Z277" s="801"/>
      <c r="AA277" s="802">
        <f>+AG293</f>
        <v>45461.370080000001</v>
      </c>
      <c r="AB277" s="803"/>
      <c r="AC277" s="803"/>
      <c r="AD277" s="810"/>
      <c r="AE277" s="810"/>
      <c r="AF277" s="810"/>
      <c r="AG277" s="811"/>
      <c r="AH277" s="961"/>
      <c r="AI277" s="961"/>
      <c r="AJ277" s="961"/>
      <c r="AK277" s="961"/>
    </row>
    <row r="278" spans="1:37" hidden="1" x14ac:dyDescent="0.25">
      <c r="A278" s="211"/>
      <c r="B278" s="211"/>
      <c r="C278" s="211"/>
      <c r="D278" s="223" t="s">
        <v>366</v>
      </c>
      <c r="E278" s="532">
        <v>39994</v>
      </c>
      <c r="F278" s="222">
        <v>96</v>
      </c>
      <c r="G278" s="223"/>
      <c r="H278" s="533">
        <v>120</v>
      </c>
      <c r="I278" s="223"/>
      <c r="J278" s="222">
        <f t="shared" si="33"/>
        <v>1647.6000000000001</v>
      </c>
      <c r="K278" s="223"/>
      <c r="L278" s="222">
        <v>132</v>
      </c>
      <c r="M278" s="223"/>
      <c r="N278" s="222">
        <f t="shared" si="34"/>
        <v>1812.3600000000001</v>
      </c>
      <c r="O278" s="223"/>
      <c r="P278" s="223">
        <v>0</v>
      </c>
      <c r="Q278" s="222">
        <f t="shared" si="37"/>
        <v>84</v>
      </c>
      <c r="R278" s="223"/>
      <c r="S278" s="222">
        <f t="shared" si="35"/>
        <v>84</v>
      </c>
      <c r="T278" s="223"/>
      <c r="U278" s="222">
        <v>13.73</v>
      </c>
      <c r="V278" s="223"/>
      <c r="W278" s="222">
        <f t="shared" si="36"/>
        <v>1153.32</v>
      </c>
      <c r="Y278" s="812" t="s">
        <v>804</v>
      </c>
      <c r="Z278" s="807"/>
      <c r="AA278" s="809"/>
      <c r="AB278" s="809"/>
      <c r="AC278" s="808">
        <f>+AC293</f>
        <v>42230.720000000001</v>
      </c>
      <c r="AD278" s="810"/>
      <c r="AE278" s="810"/>
      <c r="AF278" s="810"/>
      <c r="AG278" s="805"/>
      <c r="AH278" s="961"/>
      <c r="AI278" s="961"/>
      <c r="AJ278" s="961"/>
      <c r="AK278" s="961"/>
    </row>
    <row r="279" spans="1:37" hidden="1" x14ac:dyDescent="0.25">
      <c r="A279" s="211"/>
      <c r="B279" s="211"/>
      <c r="C279" s="211"/>
      <c r="D279" s="223" t="s">
        <v>366</v>
      </c>
      <c r="E279" s="532">
        <v>39994</v>
      </c>
      <c r="F279" s="222">
        <v>0</v>
      </c>
      <c r="G279" s="223"/>
      <c r="H279" s="533">
        <v>168</v>
      </c>
      <c r="I279" s="223"/>
      <c r="J279" s="222">
        <f t="shared" si="33"/>
        <v>3655.6800000000003</v>
      </c>
      <c r="K279" s="223"/>
      <c r="L279" s="222">
        <v>60</v>
      </c>
      <c r="M279" s="223"/>
      <c r="N279" s="222">
        <f t="shared" si="34"/>
        <v>1305.6000000000001</v>
      </c>
      <c r="O279" s="223"/>
      <c r="P279" s="223">
        <v>0</v>
      </c>
      <c r="Q279" s="222">
        <f t="shared" si="37"/>
        <v>108</v>
      </c>
      <c r="R279" s="223"/>
      <c r="S279" s="222">
        <f t="shared" si="35"/>
        <v>108</v>
      </c>
      <c r="T279" s="223"/>
      <c r="U279" s="222">
        <v>21.76</v>
      </c>
      <c r="V279" s="223"/>
      <c r="W279" s="222">
        <f t="shared" si="36"/>
        <v>2350.0800000000004</v>
      </c>
      <c r="Y279" s="819" t="s">
        <v>1129</v>
      </c>
      <c r="Z279" s="820"/>
      <c r="AA279" s="820"/>
      <c r="AB279" s="820"/>
      <c r="AC279" s="699">
        <f>+AE293</f>
        <v>3230.6500799999999</v>
      </c>
      <c r="AD279" s="820"/>
      <c r="AE279" s="820"/>
      <c r="AF279" s="820"/>
      <c r="AG279" s="821"/>
      <c r="AH279" s="961"/>
      <c r="AI279" s="961"/>
      <c r="AJ279" s="961"/>
      <c r="AK279" s="961"/>
    </row>
    <row r="280" spans="1:37" hidden="1" x14ac:dyDescent="0.25">
      <c r="A280" s="211"/>
      <c r="B280" s="211"/>
      <c r="C280" s="211"/>
      <c r="D280" s="223" t="s">
        <v>366</v>
      </c>
      <c r="E280" s="532">
        <v>39994</v>
      </c>
      <c r="F280" s="222">
        <v>140</v>
      </c>
      <c r="G280" s="223"/>
      <c r="H280" s="533">
        <v>120</v>
      </c>
      <c r="I280" s="223"/>
      <c r="J280" s="222">
        <f t="shared" si="33"/>
        <v>2365.2000000000003</v>
      </c>
      <c r="K280" s="223"/>
      <c r="L280" s="222">
        <v>160</v>
      </c>
      <c r="M280" s="223"/>
      <c r="N280" s="222">
        <f t="shared" si="34"/>
        <v>3153.6000000000004</v>
      </c>
      <c r="O280" s="223"/>
      <c r="P280" s="223">
        <v>0</v>
      </c>
      <c r="Q280" s="222">
        <f t="shared" si="37"/>
        <v>100</v>
      </c>
      <c r="R280" s="223"/>
      <c r="S280" s="222">
        <f t="shared" si="35"/>
        <v>100</v>
      </c>
      <c r="T280" s="223"/>
      <c r="U280" s="222">
        <v>19.71</v>
      </c>
      <c r="V280" s="223"/>
      <c r="W280" s="222">
        <f t="shared" si="36"/>
        <v>1971</v>
      </c>
      <c r="Y280" s="678"/>
      <c r="Z280" s="678"/>
      <c r="AA280" s="678"/>
      <c r="AB280" s="678"/>
      <c r="AC280" s="678"/>
      <c r="AD280" s="678"/>
      <c r="AE280" s="678"/>
      <c r="AF280" s="678"/>
      <c r="AG280" s="678"/>
      <c r="AH280" s="961"/>
      <c r="AI280" s="961"/>
      <c r="AJ280" s="961"/>
      <c r="AK280" s="961"/>
    </row>
    <row r="281" spans="1:37" hidden="1" x14ac:dyDescent="0.25">
      <c r="A281" s="211"/>
      <c r="B281" s="211"/>
      <c r="C281" s="211"/>
      <c r="D281" s="223" t="s">
        <v>366</v>
      </c>
      <c r="E281" s="532">
        <v>39994</v>
      </c>
      <c r="F281" s="222">
        <v>80</v>
      </c>
      <c r="G281" s="223"/>
      <c r="H281" s="533">
        <v>80</v>
      </c>
      <c r="I281" s="223"/>
      <c r="J281" s="222">
        <f t="shared" si="33"/>
        <v>1020</v>
      </c>
      <c r="K281" s="223"/>
      <c r="L281" s="222">
        <v>40</v>
      </c>
      <c r="M281" s="223"/>
      <c r="N281" s="222">
        <f t="shared" si="34"/>
        <v>510</v>
      </c>
      <c r="O281" s="223"/>
      <c r="P281" s="223">
        <v>0</v>
      </c>
      <c r="Q281" s="222">
        <f t="shared" si="37"/>
        <v>120</v>
      </c>
      <c r="R281" s="223"/>
      <c r="S281" s="222">
        <f t="shared" si="35"/>
        <v>120</v>
      </c>
      <c r="T281" s="223"/>
      <c r="U281" s="222">
        <v>12.75</v>
      </c>
      <c r="V281" s="223"/>
      <c r="W281" s="222">
        <f t="shared" si="36"/>
        <v>1530</v>
      </c>
      <c r="Y281" s="678"/>
      <c r="Z281" s="678"/>
      <c r="AA281" s="678"/>
      <c r="AB281" s="678"/>
      <c r="AC281" s="678"/>
      <c r="AD281" s="678"/>
      <c r="AE281" s="678"/>
      <c r="AF281" s="678"/>
      <c r="AG281" s="678"/>
      <c r="AH281" s="961"/>
      <c r="AI281" s="961"/>
      <c r="AJ281" s="961"/>
      <c r="AK281" s="961"/>
    </row>
    <row r="282" spans="1:37" hidden="1" x14ac:dyDescent="0.25">
      <c r="A282" s="211"/>
      <c r="B282" s="211"/>
      <c r="C282" s="211"/>
      <c r="D282" s="223" t="s">
        <v>366</v>
      </c>
      <c r="E282" s="532">
        <v>39994</v>
      </c>
      <c r="F282" s="222">
        <v>262</v>
      </c>
      <c r="G282" s="223"/>
      <c r="H282" s="533">
        <v>168</v>
      </c>
      <c r="I282" s="223"/>
      <c r="J282" s="222">
        <f t="shared" si="33"/>
        <v>3240.72</v>
      </c>
      <c r="K282" s="223"/>
      <c r="L282" s="222">
        <v>144</v>
      </c>
      <c r="M282" s="223"/>
      <c r="N282" s="222">
        <f t="shared" si="34"/>
        <v>2777.7599999999998</v>
      </c>
      <c r="O282" s="223"/>
      <c r="P282" s="223">
        <v>0</v>
      </c>
      <c r="Q282" s="222">
        <f t="shared" si="37"/>
        <v>286</v>
      </c>
      <c r="R282" s="223"/>
      <c r="S282" s="222">
        <f t="shared" si="35"/>
        <v>286</v>
      </c>
      <c r="T282" s="223"/>
      <c r="U282" s="222">
        <v>19.29</v>
      </c>
      <c r="V282" s="223"/>
      <c r="W282" s="222">
        <f t="shared" si="36"/>
        <v>5516.94</v>
      </c>
      <c r="Y282" s="678"/>
      <c r="Z282" s="678"/>
      <c r="AA282" s="678"/>
      <c r="AB282" s="678"/>
      <c r="AC282" s="678"/>
      <c r="AD282" s="678"/>
      <c r="AE282" s="678"/>
      <c r="AF282" s="678"/>
      <c r="AG282" s="678"/>
      <c r="AH282" s="961"/>
      <c r="AI282" s="961"/>
      <c r="AJ282" s="961"/>
      <c r="AK282" s="961"/>
    </row>
    <row r="283" spans="1:37" hidden="1" x14ac:dyDescent="0.25">
      <c r="A283" s="211"/>
      <c r="B283" s="211"/>
      <c r="C283" s="211"/>
      <c r="D283" s="223" t="s">
        <v>366</v>
      </c>
      <c r="E283" s="532">
        <v>39994</v>
      </c>
      <c r="F283" s="222">
        <v>202</v>
      </c>
      <c r="G283" s="223"/>
      <c r="H283" s="533">
        <v>168</v>
      </c>
      <c r="I283" s="223"/>
      <c r="J283" s="222">
        <f t="shared" si="33"/>
        <v>3890.88</v>
      </c>
      <c r="K283" s="223"/>
      <c r="L283" s="222">
        <v>120</v>
      </c>
      <c r="M283" s="223"/>
      <c r="N283" s="222">
        <f t="shared" si="34"/>
        <v>2779.2</v>
      </c>
      <c r="O283" s="223"/>
      <c r="P283" s="223">
        <v>0</v>
      </c>
      <c r="Q283" s="222">
        <f t="shared" si="37"/>
        <v>250</v>
      </c>
      <c r="R283" s="223"/>
      <c r="S283" s="222">
        <f t="shared" si="35"/>
        <v>250</v>
      </c>
      <c r="T283" s="223"/>
      <c r="U283" s="222">
        <v>23.16</v>
      </c>
      <c r="V283" s="223"/>
      <c r="W283" s="222">
        <f t="shared" si="36"/>
        <v>5790</v>
      </c>
      <c r="Y283" s="678"/>
      <c r="Z283" s="678"/>
      <c r="AA283" s="678"/>
      <c r="AB283" s="678"/>
      <c r="AC283" s="678"/>
      <c r="AD283" s="678"/>
      <c r="AE283" s="678"/>
      <c r="AF283" s="678"/>
      <c r="AG283" s="678"/>
      <c r="AH283" s="961"/>
      <c r="AI283" s="961"/>
      <c r="AJ283" s="961"/>
      <c r="AK283" s="961"/>
    </row>
    <row r="284" spans="1:37" hidden="1" x14ac:dyDescent="0.25">
      <c r="A284" s="211"/>
      <c r="B284" s="211"/>
      <c r="C284" s="211"/>
      <c r="D284" s="223" t="s">
        <v>366</v>
      </c>
      <c r="E284" s="532">
        <v>39994</v>
      </c>
      <c r="F284" s="222">
        <v>271</v>
      </c>
      <c r="G284" s="223"/>
      <c r="H284" s="533">
        <v>126</v>
      </c>
      <c r="I284" s="223"/>
      <c r="J284" s="222">
        <f t="shared" si="33"/>
        <v>2734.2</v>
      </c>
      <c r="K284" s="223"/>
      <c r="L284" s="222">
        <v>162</v>
      </c>
      <c r="M284" s="223"/>
      <c r="N284" s="222">
        <f t="shared" si="34"/>
        <v>3515.4</v>
      </c>
      <c r="O284" s="223"/>
      <c r="P284" s="223">
        <v>0</v>
      </c>
      <c r="Q284" s="222">
        <f t="shared" si="37"/>
        <v>235</v>
      </c>
      <c r="R284" s="223"/>
      <c r="S284" s="222">
        <f t="shared" si="35"/>
        <v>235</v>
      </c>
      <c r="T284" s="223"/>
      <c r="U284" s="222">
        <v>21.7</v>
      </c>
      <c r="V284" s="223"/>
      <c r="W284" s="222">
        <f t="shared" si="36"/>
        <v>5099.5</v>
      </c>
      <c r="Y284" s="678"/>
      <c r="Z284" s="678"/>
      <c r="AA284" s="678"/>
      <c r="AB284" s="678"/>
      <c r="AC284" s="678"/>
      <c r="AD284" s="678"/>
      <c r="AE284" s="678"/>
      <c r="AF284" s="678"/>
      <c r="AG284" s="678"/>
      <c r="AH284" s="961"/>
      <c r="AI284" s="961"/>
      <c r="AJ284" s="961"/>
      <c r="AK284" s="961"/>
    </row>
    <row r="285" spans="1:37" ht="13.8" hidden="1" thickBot="1" x14ac:dyDescent="0.3">
      <c r="A285" s="211"/>
      <c r="B285" s="211"/>
      <c r="C285" s="211"/>
      <c r="D285" s="223" t="s">
        <v>366</v>
      </c>
      <c r="E285" s="532">
        <v>39994</v>
      </c>
      <c r="F285" s="222">
        <v>87</v>
      </c>
      <c r="G285" s="223"/>
      <c r="H285" s="533">
        <v>120</v>
      </c>
      <c r="I285" s="223"/>
      <c r="J285" s="222">
        <f t="shared" si="33"/>
        <v>4035.6000000000004</v>
      </c>
      <c r="K285" s="223"/>
      <c r="L285" s="222">
        <v>144</v>
      </c>
      <c r="M285" s="223"/>
      <c r="N285" s="222">
        <f t="shared" si="34"/>
        <v>4842.72</v>
      </c>
      <c r="O285" s="223"/>
      <c r="P285" s="223">
        <v>0</v>
      </c>
      <c r="Q285" s="222">
        <f t="shared" si="37"/>
        <v>63</v>
      </c>
      <c r="R285" s="223"/>
      <c r="S285" s="222">
        <f t="shared" si="35"/>
        <v>63</v>
      </c>
      <c r="T285" s="223"/>
      <c r="U285" s="222">
        <v>33.630000000000003</v>
      </c>
      <c r="V285" s="223"/>
      <c r="W285" s="222">
        <f t="shared" si="36"/>
        <v>2118.69</v>
      </c>
      <c r="Y285" s="678"/>
      <c r="Z285" s="678"/>
      <c r="AA285" s="678"/>
      <c r="AB285" s="678"/>
      <c r="AC285" s="678"/>
      <c r="AD285" s="678"/>
      <c r="AE285" s="678"/>
      <c r="AF285" s="678"/>
      <c r="AG285" s="678"/>
      <c r="AH285" s="961"/>
      <c r="AI285" s="961"/>
      <c r="AJ285" s="961"/>
      <c r="AK285" s="961"/>
    </row>
    <row r="286" spans="1:37" hidden="1" x14ac:dyDescent="0.25">
      <c r="A286" s="211"/>
      <c r="B286" s="211"/>
      <c r="C286" s="211"/>
      <c r="D286" s="223" t="s">
        <v>366</v>
      </c>
      <c r="E286" s="532">
        <v>39994</v>
      </c>
      <c r="F286" s="222">
        <v>0</v>
      </c>
      <c r="G286" s="223"/>
      <c r="H286" s="533">
        <v>0</v>
      </c>
      <c r="I286" s="223"/>
      <c r="J286" s="222">
        <f t="shared" si="33"/>
        <v>0</v>
      </c>
      <c r="K286" s="223"/>
      <c r="L286" s="222">
        <v>0</v>
      </c>
      <c r="M286" s="223"/>
      <c r="N286" s="222">
        <f t="shared" si="34"/>
        <v>0</v>
      </c>
      <c r="O286" s="223"/>
      <c r="P286" s="223">
        <v>0</v>
      </c>
      <c r="Q286" s="222">
        <f t="shared" si="37"/>
        <v>0</v>
      </c>
      <c r="R286" s="223"/>
      <c r="S286" s="222">
        <f t="shared" si="35"/>
        <v>0</v>
      </c>
      <c r="T286" s="223"/>
      <c r="U286" s="222">
        <v>0</v>
      </c>
      <c r="V286" s="223"/>
      <c r="W286" s="222">
        <f t="shared" si="36"/>
        <v>0</v>
      </c>
      <c r="Y286" s="2358" t="s">
        <v>546</v>
      </c>
      <c r="Z286" s="2359"/>
      <c r="AA286" s="2359"/>
      <c r="AB286" s="2359"/>
      <c r="AC286" s="2359"/>
      <c r="AD286" s="2359"/>
      <c r="AE286" s="2359"/>
      <c r="AF286" s="2359"/>
      <c r="AG286" s="2360"/>
      <c r="AH286" s="961"/>
      <c r="AI286" s="961"/>
      <c r="AJ286" s="961"/>
      <c r="AK286" s="961"/>
    </row>
    <row r="287" spans="1:37" hidden="1" x14ac:dyDescent="0.25">
      <c r="A287" s="211"/>
      <c r="B287" s="211"/>
      <c r="C287" s="211"/>
      <c r="D287" s="223" t="s">
        <v>366</v>
      </c>
      <c r="E287" s="532">
        <v>39994</v>
      </c>
      <c r="F287" s="222">
        <v>168</v>
      </c>
      <c r="G287" s="223"/>
      <c r="H287" s="533">
        <v>144</v>
      </c>
      <c r="I287" s="223"/>
      <c r="J287" s="222">
        <f t="shared" si="33"/>
        <v>2708.64</v>
      </c>
      <c r="K287" s="223"/>
      <c r="L287" s="222">
        <v>144</v>
      </c>
      <c r="M287" s="223"/>
      <c r="N287" s="222">
        <f t="shared" si="34"/>
        <v>2708.64</v>
      </c>
      <c r="O287" s="223"/>
      <c r="P287" s="223">
        <v>8</v>
      </c>
      <c r="Q287" s="222">
        <f t="shared" si="37"/>
        <v>176</v>
      </c>
      <c r="R287" s="223"/>
      <c r="S287" s="222">
        <f t="shared" si="35"/>
        <v>176</v>
      </c>
      <c r="T287" s="223"/>
      <c r="U287" s="222">
        <v>18.809999999999999</v>
      </c>
      <c r="V287" s="223"/>
      <c r="W287" s="222">
        <f t="shared" si="36"/>
        <v>3310.56</v>
      </c>
      <c r="Y287" s="249"/>
      <c r="Z287" s="187"/>
      <c r="AA287" s="248"/>
      <c r="AB287" s="248"/>
      <c r="AC287" s="248"/>
      <c r="AD287" s="248"/>
      <c r="AE287" s="248"/>
      <c r="AF287" s="248"/>
      <c r="AG287" s="507"/>
      <c r="AH287" s="961"/>
      <c r="AI287" s="961"/>
      <c r="AJ287" s="961"/>
      <c r="AK287" s="961"/>
    </row>
    <row r="288" spans="1:37" hidden="1" x14ac:dyDescent="0.25">
      <c r="A288" s="211"/>
      <c r="B288" s="211"/>
      <c r="C288" s="211"/>
      <c r="D288" s="223"/>
      <c r="E288" s="532"/>
      <c r="F288" s="222"/>
      <c r="G288" s="223"/>
      <c r="H288" s="533"/>
      <c r="I288" s="223"/>
      <c r="J288" s="222"/>
      <c r="K288" s="223"/>
      <c r="L288" s="222"/>
      <c r="M288" s="223"/>
      <c r="N288" s="222"/>
      <c r="O288" s="223"/>
      <c r="P288" s="223"/>
      <c r="Q288" s="222"/>
      <c r="R288" s="223"/>
      <c r="S288" s="222"/>
      <c r="T288" s="223"/>
      <c r="U288" s="222"/>
      <c r="V288" s="223"/>
      <c r="W288" s="222"/>
      <c r="Y288" s="247"/>
      <c r="Z288" s="248"/>
      <c r="AA288" s="225"/>
      <c r="AB288" s="225"/>
      <c r="AC288" s="225"/>
      <c r="AD288" s="225"/>
      <c r="AE288" s="225" t="s">
        <v>727</v>
      </c>
      <c r="AF288" s="225"/>
      <c r="AG288" s="226"/>
      <c r="AH288" s="961"/>
      <c r="AI288" s="961"/>
      <c r="AJ288" s="961"/>
      <c r="AK288" s="961"/>
    </row>
    <row r="289" spans="1:37" hidden="1" x14ac:dyDescent="0.25">
      <c r="A289" s="211"/>
      <c r="B289" s="211"/>
      <c r="C289" s="211"/>
      <c r="D289" s="223" t="s">
        <v>366</v>
      </c>
      <c r="E289" s="532">
        <v>39994</v>
      </c>
      <c r="F289" s="222">
        <v>360</v>
      </c>
      <c r="G289" s="223"/>
      <c r="H289" s="533">
        <v>84</v>
      </c>
      <c r="I289" s="223"/>
      <c r="J289" s="222">
        <f>SUM(U289*H289)</f>
        <v>1499.4</v>
      </c>
      <c r="K289" s="223"/>
      <c r="L289" s="222">
        <v>120</v>
      </c>
      <c r="M289" s="223"/>
      <c r="N289" s="222">
        <f>SUM(U289*L289)</f>
        <v>2142</v>
      </c>
      <c r="O289" s="223"/>
      <c r="P289" s="223">
        <v>0</v>
      </c>
      <c r="Q289" s="222">
        <f>SUM(F289+H289-L289)+P289</f>
        <v>324</v>
      </c>
      <c r="R289" s="223"/>
      <c r="S289" s="222">
        <f>IF(Q289&lt;360, Q289, 360)</f>
        <v>324</v>
      </c>
      <c r="T289" s="223"/>
      <c r="U289" s="222">
        <v>17.850000000000001</v>
      </c>
      <c r="V289" s="223"/>
      <c r="W289" s="222">
        <f>SUM(S289*U289)</f>
        <v>5783.4000000000005</v>
      </c>
      <c r="Y289" s="773"/>
      <c r="Z289" s="610"/>
      <c r="AA289" s="610"/>
      <c r="AB289" s="610"/>
      <c r="AC289" s="779" t="s">
        <v>617</v>
      </c>
      <c r="AD289" s="250"/>
      <c r="AE289" s="251">
        <v>7.6499999999999999E-2</v>
      </c>
      <c r="AF289" s="250"/>
      <c r="AG289" s="262" t="s">
        <v>133</v>
      </c>
      <c r="AH289" s="961"/>
      <c r="AI289" s="961"/>
      <c r="AJ289" s="961"/>
      <c r="AK289" s="961"/>
    </row>
    <row r="290" spans="1:37" hidden="1" x14ac:dyDescent="0.25">
      <c r="A290" s="211"/>
      <c r="B290" s="211"/>
      <c r="C290" s="211"/>
      <c r="D290" s="223" t="s">
        <v>366</v>
      </c>
      <c r="E290" s="532">
        <v>39994</v>
      </c>
      <c r="F290" s="222">
        <v>282</v>
      </c>
      <c r="G290" s="223"/>
      <c r="H290" s="533">
        <v>126</v>
      </c>
      <c r="I290" s="223"/>
      <c r="J290" s="222">
        <f>SUM(U290*H290)</f>
        <v>4169.34</v>
      </c>
      <c r="K290" s="223"/>
      <c r="L290" s="222">
        <v>144</v>
      </c>
      <c r="M290" s="223"/>
      <c r="N290" s="222">
        <f>SUM(U290*L290)</f>
        <v>4764.9600000000009</v>
      </c>
      <c r="O290" s="223"/>
      <c r="P290" s="223">
        <v>0</v>
      </c>
      <c r="Q290" s="222">
        <f>SUM(F290+H290-L290)+P290</f>
        <v>264</v>
      </c>
      <c r="R290" s="223"/>
      <c r="S290" s="222">
        <f>IF(Q290&lt;360, Q290, 360)</f>
        <v>264</v>
      </c>
      <c r="T290" s="223"/>
      <c r="U290" s="222">
        <v>33.090000000000003</v>
      </c>
      <c r="V290" s="223"/>
      <c r="W290" s="222">
        <f>SUM(S290*U290)</f>
        <v>8735.76</v>
      </c>
      <c r="Y290" s="773" t="s">
        <v>199</v>
      </c>
      <c r="Z290" s="610"/>
      <c r="AA290" s="610"/>
      <c r="AB290" s="610"/>
      <c r="AC290" s="813">
        <f>W258</f>
        <v>51257.86</v>
      </c>
      <c r="AD290" s="79"/>
      <c r="AE290" s="80">
        <f>SUM(AC290*0.0765)</f>
        <v>3921.2262900000001</v>
      </c>
      <c r="AF290" s="79"/>
      <c r="AG290" s="100">
        <f>SUM(AC290+AE290)</f>
        <v>55179.086289999999</v>
      </c>
      <c r="AH290" s="961"/>
      <c r="AI290" s="961"/>
      <c r="AJ290" s="961"/>
      <c r="AK290" s="961"/>
    </row>
    <row r="291" spans="1:37" hidden="1" x14ac:dyDescent="0.25">
      <c r="A291" s="211"/>
      <c r="B291" s="211"/>
      <c r="C291" s="211"/>
      <c r="D291" s="223" t="s">
        <v>366</v>
      </c>
      <c r="E291" s="532">
        <v>39994</v>
      </c>
      <c r="F291" s="222">
        <v>0</v>
      </c>
      <c r="G291" s="223"/>
      <c r="H291" s="222">
        <v>120</v>
      </c>
      <c r="I291" s="222"/>
      <c r="J291" s="222">
        <f>SUM(U291*H291)</f>
        <v>1308</v>
      </c>
      <c r="K291" s="222"/>
      <c r="L291" s="222">
        <v>130</v>
      </c>
      <c r="M291" s="222"/>
      <c r="N291" s="222">
        <f>SUM(U291*L291)</f>
        <v>1417</v>
      </c>
      <c r="O291" s="223"/>
      <c r="P291" s="223">
        <v>20</v>
      </c>
      <c r="Q291" s="222">
        <f>SUM(F291+H291-L291)+P291</f>
        <v>10</v>
      </c>
      <c r="R291" s="222"/>
      <c r="S291" s="222">
        <f>IF(Q291&lt;360, Q291, 360)</f>
        <v>10</v>
      </c>
      <c r="T291" s="222"/>
      <c r="U291" s="222">
        <v>10.9</v>
      </c>
      <c r="V291" s="222"/>
      <c r="W291" s="222">
        <f>SUM(S291*U291)</f>
        <v>109</v>
      </c>
      <c r="Y291" s="773" t="s">
        <v>125</v>
      </c>
      <c r="Z291" s="610"/>
      <c r="AA291" s="610"/>
      <c r="AB291" s="610"/>
      <c r="AC291" s="813">
        <f>J294</f>
        <v>43893.020000000004</v>
      </c>
      <c r="AD291" s="79"/>
      <c r="AE291" s="80">
        <f>SUM(AC291*0.0765)</f>
        <v>3357.8160300000004</v>
      </c>
      <c r="AF291" s="79"/>
      <c r="AG291" s="100">
        <f>SUM(AC291+AE291)</f>
        <v>47250.836030000006</v>
      </c>
      <c r="AH291" s="961"/>
      <c r="AI291" s="961"/>
      <c r="AJ291" s="961"/>
      <c r="AK291" s="961"/>
    </row>
    <row r="292" spans="1:37" hidden="1" x14ac:dyDescent="0.25">
      <c r="A292" s="211"/>
      <c r="B292" s="211"/>
      <c r="C292" s="211"/>
      <c r="D292" s="223" t="s">
        <v>366</v>
      </c>
      <c r="E292" s="532">
        <v>39994</v>
      </c>
      <c r="F292" s="222">
        <v>10</v>
      </c>
      <c r="G292" s="223"/>
      <c r="H292" s="222">
        <v>120</v>
      </c>
      <c r="I292" s="222"/>
      <c r="J292" s="222">
        <f>SUM(U292*H292)</f>
        <v>1170</v>
      </c>
      <c r="K292" s="222"/>
      <c r="L292" s="222">
        <v>120</v>
      </c>
      <c r="M292" s="222"/>
      <c r="N292" s="222">
        <f>SUM(U292*L292)</f>
        <v>1170</v>
      </c>
      <c r="O292" s="223"/>
      <c r="P292" s="223">
        <v>0</v>
      </c>
      <c r="Q292" s="222">
        <f>SUM(F292+H292-L292)+P292</f>
        <v>10</v>
      </c>
      <c r="R292" s="222"/>
      <c r="S292" s="222">
        <f>IF(Q292&lt;360, Q292, 360)</f>
        <v>10</v>
      </c>
      <c r="T292" s="222"/>
      <c r="U292" s="222">
        <v>9.75</v>
      </c>
      <c r="V292" s="222"/>
      <c r="W292" s="222">
        <f>SUM(S292*U292)</f>
        <v>97.5</v>
      </c>
      <c r="Y292" s="773" t="s">
        <v>126</v>
      </c>
      <c r="Z292" s="610"/>
      <c r="AA292" s="610"/>
      <c r="AB292" s="610"/>
      <c r="AC292" s="814">
        <f>W294</f>
        <v>52920.160000000003</v>
      </c>
      <c r="AD292" s="79"/>
      <c r="AE292" s="81">
        <f>SUM(AC292*0.0765)</f>
        <v>4048.3922400000001</v>
      </c>
      <c r="AF292" s="79"/>
      <c r="AG292" s="98">
        <f>SUM(AC292+AE292)</f>
        <v>56968.552240000005</v>
      </c>
      <c r="AH292" s="961"/>
      <c r="AI292" s="961"/>
      <c r="AJ292" s="961"/>
      <c r="AK292" s="961"/>
    </row>
    <row r="293" spans="1:37" ht="13.8" hidden="1" thickBot="1" x14ac:dyDescent="0.3">
      <c r="A293" s="211"/>
      <c r="B293" s="211"/>
      <c r="C293" s="211"/>
      <c r="D293" s="223"/>
      <c r="E293" s="223"/>
      <c r="F293" s="223"/>
      <c r="G293" s="223"/>
      <c r="H293" s="223"/>
      <c r="I293" s="223"/>
      <c r="J293" s="223"/>
      <c r="K293" s="223"/>
      <c r="L293" s="223"/>
      <c r="M293" s="223"/>
      <c r="N293" s="223"/>
      <c r="O293" s="223"/>
      <c r="P293" s="223"/>
      <c r="Q293" s="223"/>
      <c r="R293" s="223"/>
      <c r="S293" s="223"/>
      <c r="T293" s="223"/>
      <c r="U293" s="223"/>
      <c r="V293" s="223"/>
      <c r="W293" s="223"/>
      <c r="Y293" s="773" t="s">
        <v>124</v>
      </c>
      <c r="Z293" s="610"/>
      <c r="AA293" s="610"/>
      <c r="AB293" s="610"/>
      <c r="AC293" s="787">
        <f>SUM(AC290+AC291-AC292)</f>
        <v>42230.720000000001</v>
      </c>
      <c r="AD293" s="80"/>
      <c r="AE293" s="254">
        <f>SUM(AC293*0.0765)</f>
        <v>3230.6500799999999</v>
      </c>
      <c r="AF293" s="80"/>
      <c r="AG293" s="263">
        <f>SUM(AC293+AE293)</f>
        <v>45461.370080000001</v>
      </c>
      <c r="AH293" s="961"/>
      <c r="AI293" s="961"/>
      <c r="AJ293" s="961"/>
      <c r="AK293" s="961"/>
    </row>
    <row r="294" spans="1:37" ht="13.8" hidden="1" thickTop="1" x14ac:dyDescent="0.25">
      <c r="A294" s="211"/>
      <c r="B294" s="211" t="s">
        <v>73</v>
      </c>
      <c r="C294" s="211"/>
      <c r="D294" s="223"/>
      <c r="E294" s="223"/>
      <c r="F294" s="222">
        <f>SUM(F273:F292)</f>
        <v>2555</v>
      </c>
      <c r="G294" s="223"/>
      <c r="H294" s="222">
        <f>SUM(H273:H292)</f>
        <v>2320</v>
      </c>
      <c r="I294" s="223"/>
      <c r="J294" s="222">
        <f>SUM(J273:J292)</f>
        <v>43893.020000000004</v>
      </c>
      <c r="K294" s="223"/>
      <c r="L294" s="222">
        <f>SUM(L273:L292)</f>
        <v>2208</v>
      </c>
      <c r="M294" s="223"/>
      <c r="N294" s="222">
        <f>SUM(N273:N292)</f>
        <v>42251.68</v>
      </c>
      <c r="O294" s="223"/>
      <c r="P294" s="222">
        <f>SUM(P273:P292)</f>
        <v>28</v>
      </c>
      <c r="Q294" s="222">
        <f>SUM(Q273:Q292)</f>
        <v>2695</v>
      </c>
      <c r="R294" s="223"/>
      <c r="S294" s="222">
        <f>SUM(S273:S292)</f>
        <v>2671</v>
      </c>
      <c r="T294" s="223"/>
      <c r="U294" s="222"/>
      <c r="V294" s="223"/>
      <c r="W294" s="222">
        <f>SUM(W273:W292)</f>
        <v>52920.160000000003</v>
      </c>
      <c r="Y294" s="249"/>
      <c r="Z294" s="38"/>
      <c r="AA294" s="79"/>
      <c r="AB294" s="79"/>
      <c r="AC294" s="79"/>
      <c r="AD294" s="99"/>
      <c r="AE294" s="99"/>
      <c r="AF294" s="99"/>
      <c r="AG294" s="101"/>
      <c r="AH294" s="961"/>
      <c r="AI294" s="961"/>
      <c r="AJ294" s="961"/>
      <c r="AK294" s="961"/>
    </row>
    <row r="295" spans="1:37" hidden="1" x14ac:dyDescent="0.25">
      <c r="A295" s="211"/>
      <c r="B295" s="211"/>
      <c r="C295" s="211"/>
      <c r="D295" s="211"/>
      <c r="E295" s="211"/>
      <c r="F295" s="211"/>
      <c r="G295" s="211"/>
      <c r="H295" s="211"/>
      <c r="I295" s="211"/>
      <c r="J295" s="211"/>
      <c r="K295" s="211"/>
      <c r="L295" s="211"/>
      <c r="M295" s="211"/>
      <c r="N295" s="211" t="s">
        <v>1403</v>
      </c>
      <c r="O295" s="211"/>
      <c r="P295" s="211"/>
      <c r="Q295" s="211"/>
      <c r="R295" s="211"/>
      <c r="S295" s="211"/>
      <c r="T295" s="211"/>
      <c r="U295" s="211"/>
      <c r="V295" s="211"/>
      <c r="W295" s="211"/>
      <c r="Y295" s="249" t="s">
        <v>618</v>
      </c>
      <c r="Z295" s="38"/>
      <c r="AA295" s="80"/>
      <c r="AB295" s="80"/>
      <c r="AC295" s="80"/>
      <c r="AD295" s="99"/>
      <c r="AE295" s="99"/>
      <c r="AF295" s="99"/>
      <c r="AG295" s="101"/>
      <c r="AH295" s="961"/>
      <c r="AI295" s="961"/>
      <c r="AJ295" s="961"/>
      <c r="AK295" s="961"/>
    </row>
    <row r="296" spans="1:37" ht="13.8" hidden="1" thickBot="1" x14ac:dyDescent="0.3">
      <c r="A296" s="211"/>
      <c r="B296" s="223"/>
      <c r="C296" s="223"/>
      <c r="D296" s="223"/>
      <c r="E296" s="223"/>
      <c r="F296" s="223"/>
      <c r="G296" s="223"/>
      <c r="H296" s="223"/>
      <c r="I296" s="223"/>
      <c r="J296" s="222"/>
      <c r="K296" s="222"/>
      <c r="L296" s="222"/>
      <c r="M296" s="222"/>
      <c r="N296" s="222"/>
      <c r="O296" s="222"/>
      <c r="P296" s="222"/>
      <c r="Q296" s="222"/>
      <c r="R296" s="222"/>
      <c r="S296" s="222"/>
      <c r="T296" s="222"/>
      <c r="U296" s="222"/>
      <c r="V296" s="222"/>
      <c r="W296" s="222"/>
      <c r="Y296" s="205"/>
      <c r="Z296" s="206"/>
      <c r="AA296" s="256"/>
      <c r="AB296" s="256"/>
      <c r="AC296" s="256"/>
      <c r="AD296" s="256"/>
      <c r="AE296" s="256"/>
      <c r="AF296" s="256"/>
      <c r="AG296" s="257"/>
      <c r="AH296" s="961"/>
      <c r="AI296" s="961"/>
      <c r="AJ296" s="961"/>
      <c r="AK296" s="961"/>
    </row>
    <row r="297" spans="1:37" hidden="1" x14ac:dyDescent="0.25">
      <c r="A297" s="211"/>
      <c r="B297" s="224" t="s">
        <v>545</v>
      </c>
      <c r="C297" s="224"/>
      <c r="D297" s="224"/>
      <c r="E297" s="224"/>
      <c r="F297" s="224"/>
      <c r="G297" s="224"/>
      <c r="H297" s="224"/>
      <c r="I297" s="224"/>
      <c r="J297" s="224"/>
      <c r="K297" s="224"/>
      <c r="L297" s="224"/>
      <c r="M297" s="224"/>
      <c r="N297" s="224" t="s">
        <v>200</v>
      </c>
      <c r="O297" s="224"/>
      <c r="P297" s="224"/>
      <c r="Q297" s="224"/>
      <c r="R297" s="224"/>
      <c r="S297" s="224"/>
      <c r="T297" s="224"/>
      <c r="U297" s="224"/>
      <c r="V297" s="224"/>
      <c r="W297" s="224" t="s">
        <v>370</v>
      </c>
      <c r="Y297" s="187"/>
      <c r="Z297" s="187"/>
      <c r="AA297" s="187"/>
      <c r="AB297" s="187"/>
      <c r="AC297" s="187"/>
      <c r="AD297" s="187"/>
      <c r="AE297" s="187"/>
      <c r="AF297" s="187"/>
      <c r="AG297" s="187"/>
      <c r="AH297" s="961"/>
      <c r="AI297" s="961"/>
      <c r="AJ297" s="961"/>
      <c r="AK297" s="961"/>
    </row>
    <row r="298" spans="1:37" hidden="1" x14ac:dyDescent="0.25">
      <c r="A298" s="211"/>
      <c r="B298" s="434"/>
      <c r="C298" s="434"/>
      <c r="D298" s="434"/>
      <c r="E298" s="434"/>
      <c r="F298" s="434"/>
      <c r="G298" s="434"/>
      <c r="H298" s="434"/>
      <c r="I298" s="434"/>
      <c r="J298" s="434"/>
      <c r="K298" s="434"/>
      <c r="L298" s="434"/>
      <c r="M298" s="434"/>
      <c r="N298" s="434"/>
      <c r="O298" s="434"/>
      <c r="P298" s="434"/>
      <c r="Q298" s="434"/>
      <c r="R298" s="434"/>
      <c r="S298" s="434"/>
      <c r="T298" s="434"/>
      <c r="U298" s="434"/>
      <c r="V298" s="434"/>
      <c r="W298" s="434"/>
      <c r="Y298" s="678" t="s">
        <v>129</v>
      </c>
      <c r="Z298" s="678"/>
      <c r="AA298" s="678"/>
      <c r="AB298" s="678"/>
      <c r="AC298" s="678"/>
      <c r="AD298" s="678"/>
      <c r="AE298" s="678"/>
      <c r="AF298" s="678"/>
      <c r="AG298" s="678"/>
      <c r="AH298" s="961"/>
      <c r="AI298" s="961"/>
      <c r="AJ298" s="961"/>
      <c r="AK298" s="961"/>
    </row>
    <row r="299" spans="1:37" hidden="1" x14ac:dyDescent="0.25">
      <c r="A299" s="211"/>
      <c r="B299" s="434"/>
      <c r="C299" s="434"/>
      <c r="D299" s="434"/>
      <c r="E299" s="434"/>
      <c r="F299" s="434"/>
      <c r="G299" s="434"/>
      <c r="H299" s="434"/>
      <c r="I299" s="434"/>
      <c r="J299" s="434"/>
      <c r="K299" s="434"/>
      <c r="L299" s="434"/>
      <c r="M299" s="434"/>
      <c r="N299" s="434"/>
      <c r="O299" s="434"/>
      <c r="P299" s="434"/>
      <c r="Q299" s="434"/>
      <c r="R299" s="434"/>
      <c r="S299" s="434"/>
      <c r="T299" s="434"/>
      <c r="U299" s="434"/>
      <c r="V299" s="434"/>
      <c r="W299" s="434"/>
      <c r="Y299" s="678"/>
      <c r="Z299" s="678"/>
      <c r="AA299" s="678"/>
      <c r="AB299" s="678"/>
      <c r="AC299" s="678"/>
      <c r="AD299" s="678"/>
      <c r="AE299" s="678"/>
      <c r="AF299" s="678"/>
      <c r="AG299" s="678"/>
      <c r="AH299" s="961"/>
      <c r="AI299" s="961"/>
      <c r="AJ299" s="961"/>
      <c r="AK299" s="961"/>
    </row>
    <row r="300" spans="1:37" hidden="1" x14ac:dyDescent="0.25">
      <c r="A300" s="211"/>
      <c r="B300" s="434"/>
      <c r="C300" s="434"/>
      <c r="D300" s="434"/>
      <c r="E300" s="434"/>
      <c r="F300" s="434"/>
      <c r="G300" s="434"/>
      <c r="H300" s="434"/>
      <c r="I300" s="434"/>
      <c r="J300" s="434"/>
      <c r="K300" s="434"/>
      <c r="L300" s="434"/>
      <c r="M300" s="434"/>
      <c r="N300" s="434"/>
      <c r="O300" s="434"/>
      <c r="P300" s="434"/>
      <c r="Q300" s="434"/>
      <c r="R300" s="434"/>
      <c r="S300" s="434"/>
      <c r="T300" s="434"/>
      <c r="U300" s="434"/>
      <c r="V300" s="434"/>
      <c r="W300" s="434"/>
      <c r="Y300" s="678"/>
      <c r="Z300" s="678"/>
      <c r="AA300" s="678"/>
      <c r="AB300" s="678"/>
      <c r="AC300" s="678"/>
      <c r="AD300" s="678"/>
      <c r="AE300" s="678"/>
      <c r="AF300" s="678"/>
      <c r="AG300" s="678"/>
      <c r="AH300" s="961"/>
      <c r="AI300" s="961"/>
      <c r="AJ300" s="961"/>
      <c r="AK300" s="961"/>
    </row>
    <row r="301" spans="1:37" hidden="1" x14ac:dyDescent="0.25">
      <c r="A301" s="211"/>
      <c r="B301" s="2361" t="s">
        <v>347</v>
      </c>
      <c r="C301" s="2361"/>
      <c r="D301" s="2361"/>
      <c r="E301" s="2361"/>
      <c r="F301" s="2361"/>
      <c r="G301" s="2361"/>
      <c r="H301" s="2361"/>
      <c r="I301" s="2361"/>
      <c r="J301" s="2361"/>
      <c r="K301" s="2361"/>
      <c r="L301" s="2361"/>
      <c r="M301" s="2361"/>
      <c r="N301" s="2361"/>
      <c r="O301" s="2361"/>
      <c r="P301" s="2361"/>
      <c r="Q301" s="2361"/>
      <c r="R301" s="2361"/>
      <c r="S301" s="2361"/>
      <c r="T301" s="2361"/>
      <c r="U301" s="2361"/>
      <c r="V301" s="2361"/>
      <c r="W301" s="2361"/>
      <c r="Y301" s="678"/>
      <c r="Z301" s="678"/>
      <c r="AA301" s="678"/>
      <c r="AB301" s="678"/>
      <c r="AC301" s="678"/>
      <c r="AD301" s="678"/>
      <c r="AE301" s="678"/>
      <c r="AF301" s="678"/>
      <c r="AG301" s="678"/>
      <c r="AH301" s="961"/>
      <c r="AI301" s="961"/>
      <c r="AJ301" s="961"/>
      <c r="AK301" s="961"/>
    </row>
    <row r="302" spans="1:37" hidden="1" x14ac:dyDescent="0.25">
      <c r="A302" s="211"/>
      <c r="B302" s="2361" t="s">
        <v>348</v>
      </c>
      <c r="C302" s="2361"/>
      <c r="D302" s="2361"/>
      <c r="E302" s="2361"/>
      <c r="F302" s="2361"/>
      <c r="G302" s="2361"/>
      <c r="H302" s="2361"/>
      <c r="I302" s="2361"/>
      <c r="J302" s="2361"/>
      <c r="K302" s="2361"/>
      <c r="L302" s="2361"/>
      <c r="M302" s="2361"/>
      <c r="N302" s="2361"/>
      <c r="O302" s="2361"/>
      <c r="P302" s="2361"/>
      <c r="Q302" s="2361"/>
      <c r="R302" s="2361"/>
      <c r="S302" s="2361"/>
      <c r="T302" s="2361"/>
      <c r="U302" s="2361"/>
      <c r="V302" s="2361"/>
      <c r="W302" s="2361"/>
      <c r="Y302" s="678"/>
      <c r="Z302" s="678"/>
      <c r="AA302" s="678"/>
      <c r="AB302" s="678"/>
      <c r="AC302" s="678"/>
      <c r="AD302" s="678"/>
      <c r="AE302" s="678"/>
      <c r="AF302" s="678"/>
      <c r="AG302" s="678"/>
      <c r="AH302" s="961"/>
      <c r="AI302" s="961"/>
      <c r="AJ302" s="961"/>
      <c r="AK302" s="961"/>
    </row>
    <row r="303" spans="1:37" hidden="1" x14ac:dyDescent="0.25">
      <c r="A303" s="211"/>
      <c r="B303" s="2362" t="s">
        <v>3</v>
      </c>
      <c r="C303" s="2362"/>
      <c r="D303" s="2362"/>
      <c r="E303" s="2362"/>
      <c r="F303" s="2362"/>
      <c r="G303" s="2362"/>
      <c r="H303" s="2362"/>
      <c r="I303" s="2362"/>
      <c r="J303" s="2362"/>
      <c r="K303" s="2362"/>
      <c r="L303" s="2362"/>
      <c r="M303" s="2362"/>
      <c r="N303" s="2362"/>
      <c r="O303" s="2362"/>
      <c r="P303" s="2362"/>
      <c r="Q303" s="2362"/>
      <c r="R303" s="2362"/>
      <c r="S303" s="2362"/>
      <c r="T303" s="2362"/>
      <c r="U303" s="2362"/>
      <c r="V303" s="2362"/>
      <c r="W303" s="2362"/>
      <c r="Y303" s="678"/>
      <c r="Z303" s="678"/>
      <c r="AA303" s="678"/>
      <c r="AB303" s="678"/>
      <c r="AC303" s="678"/>
      <c r="AD303" s="678"/>
      <c r="AE303" s="678"/>
      <c r="AF303" s="678"/>
      <c r="AG303" s="678"/>
      <c r="AH303" s="961"/>
      <c r="AI303" s="961"/>
      <c r="AJ303" s="961"/>
      <c r="AK303" s="961"/>
    </row>
    <row r="304" spans="1:37" hidden="1" x14ac:dyDescent="0.25">
      <c r="A304" s="211"/>
      <c r="B304" s="531" t="s">
        <v>709</v>
      </c>
      <c r="C304" s="531" t="s">
        <v>710</v>
      </c>
      <c r="D304" s="531" t="s">
        <v>711</v>
      </c>
      <c r="E304" s="531" t="s">
        <v>712</v>
      </c>
      <c r="F304" s="531"/>
      <c r="G304" s="531"/>
      <c r="H304" s="531" t="s">
        <v>713</v>
      </c>
      <c r="I304" s="531"/>
      <c r="J304" s="531" t="s">
        <v>714</v>
      </c>
      <c r="K304" s="531"/>
      <c r="L304" s="531" t="s">
        <v>653</v>
      </c>
      <c r="M304" s="531"/>
      <c r="N304" s="531" t="s">
        <v>664</v>
      </c>
      <c r="O304" s="531"/>
      <c r="P304" s="531" t="s">
        <v>1581</v>
      </c>
      <c r="Q304" s="531"/>
      <c r="R304" s="531"/>
      <c r="S304" s="531" t="s">
        <v>1585</v>
      </c>
      <c r="T304" s="531"/>
      <c r="U304" s="531" t="s">
        <v>1458</v>
      </c>
      <c r="V304" s="531"/>
      <c r="W304" s="531" t="s">
        <v>1459</v>
      </c>
      <c r="Y304" s="678"/>
      <c r="Z304" s="678"/>
      <c r="AA304" s="678"/>
      <c r="AB304" s="678"/>
      <c r="AC304" s="678"/>
      <c r="AD304" s="678"/>
      <c r="AE304" s="678"/>
      <c r="AF304" s="678"/>
      <c r="AG304" s="678"/>
      <c r="AH304" s="961"/>
      <c r="AI304" s="961"/>
      <c r="AJ304" s="961"/>
      <c r="AK304" s="961"/>
    </row>
    <row r="305" spans="1:37" hidden="1" x14ac:dyDescent="0.25">
      <c r="A305" s="211"/>
      <c r="B305" s="211"/>
      <c r="C305" s="211"/>
      <c r="D305" s="211"/>
      <c r="E305" s="211"/>
      <c r="F305" s="211"/>
      <c r="G305" s="211"/>
      <c r="H305" s="211"/>
      <c r="I305" s="211"/>
      <c r="J305" s="211"/>
      <c r="K305" s="211"/>
      <c r="L305" s="211"/>
      <c r="M305" s="211"/>
      <c r="O305" s="211"/>
      <c r="P305" s="211"/>
      <c r="Q305" s="211"/>
      <c r="R305" s="211"/>
      <c r="S305" s="211"/>
      <c r="T305" s="211"/>
      <c r="U305" s="211"/>
      <c r="V305" s="211"/>
      <c r="W305" s="211"/>
      <c r="Y305" s="678"/>
      <c r="Z305" s="678"/>
      <c r="AA305" s="678"/>
      <c r="AB305" s="678"/>
      <c r="AC305" s="678"/>
      <c r="AD305" s="678"/>
      <c r="AE305" s="678"/>
      <c r="AF305" s="678"/>
      <c r="AG305" s="678"/>
      <c r="AH305" s="961"/>
      <c r="AI305" s="961"/>
      <c r="AJ305" s="961"/>
      <c r="AK305" s="961"/>
    </row>
    <row r="306" spans="1:37" hidden="1" x14ac:dyDescent="0.25">
      <c r="A306" s="211"/>
      <c r="B306" s="211" t="s">
        <v>350</v>
      </c>
      <c r="C306" s="211"/>
      <c r="D306" s="211" t="s">
        <v>351</v>
      </c>
      <c r="E306" s="211" t="s">
        <v>352</v>
      </c>
      <c r="F306" s="211" t="s">
        <v>196</v>
      </c>
      <c r="G306" s="211"/>
      <c r="H306" s="211" t="s">
        <v>353</v>
      </c>
      <c r="I306" s="211"/>
      <c r="J306" s="211" t="s">
        <v>354</v>
      </c>
      <c r="K306" s="211"/>
      <c r="L306" s="211" t="s">
        <v>353</v>
      </c>
      <c r="M306" s="211"/>
      <c r="N306" s="211" t="s">
        <v>355</v>
      </c>
      <c r="O306" s="211"/>
      <c r="P306" s="211" t="s">
        <v>353</v>
      </c>
      <c r="Q306" s="211" t="s">
        <v>197</v>
      </c>
      <c r="R306" s="211"/>
      <c r="S306" s="211" t="s">
        <v>355</v>
      </c>
      <c r="T306" s="211"/>
      <c r="U306" s="211" t="s">
        <v>356</v>
      </c>
      <c r="V306" s="211"/>
      <c r="W306" s="211" t="s">
        <v>355</v>
      </c>
      <c r="Y306" s="678"/>
      <c r="Z306" s="678"/>
      <c r="AA306" s="678"/>
      <c r="AB306" s="678"/>
      <c r="AC306" s="678"/>
      <c r="AD306" s="678"/>
      <c r="AE306" s="678"/>
      <c r="AF306" s="678"/>
      <c r="AG306" s="678"/>
      <c r="AH306" s="961"/>
      <c r="AI306" s="961"/>
      <c r="AJ306" s="961"/>
      <c r="AK306" s="961"/>
    </row>
    <row r="307" spans="1:37" hidden="1" x14ac:dyDescent="0.25">
      <c r="A307" s="211"/>
      <c r="B307" s="221" t="s">
        <v>357</v>
      </c>
      <c r="C307" s="221" t="s">
        <v>358</v>
      </c>
      <c r="D307" s="221" t="s">
        <v>359</v>
      </c>
      <c r="E307" s="221" t="s">
        <v>360</v>
      </c>
      <c r="F307" s="221" t="s">
        <v>364</v>
      </c>
      <c r="G307" s="434"/>
      <c r="H307" s="221" t="s">
        <v>361</v>
      </c>
      <c r="I307" s="211"/>
      <c r="J307" s="221" t="s">
        <v>361</v>
      </c>
      <c r="K307" s="211"/>
      <c r="L307" s="221" t="s">
        <v>362</v>
      </c>
      <c r="M307" s="211"/>
      <c r="N307" s="221" t="s">
        <v>362</v>
      </c>
      <c r="O307" s="211"/>
      <c r="P307" s="221" t="s">
        <v>363</v>
      </c>
      <c r="Q307" s="221" t="s">
        <v>198</v>
      </c>
      <c r="R307" s="211"/>
      <c r="S307" s="221" t="s">
        <v>364</v>
      </c>
      <c r="T307" s="211"/>
      <c r="U307" s="221" t="s">
        <v>365</v>
      </c>
      <c r="V307" s="211"/>
      <c r="W307" s="221" t="s">
        <v>1371</v>
      </c>
      <c r="Y307" s="793"/>
      <c r="Z307" s="794" t="s">
        <v>547</v>
      </c>
      <c r="AA307" s="795"/>
      <c r="AB307" s="795"/>
      <c r="AC307" s="794"/>
      <c r="AD307" s="794"/>
      <c r="AE307" s="794"/>
      <c r="AF307" s="794"/>
      <c r="AG307" s="796"/>
      <c r="AH307" s="961"/>
      <c r="AI307" s="961"/>
      <c r="AJ307" s="961"/>
      <c r="AK307" s="961"/>
    </row>
    <row r="308" spans="1:37" hidden="1" x14ac:dyDescent="0.25">
      <c r="A308" s="211"/>
      <c r="B308" s="211"/>
      <c r="C308" s="211"/>
      <c r="D308" s="211"/>
      <c r="E308" s="211"/>
      <c r="F308" s="211"/>
      <c r="G308" s="211"/>
      <c r="H308" s="211"/>
      <c r="I308" s="211"/>
      <c r="J308" s="211"/>
      <c r="K308" s="211"/>
      <c r="L308" s="211"/>
      <c r="M308" s="211"/>
      <c r="O308" s="211"/>
      <c r="P308" s="211"/>
      <c r="Q308" s="211"/>
      <c r="R308" s="211"/>
      <c r="S308" s="211"/>
      <c r="T308" s="211"/>
      <c r="U308" s="211"/>
      <c r="V308" s="211"/>
      <c r="W308" s="211"/>
      <c r="Y308" s="797" t="s">
        <v>1132</v>
      </c>
      <c r="Z308" s="610"/>
      <c r="AA308" s="798"/>
      <c r="AB308" s="798"/>
      <c r="AC308" s="610"/>
      <c r="AD308" s="610"/>
      <c r="AE308" s="610"/>
      <c r="AF308" s="610"/>
      <c r="AG308" s="799"/>
      <c r="AH308" s="961"/>
      <c r="AI308" s="961"/>
      <c r="AJ308" s="961"/>
      <c r="AK308" s="961"/>
    </row>
    <row r="309" spans="1:37" hidden="1" x14ac:dyDescent="0.25">
      <c r="A309" s="211"/>
      <c r="B309" s="211"/>
      <c r="C309" s="211"/>
      <c r="D309" s="223" t="s">
        <v>366</v>
      </c>
      <c r="E309" s="532">
        <v>40359</v>
      </c>
      <c r="F309" s="222">
        <v>60</v>
      </c>
      <c r="G309" s="223"/>
      <c r="H309" s="533">
        <v>112</v>
      </c>
      <c r="I309" s="223"/>
      <c r="J309" s="222">
        <f t="shared" ref="J309:J323" si="38">SUM(U309*H309)</f>
        <v>1929.76</v>
      </c>
      <c r="K309" s="223"/>
      <c r="L309" s="222">
        <v>120</v>
      </c>
      <c r="M309" s="223"/>
      <c r="N309" s="222">
        <f t="shared" ref="N309:N323" si="39">SUM(U309*L309)</f>
        <v>2067.6</v>
      </c>
      <c r="O309" s="223"/>
      <c r="P309" s="222">
        <v>0</v>
      </c>
      <c r="Q309" s="222">
        <f>SUM(F309+H309-L309)+P309</f>
        <v>52</v>
      </c>
      <c r="R309" s="223"/>
      <c r="S309" s="222">
        <f t="shared" ref="S309:S323" si="40">IF(Q309&lt;360, Q309, 360)</f>
        <v>52</v>
      </c>
      <c r="T309" s="223"/>
      <c r="U309" s="222">
        <v>17.23</v>
      </c>
      <c r="V309" s="223"/>
      <c r="W309" s="222">
        <f t="shared" ref="W309:W323" si="41">SUM(S309*U309)</f>
        <v>895.96</v>
      </c>
      <c r="Y309" s="800" t="s">
        <v>1131</v>
      </c>
      <c r="Z309" s="801"/>
      <c r="AA309" s="802">
        <f>AC327</f>
        <v>47284.94</v>
      </c>
      <c r="AB309" s="803"/>
      <c r="AC309" s="803"/>
      <c r="AD309" s="804"/>
      <c r="AE309" s="804"/>
      <c r="AF309" s="804"/>
      <c r="AG309" s="805"/>
      <c r="AH309" s="961"/>
      <c r="AI309" s="961"/>
      <c r="AJ309" s="961"/>
      <c r="AK309" s="961"/>
    </row>
    <row r="310" spans="1:37" hidden="1" x14ac:dyDescent="0.25">
      <c r="A310" s="211"/>
      <c r="B310" s="211"/>
      <c r="C310" s="211"/>
      <c r="D310" s="223" t="s">
        <v>366</v>
      </c>
      <c r="E310" s="532">
        <v>40359</v>
      </c>
      <c r="F310" s="222">
        <v>0</v>
      </c>
      <c r="G310" s="223"/>
      <c r="H310" s="533">
        <v>160</v>
      </c>
      <c r="I310" s="223"/>
      <c r="J310" s="222">
        <f t="shared" si="38"/>
        <v>3560</v>
      </c>
      <c r="K310" s="223"/>
      <c r="L310" s="222">
        <v>120</v>
      </c>
      <c r="M310" s="223"/>
      <c r="N310" s="222">
        <f t="shared" si="39"/>
        <v>2670</v>
      </c>
      <c r="O310" s="223"/>
      <c r="P310" s="223">
        <v>0</v>
      </c>
      <c r="Q310" s="222">
        <f t="shared" ref="Q310:Q323" si="42">SUM(F310+H310-L310)+P310</f>
        <v>40</v>
      </c>
      <c r="R310" s="223"/>
      <c r="S310" s="222">
        <f t="shared" si="40"/>
        <v>40</v>
      </c>
      <c r="T310" s="223"/>
      <c r="U310" s="222">
        <v>22.25</v>
      </c>
      <c r="V310" s="223"/>
      <c r="W310" s="222">
        <f t="shared" si="41"/>
        <v>890</v>
      </c>
      <c r="Y310" s="806" t="s">
        <v>1131</v>
      </c>
      <c r="Z310" s="807"/>
      <c r="AA310" s="808">
        <f>+AE327</f>
        <v>3617.2979100000002</v>
      </c>
      <c r="AB310" s="809"/>
      <c r="AC310" s="808"/>
      <c r="AD310" s="810"/>
      <c r="AE310" s="810"/>
      <c r="AF310" s="810"/>
      <c r="AG310" s="811"/>
      <c r="AH310" s="961"/>
      <c r="AI310" s="961"/>
      <c r="AJ310" s="961"/>
      <c r="AK310" s="961"/>
    </row>
    <row r="311" spans="1:37" hidden="1" x14ac:dyDescent="0.25">
      <c r="A311" s="211"/>
      <c r="B311" s="211"/>
      <c r="C311" s="211"/>
      <c r="D311" s="223" t="s">
        <v>366</v>
      </c>
      <c r="E311" s="532">
        <v>40359</v>
      </c>
      <c r="F311" s="222">
        <v>132</v>
      </c>
      <c r="G311" s="223"/>
      <c r="H311" s="533">
        <v>144</v>
      </c>
      <c r="I311" s="223"/>
      <c r="J311" s="222">
        <f t="shared" si="38"/>
        <v>2344.3200000000002</v>
      </c>
      <c r="K311" s="223"/>
      <c r="L311" s="222">
        <v>144</v>
      </c>
      <c r="M311" s="223"/>
      <c r="N311" s="222">
        <f t="shared" si="39"/>
        <v>2344.3200000000002</v>
      </c>
      <c r="O311" s="223"/>
      <c r="P311" s="223">
        <v>0</v>
      </c>
      <c r="Q311" s="222">
        <f t="shared" si="42"/>
        <v>132</v>
      </c>
      <c r="R311" s="223"/>
      <c r="S311" s="222">
        <f t="shared" si="40"/>
        <v>132</v>
      </c>
      <c r="T311" s="223"/>
      <c r="U311" s="222">
        <v>16.28</v>
      </c>
      <c r="V311" s="223"/>
      <c r="W311" s="222">
        <f t="shared" si="41"/>
        <v>2148.96</v>
      </c>
      <c r="Y311" s="812" t="s">
        <v>802</v>
      </c>
      <c r="Z311" s="807"/>
      <c r="AA311" s="809"/>
      <c r="AB311" s="809"/>
      <c r="AC311" s="808">
        <f>+AG327</f>
        <v>50902.237910000003</v>
      </c>
      <c r="AD311" s="610"/>
      <c r="AE311" s="610"/>
      <c r="AF311" s="610"/>
      <c r="AG311" s="799"/>
      <c r="AH311" s="961"/>
      <c r="AI311" s="961"/>
      <c r="AJ311" s="961"/>
      <c r="AK311" s="961"/>
    </row>
    <row r="312" spans="1:37" hidden="1" x14ac:dyDescent="0.25">
      <c r="A312" s="211"/>
      <c r="B312" s="211"/>
      <c r="C312" s="211"/>
      <c r="D312" s="223" t="s">
        <v>366</v>
      </c>
      <c r="E312" s="532">
        <v>40359</v>
      </c>
      <c r="F312" s="222">
        <v>360</v>
      </c>
      <c r="G312" s="223"/>
      <c r="H312" s="533">
        <v>168</v>
      </c>
      <c r="I312" s="223"/>
      <c r="J312" s="222">
        <f t="shared" si="38"/>
        <v>2768.64</v>
      </c>
      <c r="K312" s="223"/>
      <c r="L312" s="222">
        <v>144</v>
      </c>
      <c r="M312" s="223"/>
      <c r="N312" s="222">
        <f t="shared" si="39"/>
        <v>2373.12</v>
      </c>
      <c r="O312" s="223"/>
      <c r="P312" s="223">
        <v>0</v>
      </c>
      <c r="Q312" s="222">
        <f t="shared" si="42"/>
        <v>384</v>
      </c>
      <c r="R312" s="223"/>
      <c r="S312" s="222">
        <f t="shared" si="40"/>
        <v>360</v>
      </c>
      <c r="T312" s="223"/>
      <c r="U312" s="222">
        <v>16.48</v>
      </c>
      <c r="V312" s="223"/>
      <c r="W312" s="222">
        <f t="shared" si="41"/>
        <v>5932.8</v>
      </c>
      <c r="Y312" s="797"/>
      <c r="Z312" s="610"/>
      <c r="AA312" s="610"/>
      <c r="AB312" s="610"/>
      <c r="AC312" s="610"/>
      <c r="AD312" s="804"/>
      <c r="AE312" s="804"/>
      <c r="AF312" s="804"/>
      <c r="AG312" s="805"/>
      <c r="AH312" s="961"/>
      <c r="AI312" s="961"/>
      <c r="AJ312" s="961"/>
      <c r="AK312" s="961"/>
    </row>
    <row r="313" spans="1:37" hidden="1" x14ac:dyDescent="0.25">
      <c r="A313" s="211"/>
      <c r="B313" s="211"/>
      <c r="C313" s="211"/>
      <c r="D313" s="223" t="s">
        <v>366</v>
      </c>
      <c r="E313" s="532">
        <v>40359</v>
      </c>
      <c r="F313" s="222">
        <v>45</v>
      </c>
      <c r="G313" s="223"/>
      <c r="H313" s="533">
        <v>168</v>
      </c>
      <c r="I313" s="223"/>
      <c r="J313" s="222">
        <f t="shared" si="38"/>
        <v>2333.52</v>
      </c>
      <c r="K313" s="223"/>
      <c r="L313" s="222">
        <v>60</v>
      </c>
      <c r="M313" s="223"/>
      <c r="N313" s="222">
        <f t="shared" si="39"/>
        <v>833.40000000000009</v>
      </c>
      <c r="O313" s="223"/>
      <c r="P313" s="223">
        <v>0</v>
      </c>
      <c r="Q313" s="222">
        <f t="shared" si="42"/>
        <v>153</v>
      </c>
      <c r="R313" s="223"/>
      <c r="S313" s="222">
        <f t="shared" si="40"/>
        <v>153</v>
      </c>
      <c r="T313" s="223"/>
      <c r="U313" s="222">
        <v>13.89</v>
      </c>
      <c r="V313" s="223"/>
      <c r="W313" s="222">
        <f t="shared" si="41"/>
        <v>2125.17</v>
      </c>
      <c r="Y313" s="800" t="s">
        <v>803</v>
      </c>
      <c r="Z313" s="801"/>
      <c r="AA313" s="802">
        <f>+AG329</f>
        <v>47044.148030000004</v>
      </c>
      <c r="AB313" s="803"/>
      <c r="AC313" s="803"/>
      <c r="AD313" s="810"/>
      <c r="AE313" s="810"/>
      <c r="AF313" s="810"/>
      <c r="AG313" s="811"/>
      <c r="AH313" s="961"/>
      <c r="AI313" s="961"/>
      <c r="AJ313" s="961"/>
      <c r="AK313" s="961"/>
    </row>
    <row r="314" spans="1:37" hidden="1" x14ac:dyDescent="0.25">
      <c r="A314" s="211"/>
      <c r="B314" s="211"/>
      <c r="C314" s="211"/>
      <c r="D314" s="223" t="s">
        <v>366</v>
      </c>
      <c r="E314" s="532">
        <v>40359</v>
      </c>
      <c r="F314" s="222">
        <v>96</v>
      </c>
      <c r="G314" s="223"/>
      <c r="H314" s="533">
        <v>120</v>
      </c>
      <c r="I314" s="223"/>
      <c r="J314" s="222">
        <f t="shared" si="38"/>
        <v>1887.6000000000001</v>
      </c>
      <c r="K314" s="223"/>
      <c r="L314" s="222">
        <v>132</v>
      </c>
      <c r="M314" s="223"/>
      <c r="N314" s="222">
        <f t="shared" si="39"/>
        <v>2076.36</v>
      </c>
      <c r="O314" s="223"/>
      <c r="P314" s="223">
        <v>0</v>
      </c>
      <c r="Q314" s="222">
        <f t="shared" si="42"/>
        <v>84</v>
      </c>
      <c r="R314" s="223"/>
      <c r="S314" s="222">
        <f t="shared" si="40"/>
        <v>84</v>
      </c>
      <c r="T314" s="223"/>
      <c r="U314" s="222">
        <v>15.73</v>
      </c>
      <c r="V314" s="223"/>
      <c r="W314" s="222">
        <f t="shared" si="41"/>
        <v>1321.32</v>
      </c>
      <c r="Y314" s="812" t="s">
        <v>804</v>
      </c>
      <c r="Z314" s="807"/>
      <c r="AA314" s="809"/>
      <c r="AB314" s="809"/>
      <c r="AC314" s="808">
        <f>+AC329</f>
        <v>43701.020000000004</v>
      </c>
      <c r="AD314" s="810"/>
      <c r="AE314" s="810"/>
      <c r="AF314" s="810"/>
      <c r="AG314" s="805"/>
      <c r="AH314" s="961"/>
      <c r="AI314" s="961"/>
      <c r="AJ314" s="961"/>
      <c r="AK314" s="961"/>
    </row>
    <row r="315" spans="1:37" hidden="1" x14ac:dyDescent="0.25">
      <c r="A315" s="211"/>
      <c r="B315" s="211"/>
      <c r="C315" s="211"/>
      <c r="D315" s="223" t="s">
        <v>366</v>
      </c>
      <c r="E315" s="532">
        <v>40359</v>
      </c>
      <c r="F315" s="222">
        <v>0</v>
      </c>
      <c r="G315" s="223"/>
      <c r="H315" s="533">
        <v>160</v>
      </c>
      <c r="I315" s="223"/>
      <c r="J315" s="222">
        <f t="shared" si="38"/>
        <v>3641.6000000000004</v>
      </c>
      <c r="K315" s="223"/>
      <c r="L315" s="222">
        <v>60</v>
      </c>
      <c r="M315" s="223"/>
      <c r="N315" s="222">
        <f t="shared" si="39"/>
        <v>1365.6000000000001</v>
      </c>
      <c r="O315" s="223"/>
      <c r="P315" s="223">
        <v>0</v>
      </c>
      <c r="Q315" s="222">
        <f t="shared" si="42"/>
        <v>100</v>
      </c>
      <c r="R315" s="223"/>
      <c r="S315" s="222">
        <f t="shared" si="40"/>
        <v>100</v>
      </c>
      <c r="T315" s="223"/>
      <c r="U315" s="222">
        <v>22.76</v>
      </c>
      <c r="V315" s="223"/>
      <c r="W315" s="222">
        <f t="shared" si="41"/>
        <v>2276</v>
      </c>
      <c r="Y315" s="819" t="s">
        <v>1129</v>
      </c>
      <c r="Z315" s="820"/>
      <c r="AA315" s="820"/>
      <c r="AB315" s="820"/>
      <c r="AC315" s="699">
        <f>+AE329</f>
        <v>3343.1280300000003</v>
      </c>
      <c r="AD315" s="820"/>
      <c r="AE315" s="820"/>
      <c r="AF315" s="820"/>
      <c r="AG315" s="821"/>
      <c r="AH315" s="961"/>
      <c r="AI315" s="961"/>
      <c r="AJ315" s="961"/>
      <c r="AK315" s="961"/>
    </row>
    <row r="316" spans="1:37" hidden="1" x14ac:dyDescent="0.25">
      <c r="A316" s="211"/>
      <c r="B316" s="211"/>
      <c r="C316" s="211"/>
      <c r="D316" s="223" t="s">
        <v>366</v>
      </c>
      <c r="E316" s="532">
        <v>40359</v>
      </c>
      <c r="F316" s="222">
        <v>140</v>
      </c>
      <c r="G316" s="223"/>
      <c r="H316" s="533">
        <v>120</v>
      </c>
      <c r="I316" s="223"/>
      <c r="J316" s="222">
        <f t="shared" si="38"/>
        <v>2365.2000000000003</v>
      </c>
      <c r="K316" s="223"/>
      <c r="L316" s="222">
        <v>160</v>
      </c>
      <c r="M316" s="223"/>
      <c r="N316" s="222">
        <f t="shared" si="39"/>
        <v>3153.6000000000004</v>
      </c>
      <c r="O316" s="223"/>
      <c r="P316" s="223">
        <v>0</v>
      </c>
      <c r="Q316" s="222">
        <f t="shared" si="42"/>
        <v>100</v>
      </c>
      <c r="R316" s="223"/>
      <c r="S316" s="222">
        <f t="shared" si="40"/>
        <v>100</v>
      </c>
      <c r="T316" s="223"/>
      <c r="U316" s="222">
        <v>19.71</v>
      </c>
      <c r="V316" s="223"/>
      <c r="W316" s="222">
        <f t="shared" si="41"/>
        <v>1971</v>
      </c>
      <c r="Y316" s="678"/>
      <c r="Z316" s="678"/>
      <c r="AA316" s="678"/>
      <c r="AB316" s="678"/>
      <c r="AC316" s="678"/>
      <c r="AD316" s="678"/>
      <c r="AE316" s="678"/>
      <c r="AF316" s="678"/>
      <c r="AG316" s="678"/>
      <c r="AH316" s="961"/>
      <c r="AI316" s="961"/>
      <c r="AJ316" s="961"/>
      <c r="AK316" s="961"/>
    </row>
    <row r="317" spans="1:37" hidden="1" x14ac:dyDescent="0.25">
      <c r="A317" s="211"/>
      <c r="B317" s="211"/>
      <c r="C317" s="211"/>
      <c r="D317" s="223" t="s">
        <v>366</v>
      </c>
      <c r="E317" s="532">
        <v>40359</v>
      </c>
      <c r="F317" s="222">
        <v>80</v>
      </c>
      <c r="G317" s="223"/>
      <c r="H317" s="533">
        <v>80</v>
      </c>
      <c r="I317" s="223"/>
      <c r="J317" s="222">
        <f t="shared" si="38"/>
        <v>1100</v>
      </c>
      <c r="K317" s="223"/>
      <c r="L317" s="222">
        <v>40</v>
      </c>
      <c r="M317" s="223"/>
      <c r="N317" s="222">
        <f t="shared" si="39"/>
        <v>550</v>
      </c>
      <c r="O317" s="223"/>
      <c r="P317" s="223">
        <v>0</v>
      </c>
      <c r="Q317" s="222">
        <f t="shared" si="42"/>
        <v>120</v>
      </c>
      <c r="R317" s="223"/>
      <c r="S317" s="222">
        <f t="shared" si="40"/>
        <v>120</v>
      </c>
      <c r="T317" s="223"/>
      <c r="U317" s="222">
        <v>13.75</v>
      </c>
      <c r="V317" s="223"/>
      <c r="W317" s="222">
        <f t="shared" si="41"/>
        <v>1650</v>
      </c>
      <c r="Y317" s="678"/>
      <c r="Z317" s="678"/>
      <c r="AA317" s="678"/>
      <c r="AB317" s="678"/>
      <c r="AC317" s="678"/>
      <c r="AD317" s="678"/>
      <c r="AE317" s="678"/>
      <c r="AF317" s="678"/>
      <c r="AG317" s="678"/>
      <c r="AH317" s="961"/>
      <c r="AI317" s="961"/>
      <c r="AJ317" s="961"/>
      <c r="AK317" s="961"/>
    </row>
    <row r="318" spans="1:37" hidden="1" x14ac:dyDescent="0.25">
      <c r="A318" s="211"/>
      <c r="B318" s="211"/>
      <c r="C318" s="211"/>
      <c r="D318" s="223" t="s">
        <v>366</v>
      </c>
      <c r="E318" s="532">
        <v>40359</v>
      </c>
      <c r="F318" s="222">
        <v>262</v>
      </c>
      <c r="G318" s="223"/>
      <c r="H318" s="533">
        <v>136</v>
      </c>
      <c r="I318" s="223"/>
      <c r="J318" s="222">
        <f t="shared" si="38"/>
        <v>2623.44</v>
      </c>
      <c r="K318" s="223"/>
      <c r="L318" s="222">
        <v>144</v>
      </c>
      <c r="M318" s="223"/>
      <c r="N318" s="222">
        <f t="shared" si="39"/>
        <v>2777.7599999999998</v>
      </c>
      <c r="O318" s="223"/>
      <c r="P318" s="223">
        <v>0</v>
      </c>
      <c r="Q318" s="222">
        <f t="shared" si="42"/>
        <v>254</v>
      </c>
      <c r="R318" s="223"/>
      <c r="S318" s="222">
        <f t="shared" si="40"/>
        <v>254</v>
      </c>
      <c r="T318" s="223"/>
      <c r="U318" s="222">
        <v>19.29</v>
      </c>
      <c r="V318" s="223"/>
      <c r="W318" s="222">
        <f t="shared" si="41"/>
        <v>4899.66</v>
      </c>
      <c r="Y318" s="678"/>
      <c r="Z318" s="678"/>
      <c r="AA318" s="678"/>
      <c r="AB318" s="678"/>
      <c r="AC318" s="678"/>
      <c r="AD318" s="678"/>
      <c r="AE318" s="678"/>
      <c r="AF318" s="678"/>
      <c r="AG318" s="678"/>
      <c r="AH318" s="961"/>
      <c r="AI318" s="961"/>
      <c r="AJ318" s="961"/>
      <c r="AK318" s="961"/>
    </row>
    <row r="319" spans="1:37" hidden="1" x14ac:dyDescent="0.25">
      <c r="A319" s="211"/>
      <c r="B319" s="211"/>
      <c r="C319" s="211"/>
      <c r="D319" s="223" t="s">
        <v>366</v>
      </c>
      <c r="E319" s="532">
        <v>40359</v>
      </c>
      <c r="F319" s="222">
        <v>202</v>
      </c>
      <c r="G319" s="223"/>
      <c r="H319" s="533">
        <v>168</v>
      </c>
      <c r="I319" s="223"/>
      <c r="J319" s="222">
        <f t="shared" si="38"/>
        <v>4058.88</v>
      </c>
      <c r="K319" s="223"/>
      <c r="L319" s="222">
        <v>120</v>
      </c>
      <c r="M319" s="223"/>
      <c r="N319" s="222">
        <f t="shared" si="39"/>
        <v>2899.2</v>
      </c>
      <c r="O319" s="223"/>
      <c r="P319" s="223">
        <v>0</v>
      </c>
      <c r="Q319" s="222">
        <f t="shared" si="42"/>
        <v>250</v>
      </c>
      <c r="R319" s="223"/>
      <c r="S319" s="222">
        <f t="shared" si="40"/>
        <v>250</v>
      </c>
      <c r="T319" s="223"/>
      <c r="U319" s="222">
        <v>24.16</v>
      </c>
      <c r="V319" s="223"/>
      <c r="W319" s="222">
        <f t="shared" si="41"/>
        <v>6040</v>
      </c>
      <c r="Y319" s="678"/>
      <c r="Z319" s="678"/>
      <c r="AA319" s="678"/>
      <c r="AB319" s="678"/>
      <c r="AC319" s="678"/>
      <c r="AD319" s="678"/>
      <c r="AE319" s="678"/>
      <c r="AF319" s="678"/>
      <c r="AG319" s="678"/>
      <c r="AH319" s="961"/>
      <c r="AI319" s="961"/>
      <c r="AJ319" s="961"/>
      <c r="AK319" s="961"/>
    </row>
    <row r="320" spans="1:37" hidden="1" x14ac:dyDescent="0.25">
      <c r="A320" s="211"/>
      <c r="B320" s="211"/>
      <c r="C320" s="211"/>
      <c r="D320" s="223" t="s">
        <v>366</v>
      </c>
      <c r="E320" s="532">
        <v>40359</v>
      </c>
      <c r="F320" s="222">
        <v>271</v>
      </c>
      <c r="G320" s="223"/>
      <c r="H320" s="533">
        <v>126</v>
      </c>
      <c r="I320" s="223"/>
      <c r="J320" s="222">
        <f t="shared" si="38"/>
        <v>2860.2</v>
      </c>
      <c r="K320" s="223"/>
      <c r="L320" s="222">
        <v>162</v>
      </c>
      <c r="M320" s="223"/>
      <c r="N320" s="222">
        <f t="shared" si="39"/>
        <v>3677.4</v>
      </c>
      <c r="O320" s="223"/>
      <c r="P320" s="223">
        <v>0</v>
      </c>
      <c r="Q320" s="222">
        <f t="shared" si="42"/>
        <v>235</v>
      </c>
      <c r="R320" s="223"/>
      <c r="S320" s="222">
        <f t="shared" si="40"/>
        <v>235</v>
      </c>
      <c r="T320" s="223"/>
      <c r="U320" s="222">
        <v>22.7</v>
      </c>
      <c r="V320" s="223"/>
      <c r="W320" s="222">
        <f t="shared" si="41"/>
        <v>5334.5</v>
      </c>
      <c r="Y320" s="678"/>
      <c r="Z320" s="678"/>
      <c r="AA320" s="678"/>
      <c r="AB320" s="678"/>
      <c r="AC320" s="678"/>
      <c r="AD320" s="678"/>
      <c r="AE320" s="678"/>
      <c r="AF320" s="678"/>
      <c r="AG320" s="678"/>
      <c r="AH320" s="961"/>
      <c r="AI320" s="961"/>
      <c r="AJ320" s="961"/>
      <c r="AK320" s="961"/>
    </row>
    <row r="321" spans="1:37" ht="13.8" hidden="1" thickBot="1" x14ac:dyDescent="0.3">
      <c r="A321" s="211"/>
      <c r="B321" s="211"/>
      <c r="C321" s="211"/>
      <c r="D321" s="223" t="s">
        <v>366</v>
      </c>
      <c r="E321" s="532">
        <v>40359</v>
      </c>
      <c r="F321" s="222">
        <v>87</v>
      </c>
      <c r="G321" s="223"/>
      <c r="H321" s="533">
        <v>120</v>
      </c>
      <c r="I321" s="223"/>
      <c r="J321" s="222">
        <f t="shared" si="38"/>
        <v>4155.6000000000004</v>
      </c>
      <c r="K321" s="223"/>
      <c r="L321" s="222">
        <v>144</v>
      </c>
      <c r="M321" s="223"/>
      <c r="N321" s="222">
        <f t="shared" si="39"/>
        <v>4986.72</v>
      </c>
      <c r="O321" s="223"/>
      <c r="P321" s="223">
        <v>0</v>
      </c>
      <c r="Q321" s="222">
        <f t="shared" si="42"/>
        <v>63</v>
      </c>
      <c r="R321" s="223"/>
      <c r="S321" s="222">
        <f t="shared" si="40"/>
        <v>63</v>
      </c>
      <c r="T321" s="223"/>
      <c r="U321" s="222">
        <v>34.630000000000003</v>
      </c>
      <c r="V321" s="223"/>
      <c r="W321" s="222">
        <f t="shared" si="41"/>
        <v>2181.69</v>
      </c>
      <c r="Y321" s="678"/>
      <c r="Z321" s="678"/>
      <c r="AA321" s="678"/>
      <c r="AB321" s="678"/>
      <c r="AC321" s="678"/>
      <c r="AD321" s="678"/>
      <c r="AE321" s="678"/>
      <c r="AF321" s="678"/>
      <c r="AG321" s="678"/>
      <c r="AH321" s="961"/>
      <c r="AI321" s="961"/>
      <c r="AJ321" s="961"/>
      <c r="AK321" s="961"/>
    </row>
    <row r="322" spans="1:37" hidden="1" x14ac:dyDescent="0.25">
      <c r="A322" s="211"/>
      <c r="B322" s="211"/>
      <c r="C322" s="211"/>
      <c r="D322" s="223" t="s">
        <v>366</v>
      </c>
      <c r="E322" s="532">
        <v>40359</v>
      </c>
      <c r="F322" s="222">
        <v>0</v>
      </c>
      <c r="G322" s="223"/>
      <c r="H322" s="533">
        <v>80</v>
      </c>
      <c r="I322" s="223"/>
      <c r="J322" s="222">
        <f t="shared" si="38"/>
        <v>800.8</v>
      </c>
      <c r="K322" s="223"/>
      <c r="L322" s="222">
        <v>0</v>
      </c>
      <c r="M322" s="223"/>
      <c r="N322" s="222">
        <f t="shared" si="39"/>
        <v>0</v>
      </c>
      <c r="O322" s="223"/>
      <c r="P322" s="223">
        <v>0</v>
      </c>
      <c r="Q322" s="222">
        <f t="shared" si="42"/>
        <v>80</v>
      </c>
      <c r="R322" s="223"/>
      <c r="S322" s="222">
        <f t="shared" si="40"/>
        <v>80</v>
      </c>
      <c r="T322" s="223"/>
      <c r="U322" s="222">
        <v>10.01</v>
      </c>
      <c r="V322" s="223"/>
      <c r="W322" s="222">
        <f t="shared" si="41"/>
        <v>800.8</v>
      </c>
      <c r="Y322" s="2358" t="s">
        <v>546</v>
      </c>
      <c r="Z322" s="2359"/>
      <c r="AA322" s="2359"/>
      <c r="AB322" s="2359"/>
      <c r="AC322" s="2359"/>
      <c r="AD322" s="2359"/>
      <c r="AE322" s="2359"/>
      <c r="AF322" s="2359"/>
      <c r="AG322" s="2360"/>
      <c r="AH322" s="961"/>
      <c r="AI322" s="961"/>
      <c r="AJ322" s="961"/>
      <c r="AK322" s="961"/>
    </row>
    <row r="323" spans="1:37" hidden="1" x14ac:dyDescent="0.25">
      <c r="A323" s="211"/>
      <c r="B323" s="211"/>
      <c r="C323" s="211"/>
      <c r="D323" s="223" t="s">
        <v>366</v>
      </c>
      <c r="E323" s="532">
        <v>40359</v>
      </c>
      <c r="F323" s="222">
        <v>168</v>
      </c>
      <c r="G323" s="223"/>
      <c r="H323" s="533">
        <v>144</v>
      </c>
      <c r="I323" s="223"/>
      <c r="J323" s="222">
        <f t="shared" si="38"/>
        <v>2708.64</v>
      </c>
      <c r="K323" s="223"/>
      <c r="L323" s="222">
        <v>144</v>
      </c>
      <c r="M323" s="223"/>
      <c r="N323" s="222">
        <f t="shared" si="39"/>
        <v>2708.64</v>
      </c>
      <c r="O323" s="223"/>
      <c r="P323" s="223">
        <v>8</v>
      </c>
      <c r="Q323" s="222">
        <f t="shared" si="42"/>
        <v>176</v>
      </c>
      <c r="R323" s="223"/>
      <c r="S323" s="222">
        <f t="shared" si="40"/>
        <v>176</v>
      </c>
      <c r="T323" s="223"/>
      <c r="U323" s="222">
        <v>18.809999999999999</v>
      </c>
      <c r="V323" s="223"/>
      <c r="W323" s="222">
        <f t="shared" si="41"/>
        <v>3310.56</v>
      </c>
      <c r="Y323" s="249"/>
      <c r="Z323" s="187"/>
      <c r="AA323" s="248"/>
      <c r="AB323" s="248"/>
      <c r="AC323" s="248"/>
      <c r="AD323" s="248"/>
      <c r="AE323" s="248"/>
      <c r="AF323" s="248"/>
      <c r="AG323" s="507"/>
      <c r="AH323" s="961"/>
      <c r="AI323" s="961"/>
      <c r="AJ323" s="961"/>
      <c r="AK323" s="961"/>
    </row>
    <row r="324" spans="1:37" hidden="1" x14ac:dyDescent="0.25">
      <c r="A324" s="211"/>
      <c r="B324" s="211"/>
      <c r="C324" s="211"/>
      <c r="D324" s="223"/>
      <c r="E324" s="532"/>
      <c r="F324" s="222"/>
      <c r="G324" s="223"/>
      <c r="H324" s="533"/>
      <c r="I324" s="223"/>
      <c r="J324" s="222"/>
      <c r="K324" s="223"/>
      <c r="L324" s="222"/>
      <c r="M324" s="223"/>
      <c r="N324" s="222"/>
      <c r="O324" s="223"/>
      <c r="P324" s="223"/>
      <c r="Q324" s="222"/>
      <c r="R324" s="223"/>
      <c r="S324" s="222"/>
      <c r="T324" s="223"/>
      <c r="U324" s="222"/>
      <c r="V324" s="223"/>
      <c r="W324" s="222"/>
      <c r="Y324" s="247"/>
      <c r="Z324" s="248"/>
      <c r="AA324" s="225"/>
      <c r="AB324" s="225"/>
      <c r="AC324" s="225"/>
      <c r="AD324" s="225"/>
      <c r="AE324" s="225" t="s">
        <v>727</v>
      </c>
      <c r="AF324" s="225"/>
      <c r="AG324" s="226"/>
      <c r="AH324" s="961"/>
      <c r="AI324" s="961"/>
      <c r="AJ324" s="961"/>
      <c r="AK324" s="961"/>
    </row>
    <row r="325" spans="1:37" hidden="1" x14ac:dyDescent="0.25">
      <c r="A325" s="211"/>
      <c r="B325" s="211"/>
      <c r="C325" s="211"/>
      <c r="D325" s="223" t="s">
        <v>366</v>
      </c>
      <c r="E325" s="532">
        <v>40359</v>
      </c>
      <c r="F325" s="222">
        <v>360</v>
      </c>
      <c r="G325" s="223"/>
      <c r="H325" s="533">
        <v>84</v>
      </c>
      <c r="I325" s="223"/>
      <c r="J325" s="222">
        <f>SUM(U325*H325)</f>
        <v>1499.4</v>
      </c>
      <c r="K325" s="223"/>
      <c r="L325" s="222">
        <v>120</v>
      </c>
      <c r="M325" s="223"/>
      <c r="N325" s="222">
        <f>SUM(U325*L325)</f>
        <v>2142</v>
      </c>
      <c r="O325" s="223"/>
      <c r="P325" s="223">
        <v>0</v>
      </c>
      <c r="Q325" s="222">
        <f>SUM(F325+H325-L325)+P325</f>
        <v>324</v>
      </c>
      <c r="R325" s="223"/>
      <c r="S325" s="222">
        <f>IF(Q325&lt;360, Q325, 360)</f>
        <v>324</v>
      </c>
      <c r="T325" s="223"/>
      <c r="U325" s="222">
        <v>17.850000000000001</v>
      </c>
      <c r="V325" s="223"/>
      <c r="W325" s="222">
        <f>SUM(S325*U325)</f>
        <v>5783.4000000000005</v>
      </c>
      <c r="Y325" s="773"/>
      <c r="Z325" s="610"/>
      <c r="AA325" s="610"/>
      <c r="AB325" s="610"/>
      <c r="AC325" s="779" t="s">
        <v>617</v>
      </c>
      <c r="AD325" s="250"/>
      <c r="AE325" s="251">
        <v>7.6499999999999999E-2</v>
      </c>
      <c r="AF325" s="250"/>
      <c r="AG325" s="262" t="s">
        <v>133</v>
      </c>
      <c r="AH325" s="961"/>
      <c r="AI325" s="961"/>
      <c r="AJ325" s="961"/>
      <c r="AK325" s="961"/>
    </row>
    <row r="326" spans="1:37" hidden="1" x14ac:dyDescent="0.25">
      <c r="A326" s="211"/>
      <c r="B326" s="211"/>
      <c r="C326" s="211"/>
      <c r="D326" s="223" t="s">
        <v>366</v>
      </c>
      <c r="E326" s="532">
        <v>40359</v>
      </c>
      <c r="F326" s="222">
        <v>282</v>
      </c>
      <c r="G326" s="223"/>
      <c r="H326" s="533">
        <v>126</v>
      </c>
      <c r="I326" s="223"/>
      <c r="J326" s="222">
        <f>SUM(U326*H326)</f>
        <v>4169.34</v>
      </c>
      <c r="K326" s="223"/>
      <c r="L326" s="222">
        <v>144</v>
      </c>
      <c r="M326" s="223"/>
      <c r="N326" s="222">
        <f>SUM(U326*L326)</f>
        <v>4764.9600000000009</v>
      </c>
      <c r="O326" s="223"/>
      <c r="P326" s="223">
        <v>0</v>
      </c>
      <c r="Q326" s="222">
        <f>SUM(F326+H326-L326)+P326</f>
        <v>264</v>
      </c>
      <c r="R326" s="223"/>
      <c r="S326" s="222">
        <f>IF(Q326&lt;360, Q326, 360)</f>
        <v>264</v>
      </c>
      <c r="T326" s="223"/>
      <c r="U326" s="222">
        <v>33.090000000000003</v>
      </c>
      <c r="V326" s="223"/>
      <c r="W326" s="222">
        <f>SUM(S326*U326)</f>
        <v>8735.76</v>
      </c>
      <c r="Y326" s="773" t="s">
        <v>199</v>
      </c>
      <c r="Z326" s="610"/>
      <c r="AA326" s="610"/>
      <c r="AB326" s="610"/>
      <c r="AC326" s="813">
        <f>W294</f>
        <v>52920.160000000003</v>
      </c>
      <c r="AD326" s="79"/>
      <c r="AE326" s="80">
        <f>SUM(AC326*0.0765)</f>
        <v>4048.3922400000001</v>
      </c>
      <c r="AF326" s="79"/>
      <c r="AG326" s="100">
        <f>SUM(AC326+AE326)</f>
        <v>56968.552240000005</v>
      </c>
      <c r="AH326" s="961"/>
      <c r="AI326" s="961"/>
      <c r="AJ326" s="961"/>
      <c r="AK326" s="961"/>
    </row>
    <row r="327" spans="1:37" hidden="1" x14ac:dyDescent="0.25">
      <c r="A327" s="211"/>
      <c r="B327" s="211"/>
      <c r="C327" s="211"/>
      <c r="D327" s="223" t="s">
        <v>366</v>
      </c>
      <c r="E327" s="532">
        <v>40359</v>
      </c>
      <c r="F327" s="222">
        <v>0</v>
      </c>
      <c r="G327" s="223"/>
      <c r="H327" s="222">
        <v>120</v>
      </c>
      <c r="I327" s="222"/>
      <c r="J327" s="222">
        <f>SUM(U327*H327)</f>
        <v>1308</v>
      </c>
      <c r="K327" s="222"/>
      <c r="L327" s="222">
        <v>130</v>
      </c>
      <c r="M327" s="222"/>
      <c r="N327" s="222">
        <f>SUM(U327*L327)</f>
        <v>1417</v>
      </c>
      <c r="O327" s="223"/>
      <c r="P327" s="223">
        <v>20</v>
      </c>
      <c r="Q327" s="222">
        <f>SUM(F327+H327-L327)+P327</f>
        <v>10</v>
      </c>
      <c r="R327" s="222"/>
      <c r="S327" s="222">
        <f>IF(Q327&lt;360, Q327, 360)</f>
        <v>10</v>
      </c>
      <c r="T327" s="222"/>
      <c r="U327" s="222">
        <v>10.9</v>
      </c>
      <c r="V327" s="222"/>
      <c r="W327" s="222">
        <f>SUM(S327*U327)</f>
        <v>109</v>
      </c>
      <c r="Y327" s="773" t="s">
        <v>125</v>
      </c>
      <c r="Z327" s="610"/>
      <c r="AA327" s="610"/>
      <c r="AB327" s="610"/>
      <c r="AC327" s="813">
        <f>J330</f>
        <v>47284.94</v>
      </c>
      <c r="AD327" s="79"/>
      <c r="AE327" s="80">
        <f>SUM(AC327*0.0765)</f>
        <v>3617.2979100000002</v>
      </c>
      <c r="AF327" s="79"/>
      <c r="AG327" s="100">
        <f>SUM(AC327+AE327)</f>
        <v>50902.237910000003</v>
      </c>
      <c r="AH327" s="961"/>
      <c r="AI327" s="961"/>
      <c r="AJ327" s="961"/>
      <c r="AK327" s="961"/>
    </row>
    <row r="328" spans="1:37" hidden="1" x14ac:dyDescent="0.25">
      <c r="A328" s="211"/>
      <c r="B328" s="211"/>
      <c r="C328" s="211"/>
      <c r="D328" s="223" t="s">
        <v>366</v>
      </c>
      <c r="E328" s="532">
        <v>40359</v>
      </c>
      <c r="F328" s="222">
        <v>10</v>
      </c>
      <c r="G328" s="223"/>
      <c r="H328" s="222">
        <v>120</v>
      </c>
      <c r="I328" s="222"/>
      <c r="J328" s="222">
        <f>SUM(U328*H328)</f>
        <v>1170</v>
      </c>
      <c r="K328" s="222"/>
      <c r="L328" s="222">
        <v>120</v>
      </c>
      <c r="M328" s="222"/>
      <c r="N328" s="222">
        <f>SUM(U328*L328)</f>
        <v>1170</v>
      </c>
      <c r="O328" s="223"/>
      <c r="P328" s="223">
        <v>0</v>
      </c>
      <c r="Q328" s="222">
        <f>SUM(F328+H328-L328)+P328</f>
        <v>10</v>
      </c>
      <c r="R328" s="222"/>
      <c r="S328" s="222">
        <f>IF(Q328&lt;360, Q328, 360)</f>
        <v>10</v>
      </c>
      <c r="T328" s="222"/>
      <c r="U328" s="222">
        <v>9.75</v>
      </c>
      <c r="V328" s="222"/>
      <c r="W328" s="222">
        <f>SUM(S328*U328)</f>
        <v>97.5</v>
      </c>
      <c r="Y328" s="773" t="s">
        <v>126</v>
      </c>
      <c r="Z328" s="610"/>
      <c r="AA328" s="610"/>
      <c r="AB328" s="610"/>
      <c r="AC328" s="814">
        <f>W330</f>
        <v>56504.08</v>
      </c>
      <c r="AD328" s="79"/>
      <c r="AE328" s="81">
        <f>SUM(AC328*0.0765)</f>
        <v>4322.5621200000005</v>
      </c>
      <c r="AF328" s="79"/>
      <c r="AG328" s="98">
        <f>SUM(AC328+AE328)</f>
        <v>60826.642120000004</v>
      </c>
      <c r="AH328" s="961"/>
      <c r="AI328" s="961"/>
      <c r="AJ328" s="961"/>
      <c r="AK328" s="961"/>
    </row>
    <row r="329" spans="1:37" ht="13.8" hidden="1" thickBot="1" x14ac:dyDescent="0.3">
      <c r="A329" s="211"/>
      <c r="B329" s="211"/>
      <c r="C329" s="211"/>
      <c r="D329" s="223"/>
      <c r="E329" s="223"/>
      <c r="F329" s="223"/>
      <c r="G329" s="223"/>
      <c r="H329" s="223"/>
      <c r="I329" s="223"/>
      <c r="J329" s="223"/>
      <c r="K329" s="223"/>
      <c r="L329" s="223"/>
      <c r="M329" s="223"/>
      <c r="N329" s="223"/>
      <c r="O329" s="223"/>
      <c r="P329" s="223"/>
      <c r="Q329" s="223"/>
      <c r="R329" s="223"/>
      <c r="S329" s="223"/>
      <c r="T329" s="223"/>
      <c r="U329" s="223"/>
      <c r="V329" s="223"/>
      <c r="W329" s="223"/>
      <c r="Y329" s="773" t="s">
        <v>124</v>
      </c>
      <c r="Z329" s="610"/>
      <c r="AA329" s="610"/>
      <c r="AB329" s="610"/>
      <c r="AC329" s="787">
        <f>SUM(AC326+AC327-AC328)</f>
        <v>43701.020000000004</v>
      </c>
      <c r="AD329" s="80"/>
      <c r="AE329" s="254">
        <f>SUM(AC329*0.0765)</f>
        <v>3343.1280300000003</v>
      </c>
      <c r="AF329" s="80"/>
      <c r="AG329" s="263">
        <f>SUM(AC329+AE329)</f>
        <v>47044.148030000004</v>
      </c>
      <c r="AH329" s="961"/>
      <c r="AI329" s="961"/>
      <c r="AJ329" s="961"/>
      <c r="AK329" s="961"/>
    </row>
    <row r="330" spans="1:37" ht="13.8" hidden="1" thickTop="1" x14ac:dyDescent="0.25">
      <c r="A330" s="211"/>
      <c r="B330" s="211" t="s">
        <v>73</v>
      </c>
      <c r="C330" s="211"/>
      <c r="D330" s="223"/>
      <c r="E330" s="223"/>
      <c r="F330" s="222">
        <f>SUM(F309:F328)</f>
        <v>2555</v>
      </c>
      <c r="G330" s="223"/>
      <c r="H330" s="222">
        <f>SUM(H309:H328)</f>
        <v>2456</v>
      </c>
      <c r="I330" s="223"/>
      <c r="J330" s="222">
        <f>SUM(J309:J328)</f>
        <v>47284.94</v>
      </c>
      <c r="K330" s="223"/>
      <c r="L330" s="222">
        <f>SUM(L309:L328)</f>
        <v>2208</v>
      </c>
      <c r="M330" s="223"/>
      <c r="N330" s="222">
        <f>SUM(N309:N328)</f>
        <v>43977.68</v>
      </c>
      <c r="O330" s="223"/>
      <c r="P330" s="222">
        <f>SUM(P309:P328)</f>
        <v>28</v>
      </c>
      <c r="Q330" s="222">
        <f>SUM(Q309:Q328)</f>
        <v>2831</v>
      </c>
      <c r="R330" s="223"/>
      <c r="S330" s="222">
        <f>SUM(S309:S328)</f>
        <v>2807</v>
      </c>
      <c r="T330" s="223"/>
      <c r="U330" s="222"/>
      <c r="V330" s="223"/>
      <c r="W330" s="222">
        <f>SUM(W309:W328)</f>
        <v>56504.08</v>
      </c>
      <c r="Y330" s="249"/>
      <c r="Z330" s="38"/>
      <c r="AA330" s="79"/>
      <c r="AB330" s="79"/>
      <c r="AC330" s="79"/>
      <c r="AD330" s="99"/>
      <c r="AE330" s="99"/>
      <c r="AF330" s="99"/>
      <c r="AG330" s="101"/>
      <c r="AH330" s="961"/>
      <c r="AI330" s="961"/>
      <c r="AJ330" s="961"/>
      <c r="AK330" s="961"/>
    </row>
    <row r="331" spans="1:37" hidden="1" x14ac:dyDescent="0.25">
      <c r="A331" s="211"/>
      <c r="B331" s="211"/>
      <c r="C331" s="211"/>
      <c r="D331" s="211"/>
      <c r="E331" s="211"/>
      <c r="F331" s="211"/>
      <c r="G331" s="211"/>
      <c r="H331" s="211"/>
      <c r="I331" s="211"/>
      <c r="J331" s="211"/>
      <c r="K331" s="211"/>
      <c r="L331" s="211"/>
      <c r="M331" s="211"/>
      <c r="O331" s="211"/>
      <c r="P331" s="211"/>
      <c r="Q331" s="211"/>
      <c r="R331" s="211"/>
      <c r="S331" s="211"/>
      <c r="T331" s="211"/>
      <c r="U331" s="211"/>
      <c r="V331" s="211"/>
      <c r="W331" s="211"/>
      <c r="Y331" s="249" t="s">
        <v>618</v>
      </c>
      <c r="Z331" s="38"/>
      <c r="AA331" s="80"/>
      <c r="AB331" s="80"/>
      <c r="AC331" s="80"/>
      <c r="AD331" s="99"/>
      <c r="AE331" s="99"/>
      <c r="AF331" s="99"/>
      <c r="AG331" s="101"/>
      <c r="AH331" s="961"/>
      <c r="AI331" s="961"/>
      <c r="AJ331" s="961"/>
      <c r="AK331" s="961"/>
    </row>
    <row r="332" spans="1:37" ht="13.8" hidden="1" thickBot="1" x14ac:dyDescent="0.3">
      <c r="A332" s="211"/>
      <c r="B332" s="223"/>
      <c r="C332" s="223"/>
      <c r="D332" s="223"/>
      <c r="E332" s="223"/>
      <c r="F332" s="223"/>
      <c r="G332" s="223"/>
      <c r="H332" s="223"/>
      <c r="I332" s="223"/>
      <c r="J332" s="222"/>
      <c r="K332" s="222"/>
      <c r="L332" s="222"/>
      <c r="M332" s="222"/>
      <c r="N332" s="222"/>
      <c r="O332" s="222"/>
      <c r="P332" s="222"/>
      <c r="Q332" s="222"/>
      <c r="R332" s="222"/>
      <c r="S332" s="222"/>
      <c r="T332" s="222"/>
      <c r="U332" s="222"/>
      <c r="V332" s="222"/>
      <c r="W332" s="222"/>
      <c r="Y332" s="205"/>
      <c r="Z332" s="206"/>
      <c r="AA332" s="256"/>
      <c r="AB332" s="256"/>
      <c r="AC332" s="256"/>
      <c r="AD332" s="256"/>
      <c r="AE332" s="256"/>
      <c r="AF332" s="256"/>
      <c r="AG332" s="257"/>
      <c r="AH332" s="961"/>
      <c r="AI332" s="961"/>
      <c r="AJ332" s="961"/>
      <c r="AK332" s="961"/>
    </row>
    <row r="333" spans="1:37" hidden="1" x14ac:dyDescent="0.25">
      <c r="A333" s="211"/>
      <c r="B333" s="224" t="s">
        <v>545</v>
      </c>
      <c r="C333" s="224"/>
      <c r="D333" s="224"/>
      <c r="E333" s="224"/>
      <c r="F333" s="224"/>
      <c r="G333" s="224"/>
      <c r="H333" s="224"/>
      <c r="I333" s="224"/>
      <c r="J333" s="224"/>
      <c r="K333" s="224"/>
      <c r="L333" s="224"/>
      <c r="M333" s="224"/>
      <c r="N333" s="224" t="s">
        <v>200</v>
      </c>
      <c r="O333" s="224"/>
      <c r="P333" s="224"/>
      <c r="Q333" s="224"/>
      <c r="R333" s="224"/>
      <c r="S333" s="224"/>
      <c r="T333" s="224"/>
      <c r="U333" s="224"/>
      <c r="V333" s="224"/>
      <c r="W333" s="224" t="s">
        <v>370</v>
      </c>
      <c r="Y333" s="187"/>
      <c r="Z333" s="187"/>
      <c r="AA333" s="187"/>
      <c r="AB333" s="187"/>
      <c r="AC333" s="187"/>
      <c r="AD333" s="187"/>
      <c r="AE333" s="187"/>
      <c r="AF333" s="187"/>
      <c r="AG333" s="187"/>
      <c r="AH333" s="961"/>
      <c r="AI333" s="961"/>
      <c r="AJ333" s="961"/>
      <c r="AK333" s="961"/>
    </row>
    <row r="334" spans="1:37" hidden="1" x14ac:dyDescent="0.25">
      <c r="A334" s="211"/>
      <c r="B334" s="434"/>
      <c r="C334" s="434"/>
      <c r="D334" s="434"/>
      <c r="E334" s="434"/>
      <c r="F334" s="434"/>
      <c r="G334" s="434"/>
      <c r="H334" s="434"/>
      <c r="I334" s="434"/>
      <c r="J334" s="434"/>
      <c r="K334" s="434"/>
      <c r="L334" s="434"/>
      <c r="M334" s="434"/>
      <c r="N334" s="434"/>
      <c r="O334" s="434"/>
      <c r="P334" s="434"/>
      <c r="Q334" s="434"/>
      <c r="R334" s="434"/>
      <c r="S334" s="434"/>
      <c r="T334" s="434"/>
      <c r="U334" s="434"/>
      <c r="V334" s="434"/>
      <c r="W334" s="434"/>
      <c r="Y334" s="678" t="s">
        <v>129</v>
      </c>
      <c r="Z334" s="678"/>
      <c r="AA334" s="678"/>
      <c r="AB334" s="678"/>
      <c r="AC334" s="678"/>
      <c r="AD334" s="678"/>
      <c r="AE334" s="678"/>
      <c r="AF334" s="678"/>
      <c r="AG334" s="678"/>
      <c r="AH334" s="961"/>
      <c r="AI334" s="961"/>
      <c r="AJ334" s="961"/>
      <c r="AK334" s="961"/>
    </row>
    <row r="335" spans="1:37" x14ac:dyDescent="0.25">
      <c r="A335" s="961"/>
      <c r="B335" s="902"/>
      <c r="C335" s="902"/>
      <c r="D335" s="902"/>
      <c r="E335" s="902"/>
      <c r="F335" s="902"/>
      <c r="G335" s="902"/>
      <c r="H335" s="902"/>
      <c r="I335" s="902"/>
      <c r="J335" s="902"/>
      <c r="K335" s="902"/>
      <c r="L335" s="902"/>
      <c r="M335" s="902"/>
      <c r="N335" s="902"/>
      <c r="O335" s="902"/>
      <c r="P335" s="902"/>
      <c r="Q335" s="902"/>
      <c r="R335" s="902"/>
      <c r="S335" s="902"/>
      <c r="T335" s="902"/>
      <c r="U335" s="902"/>
      <c r="V335" s="902"/>
      <c r="W335" s="902"/>
      <c r="X335" s="961"/>
      <c r="Y335" s="678"/>
      <c r="Z335" s="678"/>
      <c r="AA335" s="678"/>
      <c r="AB335" s="678"/>
      <c r="AC335" s="678"/>
      <c r="AD335" s="678"/>
      <c r="AE335" s="678"/>
      <c r="AF335" s="678"/>
      <c r="AG335" s="678"/>
      <c r="AH335" s="961"/>
      <c r="AI335" s="961"/>
      <c r="AJ335" s="961"/>
      <c r="AK335" s="961"/>
    </row>
    <row r="336" spans="1:37" x14ac:dyDescent="0.25">
      <c r="A336" s="961"/>
      <c r="B336" s="902"/>
      <c r="C336" s="902"/>
      <c r="D336" s="902"/>
      <c r="E336" s="902"/>
      <c r="F336" s="902"/>
      <c r="G336" s="902"/>
      <c r="H336" s="902"/>
      <c r="I336" s="902"/>
      <c r="J336" s="902"/>
      <c r="K336" s="902"/>
      <c r="L336" s="902"/>
      <c r="M336" s="902"/>
      <c r="N336" s="902"/>
      <c r="O336" s="902"/>
      <c r="P336" s="902"/>
      <c r="Q336" s="902"/>
      <c r="R336" s="902"/>
      <c r="S336" s="902"/>
      <c r="T336" s="902"/>
      <c r="U336" s="902"/>
      <c r="V336" s="902"/>
      <c r="W336" s="902"/>
      <c r="X336" s="961"/>
      <c r="Y336" s="677" t="s">
        <v>1403</v>
      </c>
      <c r="Z336" s="678"/>
      <c r="AA336" s="678"/>
      <c r="AB336" s="678"/>
      <c r="AC336" s="678"/>
      <c r="AD336" s="678"/>
      <c r="AE336" s="678"/>
      <c r="AF336" s="678"/>
      <c r="AG336" s="678"/>
      <c r="AH336" s="961"/>
      <c r="AI336" s="961"/>
      <c r="AJ336" s="961"/>
      <c r="AK336" s="961"/>
    </row>
    <row r="337" spans="1:37" x14ac:dyDescent="0.25">
      <c r="A337" s="961"/>
      <c r="B337" s="902"/>
      <c r="C337" s="902"/>
      <c r="D337" s="902"/>
      <c r="E337" s="902"/>
      <c r="F337" s="902"/>
      <c r="G337" s="902"/>
      <c r="H337" s="902"/>
      <c r="I337" s="902"/>
      <c r="J337" s="902"/>
      <c r="K337" s="902"/>
      <c r="L337" s="902"/>
      <c r="M337" s="902"/>
      <c r="N337" s="902"/>
      <c r="O337" s="902"/>
      <c r="P337" s="902"/>
      <c r="Q337" s="902"/>
      <c r="R337" s="902"/>
      <c r="S337" s="902"/>
      <c r="T337" s="902"/>
      <c r="U337" s="902"/>
      <c r="V337" s="902"/>
      <c r="W337" s="902"/>
      <c r="X337" s="961"/>
      <c r="Y337" s="678"/>
      <c r="Z337" s="678"/>
      <c r="AA337" s="678"/>
      <c r="AB337" s="678"/>
      <c r="AC337" s="678"/>
      <c r="AD337" s="678"/>
      <c r="AE337" s="678"/>
      <c r="AF337" s="678"/>
      <c r="AG337" s="678"/>
      <c r="AH337" s="961"/>
      <c r="AI337" s="961"/>
      <c r="AJ337" s="961"/>
      <c r="AK337" s="961"/>
    </row>
    <row r="338" spans="1:37" x14ac:dyDescent="0.25">
      <c r="A338" s="1172"/>
      <c r="B338" s="2380" t="s">
        <v>347</v>
      </c>
      <c r="C338" s="2380"/>
      <c r="D338" s="2380"/>
      <c r="E338" s="2380"/>
      <c r="F338" s="2380"/>
      <c r="G338" s="2380"/>
      <c r="H338" s="2380"/>
      <c r="I338" s="2380"/>
      <c r="J338" s="2380"/>
      <c r="K338" s="2380"/>
      <c r="L338" s="2380"/>
      <c r="M338" s="2380"/>
      <c r="N338" s="2380"/>
      <c r="O338" s="2380"/>
      <c r="P338" s="2380"/>
      <c r="Q338" s="2380"/>
      <c r="R338" s="2380"/>
      <c r="S338" s="2380"/>
      <c r="T338" s="2380"/>
      <c r="U338" s="2380"/>
      <c r="V338" s="2380"/>
      <c r="W338" s="2380"/>
      <c r="X338" s="961"/>
      <c r="Y338" s="678"/>
      <c r="Z338" s="678"/>
      <c r="AA338" s="678"/>
      <c r="AB338" s="678"/>
      <c r="AC338" s="678"/>
      <c r="AD338" s="678"/>
      <c r="AE338" s="678"/>
      <c r="AF338" s="678"/>
      <c r="AG338" s="678"/>
      <c r="AH338" s="961"/>
      <c r="AI338" s="961"/>
      <c r="AJ338" s="961"/>
      <c r="AK338" s="961"/>
    </row>
    <row r="339" spans="1:37" x14ac:dyDescent="0.25">
      <c r="A339" s="1172"/>
      <c r="B339" s="2380" t="s">
        <v>348</v>
      </c>
      <c r="C339" s="2380"/>
      <c r="D339" s="2380"/>
      <c r="E339" s="2380"/>
      <c r="F339" s="2380"/>
      <c r="G339" s="2380"/>
      <c r="H339" s="2380"/>
      <c r="I339" s="2380"/>
      <c r="J339" s="2380"/>
      <c r="K339" s="2380"/>
      <c r="L339" s="2380"/>
      <c r="M339" s="2380"/>
      <c r="N339" s="2380"/>
      <c r="O339" s="2380"/>
      <c r="P339" s="2380"/>
      <c r="Q339" s="2380"/>
      <c r="R339" s="2380"/>
      <c r="S339" s="2380"/>
      <c r="T339" s="2380"/>
      <c r="U339" s="2380"/>
      <c r="V339" s="2380"/>
      <c r="W339" s="2380"/>
      <c r="X339" s="961"/>
      <c r="Y339" s="678"/>
      <c r="Z339" s="678"/>
      <c r="AA339" s="678"/>
      <c r="AB339" s="678"/>
      <c r="AC339" s="678"/>
      <c r="AD339" s="678"/>
      <c r="AE339" s="678"/>
      <c r="AF339" s="678"/>
      <c r="AG339" s="678"/>
      <c r="AH339" s="961"/>
      <c r="AI339" s="961"/>
      <c r="AJ339" s="961"/>
      <c r="AK339" s="961"/>
    </row>
    <row r="340" spans="1:37" x14ac:dyDescent="0.25">
      <c r="A340" s="1172"/>
      <c r="B340" s="2375" t="s">
        <v>2030</v>
      </c>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961"/>
      <c r="Y340" s="678"/>
      <c r="Z340" s="678"/>
      <c r="AA340" s="678"/>
      <c r="AB340" s="678"/>
      <c r="AC340" s="678"/>
      <c r="AD340" s="678"/>
      <c r="AE340" s="678"/>
      <c r="AF340" s="678"/>
      <c r="AG340" s="678"/>
      <c r="AH340" s="961"/>
      <c r="AI340" s="961"/>
      <c r="AJ340" s="961"/>
      <c r="AK340" s="961"/>
    </row>
    <row r="341" spans="1:37" x14ac:dyDescent="0.25">
      <c r="A341" s="1172"/>
      <c r="B341" s="1177" t="s">
        <v>709</v>
      </c>
      <c r="C341" s="1177" t="s">
        <v>710</v>
      </c>
      <c r="D341" s="1177" t="s">
        <v>711</v>
      </c>
      <c r="E341" s="1177" t="s">
        <v>712</v>
      </c>
      <c r="F341" s="1177"/>
      <c r="G341" s="1177"/>
      <c r="H341" s="1177" t="s">
        <v>713</v>
      </c>
      <c r="I341" s="1177"/>
      <c r="J341" s="1177" t="s">
        <v>714</v>
      </c>
      <c r="K341" s="1177"/>
      <c r="L341" s="1177" t="s">
        <v>653</v>
      </c>
      <c r="M341" s="1177"/>
      <c r="N341" s="1177" t="s">
        <v>664</v>
      </c>
      <c r="O341" s="1177"/>
      <c r="P341" s="1177" t="s">
        <v>1581</v>
      </c>
      <c r="Q341" s="1177"/>
      <c r="R341" s="1177"/>
      <c r="S341" s="1177" t="s">
        <v>1585</v>
      </c>
      <c r="T341" s="1177"/>
      <c r="U341" s="1177" t="s">
        <v>1458</v>
      </c>
      <c r="V341" s="1177"/>
      <c r="W341" s="1177" t="s">
        <v>1459</v>
      </c>
      <c r="X341" s="961"/>
      <c r="Y341" s="187"/>
      <c r="Z341" s="187"/>
      <c r="AA341" s="187"/>
      <c r="AB341" s="187"/>
      <c r="AC341" s="187"/>
      <c r="AD341" s="187"/>
      <c r="AE341" s="187"/>
      <c r="AF341" s="187"/>
      <c r="AG341" s="187"/>
      <c r="AH341" s="961"/>
      <c r="AI341" s="961"/>
      <c r="AJ341" s="961"/>
      <c r="AK341" s="961"/>
    </row>
    <row r="342" spans="1:37" x14ac:dyDescent="0.25">
      <c r="A342" s="1172"/>
      <c r="B342" s="1172"/>
      <c r="C342" s="1172"/>
      <c r="D342" s="1172"/>
      <c r="E342" s="1172"/>
      <c r="F342" s="1172"/>
      <c r="G342" s="1172"/>
      <c r="H342" s="1172"/>
      <c r="I342" s="1172"/>
      <c r="J342" s="1172"/>
      <c r="K342" s="1172"/>
      <c r="L342" s="1172"/>
      <c r="M342" s="1172"/>
      <c r="N342" s="1172"/>
      <c r="O342" s="1172"/>
      <c r="P342" s="1172"/>
      <c r="Q342" s="1172"/>
      <c r="R342" s="1172"/>
      <c r="S342" s="1172"/>
      <c r="T342" s="1172"/>
      <c r="U342" s="1172"/>
      <c r="V342" s="1172"/>
      <c r="W342" s="1172"/>
      <c r="X342" s="961"/>
      <c r="Y342" s="187"/>
      <c r="Z342" s="187"/>
      <c r="AA342" s="187"/>
      <c r="AB342" s="187"/>
      <c r="AC342" s="187"/>
      <c r="AD342" s="187"/>
      <c r="AE342" s="187"/>
      <c r="AF342" s="187"/>
      <c r="AG342" s="187"/>
      <c r="AH342" s="961"/>
      <c r="AI342" s="961"/>
      <c r="AJ342" s="961"/>
      <c r="AK342" s="961"/>
    </row>
    <row r="343" spans="1:37" x14ac:dyDescent="0.25">
      <c r="A343" s="1172"/>
      <c r="B343" s="1172" t="s">
        <v>350</v>
      </c>
      <c r="C343" s="1172"/>
      <c r="D343" s="1172" t="s">
        <v>1673</v>
      </c>
      <c r="E343" s="1172" t="s">
        <v>352</v>
      </c>
      <c r="F343" s="1172" t="s">
        <v>196</v>
      </c>
      <c r="G343" s="1172"/>
      <c r="H343" s="1172" t="s">
        <v>353</v>
      </c>
      <c r="I343" s="1172"/>
      <c r="J343" s="1172" t="s">
        <v>354</v>
      </c>
      <c r="K343" s="1172"/>
      <c r="L343" s="1172" t="s">
        <v>353</v>
      </c>
      <c r="M343" s="1172"/>
      <c r="N343" s="1172" t="s">
        <v>355</v>
      </c>
      <c r="O343" s="1172"/>
      <c r="P343" s="1172" t="s">
        <v>353</v>
      </c>
      <c r="Q343" s="1172" t="s">
        <v>197</v>
      </c>
      <c r="R343" s="1172"/>
      <c r="S343" s="1172" t="s">
        <v>355</v>
      </c>
      <c r="T343" s="1172"/>
      <c r="U343" s="1172" t="s">
        <v>356</v>
      </c>
      <c r="V343" s="1172"/>
      <c r="W343" s="1172" t="s">
        <v>355</v>
      </c>
      <c r="X343" s="961"/>
      <c r="Y343" s="187"/>
      <c r="Z343" s="187"/>
      <c r="AA343" s="187"/>
      <c r="AB343" s="187"/>
      <c r="AC343" s="187"/>
      <c r="AD343" s="187"/>
      <c r="AE343" s="187"/>
      <c r="AF343" s="187"/>
      <c r="AG343" s="187"/>
      <c r="AH343" s="961"/>
      <c r="AI343" s="961"/>
      <c r="AJ343" s="961"/>
      <c r="AK343" s="961"/>
    </row>
    <row r="344" spans="1:37" x14ac:dyDescent="0.25">
      <c r="A344" s="1172"/>
      <c r="B344" s="1241" t="s">
        <v>357</v>
      </c>
      <c r="C344" s="1241" t="s">
        <v>358</v>
      </c>
      <c r="D344" s="1241" t="s">
        <v>1672</v>
      </c>
      <c r="E344" s="1241" t="s">
        <v>360</v>
      </c>
      <c r="F344" s="1241" t="s">
        <v>364</v>
      </c>
      <c r="G344" s="909"/>
      <c r="H344" s="1241" t="s">
        <v>361</v>
      </c>
      <c r="I344" s="1172"/>
      <c r="J344" s="1241" t="s">
        <v>361</v>
      </c>
      <c r="K344" s="1172"/>
      <c r="L344" s="1241" t="s">
        <v>362</v>
      </c>
      <c r="M344" s="1172"/>
      <c r="N344" s="1241" t="s">
        <v>362</v>
      </c>
      <c r="O344" s="1172"/>
      <c r="P344" s="1241" t="s">
        <v>363</v>
      </c>
      <c r="Q344" s="1241" t="s">
        <v>198</v>
      </c>
      <c r="R344" s="1172"/>
      <c r="S344" s="1241" t="s">
        <v>364</v>
      </c>
      <c r="T344" s="1172"/>
      <c r="U344" s="1241" t="s">
        <v>365</v>
      </c>
      <c r="V344" s="1172"/>
      <c r="W344" s="1241" t="s">
        <v>1371</v>
      </c>
      <c r="X344" s="961"/>
      <c r="Y344" s="815"/>
      <c r="Z344" s="816" t="s">
        <v>2031</v>
      </c>
      <c r="AA344" s="817"/>
      <c r="AB344" s="817"/>
      <c r="AC344" s="816"/>
      <c r="AD344" s="816"/>
      <c r="AE344" s="816"/>
      <c r="AF344" s="816"/>
      <c r="AG344" s="818"/>
      <c r="AH344" s="961"/>
      <c r="AI344" s="961"/>
      <c r="AJ344" s="961"/>
      <c r="AK344" s="961"/>
    </row>
    <row r="345" spans="1:37" x14ac:dyDescent="0.25">
      <c r="A345" s="1172"/>
      <c r="B345" s="1172"/>
      <c r="C345" s="1172"/>
      <c r="D345" s="1172"/>
      <c r="E345" s="1172"/>
      <c r="F345" s="1172"/>
      <c r="G345" s="1172"/>
      <c r="H345" s="1172"/>
      <c r="I345" s="1172"/>
      <c r="J345" s="1172"/>
      <c r="K345" s="1172"/>
      <c r="L345" s="1172"/>
      <c r="M345" s="1172"/>
      <c r="N345" s="1172"/>
      <c r="O345" s="1172"/>
      <c r="P345" s="1172"/>
      <c r="Q345" s="1172"/>
      <c r="R345" s="1172"/>
      <c r="S345" s="1172"/>
      <c r="T345" s="1172"/>
      <c r="U345" s="1172"/>
      <c r="V345" s="1172"/>
      <c r="W345" s="1172"/>
      <c r="X345" s="961"/>
      <c r="Y345" s="267" t="s">
        <v>1132</v>
      </c>
      <c r="Z345" s="38"/>
      <c r="AA345" s="261"/>
      <c r="AB345" s="261"/>
      <c r="AC345" s="38"/>
      <c r="AD345" s="38"/>
      <c r="AE345" s="38"/>
      <c r="AF345" s="38"/>
      <c r="AG345" s="264"/>
      <c r="AH345" s="961"/>
      <c r="AI345" s="961"/>
      <c r="AJ345" s="961"/>
      <c r="AK345" s="961"/>
    </row>
    <row r="346" spans="1:37" x14ac:dyDescent="0.25">
      <c r="A346" s="1172"/>
      <c r="B346" s="1172"/>
      <c r="C346" s="1172"/>
      <c r="D346" s="1179" t="s">
        <v>1674</v>
      </c>
      <c r="E346" s="1180">
        <v>41455</v>
      </c>
      <c r="F346" s="1181">
        <v>67</v>
      </c>
      <c r="G346" s="1179"/>
      <c r="H346" s="1182">
        <v>144</v>
      </c>
      <c r="I346" s="1179"/>
      <c r="J346" s="1181">
        <f t="shared" ref="J346:J360" si="43">SUM(U346*H346)</f>
        <v>2481.12</v>
      </c>
      <c r="K346" s="1179"/>
      <c r="L346" s="1181">
        <v>120</v>
      </c>
      <c r="M346" s="1179"/>
      <c r="N346" s="1181">
        <f t="shared" ref="N346:N360" si="44">SUM(U346*L346)</f>
        <v>2067.6</v>
      </c>
      <c r="O346" s="1179"/>
      <c r="P346" s="1181">
        <v>0</v>
      </c>
      <c r="Q346" s="1181">
        <f>SUM(F346+H346-L346)+P346</f>
        <v>91</v>
      </c>
      <c r="R346" s="1179"/>
      <c r="S346" s="1181">
        <f t="shared" ref="S346:S360" si="45">IF(Q346&lt;360, Q346, 360)</f>
        <v>91</v>
      </c>
      <c r="T346" s="1179"/>
      <c r="U346" s="1181">
        <v>17.23</v>
      </c>
      <c r="V346" s="1179"/>
      <c r="W346" s="1181">
        <f t="shared" ref="W346:W360" si="46">SUM(S346*U346)</f>
        <v>1567.93</v>
      </c>
      <c r="X346" s="961"/>
      <c r="Y346" s="271" t="s">
        <v>1131</v>
      </c>
      <c r="Z346" s="272"/>
      <c r="AA346" s="273">
        <f>+AC364</f>
        <v>45204.52</v>
      </c>
      <c r="AB346" s="274"/>
      <c r="AC346" s="274"/>
      <c r="AD346" s="103"/>
      <c r="AE346" s="103"/>
      <c r="AF346" s="103"/>
      <c r="AG346" s="268"/>
      <c r="AH346" s="961"/>
      <c r="AI346" s="961"/>
      <c r="AJ346" s="961"/>
      <c r="AK346" s="961"/>
    </row>
    <row r="347" spans="1:37" x14ac:dyDescent="0.25">
      <c r="A347" s="1172"/>
      <c r="B347" s="1172"/>
      <c r="C347" s="1172"/>
      <c r="D347" s="1179" t="s">
        <v>1674</v>
      </c>
      <c r="E347" s="1180">
        <v>41455</v>
      </c>
      <c r="F347" s="1181">
        <v>-2</v>
      </c>
      <c r="G347" s="1179"/>
      <c r="H347" s="1182">
        <v>166</v>
      </c>
      <c r="I347" s="1179"/>
      <c r="J347" s="1181">
        <f>SUM(U347*H347)+0.32</f>
        <v>3693.82</v>
      </c>
      <c r="K347" s="1179"/>
      <c r="L347" s="1181">
        <v>162</v>
      </c>
      <c r="M347" s="1179"/>
      <c r="N347" s="1181">
        <f t="shared" si="44"/>
        <v>3604.5</v>
      </c>
      <c r="O347" s="1179"/>
      <c r="P347" s="1179">
        <v>0</v>
      </c>
      <c r="Q347" s="1181">
        <f t="shared" ref="Q347:Q360" si="47">SUM(F347+H347-L347)+P347</f>
        <v>2</v>
      </c>
      <c r="R347" s="1179"/>
      <c r="S347" s="1181">
        <f t="shared" si="45"/>
        <v>2</v>
      </c>
      <c r="T347" s="1179"/>
      <c r="U347" s="1181">
        <v>22.25</v>
      </c>
      <c r="V347" s="1179"/>
      <c r="W347" s="1181">
        <f t="shared" si="46"/>
        <v>44.5</v>
      </c>
      <c r="X347" s="961"/>
      <c r="Y347" s="425" t="s">
        <v>408</v>
      </c>
      <c r="Z347" s="276"/>
      <c r="AA347" s="278">
        <f>+AE364</f>
        <v>3458.1457799999998</v>
      </c>
      <c r="AB347" s="277"/>
      <c r="AC347" s="278"/>
      <c r="AD347" s="269"/>
      <c r="AE347" s="269"/>
      <c r="AF347" s="269"/>
      <c r="AG347" s="270"/>
      <c r="AH347" s="961"/>
      <c r="AI347" s="961"/>
      <c r="AJ347" s="961"/>
      <c r="AK347" s="961"/>
    </row>
    <row r="348" spans="1:37" x14ac:dyDescent="0.25">
      <c r="A348" s="1172"/>
      <c r="B348" s="1172"/>
      <c r="C348" s="1172"/>
      <c r="D348" s="1179" t="s">
        <v>1674</v>
      </c>
      <c r="E348" s="1180">
        <v>41455</v>
      </c>
      <c r="F348" s="1181">
        <v>45</v>
      </c>
      <c r="G348" s="1179"/>
      <c r="H348" s="1182">
        <v>144</v>
      </c>
      <c r="I348" s="1179"/>
      <c r="J348" s="1181">
        <f t="shared" si="43"/>
        <v>2344.3200000000002</v>
      </c>
      <c r="K348" s="1179"/>
      <c r="L348" s="1181">
        <v>144</v>
      </c>
      <c r="M348" s="1179"/>
      <c r="N348" s="1181">
        <f t="shared" si="44"/>
        <v>2344.3200000000002</v>
      </c>
      <c r="O348" s="1179"/>
      <c r="P348" s="1179">
        <v>0</v>
      </c>
      <c r="Q348" s="1181">
        <f t="shared" si="47"/>
        <v>45</v>
      </c>
      <c r="R348" s="1179"/>
      <c r="S348" s="1181">
        <f t="shared" si="45"/>
        <v>45</v>
      </c>
      <c r="T348" s="1179"/>
      <c r="U348" s="1181">
        <v>16.28</v>
      </c>
      <c r="V348" s="1179"/>
      <c r="W348" s="1181">
        <f t="shared" si="46"/>
        <v>732.6</v>
      </c>
      <c r="X348" s="961"/>
      <c r="Y348" s="275" t="s">
        <v>802</v>
      </c>
      <c r="Z348" s="276"/>
      <c r="AA348" s="277"/>
      <c r="AB348" s="277"/>
      <c r="AC348" s="278">
        <f>+AG364</f>
        <v>48662.665779999996</v>
      </c>
      <c r="AD348" s="38"/>
      <c r="AE348" s="38"/>
      <c r="AF348" s="38"/>
      <c r="AG348" s="264"/>
      <c r="AH348" s="961"/>
      <c r="AI348" s="961"/>
      <c r="AJ348" s="961"/>
      <c r="AK348" s="961"/>
    </row>
    <row r="349" spans="1:37" x14ac:dyDescent="0.25">
      <c r="A349" s="1172"/>
      <c r="B349" s="1172"/>
      <c r="C349" s="1172"/>
      <c r="D349" s="1179" t="s">
        <v>1674</v>
      </c>
      <c r="E349" s="1180">
        <v>41455</v>
      </c>
      <c r="F349" s="1181">
        <v>120</v>
      </c>
      <c r="G349" s="1179"/>
      <c r="H349" s="1182">
        <v>90</v>
      </c>
      <c r="I349" s="1179"/>
      <c r="J349" s="1181">
        <f t="shared" si="43"/>
        <v>1483.2</v>
      </c>
      <c r="K349" s="1179"/>
      <c r="L349" s="1181">
        <v>144</v>
      </c>
      <c r="M349" s="1179"/>
      <c r="N349" s="1181">
        <f t="shared" si="44"/>
        <v>2373.12</v>
      </c>
      <c r="O349" s="1179"/>
      <c r="P349" s="1179">
        <v>0</v>
      </c>
      <c r="Q349" s="1181">
        <f t="shared" si="47"/>
        <v>66</v>
      </c>
      <c r="R349" s="1179"/>
      <c r="S349" s="1181">
        <f t="shared" si="45"/>
        <v>66</v>
      </c>
      <c r="T349" s="1179"/>
      <c r="U349" s="1181">
        <v>16.48</v>
      </c>
      <c r="V349" s="1179"/>
      <c r="W349" s="1181">
        <f t="shared" si="46"/>
        <v>1087.68</v>
      </c>
      <c r="X349" s="961"/>
      <c r="Y349" s="267"/>
      <c r="Z349" s="38"/>
      <c r="AA349" s="38"/>
      <c r="AB349" s="38"/>
      <c r="AC349" s="38"/>
      <c r="AD349" s="103"/>
      <c r="AE349" s="103"/>
      <c r="AF349" s="103"/>
      <c r="AG349" s="268"/>
      <c r="AH349" s="961"/>
      <c r="AI349" s="961"/>
      <c r="AJ349" s="961"/>
      <c r="AK349" s="961"/>
    </row>
    <row r="350" spans="1:37" x14ac:dyDescent="0.25">
      <c r="A350" s="1172"/>
      <c r="B350" s="1172"/>
      <c r="C350" s="1172"/>
      <c r="D350" s="1179" t="s">
        <v>1674</v>
      </c>
      <c r="E350" s="1180">
        <v>41455</v>
      </c>
      <c r="F350" s="1181">
        <v>83</v>
      </c>
      <c r="G350" s="1179"/>
      <c r="H350" s="1182">
        <v>70</v>
      </c>
      <c r="I350" s="1179"/>
      <c r="J350" s="1181">
        <f t="shared" si="43"/>
        <v>972.30000000000007</v>
      </c>
      <c r="K350" s="1179"/>
      <c r="L350" s="1181">
        <v>130</v>
      </c>
      <c r="M350" s="1179"/>
      <c r="N350" s="1181">
        <f t="shared" si="44"/>
        <v>1805.7</v>
      </c>
      <c r="O350" s="1179"/>
      <c r="P350" s="1184">
        <v>17</v>
      </c>
      <c r="Q350" s="1181">
        <f t="shared" si="47"/>
        <v>40</v>
      </c>
      <c r="R350" s="1179"/>
      <c r="S350" s="1181">
        <f t="shared" si="45"/>
        <v>40</v>
      </c>
      <c r="T350" s="1179"/>
      <c r="U350" s="1181">
        <v>13.89</v>
      </c>
      <c r="V350" s="1179"/>
      <c r="W350" s="1181">
        <f t="shared" si="46"/>
        <v>555.6</v>
      </c>
      <c r="X350" s="961"/>
      <c r="Y350" s="271" t="s">
        <v>803</v>
      </c>
      <c r="Z350" s="272"/>
      <c r="AA350" s="273">
        <f>+AG366</f>
        <v>48754.868005000004</v>
      </c>
      <c r="AB350" s="274"/>
      <c r="AC350" s="274"/>
      <c r="AD350" s="269"/>
      <c r="AE350" s="269"/>
      <c r="AF350" s="269"/>
      <c r="AG350" s="270"/>
      <c r="AH350" s="961"/>
      <c r="AI350" s="961"/>
      <c r="AJ350" s="961"/>
      <c r="AK350" s="961"/>
    </row>
    <row r="351" spans="1:37" x14ac:dyDescent="0.25">
      <c r="A351" s="1172"/>
      <c r="B351" s="1172"/>
      <c r="C351" s="1172"/>
      <c r="D351" s="1179" t="s">
        <v>1674</v>
      </c>
      <c r="E351" s="1180">
        <v>41455</v>
      </c>
      <c r="F351" s="1181">
        <v>348</v>
      </c>
      <c r="G351" s="1179"/>
      <c r="H351" s="1182">
        <v>70</v>
      </c>
      <c r="I351" s="1179"/>
      <c r="J351" s="1181">
        <f t="shared" si="43"/>
        <v>1101.1000000000001</v>
      </c>
      <c r="K351" s="1179"/>
      <c r="L351" s="1181">
        <v>132</v>
      </c>
      <c r="M351" s="1179"/>
      <c r="N351" s="1181">
        <f t="shared" si="44"/>
        <v>2076.36</v>
      </c>
      <c r="O351" s="1179"/>
      <c r="P351" s="1179">
        <v>0</v>
      </c>
      <c r="Q351" s="1181">
        <f t="shared" si="47"/>
        <v>286</v>
      </c>
      <c r="R351" s="1179"/>
      <c r="S351" s="1181">
        <f t="shared" si="45"/>
        <v>286</v>
      </c>
      <c r="T351" s="1179"/>
      <c r="U351" s="1181">
        <v>15.73</v>
      </c>
      <c r="V351" s="1179"/>
      <c r="W351" s="1181">
        <f t="shared" si="46"/>
        <v>4498.78</v>
      </c>
      <c r="X351" s="961"/>
      <c r="Y351" s="275" t="s">
        <v>804</v>
      </c>
      <c r="Z351" s="276"/>
      <c r="AA351" s="277"/>
      <c r="AB351" s="277"/>
      <c r="AC351" s="278">
        <f>+AC366</f>
        <v>45290.170000000006</v>
      </c>
      <c r="AD351" s="269"/>
      <c r="AE351" s="269"/>
      <c r="AF351" s="269"/>
      <c r="AG351" s="268"/>
      <c r="AH351" s="961"/>
      <c r="AI351" s="961"/>
      <c r="AJ351" s="961"/>
      <c r="AK351" s="961"/>
    </row>
    <row r="352" spans="1:37" x14ac:dyDescent="0.25">
      <c r="A352" s="1172"/>
      <c r="B352" s="1172"/>
      <c r="C352" s="1172"/>
      <c r="D352" s="1179" t="s">
        <v>1674</v>
      </c>
      <c r="E352" s="1180">
        <v>41455</v>
      </c>
      <c r="F352" s="1181">
        <v>116</v>
      </c>
      <c r="G352" s="1179"/>
      <c r="H352" s="1182">
        <v>70</v>
      </c>
      <c r="I352" s="1179"/>
      <c r="J352" s="1181">
        <f t="shared" si="43"/>
        <v>1593.2</v>
      </c>
      <c r="K352" s="1179"/>
      <c r="L352" s="1181">
        <v>60</v>
      </c>
      <c r="M352" s="1179"/>
      <c r="N352" s="1181">
        <f t="shared" si="44"/>
        <v>1365.6000000000001</v>
      </c>
      <c r="O352" s="1179"/>
      <c r="P352" s="1179">
        <v>0</v>
      </c>
      <c r="Q352" s="1181">
        <f t="shared" si="47"/>
        <v>126</v>
      </c>
      <c r="R352" s="1179"/>
      <c r="S352" s="1181">
        <f t="shared" si="45"/>
        <v>126</v>
      </c>
      <c r="T352" s="1179"/>
      <c r="U352" s="1181">
        <v>22.76</v>
      </c>
      <c r="V352" s="1179"/>
      <c r="W352" s="1181">
        <f t="shared" si="46"/>
        <v>2867.76</v>
      </c>
      <c r="X352" s="961"/>
      <c r="Y352" s="426" t="s">
        <v>1129</v>
      </c>
      <c r="Z352" s="265"/>
      <c r="AA352" s="265"/>
      <c r="AB352" s="265"/>
      <c r="AC352" s="104">
        <f>+AE366</f>
        <v>3464.6980050000002</v>
      </c>
      <c r="AD352" s="265"/>
      <c r="AE352" s="265"/>
      <c r="AF352" s="265"/>
      <c r="AG352" s="266"/>
      <c r="AH352" s="961"/>
      <c r="AI352" s="961"/>
      <c r="AJ352" s="961"/>
      <c r="AK352" s="961"/>
    </row>
    <row r="353" spans="1:37" x14ac:dyDescent="0.25">
      <c r="A353" s="1172"/>
      <c r="B353" s="1172"/>
      <c r="C353" s="1172"/>
      <c r="D353" s="1179" t="s">
        <v>1674</v>
      </c>
      <c r="E353" s="1180">
        <v>41455</v>
      </c>
      <c r="F353" s="1181">
        <v>222</v>
      </c>
      <c r="G353" s="1179"/>
      <c r="H353" s="1182">
        <v>80</v>
      </c>
      <c r="I353" s="1179"/>
      <c r="J353" s="1181">
        <f t="shared" si="43"/>
        <v>1576.8000000000002</v>
      </c>
      <c r="K353" s="1179"/>
      <c r="L353" s="1181">
        <v>160</v>
      </c>
      <c r="M353" s="1179"/>
      <c r="N353" s="1181">
        <f t="shared" si="44"/>
        <v>3153.6000000000004</v>
      </c>
      <c r="O353" s="1179"/>
      <c r="P353" s="1179">
        <v>0</v>
      </c>
      <c r="Q353" s="1181">
        <f t="shared" si="47"/>
        <v>142</v>
      </c>
      <c r="R353" s="1179"/>
      <c r="S353" s="1181">
        <f t="shared" si="45"/>
        <v>142</v>
      </c>
      <c r="T353" s="1179"/>
      <c r="U353" s="1181">
        <v>19.71</v>
      </c>
      <c r="V353" s="1179"/>
      <c r="W353" s="1181">
        <f t="shared" si="46"/>
        <v>2798.82</v>
      </c>
      <c r="X353" s="961"/>
      <c r="Y353" s="187"/>
      <c r="Z353" s="187"/>
      <c r="AA353" s="187"/>
      <c r="AB353" s="187"/>
      <c r="AC353" s="187"/>
      <c r="AD353" s="187"/>
      <c r="AE353" s="187"/>
      <c r="AF353" s="187"/>
      <c r="AG353" s="187"/>
      <c r="AH353" s="961"/>
      <c r="AI353" s="961"/>
      <c r="AJ353" s="961"/>
      <c r="AK353" s="961"/>
    </row>
    <row r="354" spans="1:37" x14ac:dyDescent="0.25">
      <c r="A354" s="1172"/>
      <c r="B354" s="1172"/>
      <c r="C354" s="1172"/>
      <c r="D354" s="1179" t="s">
        <v>1674</v>
      </c>
      <c r="E354" s="1180">
        <v>41455</v>
      </c>
      <c r="F354" s="1181">
        <v>120</v>
      </c>
      <c r="G354" s="1179"/>
      <c r="H354" s="1182">
        <v>80</v>
      </c>
      <c r="I354" s="1179"/>
      <c r="J354" s="1181">
        <f t="shared" si="43"/>
        <v>1100</v>
      </c>
      <c r="K354" s="1179"/>
      <c r="L354" s="1181">
        <v>40</v>
      </c>
      <c r="M354" s="1179"/>
      <c r="N354" s="1181">
        <f t="shared" si="44"/>
        <v>550</v>
      </c>
      <c r="O354" s="1179"/>
      <c r="P354" s="1179">
        <v>0</v>
      </c>
      <c r="Q354" s="1181">
        <f t="shared" si="47"/>
        <v>160</v>
      </c>
      <c r="R354" s="1179"/>
      <c r="S354" s="1181">
        <f t="shared" si="45"/>
        <v>160</v>
      </c>
      <c r="T354" s="1179"/>
      <c r="U354" s="1181">
        <v>13.75</v>
      </c>
      <c r="V354" s="1179"/>
      <c r="W354" s="1181">
        <f t="shared" si="46"/>
        <v>2200</v>
      </c>
      <c r="X354" s="961"/>
      <c r="Y354" s="187"/>
      <c r="Z354" s="187"/>
      <c r="AA354" s="187"/>
      <c r="AB354" s="187"/>
      <c r="AC354" s="187"/>
      <c r="AD354" s="187"/>
      <c r="AE354" s="187"/>
      <c r="AF354" s="187"/>
      <c r="AG354" s="187"/>
      <c r="AH354" s="961"/>
      <c r="AI354" s="961"/>
      <c r="AJ354" s="961"/>
      <c r="AK354" s="961"/>
    </row>
    <row r="355" spans="1:37" x14ac:dyDescent="0.25">
      <c r="A355" s="1172"/>
      <c r="B355" s="1172"/>
      <c r="C355" s="1172"/>
      <c r="D355" s="1179" t="s">
        <v>1674</v>
      </c>
      <c r="E355" s="1180">
        <v>41455</v>
      </c>
      <c r="F355" s="1181">
        <v>132</v>
      </c>
      <c r="G355" s="1179"/>
      <c r="H355" s="1182">
        <v>108</v>
      </c>
      <c r="I355" s="1179"/>
      <c r="J355" s="1181">
        <f t="shared" si="43"/>
        <v>2083.3199999999997</v>
      </c>
      <c r="K355" s="1179"/>
      <c r="L355" s="1181">
        <v>144</v>
      </c>
      <c r="M355" s="1179"/>
      <c r="N355" s="1181">
        <f t="shared" si="44"/>
        <v>2777.7599999999998</v>
      </c>
      <c r="O355" s="1179"/>
      <c r="P355" s="1179">
        <v>0</v>
      </c>
      <c r="Q355" s="1181">
        <f t="shared" si="47"/>
        <v>96</v>
      </c>
      <c r="R355" s="1179"/>
      <c r="S355" s="1181">
        <f t="shared" si="45"/>
        <v>96</v>
      </c>
      <c r="T355" s="1179"/>
      <c r="U355" s="1181">
        <v>19.29</v>
      </c>
      <c r="V355" s="1179"/>
      <c r="W355" s="1181">
        <f t="shared" si="46"/>
        <v>1851.84</v>
      </c>
      <c r="X355" s="961"/>
      <c r="Y355" s="187"/>
      <c r="Z355" s="187"/>
      <c r="AA355" s="187"/>
      <c r="AB355" s="187"/>
      <c r="AC355" s="187"/>
      <c r="AD355" s="187"/>
      <c r="AE355" s="187"/>
      <c r="AF355" s="187"/>
      <c r="AG355" s="187"/>
      <c r="AH355" s="961"/>
      <c r="AI355" s="961"/>
      <c r="AJ355" s="961"/>
      <c r="AK355" s="961"/>
    </row>
    <row r="356" spans="1:37" x14ac:dyDescent="0.25">
      <c r="A356" s="1172"/>
      <c r="B356" s="1172"/>
      <c r="C356" s="1172"/>
      <c r="D356" s="1179" t="s">
        <v>1674</v>
      </c>
      <c r="E356" s="1180">
        <v>41455</v>
      </c>
      <c r="F356" s="1181">
        <v>250</v>
      </c>
      <c r="G356" s="1179"/>
      <c r="H356" s="1182">
        <v>168</v>
      </c>
      <c r="I356" s="1179"/>
      <c r="J356" s="1181">
        <f t="shared" si="43"/>
        <v>4058.88</v>
      </c>
      <c r="K356" s="1179"/>
      <c r="L356" s="1181">
        <v>120</v>
      </c>
      <c r="M356" s="1179"/>
      <c r="N356" s="1181">
        <f t="shared" si="44"/>
        <v>2899.2</v>
      </c>
      <c r="O356" s="1179"/>
      <c r="P356" s="1179">
        <v>0</v>
      </c>
      <c r="Q356" s="1181">
        <f t="shared" si="47"/>
        <v>298</v>
      </c>
      <c r="R356" s="1179"/>
      <c r="S356" s="1181">
        <f t="shared" si="45"/>
        <v>298</v>
      </c>
      <c r="T356" s="1179"/>
      <c r="U356" s="1181">
        <v>24.16</v>
      </c>
      <c r="V356" s="1179"/>
      <c r="W356" s="1181">
        <f t="shared" si="46"/>
        <v>7199.68</v>
      </c>
      <c r="X356" s="961"/>
      <c r="Y356" s="187"/>
      <c r="Z356" s="187"/>
      <c r="AA356" s="187"/>
      <c r="AB356" s="187"/>
      <c r="AC356" s="187"/>
      <c r="AD356" s="187"/>
      <c r="AE356" s="187"/>
      <c r="AF356" s="187"/>
      <c r="AG356" s="187"/>
      <c r="AH356" s="961"/>
      <c r="AI356" s="961"/>
      <c r="AJ356" s="961"/>
      <c r="AK356" s="961"/>
    </row>
    <row r="357" spans="1:37" x14ac:dyDescent="0.25">
      <c r="A357" s="1172"/>
      <c r="B357" s="1172"/>
      <c r="C357" s="1172"/>
      <c r="D357" s="1179" t="s">
        <v>1674</v>
      </c>
      <c r="E357" s="1180">
        <v>41455</v>
      </c>
      <c r="F357" s="1181">
        <v>235</v>
      </c>
      <c r="G357" s="1179"/>
      <c r="H357" s="1182">
        <v>144</v>
      </c>
      <c r="I357" s="1179"/>
      <c r="J357" s="1181">
        <f t="shared" si="43"/>
        <v>3268.7999999999997</v>
      </c>
      <c r="K357" s="1179"/>
      <c r="L357" s="1181">
        <v>162</v>
      </c>
      <c r="M357" s="1179"/>
      <c r="N357" s="1181">
        <f t="shared" si="44"/>
        <v>3677.4</v>
      </c>
      <c r="O357" s="1179"/>
      <c r="P357" s="1179">
        <v>0</v>
      </c>
      <c r="Q357" s="1181">
        <f t="shared" si="47"/>
        <v>217</v>
      </c>
      <c r="R357" s="1179"/>
      <c r="S357" s="1181">
        <f t="shared" si="45"/>
        <v>217</v>
      </c>
      <c r="T357" s="1179"/>
      <c r="U357" s="1181">
        <v>22.7</v>
      </c>
      <c r="V357" s="1179"/>
      <c r="W357" s="1181">
        <f t="shared" si="46"/>
        <v>4925.8999999999996</v>
      </c>
      <c r="X357" s="961"/>
      <c r="Y357" s="187"/>
      <c r="Z357" s="187"/>
      <c r="AA357" s="187"/>
      <c r="AB357" s="187"/>
      <c r="AC357" s="187"/>
      <c r="AD357" s="187"/>
      <c r="AE357" s="187"/>
      <c r="AF357" s="187"/>
      <c r="AG357" s="187"/>
      <c r="AH357" s="961"/>
      <c r="AI357" s="961"/>
      <c r="AJ357" s="961"/>
      <c r="AK357" s="961"/>
    </row>
    <row r="358" spans="1:37" ht="13.8" thickBot="1" x14ac:dyDescent="0.3">
      <c r="A358" s="1172"/>
      <c r="B358" s="1172"/>
      <c r="C358" s="1172"/>
      <c r="D358" s="1179" t="s">
        <v>1674</v>
      </c>
      <c r="E358" s="1180">
        <v>41455</v>
      </c>
      <c r="F358" s="1181">
        <v>1</v>
      </c>
      <c r="G358" s="1179"/>
      <c r="H358" s="1182">
        <v>154</v>
      </c>
      <c r="I358" s="1179"/>
      <c r="J358" s="1181">
        <f t="shared" si="43"/>
        <v>5333.02</v>
      </c>
      <c r="K358" s="1179"/>
      <c r="L358" s="1181">
        <v>144</v>
      </c>
      <c r="M358" s="1179"/>
      <c r="N358" s="1181">
        <f t="shared" si="44"/>
        <v>4986.72</v>
      </c>
      <c r="O358" s="1179"/>
      <c r="P358" s="1179">
        <v>0</v>
      </c>
      <c r="Q358" s="1181">
        <f t="shared" si="47"/>
        <v>11</v>
      </c>
      <c r="R358" s="1179"/>
      <c r="S358" s="1181">
        <f t="shared" si="45"/>
        <v>11</v>
      </c>
      <c r="T358" s="1179"/>
      <c r="U358" s="1181">
        <v>34.630000000000003</v>
      </c>
      <c r="V358" s="1179"/>
      <c r="W358" s="1181">
        <f t="shared" si="46"/>
        <v>380.93</v>
      </c>
      <c r="X358" s="961"/>
      <c r="Y358" s="187"/>
      <c r="Z358" s="187"/>
      <c r="AA358" s="187"/>
      <c r="AB358" s="187"/>
      <c r="AC358" s="187"/>
      <c r="AD358" s="187"/>
      <c r="AE358" s="187"/>
      <c r="AF358" s="187"/>
      <c r="AG358" s="187"/>
      <c r="AH358" s="961"/>
      <c r="AI358" s="961"/>
      <c r="AJ358" s="961"/>
      <c r="AK358" s="961"/>
    </row>
    <row r="359" spans="1:37" x14ac:dyDescent="0.25">
      <c r="A359" s="1172"/>
      <c r="B359" s="1172"/>
      <c r="C359" s="1172"/>
      <c r="D359" s="1179" t="s">
        <v>1674</v>
      </c>
      <c r="E359" s="1180">
        <v>41455</v>
      </c>
      <c r="F359" s="1181">
        <v>125</v>
      </c>
      <c r="G359" s="1179"/>
      <c r="H359" s="1182">
        <v>120</v>
      </c>
      <c r="I359" s="1179"/>
      <c r="J359" s="1181">
        <f t="shared" si="43"/>
        <v>1201.2</v>
      </c>
      <c r="K359" s="1179"/>
      <c r="L359" s="1181">
        <v>20</v>
      </c>
      <c r="M359" s="1179"/>
      <c r="N359" s="1181">
        <f t="shared" si="44"/>
        <v>200.2</v>
      </c>
      <c r="O359" s="1179"/>
      <c r="P359" s="1179">
        <v>0</v>
      </c>
      <c r="Q359" s="1181">
        <f t="shared" si="47"/>
        <v>225</v>
      </c>
      <c r="R359" s="1179"/>
      <c r="S359" s="1181">
        <f t="shared" si="45"/>
        <v>225</v>
      </c>
      <c r="T359" s="1179"/>
      <c r="U359" s="1181">
        <v>10.01</v>
      </c>
      <c r="V359" s="1179"/>
      <c r="W359" s="1181">
        <f t="shared" si="46"/>
        <v>2252.25</v>
      </c>
      <c r="X359" s="961"/>
      <c r="Y359" s="2377" t="s">
        <v>2032</v>
      </c>
      <c r="Z359" s="2378"/>
      <c r="AA359" s="2378"/>
      <c r="AB359" s="2378"/>
      <c r="AC359" s="2378"/>
      <c r="AD359" s="2378"/>
      <c r="AE359" s="2378"/>
      <c r="AF359" s="2378"/>
      <c r="AG359" s="2379"/>
      <c r="AH359" s="961"/>
      <c r="AI359" s="961"/>
      <c r="AJ359" s="961"/>
      <c r="AK359" s="961"/>
    </row>
    <row r="360" spans="1:37" x14ac:dyDescent="0.25">
      <c r="A360" s="1172"/>
      <c r="B360" s="1172"/>
      <c r="C360" s="1172"/>
      <c r="D360" s="1179" t="s">
        <v>1674</v>
      </c>
      <c r="E360" s="1180">
        <v>41455</v>
      </c>
      <c r="F360" s="1181">
        <v>183</v>
      </c>
      <c r="G360" s="1179"/>
      <c r="H360" s="1182">
        <v>144</v>
      </c>
      <c r="I360" s="1179"/>
      <c r="J360" s="1181">
        <f t="shared" si="43"/>
        <v>2708.64</v>
      </c>
      <c r="K360" s="1179"/>
      <c r="L360" s="1181">
        <v>144</v>
      </c>
      <c r="M360" s="1179"/>
      <c r="N360" s="1181">
        <f t="shared" si="44"/>
        <v>2708.64</v>
      </c>
      <c r="O360" s="1179"/>
      <c r="P360" s="1184">
        <v>10</v>
      </c>
      <c r="Q360" s="1181">
        <f t="shared" si="47"/>
        <v>193</v>
      </c>
      <c r="R360" s="1179"/>
      <c r="S360" s="1181">
        <f t="shared" si="45"/>
        <v>193</v>
      </c>
      <c r="T360" s="1179"/>
      <c r="U360" s="1181">
        <v>18.809999999999999</v>
      </c>
      <c r="V360" s="1179"/>
      <c r="W360" s="1181">
        <f t="shared" si="46"/>
        <v>3630.33</v>
      </c>
      <c r="X360" s="961"/>
      <c r="Y360" s="249"/>
      <c r="Z360" s="187"/>
      <c r="AA360" s="248"/>
      <c r="AB360" s="248"/>
      <c r="AC360" s="248"/>
      <c r="AD360" s="248"/>
      <c r="AE360" s="248"/>
      <c r="AF360" s="248"/>
      <c r="AG360" s="507"/>
      <c r="AH360" s="961"/>
      <c r="AI360" s="961"/>
      <c r="AJ360" s="961"/>
      <c r="AK360" s="961"/>
    </row>
    <row r="361" spans="1:37" x14ac:dyDescent="0.25">
      <c r="A361" s="1172"/>
      <c r="B361" s="1172"/>
      <c r="C361" s="1172"/>
      <c r="D361" s="1179"/>
      <c r="E361" s="1180"/>
      <c r="F361" s="1181"/>
      <c r="G361" s="1179"/>
      <c r="H361" s="1182"/>
      <c r="I361" s="1179"/>
      <c r="J361" s="1181"/>
      <c r="K361" s="1179"/>
      <c r="L361" s="1181"/>
      <c r="M361" s="1179"/>
      <c r="N361" s="1181"/>
      <c r="O361" s="1179"/>
      <c r="P361" s="1179"/>
      <c r="Q361" s="1181"/>
      <c r="R361" s="1179"/>
      <c r="S361" s="1181"/>
      <c r="T361" s="1179"/>
      <c r="U361" s="1181"/>
      <c r="V361" s="1179"/>
      <c r="W361" s="1181"/>
      <c r="X361" s="961"/>
      <c r="Y361" s="247"/>
      <c r="Z361" s="248"/>
      <c r="AA361" s="225"/>
      <c r="AB361" s="225"/>
      <c r="AC361" s="225"/>
      <c r="AD361" s="225"/>
      <c r="AE361" s="225" t="s">
        <v>727</v>
      </c>
      <c r="AF361" s="225"/>
      <c r="AG361" s="226"/>
      <c r="AH361" s="961"/>
      <c r="AI361" s="961"/>
      <c r="AJ361" s="961"/>
      <c r="AK361" s="961"/>
    </row>
    <row r="362" spans="1:37" x14ac:dyDescent="0.25">
      <c r="A362" s="1172"/>
      <c r="B362" s="1172"/>
      <c r="C362" s="1172"/>
      <c r="D362" s="1179" t="s">
        <v>1674</v>
      </c>
      <c r="E362" s="1180">
        <v>41455</v>
      </c>
      <c r="F362" s="1181">
        <v>204</v>
      </c>
      <c r="G362" s="1179"/>
      <c r="H362" s="1182">
        <v>168</v>
      </c>
      <c r="I362" s="1179"/>
      <c r="J362" s="1181">
        <f>SUM(U362*H362)</f>
        <v>2998.8</v>
      </c>
      <c r="K362" s="1179"/>
      <c r="L362" s="1181">
        <v>120</v>
      </c>
      <c r="M362" s="1179"/>
      <c r="N362" s="1181">
        <f>SUM(U362*L362)</f>
        <v>2142</v>
      </c>
      <c r="O362" s="1179"/>
      <c r="P362" s="1179">
        <v>0</v>
      </c>
      <c r="Q362" s="1181">
        <f>SUM(F362+H362-L362)+P362</f>
        <v>252</v>
      </c>
      <c r="R362" s="1179"/>
      <c r="S362" s="1181">
        <f>IF(Q362&lt;360, Q362, 360)</f>
        <v>252</v>
      </c>
      <c r="T362" s="1179"/>
      <c r="U362" s="1181">
        <v>17.850000000000001</v>
      </c>
      <c r="V362" s="1179"/>
      <c r="W362" s="1181">
        <f>SUM(S362*U362)</f>
        <v>4498.2000000000007</v>
      </c>
      <c r="X362" s="961"/>
      <c r="Y362" s="249"/>
      <c r="Z362" s="38"/>
      <c r="AA362" s="38"/>
      <c r="AB362" s="38"/>
      <c r="AC362" s="251" t="s">
        <v>617</v>
      </c>
      <c r="AD362" s="250"/>
      <c r="AE362" s="251">
        <v>7.6499999999999999E-2</v>
      </c>
      <c r="AF362" s="250"/>
      <c r="AG362" s="262" t="s">
        <v>133</v>
      </c>
      <c r="AH362" s="961"/>
      <c r="AI362" s="961"/>
      <c r="AJ362" s="961"/>
      <c r="AK362" s="961"/>
    </row>
    <row r="363" spans="1:37" x14ac:dyDescent="0.25">
      <c r="A363" s="1172"/>
      <c r="B363" s="1172"/>
      <c r="C363" s="1172"/>
      <c r="D363" s="1179" t="s">
        <v>1674</v>
      </c>
      <c r="E363" s="1180">
        <v>41455</v>
      </c>
      <c r="F363" s="1181">
        <v>227</v>
      </c>
      <c r="G363" s="1179"/>
      <c r="H363" s="1182">
        <v>120</v>
      </c>
      <c r="I363" s="1179"/>
      <c r="J363" s="1181">
        <f>SUM(U363*H363)</f>
        <v>3970.8</v>
      </c>
      <c r="K363" s="1179"/>
      <c r="L363" s="1181">
        <v>144</v>
      </c>
      <c r="M363" s="1179"/>
      <c r="N363" s="1181">
        <f>SUM(U363*L363)</f>
        <v>4764.9600000000009</v>
      </c>
      <c r="O363" s="1179"/>
      <c r="P363" s="1179">
        <v>0</v>
      </c>
      <c r="Q363" s="1181">
        <f>SUM(F363+H363-L363)+P363</f>
        <v>203</v>
      </c>
      <c r="R363" s="1179"/>
      <c r="S363" s="1181">
        <f>IF(Q363&lt;360, Q363, 360)</f>
        <v>203</v>
      </c>
      <c r="T363" s="1179"/>
      <c r="U363" s="1181">
        <v>33.090000000000003</v>
      </c>
      <c r="V363" s="1179"/>
      <c r="W363" s="1181">
        <f>SUM(S363*U363)</f>
        <v>6717.27</v>
      </c>
      <c r="X363" s="961"/>
      <c r="Y363" s="249" t="s">
        <v>199</v>
      </c>
      <c r="Z363" s="38"/>
      <c r="AA363" s="38"/>
      <c r="AB363" s="38"/>
      <c r="AC363" s="252">
        <v>49392.92</v>
      </c>
      <c r="AD363" s="79"/>
      <c r="AE363" s="80">
        <f>SUM(AC363*0.0765)</f>
        <v>3778.5583799999999</v>
      </c>
      <c r="AF363" s="79"/>
      <c r="AG363" s="100">
        <f>SUM(AC363+AE363)</f>
        <v>53171.47838</v>
      </c>
      <c r="AH363" s="961"/>
      <c r="AI363" s="961"/>
      <c r="AJ363" s="961"/>
      <c r="AK363" s="961"/>
    </row>
    <row r="364" spans="1:37" x14ac:dyDescent="0.25">
      <c r="A364" s="1172"/>
      <c r="B364" s="1172"/>
      <c r="C364" s="1172"/>
      <c r="D364" s="1179" t="s">
        <v>1674</v>
      </c>
      <c r="E364" s="1180">
        <v>41455</v>
      </c>
      <c r="F364" s="1181">
        <v>26</v>
      </c>
      <c r="G364" s="1179"/>
      <c r="H364" s="1181">
        <v>168</v>
      </c>
      <c r="I364" s="1181"/>
      <c r="J364" s="1181">
        <f>SUM(U364*H364)</f>
        <v>1831.2</v>
      </c>
      <c r="K364" s="1181"/>
      <c r="L364" s="1181">
        <v>130</v>
      </c>
      <c r="M364" s="1181"/>
      <c r="N364" s="1181">
        <f>SUM(U364*L364)</f>
        <v>1417</v>
      </c>
      <c r="O364" s="1179"/>
      <c r="P364" s="1184">
        <v>34</v>
      </c>
      <c r="Q364" s="1181">
        <f>SUM(F364+H364-L364)+P364</f>
        <v>98</v>
      </c>
      <c r="R364" s="1181"/>
      <c r="S364" s="1181">
        <f>IF(Q364&lt;360, Q364, 360)</f>
        <v>98</v>
      </c>
      <c r="T364" s="1181"/>
      <c r="U364" s="1181">
        <v>10.9</v>
      </c>
      <c r="V364" s="1181"/>
      <c r="W364" s="1181">
        <f>SUM(S364*U364)</f>
        <v>1068.2</v>
      </c>
      <c r="X364" s="961"/>
      <c r="Y364" s="249" t="s">
        <v>125</v>
      </c>
      <c r="Z364" s="38"/>
      <c r="AA364" s="38"/>
      <c r="AB364" s="38"/>
      <c r="AC364" s="252">
        <v>45204.52</v>
      </c>
      <c r="AD364" s="79"/>
      <c r="AE364" s="80">
        <f>SUM(AC364*0.0765)</f>
        <v>3458.1457799999998</v>
      </c>
      <c r="AF364" s="79"/>
      <c r="AG364" s="100">
        <f>SUM(AC364+AE364)</f>
        <v>48662.665779999996</v>
      </c>
      <c r="AH364" s="869"/>
      <c r="AI364" s="967"/>
      <c r="AJ364" s="967"/>
      <c r="AK364" s="961"/>
    </row>
    <row r="365" spans="1:37" x14ac:dyDescent="0.25">
      <c r="A365" s="1172"/>
      <c r="B365" s="1172"/>
      <c r="C365" s="1172"/>
      <c r="D365" s="1179" t="s">
        <v>1674</v>
      </c>
      <c r="E365" s="1180">
        <v>41455</v>
      </c>
      <c r="F365" s="1181">
        <v>20</v>
      </c>
      <c r="G365" s="1179"/>
      <c r="H365" s="1181">
        <v>144</v>
      </c>
      <c r="I365" s="1181"/>
      <c r="J365" s="1181">
        <f>SUM(U365*H365)</f>
        <v>1404</v>
      </c>
      <c r="K365" s="1181"/>
      <c r="L365" s="1181">
        <v>120</v>
      </c>
      <c r="M365" s="1181"/>
      <c r="N365" s="1181">
        <f>SUM(U365*L365)</f>
        <v>1170</v>
      </c>
      <c r="O365" s="1179"/>
      <c r="P365" s="1179">
        <v>0</v>
      </c>
      <c r="Q365" s="1181">
        <f>SUM(F365+H365-L365)+P365</f>
        <v>44</v>
      </c>
      <c r="R365" s="1181"/>
      <c r="S365" s="1181">
        <f>IF(Q365&lt;360, Q365, 360)</f>
        <v>44</v>
      </c>
      <c r="T365" s="1181"/>
      <c r="U365" s="1181">
        <v>9.75</v>
      </c>
      <c r="V365" s="1181"/>
      <c r="W365" s="1181">
        <f>SUM(S365*U365)</f>
        <v>429</v>
      </c>
      <c r="X365" s="961"/>
      <c r="Y365" s="249" t="s">
        <v>126</v>
      </c>
      <c r="Z365" s="38"/>
      <c r="AA365" s="38"/>
      <c r="AB365" s="38"/>
      <c r="AC365" s="253">
        <v>49307.27</v>
      </c>
      <c r="AD365" s="79"/>
      <c r="AE365" s="81">
        <f>SUM(AC365*0.0765)</f>
        <v>3772.0061549999996</v>
      </c>
      <c r="AF365" s="79"/>
      <c r="AG365" s="98">
        <f>SUM(AC365+AE365)</f>
        <v>53079.276155</v>
      </c>
      <c r="AH365" s="902"/>
      <c r="AI365" s="961"/>
      <c r="AJ365" s="961"/>
      <c r="AK365" s="961"/>
    </row>
    <row r="366" spans="1:37" ht="13.8" thickBot="1" x14ac:dyDescent="0.3">
      <c r="A366" s="1172"/>
      <c r="B366" s="1172"/>
      <c r="C366" s="1172"/>
      <c r="D366" s="1179"/>
      <c r="E366" s="1179"/>
      <c r="F366" s="1179"/>
      <c r="G366" s="1179"/>
      <c r="H366" s="1179"/>
      <c r="I366" s="1179"/>
      <c r="J366" s="1179"/>
      <c r="K366" s="1179"/>
      <c r="L366" s="1179"/>
      <c r="M366" s="1179"/>
      <c r="N366" s="1179"/>
      <c r="O366" s="1179"/>
      <c r="P366" s="1179"/>
      <c r="Q366" s="1179"/>
      <c r="R366" s="1179"/>
      <c r="S366" s="1179"/>
      <c r="T366" s="1179"/>
      <c r="U366" s="1179"/>
      <c r="V366" s="1179"/>
      <c r="W366" s="1179"/>
      <c r="X366" s="961"/>
      <c r="Y366" s="249" t="s">
        <v>124</v>
      </c>
      <c r="Z366" s="38"/>
      <c r="AA366" s="38"/>
      <c r="AB366" s="38"/>
      <c r="AC366" s="254">
        <f>SUM(AC363+AC364-AC365)</f>
        <v>45290.170000000006</v>
      </c>
      <c r="AD366" s="80"/>
      <c r="AE366" s="254">
        <f>SUM(AC366*0.0765)</f>
        <v>3464.6980050000002</v>
      </c>
      <c r="AF366" s="80"/>
      <c r="AG366" s="263">
        <f>SUM(AC366+AE366)</f>
        <v>48754.868005000004</v>
      </c>
      <c r="AH366" s="869"/>
      <c r="AI366" s="967"/>
      <c r="AJ366" s="967"/>
      <c r="AK366" s="967"/>
    </row>
    <row r="367" spans="1:37" ht="13.8" thickTop="1" x14ac:dyDescent="0.25">
      <c r="A367" s="1172"/>
      <c r="B367" s="1172" t="s">
        <v>73</v>
      </c>
      <c r="C367" s="1172"/>
      <c r="D367" s="1179"/>
      <c r="E367" s="1179"/>
      <c r="F367" s="1181">
        <f>SUM(F346:F365)</f>
        <v>2522</v>
      </c>
      <c r="G367" s="1179"/>
      <c r="H367" s="1181">
        <f>SUM(H346:H365)</f>
        <v>2352</v>
      </c>
      <c r="I367" s="1179"/>
      <c r="J367" s="1181">
        <f>SUM(J346:J365)</f>
        <v>45204.520000000004</v>
      </c>
      <c r="K367" s="1179"/>
      <c r="L367" s="1181">
        <f>SUM(L346:L365)</f>
        <v>2340</v>
      </c>
      <c r="M367" s="1179"/>
      <c r="N367" s="1181">
        <f>SUM(N346:N365)</f>
        <v>46084.68</v>
      </c>
      <c r="O367" s="1179"/>
      <c r="P367" s="1181">
        <f>SUM(P346:P365)</f>
        <v>61</v>
      </c>
      <c r="Q367" s="1181">
        <f>SUM(Q346:Q365)</f>
        <v>2595</v>
      </c>
      <c r="R367" s="1179"/>
      <c r="S367" s="1181">
        <f>SUM(S346:S365)</f>
        <v>2595</v>
      </c>
      <c r="T367" s="1179"/>
      <c r="U367" s="1181"/>
      <c r="V367" s="1179"/>
      <c r="W367" s="1181">
        <f>SUM(W346:W365)</f>
        <v>49307.270000000004</v>
      </c>
      <c r="X367" s="961"/>
      <c r="Y367" s="249"/>
      <c r="Z367" s="38"/>
      <c r="AA367" s="79"/>
      <c r="AB367" s="79"/>
      <c r="AC367" s="79"/>
      <c r="AD367" s="99"/>
      <c r="AE367" s="99"/>
      <c r="AF367" s="99"/>
      <c r="AG367" s="101"/>
      <c r="AH367" s="961"/>
      <c r="AI367" s="961"/>
      <c r="AJ367" s="961"/>
      <c r="AK367" s="961"/>
    </row>
    <row r="368" spans="1:37" x14ac:dyDescent="0.25">
      <c r="A368" s="1172"/>
      <c r="B368" s="1172"/>
      <c r="C368" s="1172"/>
      <c r="D368" s="1172"/>
      <c r="E368" s="1172"/>
      <c r="F368" s="1172"/>
      <c r="G368" s="1172"/>
      <c r="H368" s="1172"/>
      <c r="I368" s="1172"/>
      <c r="J368" s="1172"/>
      <c r="K368" s="1172"/>
      <c r="L368" s="1172"/>
      <c r="M368" s="1172"/>
      <c r="N368" s="1172"/>
      <c r="O368" s="1172"/>
      <c r="P368" s="1172"/>
      <c r="Q368" s="1172"/>
      <c r="R368" s="1172"/>
      <c r="S368" s="1172"/>
      <c r="T368" s="1172"/>
      <c r="U368" s="1172"/>
      <c r="V368" s="1172"/>
      <c r="W368" s="1172"/>
      <c r="X368" s="961"/>
      <c r="Y368" s="249" t="s">
        <v>618</v>
      </c>
      <c r="Z368" s="38"/>
      <c r="AA368" s="80"/>
      <c r="AB368" s="80"/>
      <c r="AC368" s="80"/>
      <c r="AD368" s="99"/>
      <c r="AE368" s="99"/>
      <c r="AF368" s="99"/>
      <c r="AG368" s="101"/>
      <c r="AH368" s="961"/>
      <c r="AI368" s="961"/>
      <c r="AJ368" s="961"/>
      <c r="AK368" s="961"/>
    </row>
    <row r="369" spans="1:37" ht="13.8" thickBot="1" x14ac:dyDescent="0.3">
      <c r="A369" s="1172"/>
      <c r="B369" s="1179"/>
      <c r="C369" s="1179"/>
      <c r="D369" s="1179"/>
      <c r="E369" s="1179"/>
      <c r="F369" s="1179"/>
      <c r="G369" s="1179"/>
      <c r="H369" s="1179"/>
      <c r="I369" s="1179"/>
      <c r="J369" s="1181"/>
      <c r="K369" s="1181"/>
      <c r="L369" s="1181"/>
      <c r="M369" s="1181"/>
      <c r="N369" s="1181"/>
      <c r="O369" s="1181"/>
      <c r="P369" s="1181"/>
      <c r="Q369" s="1181"/>
      <c r="R369" s="1181"/>
      <c r="S369" s="1181"/>
      <c r="T369" s="1181"/>
      <c r="U369" s="1181"/>
      <c r="V369" s="1181"/>
      <c r="W369" s="1181"/>
      <c r="X369" s="961"/>
      <c r="Y369" s="205"/>
      <c r="Z369" s="206"/>
      <c r="AA369" s="256"/>
      <c r="AB369" s="256"/>
      <c r="AC369" s="256"/>
      <c r="AD369" s="256"/>
      <c r="AE369" s="256"/>
      <c r="AF369" s="256"/>
      <c r="AG369" s="257"/>
      <c r="AH369" s="961"/>
      <c r="AI369" s="961"/>
      <c r="AJ369" s="961"/>
      <c r="AK369" s="961"/>
    </row>
    <row r="370" spans="1:37" x14ac:dyDescent="0.25">
      <c r="A370" s="1172"/>
      <c r="B370" s="1183" t="s">
        <v>2033</v>
      </c>
      <c r="C370" s="1183"/>
      <c r="D370" s="1183"/>
      <c r="E370" s="1183"/>
      <c r="F370" s="1183"/>
      <c r="G370" s="1183"/>
      <c r="H370" s="1183"/>
      <c r="I370" s="1183"/>
      <c r="J370" s="1183"/>
      <c r="K370" s="1183"/>
      <c r="L370" s="1183"/>
      <c r="M370" s="1183"/>
      <c r="N370" s="1183" t="s">
        <v>200</v>
      </c>
      <c r="O370" s="1183"/>
      <c r="P370" s="1183"/>
      <c r="Q370" s="1183"/>
      <c r="R370" s="1183"/>
      <c r="S370" s="1183"/>
      <c r="T370" s="1183"/>
      <c r="U370" s="1183"/>
      <c r="V370" s="1183"/>
      <c r="W370" s="1183" t="s">
        <v>370</v>
      </c>
      <c r="X370" s="961"/>
      <c r="Y370" s="187"/>
      <c r="Z370" s="187"/>
      <c r="AA370" s="187"/>
      <c r="AB370" s="187"/>
      <c r="AC370" s="187"/>
      <c r="AD370" s="187"/>
      <c r="AE370" s="187"/>
      <c r="AF370" s="187"/>
      <c r="AG370" s="187"/>
      <c r="AH370" s="961"/>
      <c r="AI370" s="961"/>
      <c r="AJ370" s="961"/>
      <c r="AK370" s="961"/>
    </row>
    <row r="371" spans="1:37" x14ac:dyDescent="0.25">
      <c r="A371" s="961"/>
      <c r="B371" s="961"/>
      <c r="C371" s="961"/>
      <c r="D371" s="961"/>
      <c r="E371" s="961"/>
      <c r="F371" s="961"/>
      <c r="G371" s="961"/>
      <c r="H371" s="961"/>
      <c r="I371" s="961"/>
      <c r="J371" s="961"/>
      <c r="K371" s="961"/>
      <c r="L371" s="961"/>
      <c r="M371" s="961"/>
      <c r="N371" s="961"/>
      <c r="O371" s="961"/>
      <c r="P371" s="961"/>
      <c r="Q371" s="961"/>
      <c r="R371" s="961"/>
      <c r="S371" s="961"/>
      <c r="T371" s="961"/>
      <c r="U371" s="961"/>
      <c r="V371" s="961"/>
      <c r="W371" s="961"/>
      <c r="X371" s="961"/>
      <c r="Y371" s="961" t="s">
        <v>129</v>
      </c>
      <c r="Z371" s="961"/>
      <c r="AA371" s="961"/>
      <c r="AB371" s="961"/>
      <c r="AC371" s="961"/>
      <c r="AD371" s="961"/>
      <c r="AE371" s="961"/>
      <c r="AF371" s="961"/>
      <c r="AG371" s="961"/>
      <c r="AH371" s="961"/>
      <c r="AI371" s="961"/>
      <c r="AJ371" s="961"/>
      <c r="AK371" s="961"/>
    </row>
    <row r="372" spans="1:37" x14ac:dyDescent="0.25">
      <c r="A372" s="961"/>
      <c r="B372" s="961"/>
      <c r="C372" s="961"/>
      <c r="D372" s="961"/>
      <c r="E372" s="961"/>
      <c r="F372" s="961"/>
      <c r="G372" s="961"/>
      <c r="H372" s="961"/>
      <c r="I372" s="961"/>
      <c r="J372" s="961"/>
      <c r="K372" s="961"/>
      <c r="L372" s="961"/>
      <c r="M372" s="961"/>
      <c r="N372" s="961"/>
      <c r="O372" s="961"/>
      <c r="P372" s="961"/>
      <c r="Q372" s="961"/>
      <c r="R372" s="961"/>
      <c r="S372" s="961"/>
      <c r="T372" s="961"/>
      <c r="U372" s="961"/>
      <c r="V372" s="961"/>
      <c r="W372" s="961"/>
      <c r="X372" s="961"/>
      <c r="Y372" s="961" t="s">
        <v>132</v>
      </c>
      <c r="Z372" s="961"/>
      <c r="AA372" s="961"/>
      <c r="AB372" s="961"/>
      <c r="AC372" s="961"/>
      <c r="AD372" s="961"/>
      <c r="AE372" s="961"/>
      <c r="AF372" s="961"/>
      <c r="AG372" s="961"/>
      <c r="AH372" s="961"/>
      <c r="AI372" s="961"/>
      <c r="AJ372" s="961"/>
      <c r="AK372" s="961"/>
    </row>
    <row r="373" spans="1:37" x14ac:dyDescent="0.25">
      <c r="A373" s="961"/>
      <c r="B373" s="902"/>
      <c r="C373" s="902"/>
      <c r="D373" s="902"/>
      <c r="E373" s="902"/>
      <c r="F373" s="902"/>
      <c r="G373" s="902"/>
      <c r="H373" s="902"/>
      <c r="I373" s="902"/>
      <c r="J373" s="902"/>
      <c r="K373" s="902"/>
      <c r="L373" s="902"/>
      <c r="M373" s="902"/>
      <c r="N373" s="902"/>
      <c r="O373" s="902"/>
      <c r="P373" s="902"/>
      <c r="Q373" s="902"/>
      <c r="R373" s="902"/>
      <c r="S373" s="902"/>
      <c r="T373" s="902"/>
      <c r="U373" s="902"/>
      <c r="V373" s="902"/>
      <c r="W373" s="902"/>
      <c r="X373" s="961"/>
      <c r="Y373" s="961"/>
      <c r="Z373" s="961"/>
      <c r="AA373" s="961"/>
      <c r="AB373" s="961"/>
      <c r="AC373" s="961"/>
      <c r="AD373" s="961"/>
      <c r="AE373" s="961"/>
      <c r="AF373" s="961"/>
      <c r="AG373" s="961"/>
      <c r="AH373" s="961"/>
      <c r="AI373" s="961"/>
      <c r="AJ373" s="961"/>
      <c r="AK373" s="961"/>
    </row>
    <row r="374" spans="1:37" x14ac:dyDescent="0.25">
      <c r="A374" s="961"/>
      <c r="B374" s="902"/>
      <c r="C374" s="902"/>
      <c r="D374" s="902"/>
      <c r="E374" s="902"/>
      <c r="F374" s="902"/>
      <c r="G374" s="902"/>
      <c r="H374" s="902"/>
      <c r="I374" s="902"/>
      <c r="J374" s="902"/>
      <c r="K374" s="902"/>
      <c r="L374" s="902"/>
      <c r="M374" s="902"/>
      <c r="N374" s="902"/>
      <c r="O374" s="902"/>
      <c r="P374" s="902"/>
      <c r="Q374" s="902"/>
      <c r="R374" s="902"/>
      <c r="S374" s="902"/>
      <c r="T374" s="902"/>
      <c r="U374" s="902"/>
      <c r="V374" s="902"/>
      <c r="W374" s="902"/>
      <c r="X374" s="961"/>
      <c r="Y374" s="961"/>
      <c r="Z374" s="961"/>
      <c r="AA374" s="961"/>
      <c r="AB374" s="961"/>
      <c r="AC374" s="961"/>
      <c r="AD374" s="961"/>
      <c r="AE374" s="961"/>
      <c r="AF374" s="961"/>
      <c r="AG374" s="961"/>
      <c r="AH374" s="961"/>
      <c r="AI374" s="961"/>
      <c r="AJ374" s="961"/>
      <c r="AK374" s="961"/>
    </row>
    <row r="375" spans="1:37" x14ac:dyDescent="0.25">
      <c r="A375" s="961"/>
      <c r="B375" s="902"/>
      <c r="C375" s="902"/>
      <c r="D375" s="902"/>
      <c r="E375" s="902"/>
      <c r="F375" s="902"/>
      <c r="G375" s="902"/>
      <c r="H375" s="902"/>
      <c r="I375" s="902"/>
      <c r="J375" s="902"/>
      <c r="K375" s="902"/>
      <c r="L375" s="902"/>
      <c r="M375" s="902"/>
      <c r="N375" s="902"/>
      <c r="O375" s="902"/>
      <c r="P375" s="902"/>
      <c r="Q375" s="902"/>
      <c r="R375" s="902"/>
      <c r="S375" s="902"/>
      <c r="T375" s="902"/>
      <c r="U375" s="902"/>
      <c r="V375" s="902"/>
      <c r="W375" s="902"/>
      <c r="X375" s="961"/>
      <c r="Y375" s="961"/>
      <c r="Z375" s="961"/>
      <c r="AA375" s="961"/>
      <c r="AB375" s="961"/>
      <c r="AC375" s="961"/>
      <c r="AD375" s="961"/>
      <c r="AE375" s="961"/>
      <c r="AF375" s="961"/>
      <c r="AG375" s="961"/>
      <c r="AH375" s="961"/>
      <c r="AI375" s="961"/>
      <c r="AJ375" s="961"/>
      <c r="AK375" s="961"/>
    </row>
    <row r="376" spans="1:37" x14ac:dyDescent="0.25">
      <c r="A376" s="961"/>
      <c r="B376" s="2357" t="s">
        <v>347</v>
      </c>
      <c r="C376" s="2357"/>
      <c r="D376" s="2357"/>
      <c r="E376" s="2357"/>
      <c r="F376" s="2357"/>
      <c r="G376" s="2357"/>
      <c r="H376" s="2357"/>
      <c r="I376" s="2357"/>
      <c r="J376" s="2357"/>
      <c r="K376" s="2357"/>
      <c r="L376" s="2357"/>
      <c r="M376" s="2357"/>
      <c r="N376" s="2357"/>
      <c r="O376" s="2357"/>
      <c r="P376" s="2357"/>
      <c r="Q376" s="2357"/>
      <c r="R376" s="2357"/>
      <c r="S376" s="2357"/>
      <c r="T376" s="2357"/>
      <c r="U376" s="2357"/>
      <c r="V376" s="2357"/>
      <c r="W376" s="2357"/>
      <c r="X376" s="961"/>
      <c r="Y376" s="678"/>
      <c r="Z376" s="678"/>
      <c r="AA376" s="678"/>
      <c r="AB376" s="678"/>
      <c r="AC376" s="678"/>
      <c r="AD376" s="678"/>
      <c r="AE376" s="678"/>
      <c r="AF376" s="678"/>
      <c r="AG376" s="678"/>
      <c r="AH376" s="961"/>
      <c r="AI376" s="961"/>
      <c r="AJ376" s="961"/>
      <c r="AK376" s="961"/>
    </row>
    <row r="377" spans="1:37" x14ac:dyDescent="0.25">
      <c r="A377" s="961"/>
      <c r="B377" s="2357" t="s">
        <v>348</v>
      </c>
      <c r="C377" s="2357"/>
      <c r="D377" s="2357"/>
      <c r="E377" s="2357"/>
      <c r="F377" s="2357"/>
      <c r="G377" s="2357"/>
      <c r="H377" s="2357"/>
      <c r="I377" s="2357"/>
      <c r="J377" s="2357"/>
      <c r="K377" s="2357"/>
      <c r="L377" s="2357"/>
      <c r="M377" s="2357"/>
      <c r="N377" s="2357"/>
      <c r="O377" s="2357"/>
      <c r="P377" s="2357"/>
      <c r="Q377" s="2357"/>
      <c r="R377" s="2357"/>
      <c r="S377" s="2357"/>
      <c r="T377" s="2357"/>
      <c r="U377" s="2357"/>
      <c r="V377" s="2357"/>
      <c r="W377" s="2357"/>
      <c r="X377" s="961"/>
      <c r="Y377" s="678"/>
      <c r="Z377" s="678"/>
      <c r="AA377" s="678"/>
      <c r="AB377" s="678"/>
      <c r="AC377" s="678"/>
      <c r="AD377" s="678"/>
      <c r="AE377" s="678"/>
      <c r="AF377" s="678"/>
      <c r="AG377" s="678"/>
      <c r="AH377" s="961"/>
      <c r="AI377" s="961"/>
      <c r="AJ377" s="961"/>
      <c r="AK377" s="961"/>
    </row>
    <row r="378" spans="1:37" x14ac:dyDescent="0.25">
      <c r="A378" s="961"/>
      <c r="B378" s="2375" t="s">
        <v>2514</v>
      </c>
      <c r="C378" s="2376"/>
      <c r="D378" s="2376"/>
      <c r="E378" s="2376"/>
      <c r="F378" s="2376"/>
      <c r="G378" s="2376"/>
      <c r="H378" s="2376"/>
      <c r="I378" s="2376"/>
      <c r="J378" s="2376"/>
      <c r="K378" s="2376"/>
      <c r="L378" s="2376"/>
      <c r="M378" s="2376"/>
      <c r="N378" s="2376"/>
      <c r="O378" s="2376"/>
      <c r="P378" s="2376"/>
      <c r="Q378" s="2376"/>
      <c r="R378" s="2376"/>
      <c r="S378" s="2376"/>
      <c r="T378" s="2376"/>
      <c r="U378" s="2376"/>
      <c r="V378" s="2376"/>
      <c r="W378" s="2376"/>
      <c r="X378" s="961"/>
      <c r="Y378" s="678"/>
      <c r="Z378" s="678"/>
      <c r="AA378" s="678"/>
      <c r="AB378" s="678"/>
      <c r="AC378" s="678"/>
      <c r="AD378" s="678"/>
      <c r="AE378" s="678"/>
      <c r="AF378" s="678"/>
      <c r="AG378" s="678"/>
      <c r="AH378" s="961"/>
      <c r="AI378" s="961"/>
      <c r="AJ378" s="961"/>
      <c r="AK378" s="961"/>
    </row>
    <row r="379" spans="1:37" x14ac:dyDescent="0.25">
      <c r="A379" s="961"/>
      <c r="B379" s="1177" t="s">
        <v>709</v>
      </c>
      <c r="C379" s="1177" t="s">
        <v>710</v>
      </c>
      <c r="D379" s="1177" t="s">
        <v>711</v>
      </c>
      <c r="E379" s="1177" t="s">
        <v>712</v>
      </c>
      <c r="F379" s="1177"/>
      <c r="G379" s="1177"/>
      <c r="H379" s="1177" t="s">
        <v>713</v>
      </c>
      <c r="I379" s="1177"/>
      <c r="J379" s="1177" t="s">
        <v>714</v>
      </c>
      <c r="K379" s="1177"/>
      <c r="L379" s="1177" t="s">
        <v>653</v>
      </c>
      <c r="M379" s="1177"/>
      <c r="N379" s="1177" t="s">
        <v>664</v>
      </c>
      <c r="O379" s="1177"/>
      <c r="P379" s="1177" t="s">
        <v>1581</v>
      </c>
      <c r="Q379" s="1177"/>
      <c r="R379" s="1177"/>
      <c r="S379" s="1177" t="s">
        <v>1585</v>
      </c>
      <c r="T379" s="1177"/>
      <c r="U379" s="1177" t="s">
        <v>1458</v>
      </c>
      <c r="V379" s="1177"/>
      <c r="W379" s="1177" t="s">
        <v>1459</v>
      </c>
      <c r="X379" s="961"/>
      <c r="Y379" s="678"/>
      <c r="Z379" s="678"/>
      <c r="AA379" s="678"/>
      <c r="AB379" s="678"/>
      <c r="AC379" s="678"/>
      <c r="AD379" s="678"/>
      <c r="AE379" s="678"/>
      <c r="AF379" s="678"/>
      <c r="AG379" s="678"/>
      <c r="AH379" s="961"/>
      <c r="AI379" s="961"/>
      <c r="AJ379" s="961"/>
      <c r="AK379" s="961"/>
    </row>
    <row r="380" spans="1:37" x14ac:dyDescent="0.25">
      <c r="A380" s="961"/>
      <c r="B380" s="961"/>
      <c r="C380" s="961"/>
      <c r="D380" s="961"/>
      <c r="E380" s="961"/>
      <c r="F380" s="961"/>
      <c r="G380" s="961"/>
      <c r="H380" s="961"/>
      <c r="I380" s="961"/>
      <c r="J380" s="961"/>
      <c r="K380" s="961"/>
      <c r="L380" s="961"/>
      <c r="M380" s="961"/>
      <c r="N380" s="961"/>
      <c r="O380" s="961"/>
      <c r="P380" s="961"/>
      <c r="Q380" s="961"/>
      <c r="R380" s="961"/>
      <c r="S380" s="961"/>
      <c r="T380" s="961"/>
      <c r="U380" s="961"/>
      <c r="V380" s="961"/>
      <c r="W380" s="961"/>
      <c r="X380" s="961"/>
      <c r="Y380" s="678"/>
      <c r="Z380" s="678"/>
      <c r="AA380" s="678"/>
      <c r="AB380" s="678"/>
      <c r="AC380" s="678"/>
      <c r="AD380" s="678"/>
      <c r="AE380" s="678"/>
      <c r="AF380" s="678"/>
      <c r="AG380" s="678"/>
      <c r="AH380" s="961"/>
      <c r="AI380" s="961"/>
      <c r="AJ380" s="961"/>
      <c r="AK380" s="961"/>
    </row>
    <row r="381" spans="1:37" x14ac:dyDescent="0.25">
      <c r="A381" s="961"/>
      <c r="B381" s="961" t="s">
        <v>350</v>
      </c>
      <c r="C381" s="961"/>
      <c r="D381" s="961" t="s">
        <v>1673</v>
      </c>
      <c r="E381" s="961" t="s">
        <v>352</v>
      </c>
      <c r="F381" s="961" t="s">
        <v>196</v>
      </c>
      <c r="G381" s="961"/>
      <c r="H381" s="961" t="s">
        <v>353</v>
      </c>
      <c r="I381" s="961"/>
      <c r="J381" s="961" t="s">
        <v>354</v>
      </c>
      <c r="K381" s="961"/>
      <c r="L381" s="961" t="s">
        <v>353</v>
      </c>
      <c r="M381" s="961"/>
      <c r="N381" s="961" t="s">
        <v>355</v>
      </c>
      <c r="O381" s="961"/>
      <c r="P381" s="961" t="s">
        <v>353</v>
      </c>
      <c r="Q381" s="961" t="s">
        <v>197</v>
      </c>
      <c r="R381" s="961"/>
      <c r="S381" s="961" t="s">
        <v>355</v>
      </c>
      <c r="T381" s="961"/>
      <c r="U381" s="961" t="s">
        <v>356</v>
      </c>
      <c r="V381" s="961"/>
      <c r="W381" s="961" t="s">
        <v>355</v>
      </c>
      <c r="X381" s="961"/>
      <c r="Y381" s="678"/>
      <c r="Z381" s="678"/>
      <c r="AA381" s="678"/>
      <c r="AB381" s="678"/>
      <c r="AC381" s="678"/>
      <c r="AD381" s="678"/>
      <c r="AE381" s="678"/>
      <c r="AF381" s="678"/>
      <c r="AG381" s="678"/>
      <c r="AH381" s="961"/>
      <c r="AI381" s="961"/>
      <c r="AJ381" s="961"/>
      <c r="AK381" s="961"/>
    </row>
    <row r="382" spans="1:37" x14ac:dyDescent="0.25">
      <c r="A382" s="961"/>
      <c r="B382" s="1178" t="s">
        <v>357</v>
      </c>
      <c r="C382" s="1178" t="s">
        <v>358</v>
      </c>
      <c r="D382" s="1178" t="s">
        <v>1672</v>
      </c>
      <c r="E382" s="1178" t="s">
        <v>360</v>
      </c>
      <c r="F382" s="1178" t="s">
        <v>364</v>
      </c>
      <c r="G382" s="902"/>
      <c r="H382" s="1178" t="s">
        <v>361</v>
      </c>
      <c r="I382" s="961"/>
      <c r="J382" s="1178" t="s">
        <v>361</v>
      </c>
      <c r="K382" s="961"/>
      <c r="L382" s="1178" t="s">
        <v>362</v>
      </c>
      <c r="M382" s="961"/>
      <c r="N382" s="1178" t="s">
        <v>362</v>
      </c>
      <c r="O382" s="961"/>
      <c r="P382" s="1178" t="s">
        <v>363</v>
      </c>
      <c r="Q382" s="1178" t="s">
        <v>198</v>
      </c>
      <c r="R382" s="961"/>
      <c r="S382" s="1178" t="s">
        <v>364</v>
      </c>
      <c r="T382" s="961"/>
      <c r="U382" s="1178" t="s">
        <v>365</v>
      </c>
      <c r="V382" s="961"/>
      <c r="W382" s="1178" t="s">
        <v>1371</v>
      </c>
      <c r="X382" s="961"/>
      <c r="Y382" s="815"/>
      <c r="Z382" s="816" t="s">
        <v>2075</v>
      </c>
      <c r="AA382" s="817"/>
      <c r="AB382" s="817"/>
      <c r="AC382" s="816"/>
      <c r="AD382" s="816"/>
      <c r="AE382" s="816"/>
      <c r="AF382" s="816"/>
      <c r="AG382" s="818"/>
      <c r="AH382" s="961"/>
      <c r="AI382" s="961"/>
      <c r="AJ382" s="961"/>
      <c r="AK382" s="961"/>
    </row>
    <row r="383" spans="1:37" x14ac:dyDescent="0.25">
      <c r="A383" s="961"/>
      <c r="B383" s="961"/>
      <c r="C383" s="961"/>
      <c r="D383" s="961"/>
      <c r="E383" s="961"/>
      <c r="F383" s="961"/>
      <c r="G383" s="961"/>
      <c r="H383" s="961"/>
      <c r="I383" s="961"/>
      <c r="J383" s="961"/>
      <c r="K383" s="961"/>
      <c r="L383" s="961"/>
      <c r="M383" s="961"/>
      <c r="N383" s="961"/>
      <c r="O383" s="961"/>
      <c r="P383" s="961"/>
      <c r="Q383" s="961"/>
      <c r="R383" s="961"/>
      <c r="S383" s="961"/>
      <c r="T383" s="961"/>
      <c r="U383" s="961"/>
      <c r="V383" s="961"/>
      <c r="W383" s="961"/>
      <c r="X383" s="961"/>
      <c r="Y383" s="797" t="s">
        <v>1132</v>
      </c>
      <c r="Z383" s="610"/>
      <c r="AA383" s="980"/>
      <c r="AB383" s="980"/>
      <c r="AC383" s="610"/>
      <c r="AD383" s="610"/>
      <c r="AE383" s="610"/>
      <c r="AF383" s="610"/>
      <c r="AG383" s="799"/>
      <c r="AH383" s="961"/>
      <c r="AI383" s="961"/>
      <c r="AJ383" s="961"/>
      <c r="AK383" s="961"/>
    </row>
    <row r="384" spans="1:37" x14ac:dyDescent="0.25">
      <c r="A384" s="961"/>
      <c r="B384" s="961"/>
      <c r="C384" s="961"/>
      <c r="D384" s="1179" t="s">
        <v>1674</v>
      </c>
      <c r="E384" s="1180">
        <v>41820</v>
      </c>
      <c r="F384" s="1181">
        <v>75</v>
      </c>
      <c r="G384" s="1179"/>
      <c r="H384" s="1182">
        <v>144</v>
      </c>
      <c r="I384" s="1179"/>
      <c r="J384" s="1181">
        <f t="shared" ref="J384:J398" si="48">SUM(U384*H384)</f>
        <v>2481.12</v>
      </c>
      <c r="K384" s="1179"/>
      <c r="L384" s="1181">
        <v>120</v>
      </c>
      <c r="M384" s="1179"/>
      <c r="N384" s="1181">
        <f t="shared" ref="N384:N398" si="49">SUM(U384*L384)</f>
        <v>2067.6</v>
      </c>
      <c r="O384" s="1179"/>
      <c r="P384" s="1181">
        <v>0</v>
      </c>
      <c r="Q384" s="1181">
        <f>SUM(F384+H384-L384)+P384</f>
        <v>99</v>
      </c>
      <c r="R384" s="1179"/>
      <c r="S384" s="1181">
        <f t="shared" ref="S384:S398" si="50">IF(Q384&lt;360, Q384, 360)</f>
        <v>99</v>
      </c>
      <c r="T384" s="1179"/>
      <c r="U384" s="1181">
        <v>17.23</v>
      </c>
      <c r="V384" s="1179"/>
      <c r="W384" s="1181">
        <f t="shared" ref="W384:W398" si="51">SUM(S384*U384)</f>
        <v>1705.77</v>
      </c>
      <c r="X384" s="961"/>
      <c r="Y384" s="800" t="s">
        <v>1131</v>
      </c>
      <c r="Z384" s="801"/>
      <c r="AA384" s="802">
        <f>+AC405</f>
        <v>46148.4</v>
      </c>
      <c r="AB384" s="803"/>
      <c r="AC384" s="803"/>
      <c r="AD384" s="804"/>
      <c r="AE384" s="804"/>
      <c r="AF384" s="804"/>
      <c r="AG384" s="805"/>
      <c r="AH384" s="961"/>
      <c r="AI384" s="961"/>
      <c r="AJ384" s="961"/>
      <c r="AK384" s="961"/>
    </row>
    <row r="385" spans="1:37" x14ac:dyDescent="0.25">
      <c r="A385" s="961"/>
      <c r="B385" s="961"/>
      <c r="C385" s="961"/>
      <c r="D385" s="1179" t="s">
        <v>1674</v>
      </c>
      <c r="E385" s="1180">
        <v>41820</v>
      </c>
      <c r="F385" s="1181">
        <v>200</v>
      </c>
      <c r="G385" s="1179"/>
      <c r="H385" s="1182">
        <v>166</v>
      </c>
      <c r="I385" s="1179"/>
      <c r="J385" s="1181">
        <f t="shared" si="48"/>
        <v>3693.5</v>
      </c>
      <c r="K385" s="1179"/>
      <c r="L385" s="1181">
        <v>162</v>
      </c>
      <c r="M385" s="1179"/>
      <c r="N385" s="1181">
        <f t="shared" si="49"/>
        <v>3604.5</v>
      </c>
      <c r="O385" s="1179"/>
      <c r="P385" s="1179">
        <v>0</v>
      </c>
      <c r="Q385" s="1181">
        <f t="shared" ref="Q385:Q398" si="52">SUM(F385+H385-L385)+P385</f>
        <v>204</v>
      </c>
      <c r="R385" s="1179"/>
      <c r="S385" s="1181">
        <f t="shared" si="50"/>
        <v>204</v>
      </c>
      <c r="T385" s="1179"/>
      <c r="U385" s="1181">
        <v>22.25</v>
      </c>
      <c r="V385" s="1179"/>
      <c r="W385" s="1181">
        <f t="shared" si="51"/>
        <v>4539</v>
      </c>
      <c r="X385" s="961"/>
      <c r="Y385" s="806" t="s">
        <v>408</v>
      </c>
      <c r="Z385" s="807"/>
      <c r="AA385" s="808">
        <f>+AE405</f>
        <v>3530.3526000000002</v>
      </c>
      <c r="AB385" s="809"/>
      <c r="AC385" s="808"/>
      <c r="AD385" s="810"/>
      <c r="AE385" s="810"/>
      <c r="AF385" s="810"/>
      <c r="AG385" s="811"/>
      <c r="AH385" s="961"/>
      <c r="AI385" s="961"/>
      <c r="AJ385" s="961"/>
      <c r="AK385" s="961"/>
    </row>
    <row r="386" spans="1:37" x14ac:dyDescent="0.25">
      <c r="A386" s="961"/>
      <c r="B386" s="961"/>
      <c r="C386" s="961"/>
      <c r="D386" s="1179" t="s">
        <v>1674</v>
      </c>
      <c r="E386" s="1180">
        <v>41820</v>
      </c>
      <c r="F386" s="1181">
        <v>120</v>
      </c>
      <c r="G386" s="1179"/>
      <c r="H386" s="1182">
        <v>144</v>
      </c>
      <c r="I386" s="1179"/>
      <c r="J386" s="1181">
        <f t="shared" si="48"/>
        <v>2344.3200000000002</v>
      </c>
      <c r="K386" s="1179"/>
      <c r="L386" s="1181">
        <v>150</v>
      </c>
      <c r="M386" s="1179"/>
      <c r="N386" s="1181">
        <f t="shared" si="49"/>
        <v>2442</v>
      </c>
      <c r="O386" s="1179"/>
      <c r="P386" s="1185">
        <v>25</v>
      </c>
      <c r="Q386" s="1181">
        <f t="shared" si="52"/>
        <v>139</v>
      </c>
      <c r="R386" s="1179"/>
      <c r="S386" s="1181">
        <f t="shared" si="50"/>
        <v>139</v>
      </c>
      <c r="T386" s="1179"/>
      <c r="U386" s="1181">
        <v>16.28</v>
      </c>
      <c r="V386" s="1179"/>
      <c r="W386" s="1181">
        <f t="shared" si="51"/>
        <v>2262.92</v>
      </c>
      <c r="X386" s="961"/>
      <c r="Y386" s="812" t="s">
        <v>802</v>
      </c>
      <c r="Z386" s="807"/>
      <c r="AA386" s="809"/>
      <c r="AB386" s="809"/>
      <c r="AC386" s="808">
        <f>+AG405</f>
        <v>49678.7526</v>
      </c>
      <c r="AD386" s="610"/>
      <c r="AE386" s="610"/>
      <c r="AF386" s="610"/>
      <c r="AG386" s="799"/>
      <c r="AH386" s="961"/>
      <c r="AI386" s="961"/>
      <c r="AJ386" s="961"/>
      <c r="AK386" s="961"/>
    </row>
    <row r="387" spans="1:37" x14ac:dyDescent="0.25">
      <c r="A387" s="961"/>
      <c r="B387" s="961"/>
      <c r="C387" s="961"/>
      <c r="D387" s="1179" t="s">
        <v>1674</v>
      </c>
      <c r="E387" s="1180">
        <v>41820</v>
      </c>
      <c r="F387" s="1181">
        <v>80</v>
      </c>
      <c r="G387" s="1179"/>
      <c r="H387" s="1182">
        <v>90</v>
      </c>
      <c r="I387" s="1179"/>
      <c r="J387" s="1181">
        <f t="shared" si="48"/>
        <v>1483.2</v>
      </c>
      <c r="K387" s="1179"/>
      <c r="L387" s="1181">
        <v>130</v>
      </c>
      <c r="M387" s="1179"/>
      <c r="N387" s="1181">
        <f t="shared" si="49"/>
        <v>2142.4</v>
      </c>
      <c r="O387" s="1179"/>
      <c r="P387" s="1179">
        <v>0</v>
      </c>
      <c r="Q387" s="1181">
        <f t="shared" si="52"/>
        <v>40</v>
      </c>
      <c r="R387" s="1179"/>
      <c r="S387" s="1181">
        <f t="shared" si="50"/>
        <v>40</v>
      </c>
      <c r="T387" s="1179"/>
      <c r="U387" s="1181">
        <v>16.48</v>
      </c>
      <c r="V387" s="1179"/>
      <c r="W387" s="1181">
        <f t="shared" si="51"/>
        <v>659.2</v>
      </c>
      <c r="X387" s="961"/>
      <c r="Y387" s="797"/>
      <c r="Z387" s="610"/>
      <c r="AA387" s="610"/>
      <c r="AB387" s="610"/>
      <c r="AC387" s="610"/>
      <c r="AD387" s="804"/>
      <c r="AE387" s="804"/>
      <c r="AF387" s="804"/>
      <c r="AG387" s="805"/>
      <c r="AH387" s="961"/>
      <c r="AI387" s="961"/>
      <c r="AJ387" s="961"/>
      <c r="AK387" s="961"/>
    </row>
    <row r="388" spans="1:37" x14ac:dyDescent="0.25">
      <c r="A388" s="961"/>
      <c r="B388" s="961"/>
      <c r="C388" s="961"/>
      <c r="D388" s="1179" t="s">
        <v>1674</v>
      </c>
      <c r="E388" s="1180">
        <v>41820</v>
      </c>
      <c r="F388" s="1181">
        <v>83</v>
      </c>
      <c r="G388" s="1179"/>
      <c r="H388" s="1182">
        <v>70</v>
      </c>
      <c r="I388" s="1179"/>
      <c r="J388" s="1181">
        <f t="shared" si="48"/>
        <v>972.30000000000007</v>
      </c>
      <c r="K388" s="1179"/>
      <c r="L388" s="1181">
        <v>120</v>
      </c>
      <c r="M388" s="1179"/>
      <c r="N388" s="1181">
        <f t="shared" si="49"/>
        <v>1666.8000000000002</v>
      </c>
      <c r="O388" s="1179"/>
      <c r="P388" s="1184">
        <v>12</v>
      </c>
      <c r="Q388" s="1181">
        <f t="shared" si="52"/>
        <v>45</v>
      </c>
      <c r="R388" s="1179"/>
      <c r="S388" s="1181">
        <f t="shared" si="50"/>
        <v>45</v>
      </c>
      <c r="T388" s="1179"/>
      <c r="U388" s="1181">
        <v>13.89</v>
      </c>
      <c r="V388" s="1179"/>
      <c r="W388" s="1181">
        <f t="shared" si="51"/>
        <v>625.05000000000007</v>
      </c>
      <c r="X388" s="961"/>
      <c r="Y388" s="800" t="s">
        <v>803</v>
      </c>
      <c r="Z388" s="801"/>
      <c r="AA388" s="802">
        <f>+AG407</f>
        <v>49486.629645000015</v>
      </c>
      <c r="AB388" s="803"/>
      <c r="AC388" s="803"/>
      <c r="AD388" s="810"/>
      <c r="AE388" s="810"/>
      <c r="AF388" s="810"/>
      <c r="AG388" s="811"/>
      <c r="AH388" s="961"/>
      <c r="AI388" s="961"/>
      <c r="AJ388" s="961"/>
      <c r="AK388" s="961"/>
    </row>
    <row r="389" spans="1:37" x14ac:dyDescent="0.25">
      <c r="A389" s="961"/>
      <c r="B389" s="961"/>
      <c r="C389" s="961"/>
      <c r="D389" s="1179" t="s">
        <v>1674</v>
      </c>
      <c r="E389" s="1180">
        <v>41820</v>
      </c>
      <c r="F389" s="1181">
        <v>95</v>
      </c>
      <c r="G389" s="1179"/>
      <c r="H389" s="1182">
        <v>70</v>
      </c>
      <c r="I389" s="1179"/>
      <c r="J389" s="1181">
        <f t="shared" si="48"/>
        <v>1101.1000000000001</v>
      </c>
      <c r="K389" s="1179"/>
      <c r="L389" s="1181">
        <v>102</v>
      </c>
      <c r="M389" s="1179"/>
      <c r="N389" s="1181">
        <f t="shared" si="49"/>
        <v>1604.46</v>
      </c>
      <c r="O389" s="1179"/>
      <c r="P389" s="1179">
        <v>0</v>
      </c>
      <c r="Q389" s="1181">
        <f t="shared" si="52"/>
        <v>63</v>
      </c>
      <c r="R389" s="1179"/>
      <c r="S389" s="1181">
        <f t="shared" si="50"/>
        <v>63</v>
      </c>
      <c r="T389" s="1179"/>
      <c r="U389" s="1181">
        <v>15.73</v>
      </c>
      <c r="V389" s="1179"/>
      <c r="W389" s="1181">
        <f t="shared" si="51"/>
        <v>990.99</v>
      </c>
      <c r="X389" s="961"/>
      <c r="Y389" s="812" t="s">
        <v>804</v>
      </c>
      <c r="Z389" s="807"/>
      <c r="AA389" s="809"/>
      <c r="AB389" s="809"/>
      <c r="AC389" s="808">
        <f>+AC407</f>
        <v>45969.930000000015</v>
      </c>
      <c r="AD389" s="810"/>
      <c r="AE389" s="810"/>
      <c r="AF389" s="810"/>
      <c r="AG389" s="805"/>
      <c r="AH389" s="961"/>
      <c r="AI389" s="961"/>
      <c r="AJ389" s="961"/>
      <c r="AK389" s="961"/>
    </row>
    <row r="390" spans="1:37" x14ac:dyDescent="0.25">
      <c r="A390" s="961"/>
      <c r="B390" s="961"/>
      <c r="C390" s="961"/>
      <c r="D390" s="1179" t="s">
        <v>1674</v>
      </c>
      <c r="E390" s="1180">
        <v>41820</v>
      </c>
      <c r="F390" s="1181">
        <v>114</v>
      </c>
      <c r="G390" s="1179"/>
      <c r="H390" s="1182">
        <v>70</v>
      </c>
      <c r="I390" s="1179"/>
      <c r="J390" s="1181">
        <f t="shared" si="48"/>
        <v>1593.2</v>
      </c>
      <c r="K390" s="1179"/>
      <c r="L390" s="1181">
        <v>60</v>
      </c>
      <c r="M390" s="1179"/>
      <c r="N390" s="1181">
        <f t="shared" si="49"/>
        <v>1365.6000000000001</v>
      </c>
      <c r="O390" s="1179"/>
      <c r="P390" s="1179">
        <v>0</v>
      </c>
      <c r="Q390" s="1181">
        <f t="shared" si="52"/>
        <v>124</v>
      </c>
      <c r="R390" s="1179"/>
      <c r="S390" s="1181">
        <f t="shared" si="50"/>
        <v>124</v>
      </c>
      <c r="T390" s="1179"/>
      <c r="U390" s="1181">
        <v>22.76</v>
      </c>
      <c r="V390" s="1179"/>
      <c r="W390" s="1181">
        <f t="shared" si="51"/>
        <v>2822.2400000000002</v>
      </c>
      <c r="X390" s="961"/>
      <c r="Y390" s="819" t="s">
        <v>1129</v>
      </c>
      <c r="Z390" s="820"/>
      <c r="AA390" s="820"/>
      <c r="AB390" s="820"/>
      <c r="AC390" s="699">
        <f>+AE407</f>
        <v>3516.6996450000011</v>
      </c>
      <c r="AD390" s="820"/>
      <c r="AE390" s="820"/>
      <c r="AF390" s="820"/>
      <c r="AG390" s="821"/>
      <c r="AH390" s="961"/>
      <c r="AI390" s="961"/>
      <c r="AJ390" s="961"/>
      <c r="AK390" s="961"/>
    </row>
    <row r="391" spans="1:37" x14ac:dyDescent="0.25">
      <c r="A391" s="961"/>
      <c r="B391" s="961"/>
      <c r="C391" s="961"/>
      <c r="D391" s="1179" t="s">
        <v>1674</v>
      </c>
      <c r="E391" s="1180">
        <v>41820</v>
      </c>
      <c r="F391" s="1181">
        <v>200</v>
      </c>
      <c r="G391" s="1179"/>
      <c r="H391" s="1182">
        <v>100</v>
      </c>
      <c r="I391" s="1179"/>
      <c r="J391" s="1181">
        <f t="shared" si="48"/>
        <v>1971</v>
      </c>
      <c r="K391" s="1179"/>
      <c r="L391" s="1181">
        <v>160</v>
      </c>
      <c r="M391" s="1179"/>
      <c r="N391" s="1181">
        <f t="shared" si="49"/>
        <v>3153.6000000000004</v>
      </c>
      <c r="O391" s="1179"/>
      <c r="P391" s="1179">
        <v>0</v>
      </c>
      <c r="Q391" s="1181">
        <f t="shared" si="52"/>
        <v>140</v>
      </c>
      <c r="R391" s="1179"/>
      <c r="S391" s="1181">
        <f t="shared" si="50"/>
        <v>140</v>
      </c>
      <c r="T391" s="1179"/>
      <c r="U391" s="1181">
        <v>19.71</v>
      </c>
      <c r="V391" s="1179"/>
      <c r="W391" s="1181">
        <f t="shared" si="51"/>
        <v>2759.4</v>
      </c>
      <c r="X391" s="961"/>
      <c r="Y391" s="678"/>
      <c r="Z391" s="678"/>
      <c r="AA391" s="678"/>
      <c r="AB391" s="678"/>
      <c r="AC391" s="678"/>
      <c r="AD391" s="678"/>
      <c r="AE391" s="678"/>
      <c r="AF391" s="678"/>
      <c r="AG391" s="678"/>
      <c r="AH391" s="961"/>
      <c r="AI391" s="961"/>
      <c r="AJ391" s="961"/>
      <c r="AK391" s="961"/>
    </row>
    <row r="392" spans="1:37" x14ac:dyDescent="0.25">
      <c r="A392" s="961"/>
      <c r="B392" s="961"/>
      <c r="C392" s="961"/>
      <c r="D392" s="1179" t="s">
        <v>1674</v>
      </c>
      <c r="E392" s="1180">
        <v>41820</v>
      </c>
      <c r="F392" s="1181">
        <v>85</v>
      </c>
      <c r="G392" s="1179"/>
      <c r="H392" s="1182">
        <v>120</v>
      </c>
      <c r="I392" s="1179"/>
      <c r="J392" s="1181">
        <f t="shared" si="48"/>
        <v>1650</v>
      </c>
      <c r="K392" s="1179"/>
      <c r="L392" s="1181">
        <v>40</v>
      </c>
      <c r="M392" s="1179"/>
      <c r="N392" s="1181">
        <f t="shared" si="49"/>
        <v>550</v>
      </c>
      <c r="O392" s="1179"/>
      <c r="P392" s="1179">
        <v>0</v>
      </c>
      <c r="Q392" s="1181">
        <f t="shared" si="52"/>
        <v>165</v>
      </c>
      <c r="R392" s="1179"/>
      <c r="S392" s="1181">
        <f t="shared" si="50"/>
        <v>165</v>
      </c>
      <c r="T392" s="1179"/>
      <c r="U392" s="1181">
        <v>13.75</v>
      </c>
      <c r="V392" s="1179"/>
      <c r="W392" s="1181">
        <f t="shared" si="51"/>
        <v>2268.75</v>
      </c>
      <c r="X392" s="961"/>
      <c r="Y392" s="678"/>
      <c r="Z392" s="678"/>
      <c r="AA392" s="678"/>
      <c r="AB392" s="678"/>
      <c r="AC392" s="678"/>
      <c r="AD392" s="678"/>
      <c r="AE392" s="678"/>
      <c r="AF392" s="678"/>
      <c r="AG392" s="678"/>
      <c r="AH392" s="961"/>
      <c r="AI392" s="961"/>
      <c r="AJ392" s="961"/>
      <c r="AK392" s="961"/>
    </row>
    <row r="393" spans="1:37" x14ac:dyDescent="0.25">
      <c r="A393" s="961"/>
      <c r="B393" s="961"/>
      <c r="C393" s="961"/>
      <c r="D393" s="1179" t="s">
        <v>1674</v>
      </c>
      <c r="E393" s="1180">
        <v>41820</v>
      </c>
      <c r="F393" s="1181">
        <v>125</v>
      </c>
      <c r="G393" s="1179"/>
      <c r="H393" s="1182">
        <v>108</v>
      </c>
      <c r="I393" s="1179"/>
      <c r="J393" s="1181">
        <f t="shared" si="48"/>
        <v>2083.3199999999997</v>
      </c>
      <c r="K393" s="1179"/>
      <c r="L393" s="1181">
        <v>144</v>
      </c>
      <c r="M393" s="1179"/>
      <c r="N393" s="1181">
        <f t="shared" si="49"/>
        <v>2777.7599999999998</v>
      </c>
      <c r="O393" s="1179"/>
      <c r="P393" s="1179">
        <v>0</v>
      </c>
      <c r="Q393" s="1181">
        <f t="shared" si="52"/>
        <v>89</v>
      </c>
      <c r="R393" s="1179"/>
      <c r="S393" s="1181">
        <f t="shared" si="50"/>
        <v>89</v>
      </c>
      <c r="T393" s="1179"/>
      <c r="U393" s="1181">
        <v>19.29</v>
      </c>
      <c r="V393" s="1179"/>
      <c r="W393" s="1181">
        <f t="shared" si="51"/>
        <v>1716.81</v>
      </c>
      <c r="X393" s="961"/>
      <c r="Y393" s="678"/>
      <c r="Z393" s="678"/>
      <c r="AA393" s="678"/>
      <c r="AB393" s="678"/>
      <c r="AC393" s="678"/>
      <c r="AD393" s="678"/>
      <c r="AE393" s="678"/>
      <c r="AF393" s="678"/>
      <c r="AG393" s="678"/>
      <c r="AH393" s="961"/>
      <c r="AI393" s="961"/>
      <c r="AJ393" s="961"/>
      <c r="AK393" s="961"/>
    </row>
    <row r="394" spans="1:37" x14ac:dyDescent="0.25">
      <c r="A394" s="961"/>
      <c r="B394" s="961"/>
      <c r="C394" s="961"/>
      <c r="D394" s="1179" t="s">
        <v>1674</v>
      </c>
      <c r="E394" s="1180">
        <v>41820</v>
      </c>
      <c r="F394" s="1181">
        <v>160</v>
      </c>
      <c r="G394" s="1179"/>
      <c r="H394" s="1182">
        <v>168</v>
      </c>
      <c r="I394" s="1179"/>
      <c r="J394" s="1181">
        <f t="shared" si="48"/>
        <v>4058.88</v>
      </c>
      <c r="K394" s="1179"/>
      <c r="L394" s="1181">
        <v>120</v>
      </c>
      <c r="M394" s="1179"/>
      <c r="N394" s="1181">
        <f t="shared" si="49"/>
        <v>2899.2</v>
      </c>
      <c r="O394" s="1179"/>
      <c r="P394" s="1179">
        <v>0</v>
      </c>
      <c r="Q394" s="1181">
        <f t="shared" si="52"/>
        <v>208</v>
      </c>
      <c r="R394" s="1179"/>
      <c r="S394" s="1181">
        <f t="shared" si="50"/>
        <v>208</v>
      </c>
      <c r="T394" s="1179"/>
      <c r="U394" s="1181">
        <v>24.16</v>
      </c>
      <c r="V394" s="1179"/>
      <c r="W394" s="1181">
        <f t="shared" si="51"/>
        <v>5025.28</v>
      </c>
      <c r="X394" s="961"/>
      <c r="Y394" s="678"/>
      <c r="Z394" s="678"/>
      <c r="AA394" s="678"/>
      <c r="AB394" s="678"/>
      <c r="AC394" s="678"/>
      <c r="AD394" s="678"/>
      <c r="AE394" s="678"/>
      <c r="AF394" s="678"/>
      <c r="AG394" s="678"/>
      <c r="AH394" s="961"/>
      <c r="AI394" s="961"/>
      <c r="AJ394" s="961"/>
      <c r="AK394" s="961"/>
    </row>
    <row r="395" spans="1:37" x14ac:dyDescent="0.25">
      <c r="A395" s="961"/>
      <c r="B395" s="961"/>
      <c r="C395" s="961"/>
      <c r="D395" s="1179" t="s">
        <v>1674</v>
      </c>
      <c r="E395" s="1180">
        <v>41820</v>
      </c>
      <c r="F395" s="1181">
        <v>175</v>
      </c>
      <c r="G395" s="1179"/>
      <c r="H395" s="1182">
        <v>144</v>
      </c>
      <c r="I395" s="1179"/>
      <c r="J395" s="1181">
        <f t="shared" si="48"/>
        <v>3268.7999999999997</v>
      </c>
      <c r="K395" s="1179"/>
      <c r="L395" s="1181">
        <v>160</v>
      </c>
      <c r="M395" s="1179"/>
      <c r="N395" s="1181">
        <f t="shared" si="49"/>
        <v>3632</v>
      </c>
      <c r="O395" s="1179"/>
      <c r="P395" s="1179">
        <v>0</v>
      </c>
      <c r="Q395" s="1181">
        <f t="shared" si="52"/>
        <v>159</v>
      </c>
      <c r="R395" s="1179"/>
      <c r="S395" s="1181">
        <f t="shared" si="50"/>
        <v>159</v>
      </c>
      <c r="T395" s="1179"/>
      <c r="U395" s="1181">
        <v>22.7</v>
      </c>
      <c r="V395" s="1179"/>
      <c r="W395" s="1181">
        <f t="shared" si="51"/>
        <v>3609.2999999999997</v>
      </c>
      <c r="X395" s="961"/>
      <c r="Y395" s="678"/>
      <c r="Z395" s="678"/>
      <c r="AA395" s="678"/>
      <c r="AB395" s="678"/>
      <c r="AC395" s="678"/>
      <c r="AD395" s="678"/>
      <c r="AE395" s="678"/>
      <c r="AF395" s="678"/>
      <c r="AG395" s="678"/>
      <c r="AH395" s="961"/>
      <c r="AI395" s="961"/>
      <c r="AJ395" s="961"/>
      <c r="AK395" s="961"/>
    </row>
    <row r="396" spans="1:37" x14ac:dyDescent="0.25">
      <c r="A396" s="961"/>
      <c r="B396" s="961"/>
      <c r="C396" s="961"/>
      <c r="D396" s="1179" t="s">
        <v>1674</v>
      </c>
      <c r="E396" s="1180">
        <v>41820</v>
      </c>
      <c r="F396" s="1181">
        <v>10</v>
      </c>
      <c r="G396" s="1179"/>
      <c r="H396" s="1182">
        <v>154</v>
      </c>
      <c r="I396" s="1179"/>
      <c r="J396" s="1181">
        <f t="shared" si="48"/>
        <v>5333.02</v>
      </c>
      <c r="K396" s="1179"/>
      <c r="L396" s="1181">
        <v>135</v>
      </c>
      <c r="M396" s="1179"/>
      <c r="N396" s="1181">
        <f t="shared" si="49"/>
        <v>4675.05</v>
      </c>
      <c r="O396" s="1179"/>
      <c r="P396" s="1179">
        <v>0</v>
      </c>
      <c r="Q396" s="1181">
        <f t="shared" si="52"/>
        <v>29</v>
      </c>
      <c r="R396" s="1179"/>
      <c r="S396" s="1181">
        <f t="shared" si="50"/>
        <v>29</v>
      </c>
      <c r="T396" s="1179"/>
      <c r="U396" s="1181">
        <v>34.630000000000003</v>
      </c>
      <c r="V396" s="1179"/>
      <c r="W396" s="1181">
        <f t="shared" si="51"/>
        <v>1004.2700000000001</v>
      </c>
      <c r="X396" s="961"/>
      <c r="Y396" s="678"/>
      <c r="Z396" s="678"/>
      <c r="AA396" s="678"/>
      <c r="AB396" s="678"/>
      <c r="AC396" s="678"/>
      <c r="AD396" s="678"/>
      <c r="AE396" s="678"/>
      <c r="AF396" s="678"/>
      <c r="AG396" s="678"/>
      <c r="AH396" s="961"/>
      <c r="AI396" s="961"/>
      <c r="AJ396" s="961"/>
      <c r="AK396" s="961"/>
    </row>
    <row r="397" spans="1:37" x14ac:dyDescent="0.25">
      <c r="A397" s="961"/>
      <c r="B397" s="961"/>
      <c r="C397" s="961"/>
      <c r="D397" s="1179" t="s">
        <v>1674</v>
      </c>
      <c r="E397" s="1180">
        <v>41820</v>
      </c>
      <c r="F397" s="1181">
        <v>89</v>
      </c>
      <c r="G397" s="1179"/>
      <c r="H397" s="1182">
        <v>120</v>
      </c>
      <c r="I397" s="1179"/>
      <c r="J397" s="1181">
        <f t="shared" si="48"/>
        <v>1201.2</v>
      </c>
      <c r="K397" s="1179"/>
      <c r="L397" s="1181">
        <v>20</v>
      </c>
      <c r="M397" s="1179"/>
      <c r="N397" s="1181">
        <f t="shared" si="49"/>
        <v>200.2</v>
      </c>
      <c r="O397" s="1179"/>
      <c r="P397" s="1179">
        <v>0</v>
      </c>
      <c r="Q397" s="1181">
        <f t="shared" si="52"/>
        <v>189</v>
      </c>
      <c r="R397" s="1179"/>
      <c r="S397" s="1181">
        <f t="shared" si="50"/>
        <v>189</v>
      </c>
      <c r="T397" s="1179"/>
      <c r="U397" s="1181">
        <v>10.01</v>
      </c>
      <c r="V397" s="1179"/>
      <c r="W397" s="1181">
        <f t="shared" si="51"/>
        <v>1891.8899999999999</v>
      </c>
      <c r="X397" s="961"/>
      <c r="Y397" s="961"/>
      <c r="Z397" s="961"/>
      <c r="AA397" s="961"/>
      <c r="AB397" s="961"/>
      <c r="AC397" s="961"/>
      <c r="AD397" s="961"/>
      <c r="AE397" s="961"/>
      <c r="AF397" s="961"/>
      <c r="AG397" s="961"/>
      <c r="AH397" s="961"/>
      <c r="AI397" s="961"/>
      <c r="AJ397" s="961"/>
      <c r="AK397" s="961"/>
    </row>
    <row r="398" spans="1:37" x14ac:dyDescent="0.25">
      <c r="A398" s="961"/>
      <c r="B398" s="961"/>
      <c r="C398" s="961"/>
      <c r="D398" s="1179" t="s">
        <v>1674</v>
      </c>
      <c r="E398" s="1180">
        <v>41820</v>
      </c>
      <c r="F398" s="1181">
        <v>180</v>
      </c>
      <c r="G398" s="1179"/>
      <c r="H398" s="1182">
        <v>144</v>
      </c>
      <c r="I398" s="1179"/>
      <c r="J398" s="1181">
        <f t="shared" si="48"/>
        <v>2708.64</v>
      </c>
      <c r="K398" s="1179"/>
      <c r="L398" s="1181">
        <v>125</v>
      </c>
      <c r="M398" s="1179"/>
      <c r="N398" s="1181">
        <f t="shared" si="49"/>
        <v>2351.25</v>
      </c>
      <c r="O398" s="1179"/>
      <c r="P398" s="1184">
        <v>0</v>
      </c>
      <c r="Q398" s="1181">
        <f t="shared" si="52"/>
        <v>199</v>
      </c>
      <c r="R398" s="1179"/>
      <c r="S398" s="1181">
        <f t="shared" si="50"/>
        <v>199</v>
      </c>
      <c r="T398" s="1179"/>
      <c r="U398" s="1181">
        <v>18.809999999999999</v>
      </c>
      <c r="V398" s="1179"/>
      <c r="W398" s="1181">
        <f t="shared" si="51"/>
        <v>3743.1899999999996</v>
      </c>
      <c r="X398" s="961"/>
      <c r="Y398" s="961"/>
      <c r="Z398" s="961"/>
      <c r="AA398" s="961"/>
      <c r="AB398" s="961"/>
      <c r="AC398" s="961"/>
      <c r="AD398" s="961"/>
      <c r="AE398" s="961"/>
      <c r="AF398" s="961"/>
      <c r="AG398" s="961"/>
      <c r="AH398" s="961"/>
      <c r="AI398" s="961"/>
      <c r="AJ398" s="961"/>
      <c r="AK398" s="961"/>
    </row>
    <row r="399" spans="1:37" ht="13.8" thickBot="1" x14ac:dyDescent="0.3">
      <c r="A399" s="961"/>
      <c r="B399" s="961"/>
      <c r="C399" s="961"/>
      <c r="D399" s="1179"/>
      <c r="E399" s="1180"/>
      <c r="F399" s="1181"/>
      <c r="G399" s="1179"/>
      <c r="H399" s="1182"/>
      <c r="I399" s="1179"/>
      <c r="J399" s="1181"/>
      <c r="K399" s="1179"/>
      <c r="L399" s="1181"/>
      <c r="M399" s="1179"/>
      <c r="N399" s="1181"/>
      <c r="O399" s="1179"/>
      <c r="P399" s="1179"/>
      <c r="Q399" s="1181"/>
      <c r="R399" s="1179"/>
      <c r="S399" s="1181"/>
      <c r="T399" s="1179"/>
      <c r="U399" s="1181"/>
      <c r="V399" s="1179"/>
      <c r="W399" s="1181"/>
      <c r="X399" s="961"/>
      <c r="Y399" s="961"/>
      <c r="Z399" s="961"/>
      <c r="AA399" s="961"/>
      <c r="AB399" s="961"/>
      <c r="AC399" s="961"/>
      <c r="AD399" s="961"/>
      <c r="AE399" s="961"/>
      <c r="AF399" s="961"/>
      <c r="AG399" s="961"/>
      <c r="AH399" s="961"/>
      <c r="AI399" s="961"/>
      <c r="AJ399" s="961"/>
      <c r="AK399" s="961"/>
    </row>
    <row r="400" spans="1:37" x14ac:dyDescent="0.25">
      <c r="A400" s="961"/>
      <c r="B400" s="961"/>
      <c r="C400" s="961"/>
      <c r="D400" s="1179" t="s">
        <v>1674</v>
      </c>
      <c r="E400" s="1180">
        <v>41820</v>
      </c>
      <c r="F400" s="1181">
        <v>210</v>
      </c>
      <c r="G400" s="1179"/>
      <c r="H400" s="1182">
        <v>168</v>
      </c>
      <c r="I400" s="1179"/>
      <c r="J400" s="1181">
        <f>SUM(U400*H400)</f>
        <v>2998.8</v>
      </c>
      <c r="K400" s="1179"/>
      <c r="L400" s="1181">
        <v>110</v>
      </c>
      <c r="M400" s="1179"/>
      <c r="N400" s="1181">
        <f>SUM(U400*L400)</f>
        <v>1963.5000000000002</v>
      </c>
      <c r="O400" s="1179"/>
      <c r="P400" s="1179">
        <v>0</v>
      </c>
      <c r="Q400" s="1181">
        <f>SUM(F400+H400-L400)+P400</f>
        <v>268</v>
      </c>
      <c r="R400" s="1179"/>
      <c r="S400" s="1181">
        <f>IF(Q400&lt;360, Q400, 360)</f>
        <v>268</v>
      </c>
      <c r="T400" s="1179"/>
      <c r="U400" s="1181">
        <v>17.850000000000001</v>
      </c>
      <c r="V400" s="1179"/>
      <c r="W400" s="1181">
        <f>SUM(S400*U400)</f>
        <v>4783.8</v>
      </c>
      <c r="X400" s="961"/>
      <c r="Y400" s="2377" t="s">
        <v>2076</v>
      </c>
      <c r="Z400" s="2378"/>
      <c r="AA400" s="2378"/>
      <c r="AB400" s="2378"/>
      <c r="AC400" s="2378"/>
      <c r="AD400" s="2378"/>
      <c r="AE400" s="2378"/>
      <c r="AF400" s="2378"/>
      <c r="AG400" s="2379"/>
      <c r="AH400" s="961"/>
      <c r="AI400" s="961"/>
      <c r="AJ400" s="961"/>
      <c r="AK400" s="961"/>
    </row>
    <row r="401" spans="1:38" x14ac:dyDescent="0.25">
      <c r="A401" s="961"/>
      <c r="B401" s="961"/>
      <c r="C401" s="961"/>
      <c r="D401" s="1179" t="s">
        <v>1674</v>
      </c>
      <c r="E401" s="1180">
        <v>41820</v>
      </c>
      <c r="F401" s="1181">
        <v>157</v>
      </c>
      <c r="G401" s="1179"/>
      <c r="H401" s="1182">
        <v>120</v>
      </c>
      <c r="I401" s="1179"/>
      <c r="J401" s="1181">
        <f>SUM(U401*H401)</f>
        <v>3970.8</v>
      </c>
      <c r="K401" s="1179"/>
      <c r="L401" s="1181">
        <v>100</v>
      </c>
      <c r="M401" s="1179"/>
      <c r="N401" s="1181">
        <f>SUM(U401*L401)</f>
        <v>3309.0000000000005</v>
      </c>
      <c r="O401" s="1179"/>
      <c r="P401" s="1179">
        <v>0</v>
      </c>
      <c r="Q401" s="1181">
        <f>SUM(F401+H401-L401)+P401</f>
        <v>177</v>
      </c>
      <c r="R401" s="1179"/>
      <c r="S401" s="1181">
        <f>IF(Q401&lt;360, Q401, 360)</f>
        <v>177</v>
      </c>
      <c r="T401" s="1179"/>
      <c r="U401" s="1181">
        <v>33.090000000000003</v>
      </c>
      <c r="V401" s="1179"/>
      <c r="W401" s="1181">
        <f>SUM(S401*U401)</f>
        <v>5856.93</v>
      </c>
      <c r="X401" s="961"/>
      <c r="Y401" s="773"/>
      <c r="Z401" s="678"/>
      <c r="AA401" s="774"/>
      <c r="AB401" s="774"/>
      <c r="AC401" s="774"/>
      <c r="AD401" s="774"/>
      <c r="AE401" s="774"/>
      <c r="AF401" s="774"/>
      <c r="AG401" s="775"/>
      <c r="AH401" s="961"/>
      <c r="AI401" s="961"/>
      <c r="AJ401" s="961"/>
      <c r="AK401" s="961"/>
    </row>
    <row r="402" spans="1:38" x14ac:dyDescent="0.25">
      <c r="A402" s="961"/>
      <c r="B402" s="961"/>
      <c r="C402" s="961"/>
      <c r="D402" s="1179" t="s">
        <v>1674</v>
      </c>
      <c r="E402" s="1180">
        <v>41820</v>
      </c>
      <c r="F402" s="1181">
        <v>46</v>
      </c>
      <c r="G402" s="1179"/>
      <c r="H402" s="1181">
        <v>168</v>
      </c>
      <c r="I402" s="1181"/>
      <c r="J402" s="1181">
        <f>SUM(U402*H402)</f>
        <v>1831.2</v>
      </c>
      <c r="K402" s="1181"/>
      <c r="L402" s="1181">
        <v>50</v>
      </c>
      <c r="M402" s="1181"/>
      <c r="N402" s="1181">
        <f>SUM(U402*L402)</f>
        <v>545</v>
      </c>
      <c r="O402" s="1179"/>
      <c r="P402" s="1184">
        <v>34</v>
      </c>
      <c r="Q402" s="1181">
        <f>SUM(F402+H402-L402)+P402</f>
        <v>198</v>
      </c>
      <c r="R402" s="1181"/>
      <c r="S402" s="1181">
        <f>IF(Q402&lt;360, Q402, 360)</f>
        <v>198</v>
      </c>
      <c r="T402" s="1181"/>
      <c r="U402" s="1181">
        <v>10.9</v>
      </c>
      <c r="V402" s="1181"/>
      <c r="W402" s="1181">
        <f>SUM(S402*U402)</f>
        <v>2158.2000000000003</v>
      </c>
      <c r="X402" s="961"/>
      <c r="Y402" s="776"/>
      <c r="Z402" s="774"/>
      <c r="AA402" s="777"/>
      <c r="AB402" s="777"/>
      <c r="AC402" s="777"/>
      <c r="AD402" s="777"/>
      <c r="AE402" s="777" t="s">
        <v>727</v>
      </c>
      <c r="AF402" s="777"/>
      <c r="AG402" s="778"/>
      <c r="AH402" s="961"/>
      <c r="AI402" s="967"/>
      <c r="AJ402" s="967"/>
      <c r="AK402" s="961"/>
    </row>
    <row r="403" spans="1:38" x14ac:dyDescent="0.25">
      <c r="A403" s="961"/>
      <c r="B403" s="961"/>
      <c r="C403" s="961"/>
      <c r="D403" s="1179" t="s">
        <v>1674</v>
      </c>
      <c r="E403" s="1180">
        <v>41820</v>
      </c>
      <c r="F403" s="1181">
        <v>40</v>
      </c>
      <c r="G403" s="1179"/>
      <c r="H403" s="1181">
        <v>144</v>
      </c>
      <c r="I403" s="1181"/>
      <c r="J403" s="1181">
        <f>SUM(U403*H403)</f>
        <v>1404</v>
      </c>
      <c r="K403" s="1181"/>
      <c r="L403" s="1181">
        <v>75</v>
      </c>
      <c r="M403" s="1181"/>
      <c r="N403" s="1181">
        <f>SUM(U403*L403)</f>
        <v>731.25</v>
      </c>
      <c r="O403" s="1179"/>
      <c r="P403" s="1179">
        <v>0</v>
      </c>
      <c r="Q403" s="1181">
        <f>SUM(F403+H403-L403)+P403</f>
        <v>109</v>
      </c>
      <c r="R403" s="1181"/>
      <c r="S403" s="1181">
        <f>IF(Q403&lt;360, Q403, 360)</f>
        <v>109</v>
      </c>
      <c r="T403" s="1181"/>
      <c r="U403" s="1181">
        <v>9.75</v>
      </c>
      <c r="V403" s="1181"/>
      <c r="W403" s="1181">
        <f>SUM(S403*U403)</f>
        <v>1062.75</v>
      </c>
      <c r="X403" s="961"/>
      <c r="Y403" s="773"/>
      <c r="Z403" s="610"/>
      <c r="AA403" s="610"/>
      <c r="AB403" s="610"/>
      <c r="AC403" s="779" t="s">
        <v>617</v>
      </c>
      <c r="AD403" s="780"/>
      <c r="AE403" s="779">
        <v>7.6499999999999999E-2</v>
      </c>
      <c r="AF403" s="780"/>
      <c r="AG403" s="781" t="s">
        <v>133</v>
      </c>
      <c r="AH403" s="902"/>
      <c r="AI403" s="961"/>
      <c r="AJ403" s="961"/>
      <c r="AK403" s="961"/>
      <c r="AL403" s="961"/>
    </row>
    <row r="404" spans="1:38" x14ac:dyDescent="0.25">
      <c r="A404" s="961"/>
      <c r="B404" s="961"/>
      <c r="C404" s="961"/>
      <c r="D404" s="1179"/>
      <c r="E404" s="1179"/>
      <c r="F404" s="1179"/>
      <c r="G404" s="1179"/>
      <c r="H404" s="1179"/>
      <c r="I404" s="1179"/>
      <c r="J404" s="1179"/>
      <c r="K404" s="1179"/>
      <c r="L404" s="1179"/>
      <c r="M404" s="1179"/>
      <c r="N404" s="1179"/>
      <c r="O404" s="1179"/>
      <c r="P404" s="1179"/>
      <c r="Q404" s="1179"/>
      <c r="R404" s="1179"/>
      <c r="S404" s="1179"/>
      <c r="T404" s="1179"/>
      <c r="U404" s="1179"/>
      <c r="V404" s="1179"/>
      <c r="W404" s="1179"/>
      <c r="X404" s="961"/>
      <c r="Y404" s="773" t="s">
        <v>199</v>
      </c>
      <c r="Z404" s="610"/>
      <c r="AA404" s="610"/>
      <c r="AB404" s="610"/>
      <c r="AC404" s="813">
        <f>W367</f>
        <v>49307.270000000004</v>
      </c>
      <c r="AD404" s="782"/>
      <c r="AE404" s="783">
        <f>SUM(AC404*0.0765)</f>
        <v>3772.006155</v>
      </c>
      <c r="AF404" s="782"/>
      <c r="AG404" s="784">
        <f>SUM(AC404+AE404)</f>
        <v>53079.276155000007</v>
      </c>
      <c r="AH404" s="869"/>
      <c r="AI404" s="961"/>
      <c r="AJ404" s="961"/>
      <c r="AK404" s="961"/>
      <c r="AL404" s="961"/>
    </row>
    <row r="405" spans="1:38" x14ac:dyDescent="0.25">
      <c r="A405" s="961"/>
      <c r="B405" s="961" t="s">
        <v>73</v>
      </c>
      <c r="C405" s="961"/>
      <c r="D405" s="1179"/>
      <c r="E405" s="1179"/>
      <c r="F405" s="1181">
        <f>SUM(F384:F403)</f>
        <v>2244</v>
      </c>
      <c r="G405" s="1179"/>
      <c r="H405" s="1181">
        <f>SUM(H384:H403)</f>
        <v>2412</v>
      </c>
      <c r="I405" s="1179"/>
      <c r="J405" s="1181">
        <f>SUM(J384:J403)</f>
        <v>46148.4</v>
      </c>
      <c r="K405" s="1179"/>
      <c r="L405" s="1181">
        <f>SUM(L384:L403)</f>
        <v>2083</v>
      </c>
      <c r="M405" s="1179"/>
      <c r="N405" s="1181">
        <f>SUM(N384:N403)</f>
        <v>41681.17</v>
      </c>
      <c r="O405" s="1179"/>
      <c r="P405" s="1181">
        <f>SUM(P384:P403)</f>
        <v>71</v>
      </c>
      <c r="Q405" s="1181">
        <f>SUM(Q384:Q403)</f>
        <v>2644</v>
      </c>
      <c r="R405" s="1179"/>
      <c r="S405" s="1181">
        <f>SUM(S384:S403)</f>
        <v>2644</v>
      </c>
      <c r="T405" s="1179"/>
      <c r="U405" s="1181"/>
      <c r="V405" s="1179"/>
      <c r="W405" s="1181">
        <f>SUM(W384:W403)</f>
        <v>49485.74</v>
      </c>
      <c r="X405" s="961"/>
      <c r="Y405" s="773" t="s">
        <v>125</v>
      </c>
      <c r="Z405" s="610"/>
      <c r="AA405" s="610"/>
      <c r="AB405" s="610"/>
      <c r="AC405" s="813">
        <f>J405</f>
        <v>46148.4</v>
      </c>
      <c r="AD405" s="782"/>
      <c r="AE405" s="783">
        <f>SUM(AC405*0.0765)</f>
        <v>3530.3526000000002</v>
      </c>
      <c r="AF405" s="782"/>
      <c r="AG405" s="784">
        <f>SUM(AC405+AE405)</f>
        <v>49678.7526</v>
      </c>
      <c r="AH405" s="869"/>
      <c r="AI405" s="967"/>
      <c r="AJ405" s="967"/>
      <c r="AK405" s="967"/>
      <c r="AL405" s="961"/>
    </row>
    <row r="406" spans="1:38" x14ac:dyDescent="0.25">
      <c r="A406" s="961"/>
      <c r="B406" s="961"/>
      <c r="C406" s="961"/>
      <c r="D406" s="961"/>
      <c r="E406" s="961"/>
      <c r="F406" s="961"/>
      <c r="G406" s="961"/>
      <c r="H406" s="961"/>
      <c r="I406" s="961"/>
      <c r="J406" s="961"/>
      <c r="K406" s="961"/>
      <c r="L406" s="961"/>
      <c r="M406" s="961"/>
      <c r="N406" s="961"/>
      <c r="O406" s="961"/>
      <c r="P406" s="961"/>
      <c r="Q406" s="961"/>
      <c r="R406" s="961"/>
      <c r="S406" s="961"/>
      <c r="T406" s="961"/>
      <c r="U406" s="961"/>
      <c r="V406" s="961"/>
      <c r="W406" s="961"/>
      <c r="X406" s="961"/>
      <c r="Y406" s="773" t="s">
        <v>126</v>
      </c>
      <c r="Z406" s="610"/>
      <c r="AA406" s="610"/>
      <c r="AB406" s="610"/>
      <c r="AC406" s="814">
        <f>W405</f>
        <v>49485.74</v>
      </c>
      <c r="AD406" s="782"/>
      <c r="AE406" s="785">
        <f>SUM(AC406*0.0765)</f>
        <v>3785.6591099999996</v>
      </c>
      <c r="AF406" s="782"/>
      <c r="AG406" s="786">
        <f>SUM(AC406+AE406)</f>
        <v>53271.399109999998</v>
      </c>
      <c r="AH406" s="961"/>
      <c r="AI406" s="961"/>
      <c r="AJ406" s="961"/>
      <c r="AK406" s="961"/>
      <c r="AL406" s="961"/>
    </row>
    <row r="407" spans="1:38" ht="13.8" thickBot="1" x14ac:dyDescent="0.3">
      <c r="A407" s="961"/>
      <c r="B407" s="1179"/>
      <c r="C407" s="1179"/>
      <c r="D407" s="1179"/>
      <c r="E407" s="1179"/>
      <c r="F407" s="1179"/>
      <c r="G407" s="1179"/>
      <c r="H407" s="1179"/>
      <c r="I407" s="1179"/>
      <c r="J407" s="1181"/>
      <c r="K407" s="1181"/>
      <c r="L407" s="1181"/>
      <c r="M407" s="1181"/>
      <c r="N407" s="1181"/>
      <c r="O407" s="1181"/>
      <c r="P407" s="1181"/>
      <c r="Q407" s="1181"/>
      <c r="R407" s="1181"/>
      <c r="S407" s="1181"/>
      <c r="T407" s="1181"/>
      <c r="U407" s="1181"/>
      <c r="V407" s="1181"/>
      <c r="W407" s="1181"/>
      <c r="X407" s="961"/>
      <c r="Y407" s="773" t="s">
        <v>124</v>
      </c>
      <c r="Z407" s="610"/>
      <c r="AA407" s="610"/>
      <c r="AB407" s="610"/>
      <c r="AC407" s="787">
        <f>SUM(AC404+AC405-AC406)</f>
        <v>45969.930000000015</v>
      </c>
      <c r="AD407" s="783"/>
      <c r="AE407" s="787">
        <f>SUM(AC407*0.0765)</f>
        <v>3516.6996450000011</v>
      </c>
      <c r="AF407" s="783"/>
      <c r="AG407" s="788">
        <f>SUM(AC407+AE407)</f>
        <v>49486.629645000015</v>
      </c>
      <c r="AH407" s="961"/>
      <c r="AI407" s="961"/>
      <c r="AJ407" s="961"/>
      <c r="AK407" s="961"/>
      <c r="AL407" s="961"/>
    </row>
    <row r="408" spans="1:38" ht="13.8" thickTop="1" x14ac:dyDescent="0.25">
      <c r="A408" s="961"/>
      <c r="B408" s="1183" t="s">
        <v>2033</v>
      </c>
      <c r="C408" s="1183"/>
      <c r="D408" s="1183"/>
      <c r="E408" s="1183"/>
      <c r="F408" s="1183"/>
      <c r="G408" s="1183"/>
      <c r="H408" s="1183"/>
      <c r="I408" s="1183"/>
      <c r="J408" s="1183"/>
      <c r="K408" s="1183"/>
      <c r="L408" s="1183"/>
      <c r="M408" s="1183"/>
      <c r="N408" s="1183" t="s">
        <v>200</v>
      </c>
      <c r="O408" s="1183"/>
      <c r="P408" s="1183"/>
      <c r="Q408" s="1183"/>
      <c r="R408" s="1183"/>
      <c r="S408" s="1183"/>
      <c r="T408" s="1183"/>
      <c r="U408" s="1183"/>
      <c r="V408" s="1183"/>
      <c r="W408" s="1183" t="s">
        <v>370</v>
      </c>
      <c r="X408" s="961"/>
      <c r="Y408" s="773"/>
      <c r="Z408" s="610"/>
      <c r="AA408" s="782"/>
      <c r="AB408" s="782"/>
      <c r="AC408" s="782"/>
      <c r="AD408" s="789"/>
      <c r="AE408" s="789"/>
      <c r="AF408" s="789"/>
      <c r="AG408" s="790"/>
      <c r="AH408" s="961"/>
      <c r="AI408" s="961"/>
      <c r="AJ408" s="961"/>
      <c r="AK408" s="961"/>
    </row>
    <row r="409" spans="1:38" x14ac:dyDescent="0.25">
      <c r="A409" s="961"/>
      <c r="B409" s="961"/>
      <c r="C409" s="961"/>
      <c r="D409" s="961"/>
      <c r="E409" s="961"/>
      <c r="F409" s="961"/>
      <c r="G409" s="961"/>
      <c r="H409" s="961"/>
      <c r="I409" s="961"/>
      <c r="J409" s="961"/>
      <c r="K409" s="961"/>
      <c r="L409" s="961"/>
      <c r="M409" s="961"/>
      <c r="N409" s="961"/>
      <c r="O409" s="961"/>
      <c r="P409" s="961"/>
      <c r="Q409" s="961"/>
      <c r="R409" s="961"/>
      <c r="S409" s="961"/>
      <c r="T409" s="961"/>
      <c r="U409" s="961"/>
      <c r="V409" s="961"/>
      <c r="W409" s="961"/>
      <c r="X409" s="961"/>
      <c r="Y409" s="773" t="s">
        <v>618</v>
      </c>
      <c r="Z409" s="610"/>
      <c r="AA409" s="783"/>
      <c r="AB409" s="783"/>
      <c r="AC409" s="783"/>
      <c r="AD409" s="789"/>
      <c r="AE409" s="789"/>
      <c r="AF409" s="789"/>
      <c r="AG409" s="790"/>
      <c r="AH409" s="961"/>
      <c r="AI409" s="961"/>
      <c r="AJ409" s="961"/>
      <c r="AK409" s="961"/>
    </row>
    <row r="410" spans="1:38" ht="13.8" thickBot="1" x14ac:dyDescent="0.3">
      <c r="A410" s="961"/>
      <c r="B410" s="961"/>
      <c r="C410" s="961"/>
      <c r="D410" s="961"/>
      <c r="E410" s="961"/>
      <c r="F410" s="961"/>
      <c r="G410" s="961"/>
      <c r="H410" s="961"/>
      <c r="I410" s="961"/>
      <c r="J410" s="961"/>
      <c r="K410" s="961"/>
      <c r="L410" s="961"/>
      <c r="M410" s="961"/>
      <c r="N410" s="961"/>
      <c r="O410" s="961"/>
      <c r="P410" s="961"/>
      <c r="Q410" s="961"/>
      <c r="R410" s="961"/>
      <c r="S410" s="961"/>
      <c r="T410" s="961"/>
      <c r="U410" s="961"/>
      <c r="V410" s="961"/>
      <c r="W410" s="961"/>
      <c r="X410" s="961"/>
      <c r="Y410" s="1093"/>
      <c r="Z410" s="1195"/>
      <c r="AA410" s="1196"/>
      <c r="AB410" s="1196"/>
      <c r="AC410" s="1196"/>
      <c r="AD410" s="1196"/>
      <c r="AE410" s="1196"/>
      <c r="AF410" s="1196"/>
      <c r="AG410" s="1197"/>
      <c r="AH410" s="961"/>
      <c r="AI410" s="961"/>
      <c r="AJ410" s="961"/>
      <c r="AK410" s="961"/>
    </row>
    <row r="411" spans="1:38" x14ac:dyDescent="0.25">
      <c r="A411" s="961"/>
      <c r="B411" s="902"/>
      <c r="C411" s="902"/>
      <c r="D411" s="902"/>
      <c r="E411" s="902"/>
      <c r="F411" s="902"/>
      <c r="G411" s="902"/>
      <c r="H411" s="902"/>
      <c r="I411" s="902"/>
      <c r="J411" s="902"/>
      <c r="K411" s="902"/>
      <c r="L411" s="902"/>
      <c r="M411" s="902"/>
      <c r="N411" s="902"/>
      <c r="O411" s="902"/>
      <c r="P411" s="902"/>
      <c r="Q411" s="902"/>
      <c r="R411" s="902"/>
      <c r="S411" s="902"/>
      <c r="T411" s="902"/>
      <c r="U411" s="902"/>
      <c r="V411" s="902"/>
      <c r="W411" s="902"/>
      <c r="X411" s="961"/>
      <c r="Y411" s="961"/>
      <c r="Z411" s="961"/>
      <c r="AA411" s="961"/>
      <c r="AB411" s="961"/>
      <c r="AC411" s="961"/>
      <c r="AD411" s="961"/>
      <c r="AE411" s="961"/>
      <c r="AF411" s="961"/>
      <c r="AG411" s="961"/>
      <c r="AH411" s="961"/>
      <c r="AI411" s="961"/>
      <c r="AJ411" s="961"/>
      <c r="AK411" s="961"/>
    </row>
    <row r="412" spans="1:38" x14ac:dyDescent="0.25">
      <c r="A412" s="961"/>
      <c r="B412" s="902"/>
      <c r="C412" s="902"/>
      <c r="D412" s="902"/>
      <c r="E412" s="902"/>
      <c r="F412" s="902"/>
      <c r="G412" s="902"/>
      <c r="H412" s="902"/>
      <c r="I412" s="902"/>
      <c r="J412" s="902"/>
      <c r="K412" s="902"/>
      <c r="L412" s="902"/>
      <c r="M412" s="902"/>
      <c r="N412" s="902"/>
      <c r="O412" s="902"/>
      <c r="P412" s="902"/>
      <c r="Q412" s="902"/>
      <c r="R412" s="902"/>
      <c r="S412" s="902"/>
      <c r="T412" s="902"/>
      <c r="U412" s="902"/>
      <c r="V412" s="902"/>
      <c r="W412" s="902"/>
      <c r="X412" s="961"/>
      <c r="Y412" s="961"/>
      <c r="Z412" s="961"/>
      <c r="AA412" s="961"/>
      <c r="AB412" s="961"/>
      <c r="AC412" s="961"/>
      <c r="AD412" s="961"/>
      <c r="AE412" s="961"/>
      <c r="AF412" s="961"/>
      <c r="AG412" s="961"/>
      <c r="AH412" s="961"/>
      <c r="AI412" s="961"/>
      <c r="AJ412" s="961"/>
      <c r="AK412" s="961"/>
    </row>
    <row r="413" spans="1:38" x14ac:dyDescent="0.25">
      <c r="A413" s="961"/>
      <c r="B413" s="902"/>
      <c r="C413" s="902"/>
      <c r="D413" s="902"/>
      <c r="E413" s="902"/>
      <c r="F413" s="902"/>
      <c r="G413" s="902"/>
      <c r="H413" s="902"/>
      <c r="I413" s="902"/>
      <c r="J413" s="902"/>
      <c r="K413" s="902"/>
      <c r="L413" s="902"/>
      <c r="M413" s="902"/>
      <c r="N413" s="902"/>
      <c r="O413" s="902"/>
      <c r="P413" s="902"/>
      <c r="Q413" s="902"/>
      <c r="R413" s="902"/>
      <c r="S413" s="902"/>
      <c r="T413" s="902"/>
      <c r="U413" s="902"/>
      <c r="V413" s="902"/>
      <c r="W413" s="902"/>
      <c r="X413" s="961"/>
      <c r="Y413" s="961"/>
      <c r="Z413" s="961"/>
      <c r="AA413" s="961"/>
      <c r="AB413" s="961"/>
      <c r="AC413" s="961"/>
      <c r="AD413" s="961"/>
      <c r="AE413" s="961"/>
      <c r="AF413" s="961"/>
      <c r="AG413" s="961"/>
      <c r="AH413" s="961"/>
      <c r="AI413" s="961"/>
      <c r="AJ413" s="961"/>
      <c r="AK413" s="961"/>
    </row>
    <row r="414" spans="1:38" x14ac:dyDescent="0.25">
      <c r="A414" s="961"/>
      <c r="B414" s="2357" t="s">
        <v>347</v>
      </c>
      <c r="C414" s="2357"/>
      <c r="D414" s="2357"/>
      <c r="E414" s="2357"/>
      <c r="F414" s="2357"/>
      <c r="G414" s="2357"/>
      <c r="H414" s="2357"/>
      <c r="I414" s="2357"/>
      <c r="J414" s="2357"/>
      <c r="K414" s="2357"/>
      <c r="L414" s="2357"/>
      <c r="M414" s="2357"/>
      <c r="N414" s="2357"/>
      <c r="O414" s="2357"/>
      <c r="P414" s="2357"/>
      <c r="Q414" s="2357"/>
      <c r="R414" s="2357"/>
      <c r="S414" s="2357"/>
      <c r="T414" s="2357"/>
      <c r="U414" s="2357"/>
      <c r="V414" s="2357"/>
      <c r="W414" s="2357"/>
      <c r="X414" s="961"/>
      <c r="Y414" s="678"/>
      <c r="Z414" s="678"/>
      <c r="AA414" s="678"/>
      <c r="AB414" s="678"/>
      <c r="AC414" s="678"/>
      <c r="AD414" s="678"/>
      <c r="AE414" s="678"/>
      <c r="AF414" s="678"/>
      <c r="AG414" s="678"/>
      <c r="AH414" s="961"/>
      <c r="AI414" s="961"/>
      <c r="AJ414" s="961"/>
      <c r="AK414" s="961"/>
    </row>
    <row r="415" spans="1:38" x14ac:dyDescent="0.25">
      <c r="A415" s="961"/>
      <c r="B415" s="2357" t="s">
        <v>348</v>
      </c>
      <c r="C415" s="2357"/>
      <c r="D415" s="2357"/>
      <c r="E415" s="2357"/>
      <c r="F415" s="2357"/>
      <c r="G415" s="2357"/>
      <c r="H415" s="2357"/>
      <c r="I415" s="2357"/>
      <c r="J415" s="2357"/>
      <c r="K415" s="2357"/>
      <c r="L415" s="2357"/>
      <c r="M415" s="2357"/>
      <c r="N415" s="2357"/>
      <c r="O415" s="2357"/>
      <c r="P415" s="2357"/>
      <c r="Q415" s="2357"/>
      <c r="R415" s="2357"/>
      <c r="S415" s="2357"/>
      <c r="T415" s="2357"/>
      <c r="U415" s="2357"/>
      <c r="V415" s="2357"/>
      <c r="W415" s="2357"/>
      <c r="X415" s="961"/>
      <c r="Y415" s="678"/>
      <c r="Z415" s="678"/>
      <c r="AA415" s="678"/>
      <c r="AB415" s="678"/>
      <c r="AC415" s="678"/>
      <c r="AD415" s="678"/>
      <c r="AE415" s="678"/>
      <c r="AF415" s="678"/>
      <c r="AG415" s="678"/>
      <c r="AH415" s="961"/>
      <c r="AI415" s="961"/>
      <c r="AJ415" s="961"/>
      <c r="AK415" s="961"/>
    </row>
    <row r="416" spans="1:38" x14ac:dyDescent="0.25">
      <c r="A416" s="961"/>
      <c r="B416" s="2375" t="s">
        <v>2924</v>
      </c>
      <c r="C416" s="2376"/>
      <c r="D416" s="2376"/>
      <c r="E416" s="2376"/>
      <c r="F416" s="2376"/>
      <c r="G416" s="2376"/>
      <c r="H416" s="2376"/>
      <c r="I416" s="2376"/>
      <c r="J416" s="2376"/>
      <c r="K416" s="2376"/>
      <c r="L416" s="2376"/>
      <c r="M416" s="2376"/>
      <c r="N416" s="2376"/>
      <c r="O416" s="2376"/>
      <c r="P416" s="2376"/>
      <c r="Q416" s="2376"/>
      <c r="R416" s="2376"/>
      <c r="S416" s="2376"/>
      <c r="T416" s="2376"/>
      <c r="U416" s="2376"/>
      <c r="V416" s="2376"/>
      <c r="W416" s="2376"/>
      <c r="X416" s="961"/>
      <c r="Y416" s="678"/>
      <c r="Z416" s="678"/>
      <c r="AA416" s="678"/>
      <c r="AB416" s="678"/>
      <c r="AC416" s="678"/>
      <c r="AD416" s="678"/>
      <c r="AE416" s="678"/>
      <c r="AF416" s="678"/>
      <c r="AG416" s="678"/>
      <c r="AH416" s="961"/>
      <c r="AI416" s="961"/>
      <c r="AJ416" s="961"/>
      <c r="AK416" s="961"/>
    </row>
    <row r="417" spans="1:37" x14ac:dyDescent="0.25">
      <c r="A417" s="961"/>
      <c r="B417" s="1177" t="s">
        <v>709</v>
      </c>
      <c r="C417" s="1177" t="s">
        <v>710</v>
      </c>
      <c r="D417" s="1177" t="s">
        <v>711</v>
      </c>
      <c r="E417" s="1177" t="s">
        <v>712</v>
      </c>
      <c r="F417" s="1177"/>
      <c r="G417" s="1177"/>
      <c r="H417" s="1177" t="s">
        <v>713</v>
      </c>
      <c r="I417" s="1177"/>
      <c r="J417" s="1177" t="s">
        <v>714</v>
      </c>
      <c r="K417" s="1177"/>
      <c r="L417" s="1177" t="s">
        <v>653</v>
      </c>
      <c r="M417" s="1177"/>
      <c r="N417" s="1177" t="s">
        <v>664</v>
      </c>
      <c r="O417" s="1177"/>
      <c r="P417" s="1177" t="s">
        <v>1581</v>
      </c>
      <c r="Q417" s="1177"/>
      <c r="R417" s="1177"/>
      <c r="S417" s="1177" t="s">
        <v>1585</v>
      </c>
      <c r="T417" s="1177"/>
      <c r="U417" s="1177" t="s">
        <v>1458</v>
      </c>
      <c r="V417" s="1177"/>
      <c r="W417" s="1177" t="s">
        <v>1459</v>
      </c>
      <c r="X417" s="961"/>
      <c r="Y417" s="678"/>
      <c r="Z417" s="678"/>
      <c r="AA417" s="678"/>
      <c r="AB417" s="678"/>
      <c r="AC417" s="678"/>
      <c r="AD417" s="678"/>
      <c r="AE417" s="678"/>
      <c r="AF417" s="678"/>
      <c r="AG417" s="678"/>
      <c r="AH417" s="961"/>
      <c r="AI417" s="961"/>
      <c r="AJ417" s="961"/>
      <c r="AK417" s="961"/>
    </row>
    <row r="418" spans="1:37" x14ac:dyDescent="0.25">
      <c r="A418" s="961"/>
      <c r="B418" s="961"/>
      <c r="C418" s="961"/>
      <c r="D418" s="961"/>
      <c r="E418" s="961"/>
      <c r="F418" s="961"/>
      <c r="G418" s="961"/>
      <c r="H418" s="961"/>
      <c r="I418" s="961"/>
      <c r="J418" s="961"/>
      <c r="K418" s="961"/>
      <c r="L418" s="961"/>
      <c r="M418" s="961"/>
      <c r="N418" s="961"/>
      <c r="O418" s="961"/>
      <c r="P418" s="961"/>
      <c r="Q418" s="961"/>
      <c r="R418" s="961"/>
      <c r="S418" s="961"/>
      <c r="T418" s="961"/>
      <c r="U418" s="961"/>
      <c r="V418" s="961"/>
      <c r="W418" s="961"/>
      <c r="X418" s="961"/>
      <c r="Y418" s="678"/>
      <c r="Z418" s="678"/>
      <c r="AA418" s="678"/>
      <c r="AB418" s="678"/>
      <c r="AC418" s="678"/>
      <c r="AD418" s="678"/>
      <c r="AE418" s="678"/>
      <c r="AF418" s="678"/>
      <c r="AG418" s="678"/>
      <c r="AH418" s="961"/>
      <c r="AI418" s="961"/>
      <c r="AJ418" s="961"/>
      <c r="AK418" s="961"/>
    </row>
    <row r="419" spans="1:37" x14ac:dyDescent="0.25">
      <c r="A419" s="961"/>
      <c r="B419" s="961" t="s">
        <v>350</v>
      </c>
      <c r="C419" s="961"/>
      <c r="D419" s="961" t="s">
        <v>1673</v>
      </c>
      <c r="E419" s="961" t="s">
        <v>352</v>
      </c>
      <c r="F419" s="961" t="s">
        <v>196</v>
      </c>
      <c r="G419" s="961"/>
      <c r="H419" s="961" t="s">
        <v>353</v>
      </c>
      <c r="I419" s="961"/>
      <c r="J419" s="961" t="s">
        <v>354</v>
      </c>
      <c r="K419" s="961"/>
      <c r="L419" s="961" t="s">
        <v>353</v>
      </c>
      <c r="M419" s="961"/>
      <c r="N419" s="961" t="s">
        <v>355</v>
      </c>
      <c r="O419" s="961"/>
      <c r="P419" s="961" t="s">
        <v>353</v>
      </c>
      <c r="Q419" s="961" t="s">
        <v>197</v>
      </c>
      <c r="R419" s="961"/>
      <c r="S419" s="961" t="s">
        <v>355</v>
      </c>
      <c r="T419" s="961"/>
      <c r="U419" s="961" t="s">
        <v>356</v>
      </c>
      <c r="V419" s="961"/>
      <c r="W419" s="961" t="s">
        <v>355</v>
      </c>
      <c r="X419" s="961"/>
      <c r="Y419" s="678"/>
      <c r="Z419" s="678"/>
      <c r="AA419" s="678"/>
      <c r="AB419" s="678"/>
      <c r="AC419" s="678"/>
      <c r="AD419" s="678"/>
      <c r="AE419" s="678"/>
      <c r="AF419" s="678"/>
      <c r="AG419" s="678"/>
      <c r="AH419" s="961"/>
      <c r="AI419" s="961"/>
      <c r="AJ419" s="961"/>
      <c r="AK419" s="961"/>
    </row>
    <row r="420" spans="1:37" x14ac:dyDescent="0.25">
      <c r="A420" s="961"/>
      <c r="B420" s="1178" t="s">
        <v>357</v>
      </c>
      <c r="C420" s="1178" t="s">
        <v>358</v>
      </c>
      <c r="D420" s="1178" t="s">
        <v>1672</v>
      </c>
      <c r="E420" s="1178" t="s">
        <v>360</v>
      </c>
      <c r="F420" s="1178" t="s">
        <v>364</v>
      </c>
      <c r="G420" s="902"/>
      <c r="H420" s="1178" t="s">
        <v>361</v>
      </c>
      <c r="I420" s="961"/>
      <c r="J420" s="1178" t="s">
        <v>361</v>
      </c>
      <c r="K420" s="961"/>
      <c r="L420" s="1178" t="s">
        <v>362</v>
      </c>
      <c r="M420" s="961"/>
      <c r="N420" s="1178" t="s">
        <v>362</v>
      </c>
      <c r="O420" s="961"/>
      <c r="P420" s="1178" t="s">
        <v>363</v>
      </c>
      <c r="Q420" s="1178" t="s">
        <v>198</v>
      </c>
      <c r="R420" s="961"/>
      <c r="S420" s="1178" t="s">
        <v>364</v>
      </c>
      <c r="T420" s="961"/>
      <c r="U420" s="1178" t="s">
        <v>365</v>
      </c>
      <c r="V420" s="961"/>
      <c r="W420" s="1178" t="s">
        <v>1371</v>
      </c>
      <c r="X420" s="961"/>
      <c r="Y420" s="815"/>
      <c r="Z420" s="816" t="s">
        <v>2925</v>
      </c>
      <c r="AA420" s="817"/>
      <c r="AB420" s="817"/>
      <c r="AC420" s="816"/>
      <c r="AD420" s="816"/>
      <c r="AE420" s="816"/>
      <c r="AF420" s="816"/>
      <c r="AG420" s="818"/>
      <c r="AH420" s="961"/>
      <c r="AI420" s="961"/>
      <c r="AJ420" s="961"/>
      <c r="AK420" s="961"/>
    </row>
    <row r="421" spans="1:37" x14ac:dyDescent="0.25">
      <c r="A421" s="961"/>
      <c r="B421" s="961"/>
      <c r="C421" s="961"/>
      <c r="D421" s="961"/>
      <c r="E421" s="961"/>
      <c r="F421" s="961"/>
      <c r="G421" s="961"/>
      <c r="H421" s="961"/>
      <c r="I421" s="961"/>
      <c r="J421" s="961"/>
      <c r="K421" s="961"/>
      <c r="L421" s="961"/>
      <c r="M421" s="961"/>
      <c r="N421" s="961"/>
      <c r="O421" s="961"/>
      <c r="P421" s="961"/>
      <c r="Q421" s="961"/>
      <c r="R421" s="961"/>
      <c r="S421" s="961"/>
      <c r="T421" s="961"/>
      <c r="U421" s="961"/>
      <c r="V421" s="961"/>
      <c r="W421" s="961"/>
      <c r="X421" s="961"/>
      <c r="Y421" s="797" t="s">
        <v>1132</v>
      </c>
      <c r="Z421" s="610"/>
      <c r="AA421" s="1096"/>
      <c r="AB421" s="1096"/>
      <c r="AC421" s="610"/>
      <c r="AD421" s="610"/>
      <c r="AE421" s="610"/>
      <c r="AF421" s="610"/>
      <c r="AG421" s="799"/>
      <c r="AH421" s="961"/>
      <c r="AI421" s="961"/>
      <c r="AJ421" s="961"/>
      <c r="AK421" s="961"/>
    </row>
    <row r="422" spans="1:37" x14ac:dyDescent="0.25">
      <c r="A422" s="961"/>
      <c r="B422" s="961"/>
      <c r="C422" s="961"/>
      <c r="D422" s="1179" t="s">
        <v>1674</v>
      </c>
      <c r="E422" s="1180">
        <v>42185</v>
      </c>
      <c r="F422" s="1181">
        <v>50</v>
      </c>
      <c r="G422" s="1179"/>
      <c r="H422" s="1182">
        <v>80</v>
      </c>
      <c r="I422" s="1179"/>
      <c r="J422" s="1181">
        <f t="shared" ref="J422:J436" si="53">SUM(U422*H422)</f>
        <v>1378.4</v>
      </c>
      <c r="K422" s="1179"/>
      <c r="L422" s="1181">
        <v>80</v>
      </c>
      <c r="M422" s="1179"/>
      <c r="N422" s="1181">
        <f t="shared" ref="N422:N436" si="54">SUM(U422*L422)</f>
        <v>1378.4</v>
      </c>
      <c r="O422" s="1179"/>
      <c r="P422" s="1181">
        <v>0</v>
      </c>
      <c r="Q422" s="1181">
        <f>SUM(F422+H422-L422)+P422</f>
        <v>50</v>
      </c>
      <c r="R422" s="1179"/>
      <c r="S422" s="1181">
        <f t="shared" ref="S422:S436" si="55">IF(Q422&lt;360, Q422, 360)</f>
        <v>50</v>
      </c>
      <c r="T422" s="1179"/>
      <c r="U422" s="1181">
        <v>17.23</v>
      </c>
      <c r="V422" s="1179"/>
      <c r="W422" s="1181">
        <f t="shared" ref="W422:W436" si="56">SUM(S422*U422)</f>
        <v>861.5</v>
      </c>
      <c r="X422" s="961"/>
      <c r="Y422" s="800" t="s">
        <v>1131</v>
      </c>
      <c r="Z422" s="801"/>
      <c r="AA422" s="802">
        <f>+AC443</f>
        <v>40795.880000000005</v>
      </c>
      <c r="AB422" s="803"/>
      <c r="AC422" s="803"/>
      <c r="AD422" s="804"/>
      <c r="AE422" s="804"/>
      <c r="AF422" s="804"/>
      <c r="AG422" s="805"/>
      <c r="AH422" s="961"/>
      <c r="AI422" s="961"/>
      <c r="AJ422" s="961"/>
      <c r="AK422" s="961"/>
    </row>
    <row r="423" spans="1:37" x14ac:dyDescent="0.25">
      <c r="A423" s="961"/>
      <c r="B423" s="961"/>
      <c r="C423" s="961"/>
      <c r="D423" s="1179" t="s">
        <v>1674</v>
      </c>
      <c r="E423" s="1180">
        <v>42185</v>
      </c>
      <c r="F423" s="1181">
        <v>150</v>
      </c>
      <c r="G423" s="1179"/>
      <c r="H423" s="1182">
        <v>120</v>
      </c>
      <c r="I423" s="1179"/>
      <c r="J423" s="1181">
        <f t="shared" si="53"/>
        <v>2670</v>
      </c>
      <c r="K423" s="1179"/>
      <c r="L423" s="1181">
        <v>50</v>
      </c>
      <c r="M423" s="1179"/>
      <c r="N423" s="1181">
        <f t="shared" si="54"/>
        <v>1112.5</v>
      </c>
      <c r="O423" s="1179"/>
      <c r="P423" s="1179">
        <v>0</v>
      </c>
      <c r="Q423" s="1181">
        <f t="shared" ref="Q423:Q436" si="57">SUM(F423+H423-L423)+P423</f>
        <v>220</v>
      </c>
      <c r="R423" s="1179"/>
      <c r="S423" s="1181">
        <f t="shared" si="55"/>
        <v>220</v>
      </c>
      <c r="T423" s="1179"/>
      <c r="U423" s="1181">
        <v>22.25</v>
      </c>
      <c r="V423" s="1179"/>
      <c r="W423" s="1181">
        <f t="shared" si="56"/>
        <v>4895</v>
      </c>
      <c r="X423" s="961"/>
      <c r="Y423" s="806" t="s">
        <v>408</v>
      </c>
      <c r="Z423" s="807"/>
      <c r="AA423" s="808">
        <f>+AE443</f>
        <v>3120.8848200000002</v>
      </c>
      <c r="AB423" s="809"/>
      <c r="AC423" s="808"/>
      <c r="AD423" s="810"/>
      <c r="AE423" s="810"/>
      <c r="AF423" s="810"/>
      <c r="AG423" s="811"/>
      <c r="AH423" s="961"/>
      <c r="AI423" s="961"/>
      <c r="AJ423" s="961"/>
      <c r="AK423" s="961"/>
    </row>
    <row r="424" spans="1:37" x14ac:dyDescent="0.25">
      <c r="A424" s="961"/>
      <c r="B424" s="961"/>
      <c r="C424" s="961"/>
      <c r="D424" s="1179" t="s">
        <v>1674</v>
      </c>
      <c r="E424" s="1180">
        <v>42185</v>
      </c>
      <c r="F424" s="1181">
        <v>120</v>
      </c>
      <c r="G424" s="1179"/>
      <c r="H424" s="1182">
        <v>40</v>
      </c>
      <c r="I424" s="1179"/>
      <c r="J424" s="1181">
        <f t="shared" si="53"/>
        <v>651.20000000000005</v>
      </c>
      <c r="K424" s="1179"/>
      <c r="L424" s="1181">
        <v>120</v>
      </c>
      <c r="M424" s="1179"/>
      <c r="N424" s="1181">
        <f t="shared" si="54"/>
        <v>1953.6000000000001</v>
      </c>
      <c r="O424" s="1179"/>
      <c r="P424" s="1185">
        <v>25</v>
      </c>
      <c r="Q424" s="1181">
        <f t="shared" si="57"/>
        <v>65</v>
      </c>
      <c r="R424" s="1179"/>
      <c r="S424" s="1181">
        <f t="shared" si="55"/>
        <v>65</v>
      </c>
      <c r="T424" s="1179"/>
      <c r="U424" s="1181">
        <v>16.28</v>
      </c>
      <c r="V424" s="1179"/>
      <c r="W424" s="1181">
        <f t="shared" si="56"/>
        <v>1058.2</v>
      </c>
      <c r="X424" s="961"/>
      <c r="Y424" s="812" t="s">
        <v>802</v>
      </c>
      <c r="Z424" s="807"/>
      <c r="AA424" s="809"/>
      <c r="AB424" s="809"/>
      <c r="AC424" s="808">
        <f>+AG443</f>
        <v>43916.764820000004</v>
      </c>
      <c r="AD424" s="610"/>
      <c r="AE424" s="610"/>
      <c r="AF424" s="610"/>
      <c r="AG424" s="799"/>
      <c r="AH424" s="961"/>
      <c r="AI424" s="961"/>
      <c r="AJ424" s="961"/>
      <c r="AK424" s="961"/>
    </row>
    <row r="425" spans="1:37" x14ac:dyDescent="0.25">
      <c r="A425" s="961"/>
      <c r="B425" s="961"/>
      <c r="C425" s="961"/>
      <c r="D425" s="1179" t="s">
        <v>1674</v>
      </c>
      <c r="E425" s="1180">
        <v>42185</v>
      </c>
      <c r="F425" s="1181">
        <v>75</v>
      </c>
      <c r="G425" s="1179"/>
      <c r="H425" s="1182">
        <v>90</v>
      </c>
      <c r="I425" s="1179"/>
      <c r="J425" s="1181">
        <f t="shared" si="53"/>
        <v>1483.2</v>
      </c>
      <c r="K425" s="1179"/>
      <c r="L425" s="1181">
        <v>62</v>
      </c>
      <c r="M425" s="1179"/>
      <c r="N425" s="1181">
        <f t="shared" si="54"/>
        <v>1021.76</v>
      </c>
      <c r="O425" s="1179"/>
      <c r="P425" s="1179">
        <v>0</v>
      </c>
      <c r="Q425" s="1181">
        <f t="shared" si="57"/>
        <v>103</v>
      </c>
      <c r="R425" s="1179"/>
      <c r="S425" s="1181">
        <f t="shared" si="55"/>
        <v>103</v>
      </c>
      <c r="T425" s="1179"/>
      <c r="U425" s="1181">
        <v>16.48</v>
      </c>
      <c r="V425" s="1179"/>
      <c r="W425" s="1181">
        <f t="shared" si="56"/>
        <v>1697.44</v>
      </c>
      <c r="X425" s="961"/>
      <c r="Y425" s="797"/>
      <c r="Z425" s="610"/>
      <c r="AA425" s="610"/>
      <c r="AB425" s="610"/>
      <c r="AC425" s="610"/>
      <c r="AD425" s="804"/>
      <c r="AE425" s="804"/>
      <c r="AF425" s="804"/>
      <c r="AG425" s="805"/>
      <c r="AH425" s="961"/>
      <c r="AI425" s="961"/>
      <c r="AJ425" s="961"/>
      <c r="AK425" s="961"/>
    </row>
    <row r="426" spans="1:37" x14ac:dyDescent="0.25">
      <c r="A426" s="961"/>
      <c r="B426" s="961"/>
      <c r="C426" s="961"/>
      <c r="D426" s="1179" t="s">
        <v>1674</v>
      </c>
      <c r="E426" s="1180">
        <v>42185</v>
      </c>
      <c r="F426" s="1181">
        <v>82</v>
      </c>
      <c r="G426" s="1179"/>
      <c r="H426" s="1182">
        <v>70</v>
      </c>
      <c r="I426" s="1179"/>
      <c r="J426" s="1181">
        <f t="shared" si="53"/>
        <v>972.30000000000007</v>
      </c>
      <c r="K426" s="1179"/>
      <c r="L426" s="1181">
        <v>80</v>
      </c>
      <c r="M426" s="1179"/>
      <c r="N426" s="1181">
        <f t="shared" si="54"/>
        <v>1111.2</v>
      </c>
      <c r="O426" s="1179"/>
      <c r="P426" s="1184">
        <v>12</v>
      </c>
      <c r="Q426" s="1181">
        <f t="shared" si="57"/>
        <v>84</v>
      </c>
      <c r="R426" s="1179"/>
      <c r="S426" s="1181">
        <f t="shared" si="55"/>
        <v>84</v>
      </c>
      <c r="T426" s="1179"/>
      <c r="U426" s="1181">
        <v>13.89</v>
      </c>
      <c r="V426" s="1179"/>
      <c r="W426" s="1181">
        <f t="shared" si="56"/>
        <v>1166.76</v>
      </c>
      <c r="X426" s="961"/>
      <c r="Y426" s="800" t="s">
        <v>803</v>
      </c>
      <c r="Z426" s="801"/>
      <c r="AA426" s="802">
        <f>+AG445</f>
        <v>43982.538969999994</v>
      </c>
      <c r="AB426" s="803"/>
      <c r="AC426" s="803"/>
      <c r="AD426" s="810"/>
      <c r="AE426" s="810"/>
      <c r="AF426" s="810"/>
      <c r="AG426" s="811"/>
      <c r="AH426" s="961"/>
      <c r="AI426" s="961"/>
      <c r="AJ426" s="961"/>
      <c r="AK426" s="961"/>
    </row>
    <row r="427" spans="1:37" x14ac:dyDescent="0.25">
      <c r="A427" s="961"/>
      <c r="B427" s="961"/>
      <c r="C427" s="961"/>
      <c r="D427" s="1179" t="s">
        <v>1674</v>
      </c>
      <c r="E427" s="1180">
        <v>42185</v>
      </c>
      <c r="F427" s="1181">
        <v>100</v>
      </c>
      <c r="G427" s="1179"/>
      <c r="H427" s="1182">
        <v>85</v>
      </c>
      <c r="I427" s="1179"/>
      <c r="J427" s="1181">
        <f t="shared" si="53"/>
        <v>1337.05</v>
      </c>
      <c r="K427" s="1179"/>
      <c r="L427" s="1181">
        <v>62</v>
      </c>
      <c r="M427" s="1179"/>
      <c r="N427" s="1181">
        <f t="shared" si="54"/>
        <v>975.26</v>
      </c>
      <c r="O427" s="1179"/>
      <c r="P427" s="1179">
        <v>0</v>
      </c>
      <c r="Q427" s="1181">
        <f t="shared" si="57"/>
        <v>123</v>
      </c>
      <c r="R427" s="1179"/>
      <c r="S427" s="1181">
        <f t="shared" si="55"/>
        <v>123</v>
      </c>
      <c r="T427" s="1179"/>
      <c r="U427" s="1181">
        <v>15.73</v>
      </c>
      <c r="V427" s="1179"/>
      <c r="W427" s="1181">
        <f t="shared" si="56"/>
        <v>1934.79</v>
      </c>
      <c r="X427" s="961"/>
      <c r="Y427" s="812" t="s">
        <v>804</v>
      </c>
      <c r="Z427" s="807"/>
      <c r="AA427" s="809"/>
      <c r="AB427" s="809"/>
      <c r="AC427" s="808">
        <f>+AC445</f>
        <v>40856.979999999996</v>
      </c>
      <c r="AD427" s="810"/>
      <c r="AE427" s="810"/>
      <c r="AF427" s="810"/>
      <c r="AG427" s="805"/>
      <c r="AH427" s="961"/>
      <c r="AI427" s="961"/>
      <c r="AJ427" s="961"/>
      <c r="AK427" s="961"/>
    </row>
    <row r="428" spans="1:37" x14ac:dyDescent="0.25">
      <c r="A428" s="961"/>
      <c r="B428" s="961"/>
      <c r="C428" s="961"/>
      <c r="D428" s="1179" t="s">
        <v>1674</v>
      </c>
      <c r="E428" s="1180">
        <v>42185</v>
      </c>
      <c r="F428" s="1181">
        <v>120</v>
      </c>
      <c r="G428" s="1179"/>
      <c r="H428" s="1182">
        <v>65</v>
      </c>
      <c r="I428" s="1179"/>
      <c r="J428" s="1181">
        <f t="shared" si="53"/>
        <v>1479.4</v>
      </c>
      <c r="K428" s="1179"/>
      <c r="L428" s="1181">
        <v>40</v>
      </c>
      <c r="M428" s="1179"/>
      <c r="N428" s="1181">
        <f t="shared" si="54"/>
        <v>910.40000000000009</v>
      </c>
      <c r="O428" s="1179"/>
      <c r="P428" s="1179">
        <v>0</v>
      </c>
      <c r="Q428" s="1181">
        <f t="shared" si="57"/>
        <v>145</v>
      </c>
      <c r="R428" s="1179"/>
      <c r="S428" s="1181">
        <f t="shared" si="55"/>
        <v>145</v>
      </c>
      <c r="T428" s="1179"/>
      <c r="U428" s="1181">
        <v>22.76</v>
      </c>
      <c r="V428" s="1179"/>
      <c r="W428" s="1181">
        <f t="shared" si="56"/>
        <v>3300.2000000000003</v>
      </c>
      <c r="X428" s="961"/>
      <c r="Y428" s="819" t="s">
        <v>1129</v>
      </c>
      <c r="Z428" s="820"/>
      <c r="AA428" s="820"/>
      <c r="AB428" s="820"/>
      <c r="AC428" s="699">
        <f>+AE445</f>
        <v>3125.5589699999996</v>
      </c>
      <c r="AD428" s="820"/>
      <c r="AE428" s="820"/>
      <c r="AF428" s="820"/>
      <c r="AG428" s="821"/>
      <c r="AH428" s="961"/>
      <c r="AI428" s="961"/>
      <c r="AJ428" s="961"/>
      <c r="AK428" s="961"/>
    </row>
    <row r="429" spans="1:37" x14ac:dyDescent="0.25">
      <c r="A429" s="961"/>
      <c r="B429" s="961"/>
      <c r="C429" s="961"/>
      <c r="D429" s="1179" t="s">
        <v>1674</v>
      </c>
      <c r="E429" s="1180">
        <v>42185</v>
      </c>
      <c r="F429" s="1181">
        <v>20</v>
      </c>
      <c r="G429" s="1179"/>
      <c r="H429" s="1182">
        <v>100</v>
      </c>
      <c r="I429" s="1179"/>
      <c r="J429" s="1181">
        <f t="shared" si="53"/>
        <v>1971</v>
      </c>
      <c r="K429" s="1179"/>
      <c r="L429" s="1181">
        <v>200</v>
      </c>
      <c r="M429" s="1179"/>
      <c r="N429" s="1181">
        <f t="shared" si="54"/>
        <v>3942</v>
      </c>
      <c r="O429" s="1179"/>
      <c r="P429" s="1179">
        <v>0</v>
      </c>
      <c r="Q429" s="1181">
        <f t="shared" si="57"/>
        <v>-80</v>
      </c>
      <c r="R429" s="1179"/>
      <c r="S429" s="1181">
        <f t="shared" si="55"/>
        <v>-80</v>
      </c>
      <c r="T429" s="1179"/>
      <c r="U429" s="1181">
        <v>19.71</v>
      </c>
      <c r="V429" s="1179"/>
      <c r="W429" s="1181">
        <f t="shared" si="56"/>
        <v>-1576.8000000000002</v>
      </c>
      <c r="X429" s="961"/>
      <c r="Y429" s="678"/>
      <c r="Z429" s="678"/>
      <c r="AA429" s="678"/>
      <c r="AB429" s="678"/>
      <c r="AC429" s="678"/>
      <c r="AD429" s="678"/>
      <c r="AE429" s="678"/>
      <c r="AF429" s="678"/>
      <c r="AG429" s="678"/>
      <c r="AH429" s="961"/>
      <c r="AI429" s="961"/>
      <c r="AJ429" s="961"/>
      <c r="AK429" s="961"/>
    </row>
    <row r="430" spans="1:37" x14ac:dyDescent="0.25">
      <c r="A430" s="961"/>
      <c r="B430" s="961"/>
      <c r="C430" s="961"/>
      <c r="D430" s="1179" t="s">
        <v>1674</v>
      </c>
      <c r="E430" s="1180">
        <v>42185</v>
      </c>
      <c r="F430" s="1181">
        <v>65</v>
      </c>
      <c r="G430" s="1179"/>
      <c r="H430" s="1182">
        <v>80</v>
      </c>
      <c r="I430" s="1179"/>
      <c r="J430" s="1181">
        <f t="shared" si="53"/>
        <v>1100</v>
      </c>
      <c r="K430" s="1179"/>
      <c r="L430" s="1181">
        <v>0</v>
      </c>
      <c r="M430" s="1179"/>
      <c r="N430" s="1181">
        <f t="shared" si="54"/>
        <v>0</v>
      </c>
      <c r="O430" s="1179"/>
      <c r="P430" s="1179">
        <v>0</v>
      </c>
      <c r="Q430" s="1181">
        <f t="shared" si="57"/>
        <v>145</v>
      </c>
      <c r="R430" s="1179"/>
      <c r="S430" s="1181">
        <f t="shared" si="55"/>
        <v>145</v>
      </c>
      <c r="T430" s="1179"/>
      <c r="U430" s="1181">
        <v>13.75</v>
      </c>
      <c r="V430" s="1179"/>
      <c r="W430" s="1181">
        <f t="shared" si="56"/>
        <v>1993.75</v>
      </c>
      <c r="X430" s="961"/>
      <c r="Y430" s="678"/>
      <c r="Z430" s="678"/>
      <c r="AA430" s="678"/>
      <c r="AB430" s="678"/>
      <c r="AC430" s="678"/>
      <c r="AD430" s="678"/>
      <c r="AE430" s="678"/>
      <c r="AF430" s="678"/>
      <c r="AG430" s="678"/>
      <c r="AH430" s="961"/>
      <c r="AI430" s="961"/>
      <c r="AJ430" s="961"/>
      <c r="AK430" s="961"/>
    </row>
    <row r="431" spans="1:37" x14ac:dyDescent="0.25">
      <c r="A431" s="961"/>
      <c r="B431" s="961"/>
      <c r="C431" s="961"/>
      <c r="D431" s="1179" t="s">
        <v>1674</v>
      </c>
      <c r="E431" s="1180">
        <v>42185</v>
      </c>
      <c r="F431" s="1181">
        <v>140</v>
      </c>
      <c r="G431" s="1179"/>
      <c r="H431" s="1182">
        <v>158</v>
      </c>
      <c r="I431" s="1179"/>
      <c r="J431" s="1181">
        <f t="shared" si="53"/>
        <v>3047.8199999999997</v>
      </c>
      <c r="K431" s="1179"/>
      <c r="L431" s="1181">
        <v>144</v>
      </c>
      <c r="M431" s="1179"/>
      <c r="N431" s="1181">
        <f t="shared" si="54"/>
        <v>2777.7599999999998</v>
      </c>
      <c r="O431" s="1179"/>
      <c r="P431" s="1179">
        <v>0</v>
      </c>
      <c r="Q431" s="1181">
        <f t="shared" si="57"/>
        <v>154</v>
      </c>
      <c r="R431" s="1179"/>
      <c r="S431" s="1181">
        <f t="shared" si="55"/>
        <v>154</v>
      </c>
      <c r="T431" s="1179"/>
      <c r="U431" s="1181">
        <v>19.29</v>
      </c>
      <c r="V431" s="1179"/>
      <c r="W431" s="1181">
        <f t="shared" si="56"/>
        <v>2970.66</v>
      </c>
      <c r="X431" s="961"/>
      <c r="Y431" s="678"/>
      <c r="Z431" s="678"/>
      <c r="AA431" s="678"/>
      <c r="AB431" s="678"/>
      <c r="AC431" s="678"/>
      <c r="AD431" s="678"/>
      <c r="AE431" s="678"/>
      <c r="AF431" s="678"/>
      <c r="AG431" s="678"/>
      <c r="AH431" s="961"/>
      <c r="AI431" s="961"/>
      <c r="AJ431" s="961"/>
      <c r="AK431" s="961"/>
    </row>
    <row r="432" spans="1:37" x14ac:dyDescent="0.25">
      <c r="A432" s="961"/>
      <c r="B432" s="961"/>
      <c r="C432" s="961"/>
      <c r="D432" s="1179" t="s">
        <v>1674</v>
      </c>
      <c r="E432" s="1180">
        <v>42185</v>
      </c>
      <c r="F432" s="1181">
        <v>165</v>
      </c>
      <c r="G432" s="1179"/>
      <c r="H432" s="1182">
        <v>130</v>
      </c>
      <c r="I432" s="1179"/>
      <c r="J432" s="1181">
        <f t="shared" si="53"/>
        <v>3140.8</v>
      </c>
      <c r="K432" s="1179"/>
      <c r="L432" s="1181">
        <v>120</v>
      </c>
      <c r="M432" s="1179"/>
      <c r="N432" s="1181">
        <f t="shared" si="54"/>
        <v>2899.2</v>
      </c>
      <c r="O432" s="1179"/>
      <c r="P432" s="1179">
        <v>0</v>
      </c>
      <c r="Q432" s="1181">
        <f t="shared" si="57"/>
        <v>175</v>
      </c>
      <c r="R432" s="1179"/>
      <c r="S432" s="1181">
        <f t="shared" si="55"/>
        <v>175</v>
      </c>
      <c r="T432" s="1179"/>
      <c r="U432" s="1181">
        <v>24.16</v>
      </c>
      <c r="V432" s="1179"/>
      <c r="W432" s="1181">
        <f t="shared" si="56"/>
        <v>4228</v>
      </c>
      <c r="X432" s="961"/>
      <c r="Y432" s="678"/>
      <c r="Z432" s="678"/>
      <c r="AA432" s="678"/>
      <c r="AB432" s="678"/>
      <c r="AC432" s="678"/>
      <c r="AD432" s="678"/>
      <c r="AE432" s="678"/>
      <c r="AF432" s="678"/>
      <c r="AG432" s="678"/>
      <c r="AH432" s="961"/>
      <c r="AI432" s="961"/>
      <c r="AJ432" s="961"/>
      <c r="AK432" s="961"/>
    </row>
    <row r="433" spans="1:37" x14ac:dyDescent="0.25">
      <c r="A433" s="961"/>
      <c r="B433" s="961"/>
      <c r="C433" s="961"/>
      <c r="D433" s="1179" t="s">
        <v>1674</v>
      </c>
      <c r="E433" s="1180">
        <v>42185</v>
      </c>
      <c r="F433" s="1181">
        <v>175</v>
      </c>
      <c r="G433" s="1179"/>
      <c r="H433" s="1182">
        <v>120</v>
      </c>
      <c r="I433" s="1179"/>
      <c r="J433" s="1181">
        <f t="shared" si="53"/>
        <v>2724</v>
      </c>
      <c r="K433" s="1179"/>
      <c r="L433" s="1181">
        <v>120</v>
      </c>
      <c r="M433" s="1179"/>
      <c r="N433" s="1181">
        <f t="shared" si="54"/>
        <v>2724</v>
      </c>
      <c r="O433" s="1179"/>
      <c r="P433" s="1179">
        <v>0</v>
      </c>
      <c r="Q433" s="1181">
        <f t="shared" si="57"/>
        <v>175</v>
      </c>
      <c r="R433" s="1179"/>
      <c r="S433" s="1181">
        <f t="shared" si="55"/>
        <v>175</v>
      </c>
      <c r="T433" s="1179"/>
      <c r="U433" s="1181">
        <v>22.7</v>
      </c>
      <c r="V433" s="1179"/>
      <c r="W433" s="1181">
        <f t="shared" si="56"/>
        <v>3972.5</v>
      </c>
      <c r="X433" s="961"/>
      <c r="Y433" s="678"/>
      <c r="Z433" s="678"/>
      <c r="AA433" s="678"/>
      <c r="AB433" s="678"/>
      <c r="AC433" s="678"/>
      <c r="AD433" s="678"/>
      <c r="AE433" s="678"/>
      <c r="AF433" s="678"/>
      <c r="AG433" s="678"/>
      <c r="AH433" s="961"/>
      <c r="AI433" s="961"/>
      <c r="AJ433" s="961"/>
      <c r="AK433" s="961"/>
    </row>
    <row r="434" spans="1:37" x14ac:dyDescent="0.25">
      <c r="A434" s="961"/>
      <c r="B434" s="961"/>
      <c r="C434" s="961"/>
      <c r="D434" s="1179" t="s">
        <v>1674</v>
      </c>
      <c r="E434" s="1180">
        <v>42185</v>
      </c>
      <c r="F434" s="1181">
        <v>30</v>
      </c>
      <c r="G434" s="1179"/>
      <c r="H434" s="1182">
        <v>154</v>
      </c>
      <c r="I434" s="1179"/>
      <c r="J434" s="1181">
        <f t="shared" si="53"/>
        <v>5333.02</v>
      </c>
      <c r="K434" s="1179"/>
      <c r="L434" s="1181">
        <v>135</v>
      </c>
      <c r="M434" s="1179"/>
      <c r="N434" s="1181">
        <f t="shared" si="54"/>
        <v>4675.05</v>
      </c>
      <c r="O434" s="1179"/>
      <c r="P434" s="1179">
        <v>0</v>
      </c>
      <c r="Q434" s="1181">
        <f t="shared" si="57"/>
        <v>49</v>
      </c>
      <c r="R434" s="1179"/>
      <c r="S434" s="1181">
        <f t="shared" si="55"/>
        <v>49</v>
      </c>
      <c r="T434" s="1179"/>
      <c r="U434" s="1181">
        <v>34.630000000000003</v>
      </c>
      <c r="V434" s="1179"/>
      <c r="W434" s="1181">
        <f t="shared" si="56"/>
        <v>1696.8700000000001</v>
      </c>
      <c r="X434" s="961"/>
      <c r="Y434" s="678"/>
      <c r="Z434" s="678"/>
      <c r="AA434" s="678"/>
      <c r="AB434" s="678"/>
      <c r="AC434" s="678"/>
      <c r="AD434" s="678"/>
      <c r="AE434" s="678"/>
      <c r="AF434" s="678"/>
      <c r="AG434" s="678"/>
      <c r="AH434" s="961"/>
      <c r="AI434" s="961"/>
      <c r="AJ434" s="961"/>
      <c r="AK434" s="961"/>
    </row>
    <row r="435" spans="1:37" x14ac:dyDescent="0.25">
      <c r="A435" s="961"/>
      <c r="B435" s="961"/>
      <c r="C435" s="961"/>
      <c r="D435" s="1179" t="s">
        <v>1674</v>
      </c>
      <c r="E435" s="1180">
        <v>42185</v>
      </c>
      <c r="F435" s="1181">
        <v>89</v>
      </c>
      <c r="G435" s="1179"/>
      <c r="H435" s="1182">
        <v>120</v>
      </c>
      <c r="I435" s="1179"/>
      <c r="J435" s="1181">
        <f t="shared" si="53"/>
        <v>1201.2</v>
      </c>
      <c r="K435" s="1179"/>
      <c r="L435" s="1181">
        <v>20</v>
      </c>
      <c r="M435" s="1179"/>
      <c r="N435" s="1181">
        <f t="shared" si="54"/>
        <v>200.2</v>
      </c>
      <c r="O435" s="1179"/>
      <c r="P435" s="1179">
        <v>0</v>
      </c>
      <c r="Q435" s="1181">
        <f t="shared" si="57"/>
        <v>189</v>
      </c>
      <c r="R435" s="1179"/>
      <c r="S435" s="1181">
        <f t="shared" si="55"/>
        <v>189</v>
      </c>
      <c r="T435" s="1179"/>
      <c r="U435" s="1181">
        <v>10.01</v>
      </c>
      <c r="V435" s="1179"/>
      <c r="W435" s="1181">
        <f t="shared" si="56"/>
        <v>1891.8899999999999</v>
      </c>
      <c r="X435" s="961"/>
      <c r="Y435" s="961"/>
      <c r="Z435" s="961"/>
      <c r="AA435" s="961"/>
      <c r="AB435" s="961"/>
      <c r="AC435" s="961"/>
      <c r="AD435" s="961"/>
      <c r="AE435" s="961"/>
      <c r="AF435" s="961"/>
      <c r="AG435" s="961"/>
      <c r="AH435" s="961"/>
      <c r="AI435" s="961"/>
      <c r="AJ435" s="961"/>
      <c r="AK435" s="961"/>
    </row>
    <row r="436" spans="1:37" x14ac:dyDescent="0.25">
      <c r="A436" s="961"/>
      <c r="B436" s="961"/>
      <c r="C436" s="961"/>
      <c r="D436" s="1179" t="s">
        <v>1674</v>
      </c>
      <c r="E436" s="1180">
        <v>42185</v>
      </c>
      <c r="F436" s="1181">
        <v>180</v>
      </c>
      <c r="G436" s="1179"/>
      <c r="H436" s="1182">
        <v>144</v>
      </c>
      <c r="I436" s="1179"/>
      <c r="J436" s="1181">
        <f t="shared" si="53"/>
        <v>2708.64</v>
      </c>
      <c r="K436" s="1179"/>
      <c r="L436" s="1181">
        <v>100</v>
      </c>
      <c r="M436" s="1179"/>
      <c r="N436" s="1181">
        <f t="shared" si="54"/>
        <v>1880.9999999999998</v>
      </c>
      <c r="O436" s="1179"/>
      <c r="P436" s="1184">
        <v>0</v>
      </c>
      <c r="Q436" s="1181">
        <f t="shared" si="57"/>
        <v>224</v>
      </c>
      <c r="R436" s="1179"/>
      <c r="S436" s="1181">
        <f t="shared" si="55"/>
        <v>224</v>
      </c>
      <c r="T436" s="1179"/>
      <c r="U436" s="1181">
        <v>18.809999999999999</v>
      </c>
      <c r="V436" s="1179"/>
      <c r="W436" s="1181">
        <f t="shared" si="56"/>
        <v>4213.4399999999996</v>
      </c>
      <c r="X436" s="961"/>
      <c r="Y436" s="961"/>
      <c r="Z436" s="961"/>
      <c r="AA436" s="961"/>
      <c r="AB436" s="961"/>
      <c r="AC436" s="961"/>
      <c r="AD436" s="961"/>
      <c r="AE436" s="961"/>
      <c r="AF436" s="961"/>
      <c r="AG436" s="961"/>
      <c r="AH436" s="961"/>
      <c r="AI436" s="961"/>
      <c r="AJ436" s="961"/>
      <c r="AK436" s="961"/>
    </row>
    <row r="437" spans="1:37" ht="13.8" thickBot="1" x14ac:dyDescent="0.3">
      <c r="A437" s="961"/>
      <c r="B437" s="961"/>
      <c r="C437" s="961"/>
      <c r="D437" s="1179"/>
      <c r="E437" s="1180"/>
      <c r="F437" s="1181"/>
      <c r="G437" s="1179"/>
      <c r="H437" s="1182"/>
      <c r="I437" s="1179"/>
      <c r="J437" s="1181"/>
      <c r="K437" s="1179"/>
      <c r="L437" s="1181"/>
      <c r="M437" s="1179"/>
      <c r="N437" s="1181"/>
      <c r="O437" s="1179"/>
      <c r="P437" s="1179"/>
      <c r="Q437" s="1181"/>
      <c r="R437" s="1179"/>
      <c r="S437" s="1181"/>
      <c r="T437" s="1179"/>
      <c r="U437" s="1181"/>
      <c r="V437" s="1179"/>
      <c r="W437" s="1181"/>
      <c r="X437" s="961"/>
      <c r="Y437" s="961"/>
      <c r="Z437" s="961"/>
      <c r="AA437" s="961"/>
      <c r="AB437" s="961"/>
      <c r="AC437" s="961"/>
      <c r="AD437" s="961"/>
      <c r="AE437" s="961"/>
      <c r="AF437" s="961"/>
      <c r="AG437" s="961"/>
      <c r="AH437" s="961"/>
      <c r="AI437" s="961"/>
      <c r="AJ437" s="961"/>
      <c r="AK437" s="961"/>
    </row>
    <row r="438" spans="1:37" x14ac:dyDescent="0.25">
      <c r="A438" s="961"/>
      <c r="B438" s="961"/>
      <c r="C438" s="961"/>
      <c r="D438" s="1179" t="s">
        <v>1674</v>
      </c>
      <c r="E438" s="1180">
        <v>42185</v>
      </c>
      <c r="F438" s="1181">
        <v>210</v>
      </c>
      <c r="G438" s="1179"/>
      <c r="H438" s="1182">
        <v>125</v>
      </c>
      <c r="I438" s="1179"/>
      <c r="J438" s="1181">
        <f>SUM(U438*H438)</f>
        <v>2231.25</v>
      </c>
      <c r="K438" s="1179"/>
      <c r="L438" s="1181">
        <v>80</v>
      </c>
      <c r="M438" s="1179"/>
      <c r="N438" s="1181">
        <f>SUM(U438*L438)</f>
        <v>1428</v>
      </c>
      <c r="O438" s="1179"/>
      <c r="P438" s="1179">
        <v>0</v>
      </c>
      <c r="Q438" s="1181">
        <f>SUM(F438+H438-L438)+P438</f>
        <v>255</v>
      </c>
      <c r="R438" s="1179"/>
      <c r="S438" s="1181">
        <f>IF(Q438&lt;360, Q438, 360)</f>
        <v>255</v>
      </c>
      <c r="T438" s="1179"/>
      <c r="U438" s="1181">
        <v>17.850000000000001</v>
      </c>
      <c r="V438" s="1179"/>
      <c r="W438" s="1181">
        <f>SUM(S438*U438)</f>
        <v>4551.75</v>
      </c>
      <c r="X438" s="961"/>
      <c r="Y438" s="2377" t="s">
        <v>2926</v>
      </c>
      <c r="Z438" s="2378"/>
      <c r="AA438" s="2378"/>
      <c r="AB438" s="2378"/>
      <c r="AC438" s="2378"/>
      <c r="AD438" s="2378"/>
      <c r="AE438" s="2378"/>
      <c r="AF438" s="2378"/>
      <c r="AG438" s="2379"/>
      <c r="AH438" s="961"/>
      <c r="AI438" s="961"/>
      <c r="AJ438" s="961"/>
      <c r="AK438" s="961"/>
    </row>
    <row r="439" spans="1:37" x14ac:dyDescent="0.25">
      <c r="A439" s="961"/>
      <c r="B439" s="961"/>
      <c r="C439" s="961"/>
      <c r="D439" s="1179" t="s">
        <v>1674</v>
      </c>
      <c r="E439" s="1180">
        <v>42185</v>
      </c>
      <c r="F439" s="1181">
        <v>126</v>
      </c>
      <c r="G439" s="1179"/>
      <c r="H439" s="1182">
        <v>120</v>
      </c>
      <c r="I439" s="1179"/>
      <c r="J439" s="1181">
        <f>SUM(U439*H439)</f>
        <v>3970.8</v>
      </c>
      <c r="K439" s="1179"/>
      <c r="L439" s="1181">
        <v>40</v>
      </c>
      <c r="M439" s="1179"/>
      <c r="N439" s="1181">
        <f>SUM(U439*L439)</f>
        <v>1323.6000000000001</v>
      </c>
      <c r="O439" s="1179"/>
      <c r="P439" s="1179">
        <v>0</v>
      </c>
      <c r="Q439" s="1181">
        <f>SUM(F439+H439-L439)+P439</f>
        <v>206</v>
      </c>
      <c r="R439" s="1179"/>
      <c r="S439" s="1181">
        <f>IF(Q439&lt;360, Q439, 360)</f>
        <v>206</v>
      </c>
      <c r="T439" s="1179"/>
      <c r="U439" s="1181">
        <v>33.090000000000003</v>
      </c>
      <c r="V439" s="1179"/>
      <c r="W439" s="1181">
        <f>SUM(S439*U439)</f>
        <v>6816.5400000000009</v>
      </c>
      <c r="X439" s="961"/>
      <c r="Y439" s="773"/>
      <c r="Z439" s="678"/>
      <c r="AA439" s="774"/>
      <c r="AB439" s="774"/>
      <c r="AC439" s="774"/>
      <c r="AD439" s="774"/>
      <c r="AE439" s="774"/>
      <c r="AF439" s="774"/>
      <c r="AG439" s="775"/>
      <c r="AH439" s="961"/>
      <c r="AI439" s="961"/>
      <c r="AJ439" s="961"/>
      <c r="AK439" s="961"/>
    </row>
    <row r="440" spans="1:37" x14ac:dyDescent="0.25">
      <c r="A440" s="961"/>
      <c r="B440" s="961"/>
      <c r="C440" s="961"/>
      <c r="D440" s="1179" t="s">
        <v>1674</v>
      </c>
      <c r="E440" s="1180">
        <v>42185</v>
      </c>
      <c r="F440" s="1181">
        <v>50</v>
      </c>
      <c r="G440" s="1179"/>
      <c r="H440" s="1181">
        <v>172</v>
      </c>
      <c r="I440" s="1181"/>
      <c r="J440" s="1181">
        <f>SUM(U440*H440)</f>
        <v>1874.8</v>
      </c>
      <c r="K440" s="1181"/>
      <c r="L440" s="1181">
        <v>20</v>
      </c>
      <c r="M440" s="1181"/>
      <c r="N440" s="1181">
        <f>SUM(U440*L440)</f>
        <v>218</v>
      </c>
      <c r="O440" s="1179"/>
      <c r="P440" s="1184">
        <v>34</v>
      </c>
      <c r="Q440" s="1181">
        <f>SUM(F440+H440-L440)+P440</f>
        <v>236</v>
      </c>
      <c r="R440" s="1181"/>
      <c r="S440" s="1181">
        <f>IF(Q440&lt;360, Q440, 360)</f>
        <v>236</v>
      </c>
      <c r="T440" s="1181"/>
      <c r="U440" s="1181">
        <v>10.9</v>
      </c>
      <c r="V440" s="1181"/>
      <c r="W440" s="1181">
        <f>SUM(S440*U440)</f>
        <v>2572.4</v>
      </c>
      <c r="X440" s="961"/>
      <c r="Y440" s="776"/>
      <c r="Z440" s="774"/>
      <c r="AA440" s="777"/>
      <c r="AB440" s="777"/>
      <c r="AC440" s="777"/>
      <c r="AD440" s="777"/>
      <c r="AE440" s="777" t="s">
        <v>727</v>
      </c>
      <c r="AF440" s="777"/>
      <c r="AG440" s="778"/>
      <c r="AH440" s="961"/>
      <c r="AI440" s="967"/>
      <c r="AJ440" s="967"/>
      <c r="AK440" s="961"/>
    </row>
    <row r="441" spans="1:37" x14ac:dyDescent="0.25">
      <c r="A441" s="961"/>
      <c r="B441" s="961"/>
      <c r="C441" s="961"/>
      <c r="D441" s="1179" t="s">
        <v>1674</v>
      </c>
      <c r="E441" s="1180">
        <v>42185</v>
      </c>
      <c r="F441" s="1181">
        <v>40</v>
      </c>
      <c r="G441" s="1179"/>
      <c r="H441" s="1181">
        <v>156</v>
      </c>
      <c r="I441" s="1181"/>
      <c r="J441" s="1181">
        <f>SUM(U441*H441)</f>
        <v>1521</v>
      </c>
      <c r="K441" s="1181"/>
      <c r="L441" s="1181">
        <v>75</v>
      </c>
      <c r="M441" s="1181"/>
      <c r="N441" s="1181">
        <f>SUM(U441*L441)</f>
        <v>731.25</v>
      </c>
      <c r="O441" s="1179"/>
      <c r="P441" s="1179">
        <v>0</v>
      </c>
      <c r="Q441" s="1181">
        <f>SUM(F441+H441-L441)+P441</f>
        <v>121</v>
      </c>
      <c r="R441" s="1181"/>
      <c r="S441" s="1181">
        <f>IF(Q441&lt;360, Q441, 360)</f>
        <v>121</v>
      </c>
      <c r="T441" s="1181"/>
      <c r="U441" s="1181">
        <v>9.75</v>
      </c>
      <c r="V441" s="1181"/>
      <c r="W441" s="1181">
        <f>SUM(S441*U441)</f>
        <v>1179.75</v>
      </c>
      <c r="X441" s="961"/>
      <c r="Y441" s="773"/>
      <c r="Z441" s="610"/>
      <c r="AA441" s="610"/>
      <c r="AB441" s="610"/>
      <c r="AC441" s="779" t="s">
        <v>617</v>
      </c>
      <c r="AD441" s="780"/>
      <c r="AE441" s="779">
        <v>7.6499999999999999E-2</v>
      </c>
      <c r="AF441" s="780"/>
      <c r="AG441" s="781" t="s">
        <v>133</v>
      </c>
      <c r="AH441" s="902"/>
      <c r="AI441" s="961"/>
      <c r="AJ441" s="961"/>
      <c r="AK441" s="961"/>
    </row>
    <row r="442" spans="1:37" x14ac:dyDescent="0.25">
      <c r="A442" s="961"/>
      <c r="B442" s="961"/>
      <c r="C442" s="961"/>
      <c r="D442" s="1179"/>
      <c r="E442" s="1179"/>
      <c r="F442" s="1179"/>
      <c r="G442" s="1179"/>
      <c r="H442" s="1179"/>
      <c r="I442" s="1179"/>
      <c r="J442" s="1179"/>
      <c r="K442" s="1179"/>
      <c r="L442" s="1179"/>
      <c r="M442" s="1179"/>
      <c r="N442" s="1179"/>
      <c r="O442" s="1179"/>
      <c r="P442" s="1179"/>
      <c r="Q442" s="1179"/>
      <c r="R442" s="1179"/>
      <c r="S442" s="1179"/>
      <c r="T442" s="1179"/>
      <c r="U442" s="1179"/>
      <c r="V442" s="1179"/>
      <c r="W442" s="1179"/>
      <c r="X442" s="961"/>
      <c r="Y442" s="773" t="s">
        <v>199</v>
      </c>
      <c r="Z442" s="610"/>
      <c r="AA442" s="610"/>
      <c r="AB442" s="610"/>
      <c r="AC442" s="813">
        <f>AC406</f>
        <v>49485.74</v>
      </c>
      <c r="AD442" s="782"/>
      <c r="AE442" s="783">
        <f>SUM(AC442*0.0765)</f>
        <v>3785.6591099999996</v>
      </c>
      <c r="AF442" s="782"/>
      <c r="AG442" s="784">
        <f>SUM(AC442+AE442)</f>
        <v>53271.399109999998</v>
      </c>
      <c r="AI442" s="961"/>
      <c r="AJ442" s="961"/>
      <c r="AK442" s="961"/>
    </row>
    <row r="443" spans="1:37" x14ac:dyDescent="0.25">
      <c r="A443" s="961"/>
      <c r="B443" s="961" t="s">
        <v>73</v>
      </c>
      <c r="C443" s="961"/>
      <c r="D443" s="1179"/>
      <c r="E443" s="1179"/>
      <c r="F443" s="1181">
        <f>SUM(F422:F441)</f>
        <v>1987</v>
      </c>
      <c r="G443" s="1179"/>
      <c r="H443" s="1181">
        <f>SUM(H422:H441)</f>
        <v>2129</v>
      </c>
      <c r="I443" s="1179"/>
      <c r="J443" s="1181">
        <f>SUM(J422:J441)</f>
        <v>40795.880000000005</v>
      </c>
      <c r="K443" s="1179"/>
      <c r="L443" s="1181">
        <f>SUM(L422:L441)</f>
        <v>1548</v>
      </c>
      <c r="M443" s="1179"/>
      <c r="N443" s="1181">
        <f>SUM(N422:N441)</f>
        <v>31263.18</v>
      </c>
      <c r="O443" s="1179"/>
      <c r="P443" s="1181">
        <f>SUM(P422:P441)</f>
        <v>71</v>
      </c>
      <c r="Q443" s="1181">
        <f>SUM(Q422:Q441)</f>
        <v>2639</v>
      </c>
      <c r="R443" s="1179"/>
      <c r="S443" s="1181">
        <f>SUM(S422:S441)</f>
        <v>2639</v>
      </c>
      <c r="T443" s="1179"/>
      <c r="U443" s="1181"/>
      <c r="V443" s="1179"/>
      <c r="W443" s="1181">
        <f>SUM(W422:W441)</f>
        <v>49424.639999999999</v>
      </c>
      <c r="X443" s="961"/>
      <c r="Y443" s="773" t="s">
        <v>125</v>
      </c>
      <c r="Z443" s="610"/>
      <c r="AA443" s="610"/>
      <c r="AB443" s="610"/>
      <c r="AC443" s="813">
        <f>J443</f>
        <v>40795.880000000005</v>
      </c>
      <c r="AD443" s="782"/>
      <c r="AE443" s="783">
        <f>SUM(AC443*0.0765)</f>
        <v>3120.8848200000002</v>
      </c>
      <c r="AF443" s="782"/>
      <c r="AG443" s="784">
        <f>SUM(AC443+AE443)</f>
        <v>43916.764820000004</v>
      </c>
      <c r="AH443" s="1252" t="s">
        <v>625</v>
      </c>
      <c r="AI443" s="1253"/>
      <c r="AJ443" s="1253"/>
      <c r="AK443" s="1253"/>
    </row>
    <row r="444" spans="1:37" x14ac:dyDescent="0.25">
      <c r="A444" s="961"/>
      <c r="B444" s="961"/>
      <c r="C444" s="961"/>
      <c r="D444" s="961"/>
      <c r="E444" s="961"/>
      <c r="F444" s="961"/>
      <c r="G444" s="961"/>
      <c r="H444" s="961"/>
      <c r="I444" s="961"/>
      <c r="J444" s="961"/>
      <c r="K444" s="961"/>
      <c r="L444" s="961"/>
      <c r="M444" s="961"/>
      <c r="N444" s="961"/>
      <c r="O444" s="961"/>
      <c r="P444" s="961"/>
      <c r="Q444" s="961"/>
      <c r="R444" s="961"/>
      <c r="S444" s="961"/>
      <c r="T444" s="961"/>
      <c r="U444" s="961"/>
      <c r="V444" s="961"/>
      <c r="W444" s="961"/>
      <c r="X444" s="961"/>
      <c r="Y444" s="959" t="s">
        <v>126</v>
      </c>
      <c r="Z444" s="902"/>
      <c r="AA444" s="902"/>
      <c r="AB444" s="902"/>
      <c r="AC444" s="1251">
        <f>W443</f>
        <v>49424.639999999999</v>
      </c>
      <c r="AD444" s="1187"/>
      <c r="AE444" s="1188">
        <f>SUM(AC444*0.0765)</f>
        <v>3780.9849599999998</v>
      </c>
      <c r="AF444" s="1187"/>
      <c r="AG444" s="1189">
        <f>SUM(AC444+AE444)</f>
        <v>53205.624960000001</v>
      </c>
      <c r="AH444" s="1172"/>
      <c r="AI444" s="1172"/>
      <c r="AJ444" s="1172"/>
      <c r="AK444" s="1172"/>
    </row>
    <row r="445" spans="1:37" ht="13.8" thickBot="1" x14ac:dyDescent="0.3">
      <c r="A445" s="961"/>
      <c r="B445" s="1179"/>
      <c r="C445" s="1179"/>
      <c r="D445" s="1179"/>
      <c r="E445" s="1179"/>
      <c r="F445" s="1179"/>
      <c r="G445" s="1179"/>
      <c r="H445" s="1179"/>
      <c r="I445" s="1179"/>
      <c r="J445" s="1181"/>
      <c r="K445" s="1181"/>
      <c r="L445" s="1181"/>
      <c r="M445" s="1181"/>
      <c r="N445" s="1181"/>
      <c r="O445" s="1181"/>
      <c r="P445" s="1181"/>
      <c r="Q445" s="1181"/>
      <c r="R445" s="1181"/>
      <c r="S445" s="1181"/>
      <c r="T445" s="1181"/>
      <c r="U445" s="1181"/>
      <c r="V445" s="1181"/>
      <c r="W445" s="1181"/>
      <c r="X445" s="961"/>
      <c r="Y445" s="959" t="s">
        <v>124</v>
      </c>
      <c r="Z445" s="902"/>
      <c r="AA445" s="902"/>
      <c r="AB445" s="902"/>
      <c r="AC445" s="1190">
        <f>SUM(AC442+AC443-AC444)</f>
        <v>40856.979999999996</v>
      </c>
      <c r="AD445" s="1191"/>
      <c r="AE445" s="1190">
        <f>SUM(AC445*0.0765)</f>
        <v>3125.5589699999996</v>
      </c>
      <c r="AF445" s="1191"/>
      <c r="AG445" s="1192">
        <f>SUM(AC445+AE445)</f>
        <v>43982.538969999994</v>
      </c>
      <c r="AH445" s="1252" t="s">
        <v>626</v>
      </c>
      <c r="AI445" s="1171"/>
      <c r="AJ445" s="1171"/>
      <c r="AK445" s="1171"/>
    </row>
    <row r="446" spans="1:37" ht="13.8" thickTop="1" x14ac:dyDescent="0.25">
      <c r="A446" s="961"/>
      <c r="B446" s="1183" t="s">
        <v>2034</v>
      </c>
      <c r="C446" s="1183"/>
      <c r="D446" s="1183"/>
      <c r="E446" s="1183"/>
      <c r="F446" s="1183"/>
      <c r="G446" s="1183"/>
      <c r="H446" s="1183"/>
      <c r="I446" s="1183"/>
      <c r="J446" s="1183"/>
      <c r="K446" s="1183"/>
      <c r="L446" s="1183"/>
      <c r="M446" s="1183"/>
      <c r="N446" s="1183" t="s">
        <v>200</v>
      </c>
      <c r="O446" s="1183"/>
      <c r="P446" s="1183"/>
      <c r="Q446" s="1183"/>
      <c r="R446" s="1183"/>
      <c r="S446" s="1183"/>
      <c r="T446" s="1183"/>
      <c r="U446" s="1183"/>
      <c r="V446" s="1183"/>
      <c r="W446" s="1183" t="s">
        <v>370</v>
      </c>
      <c r="X446" s="961"/>
      <c r="Y446" s="959"/>
      <c r="Z446" s="902"/>
      <c r="AA446" s="1187"/>
      <c r="AB446" s="1187"/>
      <c r="AC446" s="1187"/>
      <c r="AD446" s="1193"/>
      <c r="AE446" s="1193"/>
      <c r="AF446" s="1193"/>
      <c r="AG446" s="1194"/>
      <c r="AH446" s="1172"/>
      <c r="AI446" s="1172"/>
      <c r="AJ446" s="1172"/>
      <c r="AK446" s="1172"/>
    </row>
    <row r="447" spans="1:37" x14ac:dyDescent="0.25">
      <c r="A447" s="961"/>
      <c r="B447" s="961"/>
      <c r="C447" s="961"/>
      <c r="D447" s="961"/>
      <c r="E447" s="961"/>
      <c r="F447" s="961"/>
      <c r="G447" s="961"/>
      <c r="H447" s="961"/>
      <c r="I447" s="961"/>
      <c r="J447" s="961"/>
      <c r="K447" s="961"/>
      <c r="L447" s="961"/>
      <c r="M447" s="961"/>
      <c r="N447" s="961"/>
      <c r="O447" s="961"/>
      <c r="P447" s="961"/>
      <c r="Q447" s="961"/>
      <c r="R447" s="961"/>
      <c r="S447" s="961"/>
      <c r="T447" s="961"/>
      <c r="U447" s="961"/>
      <c r="V447" s="961"/>
      <c r="W447" s="961"/>
      <c r="X447" s="961"/>
      <c r="Y447" s="959" t="s">
        <v>618</v>
      </c>
      <c r="Z447" s="902"/>
      <c r="AA447" s="1191"/>
      <c r="AB447" s="1191"/>
      <c r="AC447" s="1191"/>
      <c r="AD447" s="1193"/>
      <c r="AE447" s="1193"/>
      <c r="AF447" s="1193"/>
      <c r="AG447" s="1194"/>
      <c r="AH447" s="1172"/>
      <c r="AI447" s="1172"/>
      <c r="AJ447" s="1172"/>
      <c r="AK447" s="1172"/>
    </row>
    <row r="448" spans="1:37" ht="13.8" thickBot="1" x14ac:dyDescent="0.3">
      <c r="A448" s="961"/>
      <c r="B448" s="961"/>
      <c r="C448" s="961"/>
      <c r="D448" s="961"/>
      <c r="E448" s="961"/>
      <c r="F448" s="961"/>
      <c r="G448" s="961"/>
      <c r="H448" s="961"/>
      <c r="I448" s="961"/>
      <c r="J448" s="961"/>
      <c r="K448" s="961"/>
      <c r="L448" s="961"/>
      <c r="M448" s="961"/>
      <c r="N448" s="961"/>
      <c r="O448" s="961"/>
      <c r="P448" s="961"/>
      <c r="Q448" s="961"/>
      <c r="R448" s="961"/>
      <c r="S448" s="961"/>
      <c r="T448" s="961"/>
      <c r="U448" s="961"/>
      <c r="V448" s="961"/>
      <c r="W448" s="961"/>
      <c r="X448" s="961"/>
      <c r="Y448" s="1093"/>
      <c r="Z448" s="1195"/>
      <c r="AA448" s="1196"/>
      <c r="AB448" s="1196"/>
      <c r="AC448" s="1196"/>
      <c r="AD448" s="1196"/>
      <c r="AE448" s="1196"/>
      <c r="AF448" s="1196"/>
      <c r="AG448" s="1197"/>
      <c r="AH448" s="1172"/>
      <c r="AI448" s="1172"/>
      <c r="AJ448" s="1172"/>
      <c r="AK448" s="1172"/>
    </row>
    <row r="449" spans="1:37" x14ac:dyDescent="0.25">
      <c r="A449" s="961"/>
      <c r="B449" s="902"/>
      <c r="C449" s="902"/>
      <c r="D449" s="902"/>
      <c r="E449" s="902"/>
      <c r="F449" s="902"/>
      <c r="G449" s="902"/>
      <c r="H449" s="902"/>
      <c r="I449" s="902"/>
      <c r="J449" s="902"/>
      <c r="K449" s="902"/>
      <c r="L449" s="902"/>
      <c r="M449" s="902"/>
      <c r="N449" s="902"/>
      <c r="O449" s="902"/>
      <c r="P449" s="902"/>
      <c r="Q449" s="902"/>
      <c r="R449" s="902"/>
      <c r="S449" s="902"/>
      <c r="T449" s="902"/>
      <c r="U449" s="902"/>
      <c r="V449" s="902"/>
      <c r="W449" s="902"/>
      <c r="X449" s="961"/>
      <c r="Y449" s="961"/>
      <c r="Z449" s="961"/>
      <c r="AA449" s="961"/>
      <c r="AB449" s="961"/>
      <c r="AC449" s="961"/>
      <c r="AD449" s="961"/>
      <c r="AE449" s="961"/>
      <c r="AF449" s="961"/>
      <c r="AG449" s="961"/>
      <c r="AH449" s="1172"/>
      <c r="AI449" s="1172"/>
      <c r="AJ449" s="1172"/>
      <c r="AK449" s="1172"/>
    </row>
    <row r="450" spans="1:37" x14ac:dyDescent="0.25">
      <c r="A450" s="961"/>
      <c r="B450" s="902"/>
      <c r="C450" s="902"/>
      <c r="D450" s="902"/>
      <c r="E450" s="902"/>
      <c r="F450" s="902"/>
      <c r="G450" s="902"/>
      <c r="H450" s="902"/>
      <c r="I450" s="902"/>
      <c r="J450" s="902"/>
      <c r="K450" s="902"/>
      <c r="L450" s="902"/>
      <c r="M450" s="902"/>
      <c r="N450" s="902"/>
      <c r="O450" s="902"/>
      <c r="P450" s="902"/>
      <c r="Q450" s="902"/>
      <c r="R450" s="902"/>
      <c r="S450" s="902"/>
      <c r="T450" s="902"/>
      <c r="U450" s="902"/>
      <c r="V450" s="902"/>
      <c r="W450" s="902"/>
      <c r="X450" s="961"/>
      <c r="Y450" s="961"/>
      <c r="Z450" s="961"/>
      <c r="AA450" s="961"/>
      <c r="AB450" s="961"/>
      <c r="AC450" s="961"/>
      <c r="AD450" s="961"/>
      <c r="AE450" s="961"/>
      <c r="AF450" s="961"/>
      <c r="AG450" s="1172" t="s">
        <v>1403</v>
      </c>
      <c r="AH450" s="1172"/>
      <c r="AI450" s="1172"/>
      <c r="AJ450" s="1172"/>
      <c r="AK450" s="1172"/>
    </row>
    <row r="451" spans="1:37" x14ac:dyDescent="0.25">
      <c r="A451" s="961"/>
      <c r="B451" s="902"/>
      <c r="C451" s="902"/>
      <c r="D451" s="902"/>
      <c r="E451" s="902"/>
      <c r="F451" s="902"/>
      <c r="G451" s="902"/>
      <c r="H451" s="902"/>
      <c r="I451" s="902"/>
      <c r="J451" s="902"/>
      <c r="K451" s="902"/>
      <c r="L451" s="902"/>
      <c r="M451" s="902"/>
      <c r="N451" s="902"/>
      <c r="O451" s="902"/>
      <c r="P451" s="902"/>
      <c r="Q451" s="902"/>
      <c r="R451" s="902"/>
      <c r="S451" s="902"/>
      <c r="T451" s="902"/>
      <c r="U451" s="902"/>
      <c r="V451" s="902"/>
      <c r="W451" s="902"/>
      <c r="X451" s="961"/>
      <c r="Y451" s="961"/>
      <c r="Z451" s="961"/>
      <c r="AA451" s="961"/>
      <c r="AB451" s="961"/>
      <c r="AC451" s="961"/>
      <c r="AD451" s="961"/>
      <c r="AE451" s="961"/>
      <c r="AF451" s="961"/>
      <c r="AG451" s="961"/>
      <c r="AH451" s="1172"/>
      <c r="AI451" s="1172"/>
      <c r="AJ451" s="1172"/>
      <c r="AK451" s="1172"/>
    </row>
    <row r="452" spans="1:37" x14ac:dyDescent="0.25">
      <c r="A452" s="961"/>
      <c r="B452" s="902"/>
      <c r="C452" s="902"/>
      <c r="D452" s="902"/>
      <c r="E452" s="902"/>
      <c r="F452" s="902"/>
      <c r="G452" s="902"/>
      <c r="H452" s="902"/>
      <c r="I452" s="902"/>
      <c r="J452" s="902"/>
      <c r="K452" s="902"/>
      <c r="L452" s="902"/>
      <c r="M452" s="902"/>
      <c r="N452" s="902"/>
      <c r="O452" s="902"/>
      <c r="P452" s="902"/>
      <c r="Q452" s="902"/>
      <c r="R452" s="902"/>
      <c r="S452" s="902"/>
      <c r="T452" s="902"/>
      <c r="U452" s="902"/>
      <c r="V452" s="902"/>
      <c r="W452" s="902"/>
      <c r="X452" s="961"/>
      <c r="Y452" s="961"/>
      <c r="Z452" s="961"/>
      <c r="AA452" s="961"/>
      <c r="AB452" s="961"/>
      <c r="AC452" s="961"/>
      <c r="AD452" s="961"/>
      <c r="AE452" s="961"/>
      <c r="AF452" s="961"/>
      <c r="AG452" s="961"/>
      <c r="AH452" s="1172"/>
      <c r="AI452" s="1172"/>
      <c r="AJ452" s="1172"/>
      <c r="AK452" s="1172"/>
    </row>
    <row r="453" spans="1:37" x14ac:dyDescent="0.25">
      <c r="A453" s="961"/>
      <c r="B453" s="902"/>
      <c r="C453" s="902"/>
      <c r="D453" s="902"/>
      <c r="E453" s="902"/>
      <c r="F453" s="902"/>
      <c r="G453" s="902"/>
      <c r="H453" s="902"/>
      <c r="I453" s="902"/>
      <c r="J453" s="902"/>
      <c r="K453" s="902"/>
      <c r="L453" s="902"/>
      <c r="M453" s="902"/>
      <c r="N453" s="902"/>
      <c r="O453" s="902"/>
      <c r="P453" s="902"/>
      <c r="Q453" s="902"/>
      <c r="R453" s="902"/>
      <c r="S453" s="902"/>
      <c r="T453" s="902"/>
      <c r="U453" s="902"/>
      <c r="V453" s="902"/>
      <c r="W453" s="902"/>
      <c r="X453" s="961"/>
      <c r="Y453" s="961"/>
      <c r="Z453" s="961"/>
      <c r="AA453" s="961"/>
      <c r="AB453" s="961"/>
      <c r="AC453" s="916"/>
      <c r="AD453" s="916"/>
      <c r="AE453" s="916"/>
      <c r="AF453" s="916"/>
      <c r="AG453" s="916"/>
      <c r="AH453" s="1172"/>
      <c r="AI453" s="1172"/>
      <c r="AJ453" s="1172"/>
      <c r="AK453" s="1172"/>
    </row>
    <row r="454" spans="1:37" x14ac:dyDescent="0.25">
      <c r="A454" s="961"/>
      <c r="B454" s="961"/>
      <c r="C454" s="961"/>
      <c r="D454" s="961"/>
      <c r="E454" s="961"/>
      <c r="F454" s="961"/>
      <c r="G454" s="961"/>
      <c r="H454" s="961"/>
      <c r="I454" s="961"/>
      <c r="J454" s="961"/>
      <c r="K454" s="961"/>
      <c r="L454" s="961"/>
      <c r="M454" s="961"/>
      <c r="N454" s="961"/>
      <c r="O454" s="961"/>
      <c r="P454" s="961"/>
      <c r="Q454" s="961"/>
      <c r="R454" s="961"/>
      <c r="S454" s="961"/>
      <c r="T454" s="961"/>
      <c r="U454" s="961"/>
      <c r="V454" s="961"/>
      <c r="W454" s="961"/>
      <c r="X454" s="961"/>
      <c r="Y454" s="961"/>
      <c r="Z454" s="961"/>
      <c r="AA454" s="961"/>
      <c r="AB454" s="961"/>
      <c r="AC454" s="961"/>
      <c r="AD454" s="961"/>
      <c r="AE454" s="961"/>
      <c r="AF454" s="961"/>
      <c r="AG454" s="961"/>
      <c r="AH454" s="1172"/>
      <c r="AI454" s="1172"/>
      <c r="AJ454" s="1172"/>
      <c r="AK454" s="1172"/>
    </row>
    <row r="455" spans="1:37" x14ac:dyDescent="0.25">
      <c r="A455" s="961"/>
      <c r="B455" s="961"/>
      <c r="C455" s="961"/>
      <c r="D455" s="961"/>
      <c r="E455" s="961"/>
      <c r="F455" s="961"/>
      <c r="G455" s="961"/>
      <c r="H455" s="961"/>
      <c r="I455" s="961"/>
      <c r="J455" s="961"/>
      <c r="K455" s="961"/>
      <c r="L455" s="961"/>
      <c r="M455" s="961"/>
      <c r="N455" s="961"/>
      <c r="O455" s="961"/>
      <c r="P455" s="961"/>
      <c r="Q455" s="961"/>
      <c r="R455" s="961"/>
      <c r="S455" s="961"/>
      <c r="T455" s="961"/>
      <c r="U455" s="961"/>
      <c r="V455" s="961"/>
      <c r="W455" s="961"/>
      <c r="X455" s="961"/>
      <c r="Y455" s="961"/>
      <c r="Z455" s="961"/>
      <c r="AA455" s="961"/>
      <c r="AB455" s="961"/>
      <c r="AC455" s="961"/>
      <c r="AD455" s="961"/>
      <c r="AE455" s="961"/>
      <c r="AF455" s="961"/>
      <c r="AG455" s="961"/>
      <c r="AH455" s="1172"/>
      <c r="AI455" s="1172"/>
      <c r="AJ455" s="1172"/>
      <c r="AK455" s="1172"/>
    </row>
    <row r="456" spans="1:37" x14ac:dyDescent="0.25">
      <c r="A456" s="961"/>
      <c r="B456" s="961"/>
      <c r="C456" s="961"/>
      <c r="D456" s="961"/>
      <c r="E456" s="961"/>
      <c r="F456" s="961"/>
      <c r="G456" s="961"/>
      <c r="H456" s="961"/>
      <c r="I456" s="961"/>
      <c r="J456" s="961"/>
      <c r="K456" s="961"/>
      <c r="L456" s="961"/>
      <c r="M456" s="961"/>
      <c r="N456" s="961"/>
      <c r="O456" s="961"/>
      <c r="P456" s="961"/>
      <c r="Q456" s="961"/>
      <c r="R456" s="961"/>
      <c r="S456" s="961"/>
      <c r="T456" s="961"/>
      <c r="U456" s="961"/>
      <c r="V456" s="961"/>
      <c r="W456" s="961"/>
      <c r="X456" s="961"/>
      <c r="Y456" s="961"/>
      <c r="Z456" s="961"/>
      <c r="AA456" s="961"/>
      <c r="AB456" s="961"/>
      <c r="AC456" s="961"/>
      <c r="AD456" s="961"/>
      <c r="AE456" s="961"/>
      <c r="AF456" s="961"/>
      <c r="AG456" s="961"/>
      <c r="AH456" s="1172"/>
      <c r="AI456" s="1172"/>
      <c r="AJ456" s="1172"/>
      <c r="AK456" s="1172"/>
    </row>
    <row r="457" spans="1:37" x14ac:dyDescent="0.25">
      <c r="A457" s="961"/>
      <c r="B457" s="961"/>
      <c r="C457" s="961"/>
      <c r="D457" s="961"/>
      <c r="E457" s="961"/>
      <c r="F457" s="961"/>
      <c r="G457" s="961"/>
      <c r="H457" s="961"/>
      <c r="I457" s="961"/>
      <c r="J457" s="961"/>
      <c r="K457" s="961"/>
      <c r="L457" s="961"/>
      <c r="M457" s="961"/>
      <c r="N457" s="961"/>
      <c r="O457" s="961"/>
      <c r="P457" s="961"/>
      <c r="Q457" s="961"/>
      <c r="R457" s="961"/>
      <c r="S457" s="961"/>
      <c r="T457" s="961"/>
      <c r="U457" s="961"/>
      <c r="V457" s="961"/>
      <c r="W457" s="961"/>
      <c r="X457" s="961"/>
      <c r="Y457" s="961"/>
      <c r="Z457" s="961"/>
      <c r="AA457" s="961"/>
      <c r="AB457" s="961"/>
      <c r="AC457" s="961"/>
      <c r="AD457" s="961"/>
      <c r="AE457" s="961"/>
      <c r="AF457" s="961"/>
      <c r="AG457" s="961"/>
      <c r="AH457" s="1172"/>
      <c r="AI457" s="1172"/>
      <c r="AJ457" s="1172"/>
      <c r="AK457" s="1172"/>
    </row>
    <row r="458" spans="1:37" x14ac:dyDescent="0.25">
      <c r="A458" s="961"/>
      <c r="B458" s="961"/>
      <c r="C458" s="961"/>
      <c r="D458" s="961"/>
      <c r="E458" s="961"/>
      <c r="F458" s="961"/>
      <c r="G458" s="961"/>
      <c r="H458" s="961"/>
      <c r="I458" s="961"/>
      <c r="J458" s="961"/>
      <c r="K458" s="961"/>
      <c r="L458" s="961"/>
      <c r="M458" s="961"/>
      <c r="N458" s="961"/>
      <c r="O458" s="961"/>
      <c r="P458" s="961"/>
      <c r="Q458" s="961"/>
      <c r="R458" s="961"/>
      <c r="S458" s="961"/>
      <c r="T458" s="961"/>
      <c r="U458" s="961"/>
      <c r="V458" s="961"/>
      <c r="W458" s="961"/>
      <c r="X458" s="961"/>
      <c r="Y458" s="961"/>
      <c r="Z458" s="961"/>
      <c r="AA458" s="961"/>
      <c r="AB458" s="961"/>
      <c r="AC458" s="961"/>
      <c r="AD458" s="961"/>
      <c r="AE458" s="961"/>
      <c r="AF458" s="961"/>
      <c r="AG458" s="961"/>
      <c r="AH458" s="961"/>
      <c r="AI458" s="961"/>
      <c r="AJ458" s="961"/>
      <c r="AK458" s="961"/>
    </row>
    <row r="459" spans="1:37" x14ac:dyDescent="0.25">
      <c r="A459" s="961"/>
      <c r="B459" s="961"/>
      <c r="C459" s="961"/>
      <c r="D459" s="961"/>
      <c r="E459" s="961"/>
      <c r="F459" s="961"/>
      <c r="G459" s="961"/>
      <c r="H459" s="961"/>
      <c r="I459" s="961"/>
      <c r="J459" s="961"/>
      <c r="K459" s="961"/>
      <c r="L459" s="961"/>
      <c r="M459" s="961"/>
      <c r="N459" s="961"/>
      <c r="O459" s="961"/>
      <c r="P459" s="961"/>
      <c r="Q459" s="961"/>
      <c r="R459" s="961"/>
      <c r="S459" s="961"/>
      <c r="T459" s="961"/>
      <c r="U459" s="961"/>
      <c r="V459" s="961"/>
      <c r="W459" s="961"/>
      <c r="X459" s="961"/>
      <c r="Y459" s="961"/>
      <c r="Z459" s="961"/>
      <c r="AA459" s="961"/>
      <c r="AB459" s="961"/>
      <c r="AC459" s="961"/>
      <c r="AD459" s="961"/>
      <c r="AE459" s="961"/>
      <c r="AF459" s="961"/>
      <c r="AG459" s="961"/>
      <c r="AH459" s="961"/>
      <c r="AI459" s="961"/>
      <c r="AJ459" s="961"/>
      <c r="AK459" s="961"/>
    </row>
    <row r="460" spans="1:37" x14ac:dyDescent="0.25">
      <c r="A460" s="961"/>
      <c r="B460" s="961"/>
      <c r="C460" s="961"/>
      <c r="D460" s="961"/>
      <c r="E460" s="961"/>
      <c r="F460" s="961"/>
      <c r="G460" s="961"/>
      <c r="H460" s="961"/>
      <c r="I460" s="961"/>
      <c r="J460" s="961"/>
      <c r="K460" s="961"/>
      <c r="L460" s="961"/>
      <c r="M460" s="961"/>
      <c r="N460" s="961"/>
      <c r="O460" s="961"/>
      <c r="P460" s="961"/>
      <c r="Q460" s="961"/>
      <c r="R460" s="961"/>
      <c r="S460" s="961"/>
      <c r="T460" s="961"/>
      <c r="U460" s="961"/>
      <c r="V460" s="961"/>
      <c r="W460" s="961"/>
      <c r="X460" s="961"/>
      <c r="Y460" s="961"/>
      <c r="Z460" s="961"/>
      <c r="AA460" s="961"/>
      <c r="AB460" s="961"/>
      <c r="AC460" s="961"/>
      <c r="AD460" s="961"/>
      <c r="AE460" s="961"/>
      <c r="AF460" s="961"/>
      <c r="AG460" s="961"/>
      <c r="AH460" s="961"/>
      <c r="AI460" s="961"/>
      <c r="AJ460" s="961"/>
      <c r="AK460" s="961"/>
    </row>
    <row r="461" spans="1:37" x14ac:dyDescent="0.25">
      <c r="A461" s="961"/>
      <c r="B461" s="961"/>
      <c r="C461" s="961"/>
      <c r="D461" s="961"/>
      <c r="E461" s="961"/>
      <c r="F461" s="961"/>
      <c r="G461" s="961"/>
      <c r="H461" s="961"/>
      <c r="I461" s="961"/>
      <c r="J461" s="961"/>
      <c r="K461" s="961"/>
      <c r="L461" s="961"/>
      <c r="M461" s="961"/>
      <c r="N461" s="961"/>
      <c r="O461" s="961"/>
      <c r="P461" s="961"/>
      <c r="Q461" s="961"/>
      <c r="R461" s="961"/>
      <c r="S461" s="961"/>
      <c r="T461" s="961"/>
      <c r="U461" s="961"/>
      <c r="V461" s="961"/>
      <c r="W461" s="961"/>
      <c r="X461" s="961"/>
      <c r="Y461" s="961"/>
      <c r="Z461" s="961"/>
      <c r="AA461" s="961"/>
      <c r="AB461" s="961"/>
      <c r="AC461" s="961"/>
      <c r="AD461" s="961"/>
      <c r="AE461" s="961"/>
      <c r="AF461" s="961"/>
      <c r="AG461" s="961"/>
      <c r="AH461" s="961"/>
      <c r="AI461" s="961"/>
      <c r="AJ461" s="961"/>
      <c r="AK461" s="961"/>
    </row>
    <row r="462" spans="1:37" x14ac:dyDescent="0.25">
      <c r="B462" s="961"/>
      <c r="C462" s="961"/>
      <c r="D462" s="961"/>
      <c r="E462" s="961"/>
      <c r="F462" s="961"/>
      <c r="G462" s="961"/>
      <c r="H462" s="961"/>
      <c r="I462" s="961"/>
      <c r="J462" s="961"/>
      <c r="K462" s="961"/>
      <c r="L462" s="961"/>
      <c r="M462" s="961"/>
      <c r="N462" s="961"/>
      <c r="O462" s="961"/>
      <c r="P462" s="961"/>
      <c r="Q462" s="961"/>
      <c r="R462" s="961"/>
      <c r="S462" s="961"/>
      <c r="T462" s="961"/>
      <c r="U462" s="961"/>
      <c r="V462" s="961"/>
      <c r="W462" s="961"/>
      <c r="X462" s="961"/>
      <c r="Y462" s="961"/>
      <c r="Z462" s="961"/>
      <c r="AA462" s="961"/>
      <c r="AB462" s="961"/>
      <c r="AC462" s="961"/>
      <c r="AD462" s="961"/>
      <c r="AE462" s="961"/>
      <c r="AF462" s="961"/>
      <c r="AG462" s="961"/>
      <c r="AH462" s="961"/>
      <c r="AI462" s="961"/>
      <c r="AJ462" s="961"/>
      <c r="AK462" s="961"/>
    </row>
    <row r="463" spans="1:37" x14ac:dyDescent="0.25">
      <c r="B463" s="961"/>
      <c r="C463" s="961"/>
      <c r="D463" s="961"/>
      <c r="E463" s="961"/>
      <c r="F463" s="961"/>
      <c r="G463" s="961"/>
      <c r="H463" s="961"/>
      <c r="I463" s="961"/>
      <c r="J463" s="961"/>
      <c r="K463" s="961"/>
      <c r="L463" s="961"/>
      <c r="M463" s="961"/>
      <c r="N463" s="961"/>
      <c r="O463" s="961"/>
      <c r="P463" s="961"/>
      <c r="Q463" s="961"/>
      <c r="R463" s="961"/>
      <c r="S463" s="961"/>
      <c r="T463" s="961"/>
      <c r="U463" s="961"/>
      <c r="V463" s="961"/>
      <c r="W463" s="961"/>
      <c r="X463" s="961"/>
      <c r="Y463" s="961"/>
      <c r="Z463" s="961"/>
      <c r="AA463" s="961"/>
      <c r="AB463" s="961"/>
      <c r="AC463" s="961"/>
      <c r="AD463" s="961"/>
      <c r="AE463" s="961"/>
      <c r="AF463" s="961"/>
      <c r="AG463" s="961"/>
      <c r="AH463" s="961"/>
      <c r="AI463" s="961"/>
      <c r="AJ463" s="961"/>
      <c r="AK463" s="961"/>
    </row>
    <row r="469" spans="29:29" x14ac:dyDescent="0.25">
      <c r="AC469" s="1116"/>
    </row>
  </sheetData>
  <mergeCells count="48">
    <mergeCell ref="B414:W414"/>
    <mergeCell ref="B415:W415"/>
    <mergeCell ref="B416:W416"/>
    <mergeCell ref="Y438:AG438"/>
    <mergeCell ref="B303:W303"/>
    <mergeCell ref="B378:W378"/>
    <mergeCell ref="Y400:AG400"/>
    <mergeCell ref="B338:W338"/>
    <mergeCell ref="B339:W339"/>
    <mergeCell ref="B340:W340"/>
    <mergeCell ref="Y359:AG359"/>
    <mergeCell ref="B78:W78"/>
    <mergeCell ref="B79:W79"/>
    <mergeCell ref="B152:W152"/>
    <mergeCell ref="B113:W113"/>
    <mergeCell ref="B114:W114"/>
    <mergeCell ref="B112:W112"/>
    <mergeCell ref="B151:W151"/>
    <mergeCell ref="B192:W192"/>
    <mergeCell ref="B1:W1"/>
    <mergeCell ref="Y62:AG62"/>
    <mergeCell ref="B43:W43"/>
    <mergeCell ref="B44:W44"/>
    <mergeCell ref="B45:W45"/>
    <mergeCell ref="B7:W7"/>
    <mergeCell ref="B8:W8"/>
    <mergeCell ref="B9:W9"/>
    <mergeCell ref="Y96:AG96"/>
    <mergeCell ref="Y133:AG133"/>
    <mergeCell ref="B153:W153"/>
    <mergeCell ref="B190:W190"/>
    <mergeCell ref="B191:W191"/>
    <mergeCell ref="Y172:AG172"/>
    <mergeCell ref="B77:W77"/>
    <mergeCell ref="Y211:AG211"/>
    <mergeCell ref="B376:W376"/>
    <mergeCell ref="B377:W377"/>
    <mergeCell ref="Y322:AG322"/>
    <mergeCell ref="B229:W229"/>
    <mergeCell ref="B230:W230"/>
    <mergeCell ref="B231:W231"/>
    <mergeCell ref="Y250:AG250"/>
    <mergeCell ref="B265:W265"/>
    <mergeCell ref="B266:W266"/>
    <mergeCell ref="B267:W267"/>
    <mergeCell ref="Y286:AG286"/>
    <mergeCell ref="B301:W301"/>
    <mergeCell ref="B302:W302"/>
  </mergeCells>
  <phoneticPr fontId="0" type="noConversion"/>
  <printOptions gridLines="1"/>
  <pageMargins left="0.25" right="0.23" top="0.75" bottom="0.5" header="0.5" footer="0.73"/>
  <pageSetup fitToHeight="3" orientation="landscape" r:id="rId1"/>
  <headerFooter alignWithMargins="0">
    <oddFooter>&amp;C&amp;8&amp;A
&amp;P</oddFooter>
  </headerFooter>
  <rowBreaks count="3" manualBreakCount="3">
    <brk id="76" max="16383" man="1"/>
    <brk id="148" max="16383" man="1"/>
    <brk id="225"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60"/>
  <sheetViews>
    <sheetView zoomScaleNormal="100" workbookViewId="0">
      <selection activeCell="S154" sqref="S154"/>
    </sheetView>
  </sheetViews>
  <sheetFormatPr defaultRowHeight="13.2" x14ac:dyDescent="0.25"/>
  <cols>
    <col min="2" max="2" width="37.6640625" customWidth="1"/>
    <col min="3" max="3" width="1.44140625" customWidth="1"/>
    <col min="4" max="4" width="7.5546875" customWidth="1"/>
    <col min="5" max="5" width="2" customWidth="1"/>
    <col min="6" max="6" width="11.5546875" bestFit="1" customWidth="1"/>
    <col min="7" max="7" width="1.109375" customWidth="1"/>
    <col min="8" max="8" width="12" customWidth="1"/>
    <col min="9" max="9" width="1.5546875" customWidth="1"/>
    <col min="10" max="10" width="11.5546875" customWidth="1"/>
    <col min="11" max="11" width="1.44140625" customWidth="1"/>
    <col min="12" max="12" width="8.109375" customWidth="1"/>
    <col min="13" max="13" width="1.5546875" customWidth="1"/>
    <col min="14" max="14" width="12.5546875" customWidth="1"/>
    <col min="16" max="16" width="10.44140625" customWidth="1"/>
    <col min="17" max="17" width="10.5546875" customWidth="1"/>
    <col min="18" max="18" width="11.5546875" customWidth="1"/>
    <col min="22" max="23" width="11.88671875" bestFit="1" customWidth="1"/>
  </cols>
  <sheetData>
    <row r="1" spans="1:18" x14ac:dyDescent="0.25">
      <c r="A1" s="915"/>
      <c r="B1" s="961"/>
      <c r="C1" s="961"/>
      <c r="D1" s="967" t="s">
        <v>1403</v>
      </c>
      <c r="E1" s="967"/>
      <c r="F1" s="967"/>
      <c r="G1" s="961"/>
      <c r="H1" s="961"/>
      <c r="I1" s="961"/>
      <c r="J1" s="961"/>
      <c r="K1" s="961"/>
      <c r="L1" s="961"/>
      <c r="M1" s="961"/>
      <c r="N1" s="961"/>
      <c r="O1" s="961"/>
      <c r="P1" s="961"/>
      <c r="Q1" s="961"/>
      <c r="R1" s="961"/>
    </row>
    <row r="2" spans="1:18" ht="15.6" x14ac:dyDescent="0.3">
      <c r="A2" s="915"/>
      <c r="B2" s="2300" t="s">
        <v>1481</v>
      </c>
      <c r="C2" s="2300"/>
      <c r="D2" s="2300"/>
      <c r="E2" s="2300"/>
      <c r="F2" s="2300"/>
      <c r="G2" s="2300"/>
      <c r="H2" s="2300"/>
      <c r="I2" s="2300"/>
      <c r="J2" s="2300"/>
      <c r="K2" s="2300"/>
      <c r="L2" s="2300"/>
      <c r="M2" s="2300"/>
      <c r="N2" s="2300"/>
      <c r="O2" s="2300"/>
      <c r="P2" s="2300"/>
      <c r="Q2" s="2300"/>
      <c r="R2" s="2300"/>
    </row>
    <row r="3" spans="1:18" ht="15.6" x14ac:dyDescent="0.3">
      <c r="A3" s="915"/>
      <c r="B3" s="2381" t="s">
        <v>205</v>
      </c>
      <c r="C3" s="2381"/>
      <c r="D3" s="2381"/>
      <c r="E3" s="2381"/>
      <c r="F3" s="2381"/>
      <c r="G3" s="2381"/>
      <c r="H3" s="2381"/>
      <c r="I3" s="2381"/>
      <c r="J3" s="2381"/>
      <c r="K3" s="2381"/>
      <c r="L3" s="2381"/>
      <c r="M3" s="2381"/>
      <c r="N3" s="2381"/>
      <c r="O3" s="2381"/>
      <c r="P3" s="2381"/>
      <c r="Q3" s="2381"/>
      <c r="R3" s="2381"/>
    </row>
    <row r="4" spans="1:18" ht="15.6" x14ac:dyDescent="0.3">
      <c r="A4" s="915"/>
      <c r="B4" s="2382" t="s">
        <v>1362</v>
      </c>
      <c r="C4" s="2382"/>
      <c r="D4" s="2382"/>
      <c r="E4" s="2382"/>
      <c r="F4" s="2382"/>
      <c r="G4" s="2382"/>
      <c r="H4" s="2382"/>
      <c r="I4" s="2382"/>
      <c r="J4" s="2382"/>
      <c r="K4" s="2382"/>
      <c r="L4" s="2382"/>
      <c r="M4" s="2382"/>
      <c r="N4" s="2382"/>
      <c r="O4" s="2382"/>
      <c r="P4" s="2382"/>
      <c r="Q4" s="2382"/>
      <c r="R4" s="2382"/>
    </row>
    <row r="5" spans="1:18" hidden="1" x14ac:dyDescent="0.25">
      <c r="A5" s="915"/>
      <c r="B5" s="915"/>
      <c r="C5" s="915"/>
      <c r="D5" s="915"/>
      <c r="E5" s="915"/>
      <c r="F5" s="915"/>
      <c r="G5" s="915"/>
      <c r="H5" s="915"/>
      <c r="I5" s="915"/>
      <c r="J5" s="915"/>
      <c r="K5" s="915"/>
      <c r="L5" s="915"/>
      <c r="M5" s="915"/>
      <c r="N5" s="915"/>
      <c r="O5" s="915"/>
      <c r="P5" s="915"/>
      <c r="Q5" s="915"/>
      <c r="R5" s="1222" t="s">
        <v>1403</v>
      </c>
    </row>
    <row r="6" spans="1:18" hidden="1" x14ac:dyDescent="0.25">
      <c r="A6" s="915"/>
      <c r="B6" s="915"/>
      <c r="C6" s="915"/>
      <c r="D6" s="915"/>
      <c r="E6" s="915"/>
      <c r="F6" s="915"/>
      <c r="G6" s="915"/>
      <c r="H6" s="915"/>
      <c r="I6" s="915"/>
      <c r="J6" s="967" t="s">
        <v>1482</v>
      </c>
      <c r="K6" s="915"/>
      <c r="L6" s="915"/>
      <c r="M6" s="915"/>
      <c r="N6" s="915"/>
      <c r="O6" s="915"/>
      <c r="P6" s="915"/>
      <c r="Q6" s="915"/>
      <c r="R6" s="915"/>
    </row>
    <row r="7" spans="1:18" hidden="1" x14ac:dyDescent="0.25">
      <c r="A7" s="915"/>
      <c r="B7" s="1223"/>
      <c r="C7" s="1223"/>
      <c r="D7" s="915"/>
      <c r="E7" s="915"/>
      <c r="F7" s="915"/>
      <c r="G7" s="915"/>
      <c r="H7" s="967" t="s">
        <v>1483</v>
      </c>
      <c r="I7" s="915"/>
      <c r="J7" s="967" t="s">
        <v>1484</v>
      </c>
      <c r="K7" s="915"/>
      <c r="L7" s="915"/>
      <c r="M7" s="915"/>
      <c r="N7" s="915"/>
      <c r="O7" s="915"/>
      <c r="P7" s="915"/>
      <c r="Q7" s="915"/>
      <c r="R7" s="915"/>
    </row>
    <row r="8" spans="1:18" hidden="1" x14ac:dyDescent="0.25">
      <c r="A8" s="915"/>
      <c r="B8" s="1223"/>
      <c r="C8" s="1223"/>
      <c r="D8" s="967" t="s">
        <v>1485</v>
      </c>
      <c r="E8" s="915"/>
      <c r="F8" s="915"/>
      <c r="G8" s="915"/>
      <c r="H8" s="967" t="s">
        <v>1486</v>
      </c>
      <c r="I8" s="915"/>
      <c r="J8" s="869" t="s">
        <v>740</v>
      </c>
      <c r="K8" s="915"/>
      <c r="L8" s="915"/>
      <c r="M8" s="915"/>
      <c r="N8" s="915"/>
      <c r="O8" s="915"/>
      <c r="P8" s="915"/>
      <c r="Q8" s="915"/>
      <c r="R8" s="915"/>
    </row>
    <row r="9" spans="1:18" hidden="1" x14ac:dyDescent="0.25">
      <c r="A9" s="915"/>
      <c r="B9" s="1223"/>
      <c r="C9" s="1223"/>
      <c r="D9" s="967" t="s">
        <v>1487</v>
      </c>
      <c r="E9" s="915"/>
      <c r="F9" s="915"/>
      <c r="G9" s="915"/>
      <c r="H9" s="967" t="s">
        <v>1488</v>
      </c>
      <c r="I9" s="915"/>
      <c r="J9" s="869" t="s">
        <v>1489</v>
      </c>
      <c r="K9" s="867"/>
      <c r="L9" s="915"/>
      <c r="M9" s="915"/>
      <c r="N9" s="967" t="s">
        <v>1490</v>
      </c>
      <c r="O9" s="967"/>
      <c r="P9" s="967"/>
      <c r="Q9" s="967"/>
      <c r="R9" s="915"/>
    </row>
    <row r="10" spans="1:18" hidden="1" x14ac:dyDescent="0.25">
      <c r="A10" s="915"/>
      <c r="B10" s="1223"/>
      <c r="C10" s="1223"/>
      <c r="D10" s="1213" t="s">
        <v>1491</v>
      </c>
      <c r="E10" s="915"/>
      <c r="F10" s="915"/>
      <c r="G10" s="915"/>
      <c r="H10" s="1213" t="s">
        <v>1492</v>
      </c>
      <c r="I10" s="915"/>
      <c r="J10" s="1213" t="s">
        <v>1493</v>
      </c>
      <c r="K10" s="915"/>
      <c r="L10" s="915"/>
      <c r="M10" s="915"/>
      <c r="N10" s="1213" t="s">
        <v>1494</v>
      </c>
      <c r="O10" s="1213"/>
      <c r="P10" s="1213"/>
      <c r="Q10" s="1213"/>
      <c r="R10" s="915"/>
    </row>
    <row r="11" spans="1:18" hidden="1" x14ac:dyDescent="0.25">
      <c r="A11" s="915"/>
      <c r="B11" s="1223"/>
      <c r="C11" s="1223"/>
      <c r="D11" s="902"/>
      <c r="E11" s="915"/>
      <c r="F11" s="915"/>
      <c r="G11" s="915"/>
      <c r="H11" s="867"/>
      <c r="I11" s="915"/>
      <c r="J11" s="867"/>
      <c r="K11" s="867"/>
      <c r="L11" s="915"/>
      <c r="M11" s="915"/>
      <c r="N11" s="915"/>
      <c r="O11" s="915"/>
      <c r="P11" s="915"/>
      <c r="Q11" s="915"/>
      <c r="R11" s="915"/>
    </row>
    <row r="12" spans="1:18" hidden="1" x14ac:dyDescent="0.25">
      <c r="A12" s="915"/>
      <c r="B12" s="1224" t="s">
        <v>1495</v>
      </c>
      <c r="C12" s="1225"/>
      <c r="D12" s="1225"/>
      <c r="E12" s="1206"/>
      <c r="F12" s="1206"/>
      <c r="G12" s="1206"/>
      <c r="H12" s="1206"/>
      <c r="I12" s="1206"/>
      <c r="J12" s="1206"/>
      <c r="K12" s="1206"/>
      <c r="L12" s="1206"/>
      <c r="M12" s="1206"/>
      <c r="N12" s="1206"/>
      <c r="O12" s="1206"/>
      <c r="P12" s="1206"/>
      <c r="Q12" s="1206"/>
      <c r="R12" s="1207"/>
    </row>
    <row r="13" spans="1:18" hidden="1" x14ac:dyDescent="0.25">
      <c r="A13" s="915"/>
      <c r="B13" s="1226" t="s">
        <v>1496</v>
      </c>
      <c r="C13" s="867"/>
      <c r="D13" s="867"/>
      <c r="E13" s="867"/>
      <c r="F13" s="867"/>
      <c r="G13" s="867"/>
      <c r="H13" s="867"/>
      <c r="I13" s="867"/>
      <c r="J13" s="867"/>
      <c r="K13" s="867"/>
      <c r="L13" s="867"/>
      <c r="M13" s="867"/>
      <c r="N13" s="867"/>
      <c r="O13" s="867"/>
      <c r="P13" s="867"/>
      <c r="Q13" s="867"/>
      <c r="R13" s="1208"/>
    </row>
    <row r="14" spans="1:18" hidden="1" x14ac:dyDescent="0.25">
      <c r="A14" s="915"/>
      <c r="B14" s="1226" t="s">
        <v>1000</v>
      </c>
      <c r="C14" s="867"/>
      <c r="D14" s="867"/>
      <c r="E14" s="867"/>
      <c r="F14" s="867"/>
      <c r="G14" s="867"/>
      <c r="H14" s="867"/>
      <c r="I14" s="867"/>
      <c r="J14" s="867"/>
      <c r="K14" s="867"/>
      <c r="L14" s="867"/>
      <c r="M14" s="867"/>
      <c r="N14" s="867"/>
      <c r="O14" s="867"/>
      <c r="P14" s="867"/>
      <c r="Q14" s="867"/>
      <c r="R14" s="1208"/>
    </row>
    <row r="15" spans="1:18" hidden="1" x14ac:dyDescent="0.25">
      <c r="A15" s="915"/>
      <c r="B15" s="1227"/>
      <c r="C15" s="1228"/>
      <c r="D15" s="902"/>
      <c r="E15" s="867"/>
      <c r="F15" s="867"/>
      <c r="G15" s="867"/>
      <c r="H15" s="867"/>
      <c r="I15" s="867"/>
      <c r="J15" s="867"/>
      <c r="K15" s="867"/>
      <c r="L15" s="867"/>
      <c r="M15" s="867"/>
      <c r="N15" s="867"/>
      <c r="O15" s="867"/>
      <c r="P15" s="867"/>
      <c r="Q15" s="867"/>
      <c r="R15" s="1208"/>
    </row>
    <row r="16" spans="1:18" hidden="1" x14ac:dyDescent="0.25">
      <c r="A16" s="915"/>
      <c r="B16" s="1226"/>
      <c r="C16" s="867"/>
      <c r="D16" s="867"/>
      <c r="E16" s="867"/>
      <c r="F16" s="867"/>
      <c r="G16" s="867"/>
      <c r="H16" s="867"/>
      <c r="I16" s="867"/>
      <c r="J16" s="867"/>
      <c r="K16" s="867"/>
      <c r="L16" s="867"/>
      <c r="M16" s="867"/>
      <c r="N16" s="867" t="s">
        <v>1001</v>
      </c>
      <c r="O16" s="867"/>
      <c r="P16" s="867"/>
      <c r="Q16" s="867"/>
      <c r="R16" s="1208"/>
    </row>
    <row r="17" spans="1:27" hidden="1" x14ac:dyDescent="0.25">
      <c r="A17" s="915"/>
      <c r="B17" s="1226" t="s">
        <v>1123</v>
      </c>
      <c r="C17" s="867"/>
      <c r="D17" s="867" t="s">
        <v>1002</v>
      </c>
      <c r="E17" s="867"/>
      <c r="F17" s="1229">
        <v>33336.58</v>
      </c>
      <c r="G17" s="867"/>
      <c r="H17" s="1214">
        <f>SUM(F17*1.0765)</f>
        <v>35886.828370000003</v>
      </c>
      <c r="I17" s="867"/>
      <c r="J17" s="867"/>
      <c r="K17" s="867"/>
      <c r="L17" s="867"/>
      <c r="M17" s="867"/>
      <c r="N17" s="867"/>
      <c r="O17" s="867"/>
      <c r="P17" s="867"/>
      <c r="Q17" s="867"/>
      <c r="R17" s="1208"/>
    </row>
    <row r="18" spans="1:27" hidden="1" x14ac:dyDescent="0.25">
      <c r="A18" s="915"/>
      <c r="B18" s="1230" t="s">
        <v>1003</v>
      </c>
      <c r="C18" s="867"/>
      <c r="D18" s="867"/>
      <c r="E18" s="867"/>
      <c r="F18" s="1217"/>
      <c r="G18" s="867"/>
      <c r="H18" s="867"/>
      <c r="I18" s="867"/>
      <c r="J18" s="1231">
        <f>SUM(H17/H20)</f>
        <v>0.70090934130049476</v>
      </c>
      <c r="K18" s="867"/>
      <c r="L18" s="1221"/>
      <c r="M18" s="1229"/>
      <c r="N18" s="1232">
        <f>SUM(H20*J18)</f>
        <v>35886.828370000003</v>
      </c>
      <c r="O18" s="867" t="s">
        <v>1004</v>
      </c>
      <c r="P18" s="867"/>
      <c r="Q18" s="867"/>
      <c r="R18" s="1208"/>
    </row>
    <row r="19" spans="1:27" hidden="1" x14ac:dyDescent="0.25">
      <c r="A19" s="915"/>
      <c r="B19" s="1226"/>
      <c r="C19" s="867"/>
      <c r="D19" s="867"/>
      <c r="E19" s="867"/>
      <c r="F19" s="1229"/>
      <c r="G19" s="867"/>
      <c r="H19" s="867"/>
      <c r="I19" s="867"/>
      <c r="J19" s="867"/>
      <c r="K19" s="867"/>
      <c r="L19" s="1229"/>
      <c r="M19" s="1229"/>
      <c r="N19" s="1229"/>
      <c r="O19" s="867"/>
      <c r="P19" s="867"/>
      <c r="Q19" s="867"/>
      <c r="R19" s="1208"/>
    </row>
    <row r="20" spans="1:27" hidden="1" x14ac:dyDescent="0.25">
      <c r="A20" s="915"/>
      <c r="B20" s="1226" t="s">
        <v>1005</v>
      </c>
      <c r="C20" s="867"/>
      <c r="D20" s="867" t="s">
        <v>1006</v>
      </c>
      <c r="E20" s="867"/>
      <c r="F20" s="1229">
        <v>47561.9</v>
      </c>
      <c r="G20" s="867"/>
      <c r="H20" s="1214">
        <f>SUM(F20*1.0765)</f>
        <v>51200.385350000004</v>
      </c>
      <c r="I20" s="867"/>
      <c r="J20" s="867"/>
      <c r="K20" s="867"/>
      <c r="L20" s="1229"/>
      <c r="M20" s="1229"/>
      <c r="N20" s="1233">
        <f>SUM(H20-N18)</f>
        <v>15313.556980000001</v>
      </c>
      <c r="O20" s="867" t="s">
        <v>1007</v>
      </c>
      <c r="P20" s="867"/>
      <c r="Q20" s="867"/>
      <c r="R20" s="1208"/>
    </row>
    <row r="21" spans="1:27" ht="13.8" hidden="1" thickBot="1" x14ac:dyDescent="0.3">
      <c r="A21" s="915"/>
      <c r="B21" s="1226"/>
      <c r="C21" s="867"/>
      <c r="D21" s="867"/>
      <c r="E21" s="867"/>
      <c r="F21" s="1229"/>
      <c r="G21" s="867"/>
      <c r="H21" s="867"/>
      <c r="I21" s="867"/>
      <c r="J21" s="867"/>
      <c r="K21" s="867"/>
      <c r="L21" s="1229"/>
      <c r="M21" s="1229"/>
      <c r="N21" s="1234">
        <f>SUM(N18:N20)</f>
        <v>51200.385350000004</v>
      </c>
      <c r="O21" s="867" t="s">
        <v>1008</v>
      </c>
      <c r="P21" s="867"/>
      <c r="Q21" s="867"/>
      <c r="R21" s="1208"/>
    </row>
    <row r="22" spans="1:27" ht="13.8" hidden="1" thickTop="1" x14ac:dyDescent="0.25">
      <c r="A22" s="915"/>
      <c r="B22" s="1235"/>
      <c r="C22" s="1211"/>
      <c r="D22" s="1211"/>
      <c r="E22" s="1211"/>
      <c r="F22" s="1217"/>
      <c r="G22" s="1211"/>
      <c r="H22" s="1211"/>
      <c r="I22" s="1211"/>
      <c r="J22" s="1211"/>
      <c r="K22" s="1211"/>
      <c r="L22" s="1211"/>
      <c r="M22" s="1211"/>
      <c r="N22" s="1211"/>
      <c r="O22" s="1211"/>
      <c r="P22" s="1211"/>
      <c r="Q22" s="1211"/>
      <c r="R22" s="1212"/>
    </row>
    <row r="23" spans="1:27" hidden="1" x14ac:dyDescent="0.25">
      <c r="A23" s="915"/>
      <c r="B23" s="915"/>
      <c r="C23" s="915"/>
      <c r="D23" s="915"/>
      <c r="E23" s="915"/>
      <c r="F23" s="1236"/>
      <c r="G23" s="915"/>
      <c r="H23" s="915"/>
      <c r="I23" s="915"/>
      <c r="J23" s="915"/>
      <c r="K23" s="915"/>
      <c r="L23" s="915"/>
      <c r="M23" s="915"/>
      <c r="N23" s="915"/>
      <c r="O23" s="915"/>
      <c r="P23" s="915"/>
      <c r="Q23" s="915"/>
      <c r="R23" s="915"/>
    </row>
    <row r="24" spans="1:27" hidden="1" x14ac:dyDescent="0.25">
      <c r="A24" s="915"/>
      <c r="B24" s="915"/>
      <c r="C24" s="915"/>
      <c r="D24" s="915"/>
      <c r="E24" s="915"/>
      <c r="F24" s="1236"/>
      <c r="G24" s="915"/>
      <c r="H24" s="915"/>
      <c r="I24" s="915"/>
      <c r="J24" s="915"/>
      <c r="K24" s="915"/>
      <c r="L24" s="915"/>
      <c r="M24" s="915"/>
      <c r="N24" s="915"/>
      <c r="O24" s="915"/>
      <c r="P24" s="915"/>
      <c r="Q24" s="915"/>
      <c r="R24" s="915"/>
    </row>
    <row r="25" spans="1:27" hidden="1" x14ac:dyDescent="0.25">
      <c r="A25" s="915"/>
      <c r="B25" s="1224" t="s">
        <v>1009</v>
      </c>
      <c r="C25" s="1225"/>
      <c r="D25" s="1225"/>
      <c r="E25" s="1206"/>
      <c r="F25" s="1237"/>
      <c r="G25" s="1206"/>
      <c r="H25" s="1206"/>
      <c r="I25" s="1206"/>
      <c r="J25" s="1206"/>
      <c r="K25" s="1206"/>
      <c r="L25" s="1206"/>
      <c r="M25" s="1206"/>
      <c r="N25" s="1206"/>
      <c r="O25" s="1206"/>
      <c r="P25" s="1206"/>
      <c r="Q25" s="1206"/>
      <c r="R25" s="1207"/>
      <c r="Y25" s="200"/>
    </row>
    <row r="26" spans="1:27" hidden="1" x14ac:dyDescent="0.25">
      <c r="A26" s="915"/>
      <c r="B26" s="1226"/>
      <c r="C26" s="867"/>
      <c r="D26" s="867"/>
      <c r="E26" s="867"/>
      <c r="F26" s="1229"/>
      <c r="G26" s="867"/>
      <c r="H26" s="867"/>
      <c r="I26" s="867"/>
      <c r="J26" s="867"/>
      <c r="K26" s="867"/>
      <c r="L26" s="867"/>
      <c r="M26" s="867"/>
      <c r="N26" s="867"/>
      <c r="O26" s="867"/>
      <c r="P26" s="867"/>
      <c r="Q26" s="867"/>
      <c r="R26" s="1208"/>
    </row>
    <row r="27" spans="1:27" hidden="1" x14ac:dyDescent="0.25">
      <c r="A27" s="915"/>
      <c r="B27" s="1226" t="s">
        <v>1124</v>
      </c>
      <c r="C27" s="867"/>
      <c r="D27" s="867" t="s">
        <v>1002</v>
      </c>
      <c r="E27" s="867"/>
      <c r="F27" s="1229">
        <v>36562.019999999997</v>
      </c>
      <c r="G27" s="867"/>
      <c r="H27" s="1214">
        <f>SUM(F27*1.0765)</f>
        <v>39359.01453</v>
      </c>
      <c r="I27" s="867"/>
      <c r="J27" s="1218">
        <f>SUM(H27/H29)</f>
        <v>0.72020626387246278</v>
      </c>
      <c r="K27" s="867"/>
      <c r="L27" s="1238" t="s">
        <v>1010</v>
      </c>
      <c r="M27" s="1238"/>
      <c r="N27" s="867" t="s">
        <v>1011</v>
      </c>
      <c r="O27" s="867"/>
      <c r="P27" s="867"/>
      <c r="Q27" s="867"/>
      <c r="R27" s="1208"/>
    </row>
    <row r="28" spans="1:27" hidden="1" x14ac:dyDescent="0.25">
      <c r="A28" s="915"/>
      <c r="B28" s="1230" t="s">
        <v>95</v>
      </c>
      <c r="C28" s="867"/>
      <c r="D28" s="867"/>
      <c r="E28" s="867"/>
      <c r="F28" s="1217"/>
      <c r="G28" s="867"/>
      <c r="H28" s="1214"/>
      <c r="I28" s="867"/>
      <c r="J28" s="1220">
        <f>+J18</f>
        <v>0.70090934130049476</v>
      </c>
      <c r="K28" s="867"/>
      <c r="L28" s="1238" t="s">
        <v>96</v>
      </c>
      <c r="M28" s="1238"/>
      <c r="N28" s="867" t="s">
        <v>778</v>
      </c>
      <c r="O28" s="867"/>
      <c r="P28" s="867"/>
      <c r="Q28" s="867"/>
      <c r="R28" s="1208"/>
    </row>
    <row r="29" spans="1:27" hidden="1" x14ac:dyDescent="0.25">
      <c r="A29" s="915"/>
      <c r="B29" s="1226" t="s">
        <v>97</v>
      </c>
      <c r="C29" s="867"/>
      <c r="D29" s="867" t="s">
        <v>1006</v>
      </c>
      <c r="E29" s="867"/>
      <c r="F29" s="1239">
        <v>50766.04</v>
      </c>
      <c r="G29" s="867"/>
      <c r="H29" s="1214">
        <f>SUM(F29*1.0765)</f>
        <v>54649.642059999998</v>
      </c>
      <c r="I29" s="867"/>
      <c r="J29" s="1218">
        <f>SUM(J27+J28)/2</f>
        <v>0.71055780258647872</v>
      </c>
      <c r="K29" s="867"/>
      <c r="L29" s="867"/>
      <c r="M29" s="867"/>
      <c r="N29" s="867"/>
      <c r="O29" s="867"/>
      <c r="P29" s="867"/>
      <c r="Q29" s="867"/>
      <c r="R29" s="1208"/>
    </row>
    <row r="30" spans="1:27" hidden="1" x14ac:dyDescent="0.25">
      <c r="A30" s="915"/>
      <c r="B30" s="1226"/>
      <c r="C30" s="867"/>
      <c r="D30" s="867"/>
      <c r="E30" s="867"/>
      <c r="F30" s="1229"/>
      <c r="G30" s="867"/>
      <c r="H30" s="867"/>
      <c r="I30" s="867"/>
      <c r="J30" s="867" t="s">
        <v>98</v>
      </c>
      <c r="K30" s="867"/>
      <c r="L30" s="867"/>
      <c r="M30" s="867"/>
      <c r="N30" s="1211" t="s">
        <v>696</v>
      </c>
      <c r="O30" s="1211"/>
      <c r="P30" s="1211"/>
      <c r="Q30" s="1211"/>
      <c r="R30" s="1208"/>
      <c r="S30" s="142"/>
      <c r="T30" s="142"/>
      <c r="U30" s="142"/>
      <c r="V30" s="142"/>
      <c r="W30" s="142"/>
      <c r="X30" s="142"/>
      <c r="Y30" s="142"/>
      <c r="Z30" s="142"/>
      <c r="AA30" s="142"/>
    </row>
    <row r="31" spans="1:27" hidden="1" x14ac:dyDescent="0.25">
      <c r="A31" s="915"/>
      <c r="B31" s="1226"/>
      <c r="C31" s="867"/>
      <c r="D31" s="867"/>
      <c r="E31" s="867"/>
      <c r="F31" s="1229"/>
      <c r="G31" s="867"/>
      <c r="H31" s="867"/>
      <c r="I31" s="867"/>
      <c r="J31" s="867"/>
      <c r="K31" s="867"/>
      <c r="L31" s="867"/>
      <c r="M31" s="867"/>
      <c r="N31" s="1214">
        <f>SUM(H29*J29)</f>
        <v>38831.729574291203</v>
      </c>
      <c r="O31" s="867" t="s">
        <v>99</v>
      </c>
      <c r="P31" s="867"/>
      <c r="Q31" s="867"/>
      <c r="R31" s="1210"/>
      <c r="S31" s="142"/>
      <c r="T31" s="142"/>
      <c r="U31" s="142"/>
      <c r="V31" s="201"/>
      <c r="W31" s="201"/>
      <c r="X31" s="142"/>
      <c r="Y31" s="142"/>
      <c r="Z31" s="142"/>
      <c r="AA31" s="142"/>
    </row>
    <row r="32" spans="1:27" ht="13.8" hidden="1" thickBot="1" x14ac:dyDescent="0.3">
      <c r="A32" s="915"/>
      <c r="B32" s="1226"/>
      <c r="C32" s="867"/>
      <c r="D32" s="867"/>
      <c r="E32" s="867"/>
      <c r="F32" s="1229"/>
      <c r="G32" s="867"/>
      <c r="H32" s="867"/>
      <c r="I32" s="867"/>
      <c r="J32" s="867"/>
      <c r="K32" s="867"/>
      <c r="L32" s="867"/>
      <c r="M32" s="867"/>
      <c r="N32" s="1240">
        <f>SUM(H29-N31)</f>
        <v>15817.912485708795</v>
      </c>
      <c r="O32" s="867" t="s">
        <v>100</v>
      </c>
      <c r="P32" s="867"/>
      <c r="Q32" s="867"/>
      <c r="R32" s="1210"/>
      <c r="S32" s="142"/>
      <c r="T32" s="142"/>
      <c r="U32" s="142"/>
      <c r="V32" s="201"/>
      <c r="W32" s="201"/>
      <c r="X32" s="142"/>
      <c r="Y32" s="142"/>
      <c r="Z32" s="142"/>
      <c r="AA32" s="142"/>
    </row>
    <row r="33" spans="1:27" ht="13.8" hidden="1" thickBot="1" x14ac:dyDescent="0.3">
      <c r="A33" s="915"/>
      <c r="B33" s="1226"/>
      <c r="C33" s="867"/>
      <c r="D33" s="867"/>
      <c r="E33" s="867"/>
      <c r="F33" s="1229"/>
      <c r="G33" s="867"/>
      <c r="H33" s="867"/>
      <c r="I33" s="867"/>
      <c r="J33" s="867"/>
      <c r="K33" s="867"/>
      <c r="L33" s="867"/>
      <c r="M33" s="867"/>
      <c r="N33" s="1234">
        <f>SUM(N31:N32)</f>
        <v>54649.642059999998</v>
      </c>
      <c r="O33" s="867"/>
      <c r="P33" s="867"/>
      <c r="Q33" s="867"/>
      <c r="R33" s="1210"/>
      <c r="S33" s="142"/>
      <c r="T33" s="142"/>
      <c r="U33" s="142"/>
      <c r="V33" s="201"/>
      <c r="W33" s="201"/>
      <c r="X33" s="142"/>
      <c r="Y33" s="142"/>
      <c r="Z33" s="142"/>
      <c r="AA33" s="142"/>
    </row>
    <row r="34" spans="1:27" ht="13.8" hidden="1" thickTop="1" x14ac:dyDescent="0.25">
      <c r="A34" s="915"/>
      <c r="B34" s="1226"/>
      <c r="C34" s="867"/>
      <c r="D34" s="867"/>
      <c r="E34" s="867"/>
      <c r="F34" s="1229"/>
      <c r="G34" s="867"/>
      <c r="H34" s="867"/>
      <c r="I34" s="867"/>
      <c r="J34" s="867"/>
      <c r="K34" s="867"/>
      <c r="L34" s="1221"/>
      <c r="M34" s="1229"/>
      <c r="N34" s="867"/>
      <c r="O34" s="867"/>
      <c r="P34" s="867"/>
      <c r="Q34" s="867"/>
      <c r="R34" s="1208"/>
      <c r="S34" s="142"/>
      <c r="T34" s="142"/>
      <c r="U34" s="142"/>
      <c r="V34" s="142"/>
      <c r="W34" s="142"/>
      <c r="X34" s="142"/>
      <c r="Y34" s="142"/>
      <c r="Z34" s="142"/>
      <c r="AA34" s="142"/>
    </row>
    <row r="35" spans="1:27" hidden="1" x14ac:dyDescent="0.25">
      <c r="A35" s="915"/>
      <c r="B35" s="1226"/>
      <c r="C35" s="867"/>
      <c r="D35" s="867"/>
      <c r="E35" s="867"/>
      <c r="F35" s="1229"/>
      <c r="G35" s="867"/>
      <c r="H35" s="867"/>
      <c r="I35" s="867"/>
      <c r="J35" s="867"/>
      <c r="K35" s="867"/>
      <c r="L35" s="1229"/>
      <c r="M35" s="1229"/>
      <c r="N35" s="867"/>
      <c r="O35" s="867"/>
      <c r="P35" s="867"/>
      <c r="Q35" s="1229"/>
      <c r="R35" s="1210"/>
    </row>
    <row r="36" spans="1:27" hidden="1" x14ac:dyDescent="0.25">
      <c r="A36" s="915"/>
      <c r="B36" s="1224" t="s">
        <v>101</v>
      </c>
      <c r="C36" s="1225"/>
      <c r="D36" s="1225"/>
      <c r="E36" s="1206"/>
      <c r="F36" s="1237"/>
      <c r="G36" s="1206"/>
      <c r="H36" s="1206"/>
      <c r="I36" s="1206"/>
      <c r="J36" s="1206"/>
      <c r="K36" s="1206"/>
      <c r="L36" s="1206"/>
      <c r="M36" s="1206"/>
      <c r="N36" s="1206"/>
      <c r="O36" s="1206"/>
      <c r="P36" s="1206"/>
      <c r="Q36" s="1206"/>
      <c r="R36" s="1207"/>
    </row>
    <row r="37" spans="1:27" hidden="1" x14ac:dyDescent="0.25">
      <c r="A37" s="915"/>
      <c r="B37" s="1226"/>
      <c r="C37" s="867"/>
      <c r="D37" s="867"/>
      <c r="E37" s="867"/>
      <c r="F37" s="1229"/>
      <c r="G37" s="867"/>
      <c r="H37" s="867"/>
      <c r="I37" s="867"/>
      <c r="J37" s="867"/>
      <c r="K37" s="867"/>
      <c r="L37" s="867"/>
      <c r="M37" s="867"/>
      <c r="N37" s="867"/>
      <c r="O37" s="867"/>
      <c r="P37" s="867"/>
      <c r="Q37" s="867"/>
      <c r="R37" s="1208"/>
    </row>
    <row r="38" spans="1:27" hidden="1" x14ac:dyDescent="0.25">
      <c r="A38" s="915"/>
      <c r="B38" s="1226" t="s">
        <v>1125</v>
      </c>
      <c r="C38" s="867"/>
      <c r="D38" s="867" t="s">
        <v>1002</v>
      </c>
      <c r="E38" s="867"/>
      <c r="F38" s="1229">
        <v>43866.400000000001</v>
      </c>
      <c r="G38" s="867"/>
      <c r="H38" s="1214">
        <f>SUM(F38*1.0765)</f>
        <v>47222.179600000003</v>
      </c>
      <c r="I38" s="867"/>
      <c r="J38" s="1218">
        <f>SUM(H38/H40)</f>
        <v>0.83098480822983067</v>
      </c>
      <c r="K38" s="867"/>
      <c r="L38" s="867" t="s">
        <v>102</v>
      </c>
      <c r="M38" s="867"/>
      <c r="N38" s="867" t="s">
        <v>103</v>
      </c>
      <c r="O38" s="867"/>
      <c r="P38" s="867"/>
      <c r="Q38" s="867"/>
      <c r="R38" s="1208"/>
    </row>
    <row r="39" spans="1:27" hidden="1" x14ac:dyDescent="0.25">
      <c r="A39" s="915"/>
      <c r="B39" s="1230" t="s">
        <v>104</v>
      </c>
      <c r="C39" s="867"/>
      <c r="D39" s="867"/>
      <c r="E39" s="867"/>
      <c r="F39" s="1217"/>
      <c r="G39" s="867"/>
      <c r="H39" s="1214"/>
      <c r="I39" s="867"/>
      <c r="J39" s="1219">
        <f>+J27</f>
        <v>0.72020626387246278</v>
      </c>
      <c r="K39" s="867"/>
      <c r="L39" s="867" t="s">
        <v>105</v>
      </c>
      <c r="M39" s="867"/>
      <c r="N39" s="867" t="s">
        <v>778</v>
      </c>
      <c r="O39" s="867"/>
      <c r="P39" s="867"/>
      <c r="Q39" s="867"/>
      <c r="R39" s="1208"/>
    </row>
    <row r="40" spans="1:27" hidden="1" x14ac:dyDescent="0.25">
      <c r="A40" s="915"/>
      <c r="B40" s="1226" t="s">
        <v>106</v>
      </c>
      <c r="C40" s="867"/>
      <c r="D40" s="867" t="s">
        <v>1006</v>
      </c>
      <c r="E40" s="867"/>
      <c r="F40" s="1239">
        <v>52788.45</v>
      </c>
      <c r="G40" s="867"/>
      <c r="H40" s="1214">
        <f>SUM(F40*1.0765)</f>
        <v>56826.766424999994</v>
      </c>
      <c r="I40" s="867"/>
      <c r="J40" s="1220">
        <f>+J28</f>
        <v>0.70090934130049476</v>
      </c>
      <c r="K40" s="867"/>
      <c r="L40" s="867" t="s">
        <v>107</v>
      </c>
      <c r="M40" s="867"/>
      <c r="N40" s="867"/>
      <c r="O40" s="867"/>
      <c r="P40" s="867"/>
      <c r="Q40" s="867"/>
      <c r="R40" s="1208"/>
    </row>
    <row r="41" spans="1:27" hidden="1" x14ac:dyDescent="0.25">
      <c r="A41" s="915"/>
      <c r="B41" s="1226"/>
      <c r="C41" s="867"/>
      <c r="D41" s="867"/>
      <c r="E41" s="867"/>
      <c r="F41" s="1229"/>
      <c r="G41" s="867"/>
      <c r="H41" s="867"/>
      <c r="I41" s="867"/>
      <c r="J41" s="1218">
        <f>SUM(J38:J40)/3</f>
        <v>0.75070013780092937</v>
      </c>
      <c r="K41" s="867"/>
      <c r="L41" s="867"/>
      <c r="M41" s="867"/>
      <c r="N41" s="1213" t="s">
        <v>698</v>
      </c>
      <c r="O41" s="1178"/>
      <c r="P41" s="1178"/>
      <c r="Q41" s="902"/>
      <c r="R41" s="1208"/>
      <c r="S41" s="142"/>
      <c r="T41" s="142"/>
      <c r="U41" s="142"/>
      <c r="V41" s="142"/>
      <c r="W41" s="142"/>
      <c r="X41" s="142"/>
    </row>
    <row r="42" spans="1:27" hidden="1" x14ac:dyDescent="0.25">
      <c r="A42" s="915"/>
      <c r="B42" s="1226" t="s">
        <v>108</v>
      </c>
      <c r="C42" s="867"/>
      <c r="D42" s="867"/>
      <c r="E42" s="867"/>
      <c r="F42" s="1229"/>
      <c r="G42" s="867"/>
      <c r="H42" s="867"/>
      <c r="I42" s="867"/>
      <c r="J42" s="867" t="s">
        <v>109</v>
      </c>
      <c r="K42" s="867"/>
      <c r="L42" s="867"/>
      <c r="M42" s="867"/>
      <c r="N42" s="1214">
        <f>SUM(H40*J41)</f>
        <v>42659.861386028722</v>
      </c>
      <c r="O42" s="867" t="s">
        <v>110</v>
      </c>
      <c r="P42" s="867"/>
      <c r="Q42" s="867"/>
      <c r="R42" s="1210"/>
      <c r="S42" s="142"/>
      <c r="T42" s="142"/>
      <c r="U42" s="142"/>
      <c r="V42" s="201"/>
      <c r="W42" s="201"/>
      <c r="X42" s="142"/>
    </row>
    <row r="43" spans="1:27" hidden="1" x14ac:dyDescent="0.25">
      <c r="A43" s="915"/>
      <c r="B43" s="1226" t="s">
        <v>111</v>
      </c>
      <c r="C43" s="867"/>
      <c r="D43" s="867"/>
      <c r="E43" s="867"/>
      <c r="F43" s="1229"/>
      <c r="G43" s="867"/>
      <c r="H43" s="867"/>
      <c r="I43" s="867"/>
      <c r="J43" s="867"/>
      <c r="K43" s="867"/>
      <c r="L43" s="867"/>
      <c r="M43" s="867"/>
      <c r="N43" s="1215">
        <f>SUM(H40-N42)</f>
        <v>14166.905038971272</v>
      </c>
      <c r="O43" s="867" t="s">
        <v>112</v>
      </c>
      <c r="P43" s="867"/>
      <c r="Q43" s="867"/>
      <c r="R43" s="1210"/>
      <c r="S43" s="142"/>
      <c r="T43" s="142"/>
      <c r="U43" s="142"/>
      <c r="V43" s="201"/>
      <c r="W43" s="201"/>
      <c r="X43" s="142"/>
    </row>
    <row r="44" spans="1:27" ht="13.8" hidden="1" thickBot="1" x14ac:dyDescent="0.3">
      <c r="A44" s="915"/>
      <c r="B44" s="1226"/>
      <c r="C44" s="867"/>
      <c r="D44" s="867"/>
      <c r="E44" s="867"/>
      <c r="F44" s="1229"/>
      <c r="G44" s="867"/>
      <c r="H44" s="867"/>
      <c r="I44" s="867"/>
      <c r="J44" s="867"/>
      <c r="K44" s="867"/>
      <c r="L44" s="867"/>
      <c r="M44" s="867"/>
      <c r="N44" s="1216">
        <f>SUM(N42:N43)</f>
        <v>56826.766424999994</v>
      </c>
      <c r="O44" s="867" t="s">
        <v>601</v>
      </c>
      <c r="P44" s="867"/>
      <c r="Q44" s="867"/>
      <c r="R44" s="1210"/>
      <c r="S44" s="142"/>
      <c r="T44" s="142"/>
      <c r="U44" s="142"/>
      <c r="V44" s="201"/>
      <c r="W44" s="201"/>
      <c r="X44" s="142"/>
    </row>
    <row r="45" spans="1:27" hidden="1" x14ac:dyDescent="0.25">
      <c r="A45" s="915"/>
      <c r="B45" s="915"/>
      <c r="C45" s="915"/>
      <c r="D45" s="915"/>
      <c r="E45" s="915"/>
      <c r="F45" s="1236"/>
      <c r="G45" s="915"/>
      <c r="H45" s="915"/>
      <c r="I45" s="915"/>
      <c r="J45" s="915"/>
      <c r="K45" s="915"/>
      <c r="L45" s="1229"/>
      <c r="M45" s="1229"/>
      <c r="N45" s="915"/>
      <c r="O45" s="915"/>
      <c r="P45" s="915"/>
      <c r="Q45" s="915"/>
      <c r="R45" s="915"/>
    </row>
    <row r="46" spans="1:27" hidden="1" x14ac:dyDescent="0.25">
      <c r="A46" s="915"/>
      <c r="B46" s="1224" t="s">
        <v>113</v>
      </c>
      <c r="C46" s="1225"/>
      <c r="D46" s="1225"/>
      <c r="E46" s="1206"/>
      <c r="F46" s="1237"/>
      <c r="G46" s="1206"/>
      <c r="H46" s="1206"/>
      <c r="I46" s="1206"/>
      <c r="J46" s="1206"/>
      <c r="K46" s="1206"/>
      <c r="L46" s="1206"/>
      <c r="M46" s="1206"/>
      <c r="N46" s="1206"/>
      <c r="O46" s="1206"/>
      <c r="P46" s="1206"/>
      <c r="Q46" s="1206"/>
      <c r="R46" s="1207"/>
    </row>
    <row r="47" spans="1:27" hidden="1" x14ac:dyDescent="0.25">
      <c r="A47" s="915"/>
      <c r="B47" s="1226"/>
      <c r="C47" s="867"/>
      <c r="D47" s="867"/>
      <c r="E47" s="867"/>
      <c r="F47" s="1229"/>
      <c r="G47" s="867"/>
      <c r="H47" s="867"/>
      <c r="I47" s="867"/>
      <c r="J47" s="867"/>
      <c r="K47" s="867"/>
      <c r="L47" s="867"/>
      <c r="M47" s="867"/>
      <c r="N47" s="867"/>
      <c r="O47" s="867"/>
      <c r="P47" s="867"/>
      <c r="Q47" s="867"/>
      <c r="R47" s="1208"/>
    </row>
    <row r="48" spans="1:27" hidden="1" x14ac:dyDescent="0.25">
      <c r="A48" s="915"/>
      <c r="B48" s="1226" t="s">
        <v>1126</v>
      </c>
      <c r="C48" s="867"/>
      <c r="D48" s="867" t="s">
        <v>1002</v>
      </c>
      <c r="E48" s="867"/>
      <c r="F48" s="1229">
        <v>39860.5</v>
      </c>
      <c r="G48" s="867"/>
      <c r="H48" s="1214">
        <f>SUM(F48*1.0765)</f>
        <v>42909.828249999999</v>
      </c>
      <c r="I48" s="867"/>
      <c r="J48" s="1218">
        <f>SUM(H48/H50)</f>
        <v>0.68348037007614382</v>
      </c>
      <c r="K48" s="867"/>
      <c r="L48" s="867" t="s">
        <v>114</v>
      </c>
      <c r="M48" s="867"/>
      <c r="N48" s="867" t="s">
        <v>103</v>
      </c>
      <c r="O48" s="867"/>
      <c r="P48" s="867"/>
      <c r="Q48" s="867"/>
      <c r="R48" s="1208"/>
    </row>
    <row r="49" spans="1:24" hidden="1" x14ac:dyDescent="0.25">
      <c r="A49" s="915"/>
      <c r="B49" s="1230" t="s">
        <v>104</v>
      </c>
      <c r="C49" s="867"/>
      <c r="D49" s="867"/>
      <c r="E49" s="867"/>
      <c r="F49" s="1229"/>
      <c r="G49" s="867"/>
      <c r="H49" s="1214"/>
      <c r="I49" s="867"/>
      <c r="J49" s="1219">
        <f>+J38</f>
        <v>0.83098480822983067</v>
      </c>
      <c r="K49" s="867"/>
      <c r="L49" s="867" t="s">
        <v>115</v>
      </c>
      <c r="M49" s="867"/>
      <c r="N49" s="867" t="s">
        <v>778</v>
      </c>
      <c r="O49" s="867"/>
      <c r="P49" s="867"/>
      <c r="Q49" s="867"/>
      <c r="R49" s="1208"/>
    </row>
    <row r="50" spans="1:24" hidden="1" x14ac:dyDescent="0.25">
      <c r="A50" s="915"/>
      <c r="B50" s="1226" t="s">
        <v>116</v>
      </c>
      <c r="C50" s="867"/>
      <c r="D50" s="867" t="s">
        <v>1006</v>
      </c>
      <c r="E50" s="867"/>
      <c r="F50" s="1229">
        <v>58319.89</v>
      </c>
      <c r="G50" s="867"/>
      <c r="H50" s="1214">
        <f>SUM(F50*1.0765)</f>
        <v>62781.361584999999</v>
      </c>
      <c r="I50" s="867"/>
      <c r="J50" s="1220">
        <f>+J39</f>
        <v>0.72020626387246278</v>
      </c>
      <c r="K50" s="867"/>
      <c r="L50" s="867" t="s">
        <v>105</v>
      </c>
      <c r="M50" s="867"/>
      <c r="N50" s="867"/>
      <c r="O50" s="867"/>
      <c r="P50" s="867"/>
      <c r="Q50" s="867"/>
      <c r="R50" s="1208"/>
    </row>
    <row r="51" spans="1:24" hidden="1" x14ac:dyDescent="0.25">
      <c r="A51" s="915"/>
      <c r="B51" s="1226"/>
      <c r="C51" s="867"/>
      <c r="D51" s="867"/>
      <c r="E51" s="867"/>
      <c r="F51" s="1229"/>
      <c r="G51" s="867"/>
      <c r="H51" s="867"/>
      <c r="I51" s="867"/>
      <c r="J51" s="1218">
        <f>SUM(J48:J50)/3</f>
        <v>0.74489048072614572</v>
      </c>
      <c r="K51" s="867"/>
      <c r="L51" s="867"/>
      <c r="M51" s="867"/>
      <c r="N51" s="1241" t="s">
        <v>699</v>
      </c>
      <c r="O51" s="1211"/>
      <c r="P51" s="1211"/>
      <c r="Q51" s="867"/>
      <c r="R51" s="1208"/>
      <c r="S51" s="142"/>
      <c r="T51" s="142"/>
      <c r="U51" s="142"/>
      <c r="V51" s="142"/>
      <c r="W51" s="142"/>
      <c r="X51" s="142"/>
    </row>
    <row r="52" spans="1:24" hidden="1" x14ac:dyDescent="0.25">
      <c r="A52" s="915"/>
      <c r="B52" s="1226" t="s">
        <v>117</v>
      </c>
      <c r="C52" s="867"/>
      <c r="D52" s="867"/>
      <c r="E52" s="867"/>
      <c r="F52" s="1229"/>
      <c r="G52" s="867"/>
      <c r="H52" s="867"/>
      <c r="I52" s="867"/>
      <c r="J52" s="867" t="s">
        <v>109</v>
      </c>
      <c r="K52" s="867"/>
      <c r="L52" s="867"/>
      <c r="M52" s="867"/>
      <c r="N52" s="1214">
        <f>SUM(H50*J51)</f>
        <v>46765.238611692628</v>
      </c>
      <c r="O52" s="867" t="s">
        <v>118</v>
      </c>
      <c r="P52" s="867"/>
      <c r="Q52" s="867"/>
      <c r="R52" s="1210"/>
      <c r="S52" s="142"/>
      <c r="T52" s="142"/>
      <c r="U52" s="142"/>
      <c r="V52" s="201"/>
      <c r="W52" s="201"/>
      <c r="X52" s="142"/>
    </row>
    <row r="53" spans="1:24" hidden="1" x14ac:dyDescent="0.25">
      <c r="A53" s="915"/>
      <c r="B53" s="1226" t="s">
        <v>1448</v>
      </c>
      <c r="C53" s="867"/>
      <c r="D53" s="867"/>
      <c r="E53" s="867"/>
      <c r="F53" s="1229"/>
      <c r="G53" s="867"/>
      <c r="H53" s="867"/>
      <c r="I53" s="867"/>
      <c r="J53" s="867"/>
      <c r="K53" s="867"/>
      <c r="L53" s="867"/>
      <c r="M53" s="867"/>
      <c r="N53" s="1215">
        <f>SUM(H50-N52)</f>
        <v>16016.122973307371</v>
      </c>
      <c r="O53" s="867" t="s">
        <v>1449</v>
      </c>
      <c r="P53" s="867"/>
      <c r="Q53" s="867"/>
      <c r="R53" s="1210"/>
      <c r="S53" s="142"/>
      <c r="T53" s="142"/>
      <c r="U53" s="142"/>
      <c r="V53" s="201"/>
      <c r="W53" s="201"/>
      <c r="X53" s="142"/>
    </row>
    <row r="54" spans="1:24" ht="13.8" hidden="1" thickBot="1" x14ac:dyDescent="0.3">
      <c r="A54" s="915"/>
      <c r="B54" s="1226" t="s">
        <v>1450</v>
      </c>
      <c r="C54" s="867"/>
      <c r="D54" s="867"/>
      <c r="E54" s="867"/>
      <c r="F54" s="1229"/>
      <c r="G54" s="867"/>
      <c r="H54" s="867"/>
      <c r="I54" s="867"/>
      <c r="J54" s="867"/>
      <c r="K54" s="867"/>
      <c r="L54" s="1221"/>
      <c r="M54" s="1229"/>
      <c r="N54" s="1234">
        <f>SUM(N52:N53)</f>
        <v>62781.361584999999</v>
      </c>
      <c r="O54" s="867" t="s">
        <v>601</v>
      </c>
      <c r="P54" s="867"/>
      <c r="Q54" s="867"/>
      <c r="R54" s="1210"/>
      <c r="S54" s="142"/>
      <c r="T54" s="142"/>
      <c r="U54" s="142"/>
      <c r="V54" s="201"/>
      <c r="W54" s="201"/>
      <c r="X54" s="142"/>
    </row>
    <row r="55" spans="1:24" ht="13.8" hidden="1" thickTop="1" x14ac:dyDescent="0.25">
      <c r="A55" s="915"/>
      <c r="B55" s="1235"/>
      <c r="C55" s="1211"/>
      <c r="D55" s="1211"/>
      <c r="E55" s="1211"/>
      <c r="F55" s="1217"/>
      <c r="G55" s="1211"/>
      <c r="H55" s="1211"/>
      <c r="I55" s="1211"/>
      <c r="J55" s="1211"/>
      <c r="K55" s="1211"/>
      <c r="L55" s="1217"/>
      <c r="M55" s="1217"/>
      <c r="N55" s="1211"/>
      <c r="O55" s="1211"/>
      <c r="P55" s="1211"/>
      <c r="Q55" s="1211"/>
      <c r="R55" s="1212"/>
    </row>
    <row r="56" spans="1:24" hidden="1" x14ac:dyDescent="0.25">
      <c r="A56" s="915"/>
      <c r="B56" s="915"/>
      <c r="C56" s="915"/>
      <c r="D56" s="915"/>
      <c r="E56" s="915"/>
      <c r="F56" s="1236"/>
      <c r="G56" s="915"/>
      <c r="H56" s="915"/>
      <c r="I56" s="915"/>
      <c r="J56" s="915"/>
      <c r="K56" s="915"/>
      <c r="L56" s="867"/>
      <c r="M56" s="867"/>
      <c r="N56" s="915"/>
      <c r="O56" s="915"/>
      <c r="P56" s="915"/>
      <c r="Q56" s="915"/>
      <c r="R56" s="915"/>
    </row>
    <row r="57" spans="1:24" hidden="1" x14ac:dyDescent="0.25">
      <c r="A57" s="915"/>
      <c r="B57" s="1224" t="s">
        <v>1451</v>
      </c>
      <c r="C57" s="1225"/>
      <c r="D57" s="1225"/>
      <c r="E57" s="1206"/>
      <c r="F57" s="1237"/>
      <c r="G57" s="1206"/>
      <c r="H57" s="1206"/>
      <c r="I57" s="1206"/>
      <c r="J57" s="1206"/>
      <c r="K57" s="1206"/>
      <c r="L57" s="1206"/>
      <c r="M57" s="1206"/>
      <c r="N57" s="1206"/>
      <c r="O57" s="1206"/>
      <c r="P57" s="1206"/>
      <c r="Q57" s="1206"/>
      <c r="R57" s="1207"/>
    </row>
    <row r="58" spans="1:24" hidden="1" x14ac:dyDescent="0.25">
      <c r="A58" s="915"/>
      <c r="B58" s="1226"/>
      <c r="C58" s="867"/>
      <c r="D58" s="867"/>
      <c r="E58" s="867"/>
      <c r="F58" s="1229"/>
      <c r="G58" s="867"/>
      <c r="H58" s="867"/>
      <c r="I58" s="867"/>
      <c r="J58" s="867"/>
      <c r="K58" s="867"/>
      <c r="L58" s="867"/>
      <c r="M58" s="867"/>
      <c r="N58" s="867"/>
      <c r="O58" s="867"/>
      <c r="P58" s="867"/>
      <c r="Q58" s="867"/>
      <c r="R58" s="1208"/>
    </row>
    <row r="59" spans="1:24" hidden="1" x14ac:dyDescent="0.25">
      <c r="A59" s="915"/>
      <c r="B59" s="1242" t="s">
        <v>1127</v>
      </c>
      <c r="C59" s="867"/>
      <c r="D59" s="867" t="s">
        <v>1002</v>
      </c>
      <c r="E59" s="867"/>
      <c r="F59" s="1229">
        <v>45063.34</v>
      </c>
      <c r="G59" s="867"/>
      <c r="H59" s="1214">
        <f>SUM(F59*1.0765)</f>
        <v>48510.685509999996</v>
      </c>
      <c r="I59" s="867"/>
      <c r="J59" s="1218">
        <f>SUM(H59/H61)</f>
        <v>0.71912473080700834</v>
      </c>
      <c r="K59" s="867"/>
      <c r="L59" s="867" t="s">
        <v>1452</v>
      </c>
      <c r="M59" s="867"/>
      <c r="N59" s="867" t="s">
        <v>103</v>
      </c>
      <c r="O59" s="867"/>
      <c r="P59" s="867"/>
      <c r="Q59" s="867"/>
      <c r="R59" s="1208"/>
    </row>
    <row r="60" spans="1:24" hidden="1" x14ac:dyDescent="0.25">
      <c r="A60" s="915"/>
      <c r="B60" s="1230" t="s">
        <v>104</v>
      </c>
      <c r="C60" s="867"/>
      <c r="D60" s="867"/>
      <c r="E60" s="867"/>
      <c r="F60" s="1229"/>
      <c r="G60" s="867"/>
      <c r="H60" s="1214"/>
      <c r="I60" s="867"/>
      <c r="J60" s="1219">
        <f>+J48</f>
        <v>0.68348037007614382</v>
      </c>
      <c r="K60" s="867"/>
      <c r="L60" s="867" t="s">
        <v>114</v>
      </c>
      <c r="M60" s="867"/>
      <c r="N60" s="867" t="s">
        <v>778</v>
      </c>
      <c r="O60" s="867"/>
      <c r="P60" s="867"/>
      <c r="Q60" s="867"/>
      <c r="R60" s="1208"/>
    </row>
    <row r="61" spans="1:24" hidden="1" x14ac:dyDescent="0.25">
      <c r="A61" s="915"/>
      <c r="B61" s="1226" t="s">
        <v>1453</v>
      </c>
      <c r="C61" s="867"/>
      <c r="D61" s="867" t="s">
        <v>1006</v>
      </c>
      <c r="E61" s="867"/>
      <c r="F61" s="1229">
        <v>62664.15</v>
      </c>
      <c r="G61" s="867"/>
      <c r="H61" s="1214">
        <f>SUM(F61*1.0765)</f>
        <v>67457.957475000003</v>
      </c>
      <c r="I61" s="867"/>
      <c r="J61" s="1220">
        <f>+J49</f>
        <v>0.83098480822983067</v>
      </c>
      <c r="K61" s="867"/>
      <c r="L61" s="867" t="s">
        <v>115</v>
      </c>
      <c r="M61" s="867"/>
      <c r="N61" s="867"/>
      <c r="O61" s="867"/>
      <c r="P61" s="867"/>
      <c r="Q61" s="867"/>
      <c r="R61" s="1208"/>
    </row>
    <row r="62" spans="1:24" hidden="1" x14ac:dyDescent="0.25">
      <c r="A62" s="915"/>
      <c r="B62" s="1226"/>
      <c r="C62" s="867"/>
      <c r="D62" s="867"/>
      <c r="E62" s="867"/>
      <c r="F62" s="1229"/>
      <c r="G62" s="867"/>
      <c r="H62" s="867"/>
      <c r="I62" s="867"/>
      <c r="J62" s="1218">
        <f>SUM(J59:J61)/3</f>
        <v>0.74452996970432761</v>
      </c>
      <c r="K62" s="867"/>
      <c r="L62" s="867"/>
      <c r="M62" s="867"/>
      <c r="N62" s="1241" t="s">
        <v>700</v>
      </c>
      <c r="O62" s="1211"/>
      <c r="P62" s="1211"/>
      <c r="Q62" s="867"/>
      <c r="R62" s="1208"/>
      <c r="S62" s="142"/>
      <c r="T62" s="142"/>
      <c r="U62" s="142"/>
      <c r="V62" s="142"/>
      <c r="W62" s="142"/>
      <c r="X62" s="142"/>
    </row>
    <row r="63" spans="1:24" hidden="1" x14ac:dyDescent="0.25">
      <c r="A63" s="915"/>
      <c r="B63" s="1226"/>
      <c r="C63" s="867"/>
      <c r="D63" s="867"/>
      <c r="E63" s="867"/>
      <c r="F63" s="1229"/>
      <c r="G63" s="867"/>
      <c r="H63" s="867"/>
      <c r="I63" s="867"/>
      <c r="J63" s="867" t="s">
        <v>109</v>
      </c>
      <c r="K63" s="867"/>
      <c r="L63" s="867"/>
      <c r="M63" s="867"/>
      <c r="N63" s="1214">
        <f>SUM(H61*J62)</f>
        <v>50224.471035177572</v>
      </c>
      <c r="O63" s="909" t="s">
        <v>1454</v>
      </c>
      <c r="P63" s="909"/>
      <c r="Q63" s="909"/>
      <c r="R63" s="1210"/>
      <c r="S63" s="142"/>
      <c r="T63" s="142"/>
      <c r="U63" s="142"/>
      <c r="V63" s="201"/>
      <c r="W63" s="201"/>
      <c r="X63" s="142"/>
    </row>
    <row r="64" spans="1:24" hidden="1" x14ac:dyDescent="0.25">
      <c r="A64" s="915"/>
      <c r="B64" s="1226"/>
      <c r="C64" s="867"/>
      <c r="D64" s="867"/>
      <c r="E64" s="867"/>
      <c r="F64" s="1229"/>
      <c r="G64" s="867"/>
      <c r="H64" s="867"/>
      <c r="I64" s="867"/>
      <c r="J64" s="867"/>
      <c r="K64" s="867"/>
      <c r="L64" s="867"/>
      <c r="M64" s="867"/>
      <c r="N64" s="1215">
        <f>SUM(H61-N63)</f>
        <v>17233.486439822431</v>
      </c>
      <c r="O64" s="867" t="s">
        <v>1455</v>
      </c>
      <c r="P64" s="867"/>
      <c r="Q64" s="867"/>
      <c r="R64" s="1210"/>
      <c r="S64" s="142"/>
      <c r="T64" s="142"/>
      <c r="U64" s="142"/>
      <c r="V64" s="201"/>
      <c r="W64" s="201"/>
      <c r="X64" s="142"/>
    </row>
    <row r="65" spans="1:24" ht="13.8" hidden="1" thickBot="1" x14ac:dyDescent="0.3">
      <c r="A65" s="915"/>
      <c r="B65" s="1226"/>
      <c r="C65" s="867"/>
      <c r="D65" s="867"/>
      <c r="E65" s="867"/>
      <c r="F65" s="1229"/>
      <c r="G65" s="867"/>
      <c r="H65" s="867"/>
      <c r="I65" s="867"/>
      <c r="J65" s="867"/>
      <c r="K65" s="867"/>
      <c r="L65" s="1221"/>
      <c r="M65" s="1229"/>
      <c r="N65" s="1216">
        <f>SUM(N63:N64)</f>
        <v>67457.957475000003</v>
      </c>
      <c r="O65" s="867" t="s">
        <v>601</v>
      </c>
      <c r="P65" s="867"/>
      <c r="Q65" s="867"/>
      <c r="R65" s="1210"/>
      <c r="S65" s="142"/>
      <c r="T65" s="142"/>
      <c r="U65" s="142"/>
      <c r="V65" s="201"/>
      <c r="W65" s="201"/>
      <c r="X65" s="142"/>
    </row>
    <row r="66" spans="1:24" ht="13.8" hidden="1" thickTop="1" x14ac:dyDescent="0.25">
      <c r="A66" s="915"/>
      <c r="B66" s="1235"/>
      <c r="C66" s="1211"/>
      <c r="D66" s="1211"/>
      <c r="E66" s="1211"/>
      <c r="F66" s="1217"/>
      <c r="G66" s="1211"/>
      <c r="H66" s="1211"/>
      <c r="I66" s="1211"/>
      <c r="J66" s="1211"/>
      <c r="K66" s="1211"/>
      <c r="L66" s="1217"/>
      <c r="M66" s="1217"/>
      <c r="N66" s="1211"/>
      <c r="O66" s="1211"/>
      <c r="P66" s="1211"/>
      <c r="Q66" s="1211"/>
      <c r="R66" s="1212"/>
      <c r="S66" s="142"/>
      <c r="T66" s="142"/>
      <c r="U66" s="142"/>
      <c r="V66" s="142"/>
      <c r="W66" s="142"/>
      <c r="X66" s="142"/>
    </row>
    <row r="67" spans="1:24" hidden="1" x14ac:dyDescent="0.25">
      <c r="A67" s="915"/>
      <c r="B67" s="915"/>
      <c r="C67" s="915"/>
      <c r="D67" s="915"/>
      <c r="E67" s="915"/>
      <c r="F67" s="915"/>
      <c r="G67" s="915"/>
      <c r="H67" s="915"/>
      <c r="I67" s="915"/>
      <c r="J67" s="915"/>
      <c r="K67" s="915"/>
      <c r="L67" s="867"/>
      <c r="M67" s="867"/>
      <c r="N67" s="915"/>
      <c r="O67" s="915"/>
      <c r="P67" s="915"/>
      <c r="Q67" s="915"/>
      <c r="R67" s="915"/>
    </row>
    <row r="68" spans="1:24" hidden="1" x14ac:dyDescent="0.25">
      <c r="A68" s="915"/>
      <c r="B68" s="1224" t="s">
        <v>317</v>
      </c>
      <c r="C68" s="1225"/>
      <c r="D68" s="1225"/>
      <c r="E68" s="1206"/>
      <c r="F68" s="1237"/>
      <c r="G68" s="1206"/>
      <c r="H68" s="1206"/>
      <c r="I68" s="1206"/>
      <c r="J68" s="1206"/>
      <c r="K68" s="1206"/>
      <c r="L68" s="1206"/>
      <c r="M68" s="1206"/>
      <c r="N68" s="1206"/>
      <c r="O68" s="1206"/>
      <c r="P68" s="1206"/>
      <c r="Q68" s="1206"/>
      <c r="R68" s="1207"/>
    </row>
    <row r="69" spans="1:24" hidden="1" x14ac:dyDescent="0.25">
      <c r="A69" s="915"/>
      <c r="B69" s="1226"/>
      <c r="C69" s="867"/>
      <c r="D69" s="867"/>
      <c r="E69" s="867"/>
      <c r="F69" s="1229"/>
      <c r="G69" s="867"/>
      <c r="H69" s="867"/>
      <c r="I69" s="867"/>
      <c r="J69" s="867"/>
      <c r="K69" s="867"/>
      <c r="L69" s="867"/>
      <c r="M69" s="867"/>
      <c r="N69" s="867"/>
      <c r="O69" s="867"/>
      <c r="P69" s="867"/>
      <c r="Q69" s="867"/>
      <c r="R69" s="1208"/>
    </row>
    <row r="70" spans="1:24" hidden="1" x14ac:dyDescent="0.25">
      <c r="A70" s="915"/>
      <c r="B70" s="1242" t="s">
        <v>318</v>
      </c>
      <c r="C70" s="867"/>
      <c r="D70" s="867" t="s">
        <v>1002</v>
      </c>
      <c r="E70" s="867"/>
      <c r="F70" s="1229">
        <v>47275.46</v>
      </c>
      <c r="G70" s="867"/>
      <c r="H70" s="1214">
        <f>SUM(F70*1.0765)</f>
        <v>50892.03269</v>
      </c>
      <c r="I70" s="867"/>
      <c r="J70" s="1218">
        <f>SUM(H70/H72)</f>
        <v>0.74942523487971024</v>
      </c>
      <c r="K70" s="867"/>
      <c r="L70" s="867" t="s">
        <v>320</v>
      </c>
      <c r="M70" s="867"/>
      <c r="N70" s="867" t="s">
        <v>103</v>
      </c>
      <c r="O70" s="867"/>
      <c r="P70" s="867"/>
      <c r="Q70" s="867"/>
      <c r="R70" s="1208"/>
    </row>
    <row r="71" spans="1:24" hidden="1" x14ac:dyDescent="0.25">
      <c r="A71" s="915"/>
      <c r="B71" s="1230" t="s">
        <v>104</v>
      </c>
      <c r="C71" s="867"/>
      <c r="D71" s="867"/>
      <c r="E71" s="867"/>
      <c r="F71" s="1229"/>
      <c r="G71" s="867"/>
      <c r="H71" s="1214"/>
      <c r="I71" s="867"/>
      <c r="J71" s="1219">
        <f>+J59</f>
        <v>0.71912473080700834</v>
      </c>
      <c r="K71" s="867"/>
      <c r="L71" s="867" t="s">
        <v>1452</v>
      </c>
      <c r="M71" s="867"/>
      <c r="N71" s="867" t="s">
        <v>778</v>
      </c>
      <c r="O71" s="867"/>
      <c r="P71" s="867"/>
      <c r="Q71" s="867"/>
      <c r="R71" s="1208"/>
    </row>
    <row r="72" spans="1:24" hidden="1" x14ac:dyDescent="0.25">
      <c r="A72" s="915"/>
      <c r="B72" s="1226" t="s">
        <v>319</v>
      </c>
      <c r="C72" s="867"/>
      <c r="D72" s="867" t="s">
        <v>1006</v>
      </c>
      <c r="E72" s="867"/>
      <c r="F72" s="1229">
        <v>63082.29</v>
      </c>
      <c r="G72" s="867"/>
      <c r="H72" s="1214">
        <f>SUM(F72*1.0765)</f>
        <v>67908.085185000004</v>
      </c>
      <c r="I72" s="867"/>
      <c r="J72" s="1220">
        <f>+J60</f>
        <v>0.68348037007614382</v>
      </c>
      <c r="K72" s="867"/>
      <c r="L72" s="867" t="s">
        <v>114</v>
      </c>
      <c r="M72" s="867"/>
      <c r="N72" s="867"/>
      <c r="O72" s="867"/>
      <c r="P72" s="867"/>
      <c r="Q72" s="867"/>
      <c r="R72" s="1208"/>
    </row>
    <row r="73" spans="1:24" hidden="1" x14ac:dyDescent="0.25">
      <c r="A73" s="915"/>
      <c r="B73" s="1226"/>
      <c r="C73" s="867"/>
      <c r="D73" s="867"/>
      <c r="E73" s="867"/>
      <c r="F73" s="1229"/>
      <c r="G73" s="867"/>
      <c r="H73" s="867"/>
      <c r="I73" s="867"/>
      <c r="J73" s="1218">
        <f>SUM(J70:J72)/3</f>
        <v>0.71734344525428739</v>
      </c>
      <c r="K73" s="867"/>
      <c r="L73" s="867"/>
      <c r="M73" s="867"/>
      <c r="N73" s="1241" t="s">
        <v>938</v>
      </c>
      <c r="O73" s="1241"/>
      <c r="P73" s="1241"/>
      <c r="Q73" s="867"/>
      <c r="R73" s="1208"/>
    </row>
    <row r="74" spans="1:24" hidden="1" x14ac:dyDescent="0.25">
      <c r="A74" s="915"/>
      <c r="B74" s="1226"/>
      <c r="C74" s="867"/>
      <c r="D74" s="867"/>
      <c r="E74" s="867"/>
      <c r="F74" s="1229"/>
      <c r="G74" s="867"/>
      <c r="H74" s="867"/>
      <c r="I74" s="867"/>
      <c r="J74" s="867" t="s">
        <v>109</v>
      </c>
      <c r="K74" s="867"/>
      <c r="L74" s="867"/>
      <c r="M74" s="867"/>
      <c r="N74" s="1214">
        <f>SUM(H72*J73)</f>
        <v>48713.419787229534</v>
      </c>
      <c r="O74" s="909" t="s">
        <v>322</v>
      </c>
      <c r="P74" s="909"/>
      <c r="Q74" s="943"/>
      <c r="R74" s="1210"/>
    </row>
    <row r="75" spans="1:24" hidden="1" x14ac:dyDescent="0.25">
      <c r="A75" s="915"/>
      <c r="B75" s="1226"/>
      <c r="C75" s="867"/>
      <c r="D75" s="867"/>
      <c r="E75" s="867"/>
      <c r="F75" s="1229"/>
      <c r="G75" s="867"/>
      <c r="H75" s="867"/>
      <c r="I75" s="867"/>
      <c r="J75" s="867"/>
      <c r="K75" s="867"/>
      <c r="L75" s="867"/>
      <c r="M75" s="867"/>
      <c r="N75" s="1215">
        <f>SUM(H72-N74)</f>
        <v>19194.66539777047</v>
      </c>
      <c r="O75" s="867" t="s">
        <v>321</v>
      </c>
      <c r="P75" s="867"/>
      <c r="Q75" s="867"/>
      <c r="R75" s="1210"/>
    </row>
    <row r="76" spans="1:24" ht="13.8" hidden="1" thickBot="1" x14ac:dyDescent="0.3">
      <c r="A76" s="915"/>
      <c r="B76" s="1226"/>
      <c r="C76" s="867"/>
      <c r="D76" s="867"/>
      <c r="E76" s="867"/>
      <c r="F76" s="1229"/>
      <c r="G76" s="867"/>
      <c r="H76" s="867"/>
      <c r="I76" s="867"/>
      <c r="J76" s="867"/>
      <c r="K76" s="867"/>
      <c r="L76" s="1221"/>
      <c r="M76" s="1229"/>
      <c r="N76" s="1216">
        <f>SUM(N74:N75)</f>
        <v>67908.085185000004</v>
      </c>
      <c r="O76" s="867" t="s">
        <v>601</v>
      </c>
      <c r="P76" s="867"/>
      <c r="Q76" s="867"/>
      <c r="R76" s="1210"/>
    </row>
    <row r="77" spans="1:24" ht="13.8" hidden="1" thickTop="1" x14ac:dyDescent="0.25">
      <c r="A77" s="915"/>
      <c r="B77" s="1235"/>
      <c r="C77" s="1211"/>
      <c r="D77" s="1211"/>
      <c r="E77" s="1211"/>
      <c r="F77" s="1217"/>
      <c r="G77" s="1211"/>
      <c r="H77" s="1211"/>
      <c r="I77" s="1211"/>
      <c r="J77" s="1211"/>
      <c r="K77" s="1211"/>
      <c r="L77" s="1217"/>
      <c r="M77" s="1217"/>
      <c r="N77" s="1211"/>
      <c r="O77" s="1211"/>
      <c r="P77" s="1211"/>
      <c r="Q77" s="1211"/>
      <c r="R77" s="1212"/>
    </row>
    <row r="78" spans="1:24" hidden="1" x14ac:dyDescent="0.25">
      <c r="A78" s="915"/>
      <c r="B78" s="915"/>
      <c r="C78" s="915"/>
      <c r="D78" s="915"/>
      <c r="E78" s="915"/>
      <c r="F78" s="915"/>
      <c r="G78" s="915"/>
      <c r="H78" s="915"/>
      <c r="I78" s="915"/>
      <c r="J78" s="915"/>
      <c r="K78" s="915"/>
      <c r="L78" s="915"/>
      <c r="M78" s="915"/>
      <c r="N78" s="915"/>
      <c r="O78" s="915"/>
      <c r="P78" s="915"/>
      <c r="Q78" s="915"/>
      <c r="R78" s="915"/>
    </row>
    <row r="79" spans="1:24" hidden="1" x14ac:dyDescent="0.25">
      <c r="A79" s="915"/>
      <c r="B79" s="1224" t="s">
        <v>268</v>
      </c>
      <c r="C79" s="1225"/>
      <c r="D79" s="1225"/>
      <c r="E79" s="1206"/>
      <c r="F79" s="1237"/>
      <c r="G79" s="1206"/>
      <c r="H79" s="1206"/>
      <c r="I79" s="1206"/>
      <c r="J79" s="1206"/>
      <c r="K79" s="1206"/>
      <c r="L79" s="1206"/>
      <c r="M79" s="1206"/>
      <c r="N79" s="1206"/>
      <c r="O79" s="1206"/>
      <c r="P79" s="1206"/>
      <c r="Q79" s="1206"/>
      <c r="R79" s="1207"/>
    </row>
    <row r="80" spans="1:24" hidden="1" x14ac:dyDescent="0.25">
      <c r="A80" s="915"/>
      <c r="B80" s="1226"/>
      <c r="C80" s="867"/>
      <c r="D80" s="867"/>
      <c r="E80" s="867"/>
      <c r="F80" s="1229"/>
      <c r="G80" s="867"/>
      <c r="H80" s="867"/>
      <c r="I80" s="867"/>
      <c r="J80" s="867"/>
      <c r="K80" s="867"/>
      <c r="L80" s="867"/>
      <c r="M80" s="867"/>
      <c r="N80" s="867"/>
      <c r="O80" s="867"/>
      <c r="P80" s="867"/>
      <c r="Q80" s="867"/>
      <c r="R80" s="1208"/>
    </row>
    <row r="81" spans="1:18" hidden="1" x14ac:dyDescent="0.25">
      <c r="A81" s="915"/>
      <c r="B81" s="1242" t="s">
        <v>271</v>
      </c>
      <c r="C81" s="867"/>
      <c r="D81" s="867" t="s">
        <v>1002</v>
      </c>
      <c r="E81" s="867"/>
      <c r="F81" s="1229">
        <v>54885.19</v>
      </c>
      <c r="G81" s="867"/>
      <c r="H81" s="1214">
        <f>SUM(F81*1.0765)</f>
        <v>59083.907035000004</v>
      </c>
      <c r="I81" s="867"/>
      <c r="J81" s="1218">
        <f>SUM(H81/H83)</f>
        <v>1.0707663175949991</v>
      </c>
      <c r="K81" s="867"/>
      <c r="L81" s="867" t="s">
        <v>273</v>
      </c>
      <c r="M81" s="867"/>
      <c r="N81" s="867" t="s">
        <v>103</v>
      </c>
      <c r="O81" s="867"/>
      <c r="P81" s="867"/>
      <c r="Q81" s="867"/>
      <c r="R81" s="1208"/>
    </row>
    <row r="82" spans="1:18" hidden="1" x14ac:dyDescent="0.25">
      <c r="A82" s="915"/>
      <c r="B82" s="1230" t="s">
        <v>104</v>
      </c>
      <c r="C82" s="867"/>
      <c r="D82" s="867"/>
      <c r="E82" s="867"/>
      <c r="F82" s="1229"/>
      <c r="G82" s="867"/>
      <c r="H82" s="1214"/>
      <c r="I82" s="867"/>
      <c r="J82" s="1219">
        <f>+J70</f>
        <v>0.74942523487971024</v>
      </c>
      <c r="K82" s="867"/>
      <c r="L82" s="867" t="s">
        <v>320</v>
      </c>
      <c r="M82" s="867"/>
      <c r="N82" s="867" t="s">
        <v>778</v>
      </c>
      <c r="O82" s="867"/>
      <c r="P82" s="867"/>
      <c r="Q82" s="867"/>
      <c r="R82" s="1208"/>
    </row>
    <row r="83" spans="1:18" hidden="1" x14ac:dyDescent="0.25">
      <c r="A83" s="915"/>
      <c r="B83" s="1226" t="s">
        <v>272</v>
      </c>
      <c r="C83" s="867"/>
      <c r="D83" s="867" t="s">
        <v>1006</v>
      </c>
      <c r="E83" s="867"/>
      <c r="F83" s="1229">
        <v>51257.86</v>
      </c>
      <c r="G83" s="867"/>
      <c r="H83" s="1214">
        <f>SUM(F83*1.0765)</f>
        <v>55179.086289999999</v>
      </c>
      <c r="I83" s="867"/>
      <c r="J83" s="1220">
        <f>+J71</f>
        <v>0.71912473080700834</v>
      </c>
      <c r="K83" s="867"/>
      <c r="L83" s="867" t="s">
        <v>1452</v>
      </c>
      <c r="M83" s="867"/>
      <c r="N83" s="867"/>
      <c r="O83" s="867"/>
      <c r="P83" s="867"/>
      <c r="Q83" s="867"/>
      <c r="R83" s="1208"/>
    </row>
    <row r="84" spans="1:18" hidden="1" x14ac:dyDescent="0.25">
      <c r="A84" s="915"/>
      <c r="B84" s="1226"/>
      <c r="C84" s="867"/>
      <c r="D84" s="867"/>
      <c r="E84" s="867"/>
      <c r="F84" s="1229"/>
      <c r="G84" s="867"/>
      <c r="H84" s="867"/>
      <c r="I84" s="867"/>
      <c r="J84" s="1218">
        <f>SUM(J81:J83)/3</f>
        <v>0.84643876109390581</v>
      </c>
      <c r="K84" s="867"/>
      <c r="L84" s="867"/>
      <c r="M84" s="867"/>
      <c r="N84" s="1241" t="s">
        <v>81</v>
      </c>
      <c r="O84" s="1241"/>
      <c r="P84" s="1241"/>
      <c r="Q84" s="867"/>
      <c r="R84" s="1208"/>
    </row>
    <row r="85" spans="1:18" hidden="1" x14ac:dyDescent="0.25">
      <c r="A85" s="915"/>
      <c r="B85" s="1226"/>
      <c r="C85" s="867"/>
      <c r="D85" s="867"/>
      <c r="E85" s="867"/>
      <c r="F85" s="1229"/>
      <c r="G85" s="867"/>
      <c r="H85" s="867"/>
      <c r="I85" s="867"/>
      <c r="J85" s="867" t="s">
        <v>109</v>
      </c>
      <c r="K85" s="867"/>
      <c r="L85" s="867"/>
      <c r="M85" s="867"/>
      <c r="N85" s="1214">
        <f>SUM(H83*J84)</f>
        <v>46705.717437601321</v>
      </c>
      <c r="O85" s="909" t="s">
        <v>269</v>
      </c>
      <c r="P85" s="909"/>
      <c r="Q85" s="909" t="s">
        <v>852</v>
      </c>
      <c r="R85" s="1209"/>
    </row>
    <row r="86" spans="1:18" hidden="1" x14ac:dyDescent="0.25">
      <c r="A86" s="915"/>
      <c r="B86" s="1226"/>
      <c r="C86" s="867"/>
      <c r="D86" s="867"/>
      <c r="E86" s="867"/>
      <c r="F86" s="1229"/>
      <c r="G86" s="867"/>
      <c r="H86" s="867"/>
      <c r="I86" s="867"/>
      <c r="J86" s="867"/>
      <c r="K86" s="867"/>
      <c r="L86" s="867"/>
      <c r="M86" s="867"/>
      <c r="N86" s="1215">
        <f>SUM(H83-N85)</f>
        <v>8473.3688523986784</v>
      </c>
      <c r="O86" s="867" t="s">
        <v>270</v>
      </c>
      <c r="P86" s="867"/>
      <c r="Q86" s="867"/>
      <c r="R86" s="1210"/>
    </row>
    <row r="87" spans="1:18" ht="13.8" hidden="1" thickBot="1" x14ac:dyDescent="0.3">
      <c r="A87" s="915"/>
      <c r="B87" s="1226"/>
      <c r="C87" s="867"/>
      <c r="D87" s="867"/>
      <c r="E87" s="867"/>
      <c r="F87" s="1229"/>
      <c r="G87" s="867"/>
      <c r="H87" s="867"/>
      <c r="I87" s="867"/>
      <c r="J87" s="867"/>
      <c r="K87" s="867"/>
      <c r="L87" s="1221"/>
      <c r="M87" s="1229"/>
      <c r="N87" s="1216">
        <f>SUM(N85:N86)</f>
        <v>55179.086289999999</v>
      </c>
      <c r="O87" s="867" t="s">
        <v>601</v>
      </c>
      <c r="P87" s="867"/>
      <c r="Q87" s="867"/>
      <c r="R87" s="1210"/>
    </row>
    <row r="88" spans="1:18" ht="13.8" hidden="1" thickTop="1" x14ac:dyDescent="0.25">
      <c r="A88" s="915"/>
      <c r="B88" s="1235"/>
      <c r="C88" s="1211"/>
      <c r="D88" s="1211"/>
      <c r="E88" s="1211"/>
      <c r="F88" s="1217"/>
      <c r="G88" s="1211"/>
      <c r="H88" s="1211"/>
      <c r="I88" s="1211"/>
      <c r="J88" s="1211"/>
      <c r="K88" s="1211"/>
      <c r="L88" s="1217"/>
      <c r="M88" s="1217"/>
      <c r="N88" s="1211"/>
      <c r="O88" s="1211"/>
      <c r="P88" s="1211"/>
      <c r="Q88" s="1211"/>
      <c r="R88" s="1212"/>
    </row>
    <row r="89" spans="1:18" hidden="1" x14ac:dyDescent="0.25">
      <c r="A89" s="915"/>
      <c r="B89" s="915"/>
      <c r="C89" s="915"/>
      <c r="D89" s="915"/>
      <c r="E89" s="915"/>
      <c r="F89" s="915"/>
      <c r="G89" s="915"/>
      <c r="H89" s="915"/>
      <c r="I89" s="915"/>
      <c r="J89" s="915"/>
      <c r="K89" s="915"/>
      <c r="L89" s="915"/>
      <c r="M89" s="915"/>
      <c r="N89" s="915"/>
      <c r="O89" s="915"/>
      <c r="P89" s="915"/>
      <c r="Q89" s="915"/>
      <c r="R89" s="915"/>
    </row>
    <row r="90" spans="1:18" hidden="1" x14ac:dyDescent="0.25">
      <c r="A90" s="915"/>
      <c r="B90" s="1224" t="s">
        <v>549</v>
      </c>
      <c r="C90" s="1225"/>
      <c r="D90" s="1225"/>
      <c r="E90" s="1206"/>
      <c r="F90" s="1237"/>
      <c r="G90" s="1206"/>
      <c r="H90" s="1206"/>
      <c r="I90" s="1206"/>
      <c r="J90" s="1206"/>
      <c r="K90" s="1206"/>
      <c r="L90" s="1206"/>
      <c r="M90" s="1206"/>
      <c r="N90" s="1206"/>
      <c r="O90" s="1206"/>
      <c r="P90" s="1206"/>
      <c r="Q90" s="1206"/>
      <c r="R90" s="1207"/>
    </row>
    <row r="91" spans="1:18" hidden="1" x14ac:dyDescent="0.25">
      <c r="A91" s="915"/>
      <c r="B91" s="1226"/>
      <c r="C91" s="867"/>
      <c r="D91" s="867"/>
      <c r="E91" s="867"/>
      <c r="F91" s="1229"/>
      <c r="G91" s="867"/>
      <c r="H91" s="867"/>
      <c r="I91" s="867"/>
      <c r="J91" s="867"/>
      <c r="K91" s="867"/>
      <c r="L91" s="867"/>
      <c r="M91" s="867"/>
      <c r="N91" s="867"/>
      <c r="O91" s="867"/>
      <c r="P91" s="867"/>
      <c r="Q91" s="867"/>
      <c r="R91" s="1208"/>
    </row>
    <row r="92" spans="1:18" hidden="1" x14ac:dyDescent="0.25">
      <c r="A92" s="915"/>
      <c r="B92" s="1242" t="s">
        <v>406</v>
      </c>
      <c r="C92" s="867"/>
      <c r="D92" s="867" t="s">
        <v>1002</v>
      </c>
      <c r="E92" s="867"/>
      <c r="F92" s="1229">
        <v>42230.720000000001</v>
      </c>
      <c r="G92" s="867"/>
      <c r="H92" s="1214">
        <f>SUM(F92*1.0765)</f>
        <v>45461.370080000001</v>
      </c>
      <c r="I92" s="867"/>
      <c r="J92" s="1218">
        <f>SUM(H92/H94)</f>
        <v>0.79800816928746998</v>
      </c>
      <c r="K92" s="867"/>
      <c r="L92" s="867" t="s">
        <v>1059</v>
      </c>
      <c r="M92" s="867"/>
      <c r="N92" s="867" t="s">
        <v>103</v>
      </c>
      <c r="O92" s="867"/>
      <c r="P92" s="867"/>
      <c r="Q92" s="867"/>
      <c r="R92" s="1208"/>
    </row>
    <row r="93" spans="1:18" hidden="1" x14ac:dyDescent="0.25">
      <c r="A93" s="915"/>
      <c r="B93" s="1230" t="s">
        <v>104</v>
      </c>
      <c r="C93" s="867"/>
      <c r="D93" s="867"/>
      <c r="E93" s="867"/>
      <c r="F93" s="1229"/>
      <c r="G93" s="867"/>
      <c r="H93" s="1214"/>
      <c r="I93" s="867"/>
      <c r="J93" s="1219">
        <f>+J81</f>
        <v>1.0707663175949991</v>
      </c>
      <c r="K93" s="867"/>
      <c r="L93" s="867" t="s">
        <v>273</v>
      </c>
      <c r="M93" s="867"/>
      <c r="N93" s="867" t="s">
        <v>778</v>
      </c>
      <c r="O93" s="867"/>
      <c r="P93" s="867"/>
      <c r="Q93" s="867"/>
      <c r="R93" s="1208"/>
    </row>
    <row r="94" spans="1:18" hidden="1" x14ac:dyDescent="0.25">
      <c r="A94" s="915"/>
      <c r="B94" s="1226" t="s">
        <v>407</v>
      </c>
      <c r="C94" s="867"/>
      <c r="D94" s="867" t="s">
        <v>1006</v>
      </c>
      <c r="E94" s="867"/>
      <c r="F94" s="1229">
        <v>52920.160000000003</v>
      </c>
      <c r="G94" s="867"/>
      <c r="H94" s="1214">
        <f>SUM(F94*1.0765)</f>
        <v>56968.552240000005</v>
      </c>
      <c r="I94" s="867"/>
      <c r="J94" s="1220">
        <f>+J82</f>
        <v>0.74942523487971024</v>
      </c>
      <c r="K94" s="867"/>
      <c r="L94" s="867" t="s">
        <v>320</v>
      </c>
      <c r="M94" s="867"/>
      <c r="N94" s="867"/>
      <c r="O94" s="867"/>
      <c r="P94" s="867"/>
      <c r="Q94" s="867"/>
      <c r="R94" s="1208"/>
    </row>
    <row r="95" spans="1:18" hidden="1" x14ac:dyDescent="0.25">
      <c r="A95" s="915"/>
      <c r="B95" s="1226"/>
      <c r="C95" s="867"/>
      <c r="D95" s="867"/>
      <c r="E95" s="867"/>
      <c r="F95" s="1229"/>
      <c r="G95" s="867"/>
      <c r="H95" s="867"/>
      <c r="I95" s="867"/>
      <c r="J95" s="1218">
        <f>SUM(J92:J94)/3</f>
        <v>0.87273324058739321</v>
      </c>
      <c r="K95" s="867"/>
      <c r="L95" s="867"/>
      <c r="M95" s="867"/>
      <c r="N95" s="1178" t="s">
        <v>1172</v>
      </c>
      <c r="O95" s="1178"/>
      <c r="P95" s="1178"/>
      <c r="Q95" s="902"/>
      <c r="R95" s="1186"/>
    </row>
    <row r="96" spans="1:18" hidden="1" x14ac:dyDescent="0.25">
      <c r="A96" s="915"/>
      <c r="B96" s="1226"/>
      <c r="C96" s="867"/>
      <c r="D96" s="867"/>
      <c r="E96" s="867"/>
      <c r="F96" s="1229"/>
      <c r="G96" s="867"/>
      <c r="H96" s="867"/>
      <c r="I96" s="867"/>
      <c r="J96" s="867" t="s">
        <v>109</v>
      </c>
      <c r="K96" s="867"/>
      <c r="L96" s="867"/>
      <c r="M96" s="867"/>
      <c r="N96" s="1214">
        <f>SUM(H94*J95)</f>
        <v>49718.349207987405</v>
      </c>
      <c r="O96" s="902" t="s">
        <v>550</v>
      </c>
      <c r="P96" s="902"/>
      <c r="Q96" s="902" t="s">
        <v>852</v>
      </c>
      <c r="R96" s="1243"/>
    </row>
    <row r="97" spans="1:19" hidden="1" x14ac:dyDescent="0.25">
      <c r="A97" s="915"/>
      <c r="B97" s="1226"/>
      <c r="C97" s="867"/>
      <c r="D97" s="867"/>
      <c r="E97" s="867"/>
      <c r="F97" s="1229"/>
      <c r="G97" s="867"/>
      <c r="H97" s="867"/>
      <c r="I97" s="867"/>
      <c r="J97" s="867"/>
      <c r="K97" s="867"/>
      <c r="L97" s="867"/>
      <c r="M97" s="867"/>
      <c r="N97" s="1215">
        <f>SUM(H94-N96)</f>
        <v>7250.2030320125996</v>
      </c>
      <c r="O97" s="867" t="s">
        <v>551</v>
      </c>
      <c r="P97" s="867"/>
      <c r="Q97" s="867"/>
      <c r="R97" s="1210"/>
    </row>
    <row r="98" spans="1:19" ht="13.8" hidden="1" thickBot="1" x14ac:dyDescent="0.3">
      <c r="A98" s="915"/>
      <c r="B98" s="1226"/>
      <c r="C98" s="867"/>
      <c r="D98" s="867"/>
      <c r="E98" s="867"/>
      <c r="F98" s="1229"/>
      <c r="G98" s="867"/>
      <c r="H98" s="867"/>
      <c r="I98" s="867"/>
      <c r="J98" s="867"/>
      <c r="K98" s="867"/>
      <c r="L98" s="1221"/>
      <c r="M98" s="1229"/>
      <c r="N98" s="1216">
        <f>SUM(N96:N97)</f>
        <v>56968.552240000005</v>
      </c>
      <c r="O98" s="867" t="s">
        <v>601</v>
      </c>
      <c r="P98" s="867"/>
      <c r="Q98" s="867"/>
      <c r="R98" s="1210"/>
    </row>
    <row r="99" spans="1:19" ht="13.8" hidden="1" thickTop="1" x14ac:dyDescent="0.25">
      <c r="A99" s="915"/>
      <c r="B99" s="1235"/>
      <c r="C99" s="1211"/>
      <c r="D99" s="1211"/>
      <c r="E99" s="1211"/>
      <c r="F99" s="1217"/>
      <c r="G99" s="1211"/>
      <c r="H99" s="1211"/>
      <c r="I99" s="1211"/>
      <c r="J99" s="1211"/>
      <c r="K99" s="1211"/>
      <c r="L99" s="1217"/>
      <c r="M99" s="1217"/>
      <c r="N99" s="1211"/>
      <c r="O99" s="1211"/>
      <c r="P99" s="1211"/>
      <c r="Q99" s="1211"/>
      <c r="R99" s="1212"/>
    </row>
    <row r="100" spans="1:19" hidden="1" x14ac:dyDescent="0.25">
      <c r="A100" s="915"/>
      <c r="B100" s="915"/>
      <c r="C100" s="915"/>
      <c r="D100" s="915"/>
      <c r="E100" s="915"/>
      <c r="F100" s="915"/>
      <c r="G100" s="915"/>
      <c r="H100" s="915"/>
      <c r="I100" s="915"/>
      <c r="J100" s="915"/>
      <c r="K100" s="915"/>
      <c r="L100" s="915"/>
      <c r="M100" s="915"/>
      <c r="N100" s="915"/>
      <c r="O100" s="915"/>
      <c r="P100" s="915"/>
      <c r="Q100" s="915"/>
      <c r="R100" s="915"/>
      <c r="S100" s="165"/>
    </row>
    <row r="101" spans="1:19" hidden="1" x14ac:dyDescent="0.25">
      <c r="A101" s="915"/>
      <c r="B101" s="1224" t="s">
        <v>1</v>
      </c>
      <c r="C101" s="1225"/>
      <c r="D101" s="1225"/>
      <c r="E101" s="1206"/>
      <c r="F101" s="1237"/>
      <c r="G101" s="1206"/>
      <c r="H101" s="1206"/>
      <c r="I101" s="1206"/>
      <c r="J101" s="1206"/>
      <c r="K101" s="1206"/>
      <c r="L101" s="1206"/>
      <c r="M101" s="1206"/>
      <c r="N101" s="1206"/>
      <c r="O101" s="1206"/>
      <c r="P101" s="1206"/>
      <c r="Q101" s="1206"/>
      <c r="R101" s="1207"/>
      <c r="S101" s="165"/>
    </row>
    <row r="102" spans="1:19" hidden="1" x14ac:dyDescent="0.25">
      <c r="A102" s="915"/>
      <c r="B102" s="1226"/>
      <c r="C102" s="867"/>
      <c r="D102" s="867"/>
      <c r="E102" s="867"/>
      <c r="F102" s="1229"/>
      <c r="G102" s="867"/>
      <c r="H102" s="867"/>
      <c r="I102" s="867"/>
      <c r="J102" s="867"/>
      <c r="K102" s="867"/>
      <c r="L102" s="867"/>
      <c r="M102" s="867"/>
      <c r="N102" s="867"/>
      <c r="O102" s="867"/>
      <c r="P102" s="867"/>
      <c r="Q102" s="867"/>
      <c r="R102" s="1208"/>
      <c r="S102" s="165"/>
    </row>
    <row r="103" spans="1:19" hidden="1" x14ac:dyDescent="0.25">
      <c r="A103" s="915"/>
      <c r="B103" s="1244" t="s">
        <v>4</v>
      </c>
      <c r="C103" s="867"/>
      <c r="D103" s="867" t="s">
        <v>1002</v>
      </c>
      <c r="E103" s="867"/>
      <c r="F103" s="1229">
        <v>43701.02</v>
      </c>
      <c r="G103" s="867"/>
      <c r="H103" s="1214">
        <f>SUM(F103*1.0765)</f>
        <v>47044.148029999997</v>
      </c>
      <c r="I103" s="867"/>
      <c r="J103" s="1218">
        <f>SUM(H103/H105)</f>
        <v>0.77341353049195727</v>
      </c>
      <c r="K103" s="867"/>
      <c r="L103" s="902" t="s">
        <v>6</v>
      </c>
      <c r="M103" s="867"/>
      <c r="N103" s="867" t="s">
        <v>103</v>
      </c>
      <c r="O103" s="867"/>
      <c r="P103" s="867"/>
      <c r="Q103" s="867"/>
      <c r="R103" s="1208"/>
      <c r="S103" s="165"/>
    </row>
    <row r="104" spans="1:19" hidden="1" x14ac:dyDescent="0.25">
      <c r="A104" s="915"/>
      <c r="B104" s="1230" t="s">
        <v>104</v>
      </c>
      <c r="C104" s="867"/>
      <c r="D104" s="867"/>
      <c r="E104" s="867"/>
      <c r="F104" s="1229"/>
      <c r="G104" s="867"/>
      <c r="H104" s="1214"/>
      <c r="I104" s="867"/>
      <c r="J104" s="1219">
        <f>+J92</f>
        <v>0.79800816928746998</v>
      </c>
      <c r="K104" s="867"/>
      <c r="L104" s="902" t="s">
        <v>1059</v>
      </c>
      <c r="M104" s="867"/>
      <c r="N104" s="867" t="s">
        <v>778</v>
      </c>
      <c r="O104" s="867"/>
      <c r="P104" s="867"/>
      <c r="Q104" s="867"/>
      <c r="R104" s="1208"/>
      <c r="S104" s="165"/>
    </row>
    <row r="105" spans="1:19" hidden="1" x14ac:dyDescent="0.25">
      <c r="A105" s="915"/>
      <c r="B105" s="1245" t="s">
        <v>5</v>
      </c>
      <c r="C105" s="867"/>
      <c r="D105" s="867" t="s">
        <v>1006</v>
      </c>
      <c r="E105" s="867"/>
      <c r="F105" s="1229">
        <v>56504.08</v>
      </c>
      <c r="G105" s="867"/>
      <c r="H105" s="1214">
        <f>SUM(F105*1.0765)</f>
        <v>60826.642120000004</v>
      </c>
      <c r="I105" s="867"/>
      <c r="J105" s="1219">
        <f>+J93</f>
        <v>1.0707663175949991</v>
      </c>
      <c r="K105" s="867"/>
      <c r="L105" s="902" t="s">
        <v>273</v>
      </c>
      <c r="M105" s="867"/>
      <c r="N105" s="867"/>
      <c r="O105" s="867"/>
      <c r="P105" s="867"/>
      <c r="Q105" s="867"/>
      <c r="R105" s="1208"/>
      <c r="S105" s="165"/>
    </row>
    <row r="106" spans="1:19" hidden="1" x14ac:dyDescent="0.25">
      <c r="A106" s="915"/>
      <c r="B106" s="1226"/>
      <c r="C106" s="867"/>
      <c r="D106" s="867"/>
      <c r="E106" s="867"/>
      <c r="F106" s="1229"/>
      <c r="G106" s="867"/>
      <c r="H106" s="867"/>
      <c r="I106" s="867"/>
      <c r="J106" s="1218">
        <f>SUM(J103:J105)/3</f>
        <v>0.88072933912480877</v>
      </c>
      <c r="K106" s="867"/>
      <c r="L106" s="867"/>
      <c r="M106" s="867"/>
      <c r="N106" s="869" t="s">
        <v>8</v>
      </c>
      <c r="O106" s="909"/>
      <c r="P106" s="909"/>
      <c r="Q106" s="867"/>
      <c r="R106" s="1208"/>
      <c r="S106" s="165"/>
    </row>
    <row r="107" spans="1:19" hidden="1" x14ac:dyDescent="0.25">
      <c r="A107" s="915"/>
      <c r="B107" s="1226"/>
      <c r="C107" s="867"/>
      <c r="D107" s="867"/>
      <c r="E107" s="867"/>
      <c r="F107" s="1229"/>
      <c r="G107" s="867"/>
      <c r="H107" s="867"/>
      <c r="I107" s="867"/>
      <c r="J107" s="867" t="s">
        <v>109</v>
      </c>
      <c r="K107" s="867"/>
      <c r="L107" s="867"/>
      <c r="M107" s="867"/>
      <c r="N107" s="1214">
        <f>SUM(H105*J106)</f>
        <v>53571.808315528862</v>
      </c>
      <c r="O107" s="902" t="s">
        <v>9</v>
      </c>
      <c r="P107" s="909"/>
      <c r="Q107" s="909" t="s">
        <v>852</v>
      </c>
      <c r="R107" s="1209"/>
      <c r="S107" s="165"/>
    </row>
    <row r="108" spans="1:19" hidden="1" x14ac:dyDescent="0.25">
      <c r="A108" s="915"/>
      <c r="B108" s="1226"/>
      <c r="C108" s="867"/>
      <c r="D108" s="867"/>
      <c r="E108" s="867"/>
      <c r="F108" s="1229"/>
      <c r="G108" s="867"/>
      <c r="H108" s="867"/>
      <c r="I108" s="867"/>
      <c r="J108" s="867"/>
      <c r="K108" s="867"/>
      <c r="L108" s="867"/>
      <c r="M108" s="867"/>
      <c r="N108" s="1214">
        <f>SUM(H105-N107)</f>
        <v>7254.8338044711418</v>
      </c>
      <c r="O108" s="902" t="s">
        <v>7</v>
      </c>
      <c r="P108" s="867"/>
      <c r="Q108" s="867"/>
      <c r="R108" s="1210"/>
      <c r="S108" s="165"/>
    </row>
    <row r="109" spans="1:19" hidden="1" x14ac:dyDescent="0.25">
      <c r="A109" s="915"/>
      <c r="B109" s="1235"/>
      <c r="C109" s="1211"/>
      <c r="D109" s="1211"/>
      <c r="E109" s="1211"/>
      <c r="F109" s="1217"/>
      <c r="G109" s="1211"/>
      <c r="H109" s="1211"/>
      <c r="I109" s="1211"/>
      <c r="J109" s="1211"/>
      <c r="K109" s="1211"/>
      <c r="L109" s="1246"/>
      <c r="M109" s="1217"/>
      <c r="N109" s="1247">
        <f>SUM(N107:N108)</f>
        <v>60826.642120000004</v>
      </c>
      <c r="O109" s="1211" t="s">
        <v>601</v>
      </c>
      <c r="P109" s="1211"/>
      <c r="Q109" s="1211"/>
      <c r="R109" s="1248"/>
      <c r="S109" s="165"/>
    </row>
    <row r="110" spans="1:19" hidden="1" x14ac:dyDescent="0.25">
      <c r="A110" s="915"/>
      <c r="B110" s="867"/>
      <c r="C110" s="867"/>
      <c r="D110" s="867"/>
      <c r="E110" s="867"/>
      <c r="F110" s="1229"/>
      <c r="G110" s="867"/>
      <c r="H110" s="867"/>
      <c r="I110" s="867"/>
      <c r="J110" s="867"/>
      <c r="K110" s="867"/>
      <c r="L110" s="1229"/>
      <c r="M110" s="1229"/>
      <c r="N110" s="867"/>
      <c r="O110" s="867"/>
      <c r="P110" s="867"/>
      <c r="Q110" s="867"/>
      <c r="R110" s="867"/>
      <c r="S110" s="165"/>
    </row>
    <row r="111" spans="1:19" x14ac:dyDescent="0.25">
      <c r="A111" s="915"/>
      <c r="B111" s="915"/>
      <c r="C111" s="915"/>
      <c r="D111" s="915"/>
      <c r="E111" s="915"/>
      <c r="F111" s="915"/>
      <c r="G111" s="915"/>
      <c r="H111" s="915"/>
      <c r="I111" s="915"/>
      <c r="J111" s="915"/>
      <c r="K111" s="915"/>
      <c r="L111" s="915"/>
      <c r="M111" s="915"/>
      <c r="N111" s="915"/>
      <c r="O111" s="915"/>
      <c r="P111" s="915"/>
      <c r="Q111" s="915"/>
      <c r="R111" s="915"/>
    </row>
    <row r="112" spans="1:19" x14ac:dyDescent="0.25">
      <c r="A112" s="915"/>
      <c r="B112" s="915"/>
      <c r="C112" s="915"/>
      <c r="D112" s="915"/>
      <c r="E112" s="915"/>
      <c r="F112" s="915"/>
      <c r="G112" s="915"/>
      <c r="H112" s="915"/>
      <c r="I112" s="915"/>
      <c r="J112" s="915"/>
      <c r="K112" s="915"/>
      <c r="L112" s="915"/>
      <c r="M112" s="915"/>
      <c r="N112" s="915"/>
      <c r="O112" s="915"/>
      <c r="P112" s="915"/>
      <c r="Q112" s="915"/>
      <c r="R112" s="915"/>
    </row>
    <row r="113" spans="1:18" x14ac:dyDescent="0.25">
      <c r="A113" s="915"/>
      <c r="B113" s="1224" t="s">
        <v>2038</v>
      </c>
      <c r="C113" s="1225"/>
      <c r="D113" s="1225"/>
      <c r="E113" s="1206"/>
      <c r="F113" s="1237"/>
      <c r="G113" s="1206"/>
      <c r="H113" s="1206"/>
      <c r="I113" s="1206"/>
      <c r="J113" s="1206"/>
      <c r="K113" s="1206"/>
      <c r="L113" s="1206"/>
      <c r="M113" s="229"/>
      <c r="N113" s="1206"/>
      <c r="O113" s="1206"/>
      <c r="P113" s="1206"/>
      <c r="Q113" s="1206"/>
      <c r="R113" s="1207"/>
    </row>
    <row r="114" spans="1:18" x14ac:dyDescent="0.25">
      <c r="A114" s="915"/>
      <c r="B114" s="1226"/>
      <c r="C114" s="867"/>
      <c r="D114" s="867"/>
      <c r="E114" s="867"/>
      <c r="F114" s="1229"/>
      <c r="G114" s="867"/>
      <c r="H114" s="867"/>
      <c r="I114" s="867"/>
      <c r="J114" s="867"/>
      <c r="K114" s="867"/>
      <c r="L114" s="867"/>
      <c r="M114" s="227"/>
      <c r="N114" s="867"/>
      <c r="O114" s="867"/>
      <c r="P114" s="867"/>
      <c r="Q114" s="867"/>
      <c r="R114" s="1208"/>
    </row>
    <row r="115" spans="1:18" x14ac:dyDescent="0.25">
      <c r="A115" s="915"/>
      <c r="B115" s="1249" t="s">
        <v>2039</v>
      </c>
      <c r="C115" s="867"/>
      <c r="D115" s="867" t="s">
        <v>1002</v>
      </c>
      <c r="E115" s="867"/>
      <c r="F115" s="106">
        <v>49084.68</v>
      </c>
      <c r="G115" s="867"/>
      <c r="H115" s="1214">
        <f>SUM(F115*1.0765)</f>
        <v>52839.658020000003</v>
      </c>
      <c r="I115" s="867"/>
      <c r="J115" s="1218">
        <f>SUM(H115/H117)</f>
        <v>0.99548565556357116</v>
      </c>
      <c r="K115" s="867"/>
      <c r="L115" s="909" t="s">
        <v>2518</v>
      </c>
      <c r="M115" s="227"/>
      <c r="N115" s="867" t="s">
        <v>103</v>
      </c>
      <c r="O115" s="867"/>
      <c r="P115" s="867"/>
      <c r="Q115" s="867"/>
      <c r="R115" s="1208"/>
    </row>
    <row r="116" spans="1:18" x14ac:dyDescent="0.25">
      <c r="A116" s="915"/>
      <c r="B116" s="1230" t="s">
        <v>104</v>
      </c>
      <c r="C116" s="867"/>
      <c r="D116" s="867"/>
      <c r="E116" s="867"/>
      <c r="F116" s="1229"/>
      <c r="G116" s="867"/>
      <c r="H116" s="1214"/>
      <c r="I116" s="867"/>
      <c r="J116" s="1219">
        <v>0.82269999999999999</v>
      </c>
      <c r="K116" s="867"/>
      <c r="L116" s="909" t="s">
        <v>1809</v>
      </c>
      <c r="M116" s="227"/>
      <c r="N116" s="867" t="s">
        <v>778</v>
      </c>
      <c r="O116" s="867"/>
      <c r="P116" s="867"/>
      <c r="Q116" s="867"/>
      <c r="R116" s="1208"/>
    </row>
    <row r="117" spans="1:18" x14ac:dyDescent="0.25">
      <c r="A117" s="915"/>
      <c r="B117" s="1250" t="s">
        <v>2040</v>
      </c>
      <c r="C117" s="867"/>
      <c r="D117" s="140" t="s">
        <v>1006</v>
      </c>
      <c r="E117" s="140"/>
      <c r="F117" s="106">
        <v>49307.27</v>
      </c>
      <c r="G117" s="867"/>
      <c r="H117" s="1214">
        <f>SUM(F117*1.0765)</f>
        <v>53079.276155</v>
      </c>
      <c r="I117" s="867"/>
      <c r="J117" s="1220">
        <v>0.77339999999999998</v>
      </c>
      <c r="K117" s="867"/>
      <c r="L117" s="909" t="s">
        <v>1675</v>
      </c>
      <c r="M117" s="227"/>
      <c r="N117" s="867"/>
      <c r="O117" s="867"/>
      <c r="P117" s="867"/>
      <c r="Q117" s="867"/>
      <c r="R117" s="1208"/>
    </row>
    <row r="118" spans="1:18" x14ac:dyDescent="0.25">
      <c r="A118" s="915"/>
      <c r="B118" s="1226"/>
      <c r="C118" s="867"/>
      <c r="D118" s="867"/>
      <c r="E118" s="867"/>
      <c r="F118" s="1229"/>
      <c r="G118" s="867"/>
      <c r="H118" s="867"/>
      <c r="I118" s="867"/>
      <c r="J118" s="1218">
        <f>SUM(J115:J117)/3</f>
        <v>0.86386188518785711</v>
      </c>
      <c r="K118" s="867"/>
      <c r="L118" s="867"/>
      <c r="M118" s="227"/>
      <c r="N118" s="1213" t="s">
        <v>1988</v>
      </c>
      <c r="O118" s="909"/>
      <c r="P118" s="909"/>
      <c r="Q118" s="867"/>
      <c r="R118" s="1208"/>
    </row>
    <row r="119" spans="1:18" x14ac:dyDescent="0.25">
      <c r="A119" s="915"/>
      <c r="B119" s="1226"/>
      <c r="C119" s="867"/>
      <c r="D119" s="867"/>
      <c r="E119" s="867"/>
      <c r="F119" s="1229"/>
      <c r="G119" s="867"/>
      <c r="H119" s="867"/>
      <c r="I119" s="867"/>
      <c r="J119" s="867" t="s">
        <v>109</v>
      </c>
      <c r="K119" s="867"/>
      <c r="L119" s="867"/>
      <c r="M119" s="227"/>
      <c r="N119" s="1214">
        <f>SUM(H117*J118)</f>
        <v>45853.16356366517</v>
      </c>
      <c r="O119" s="909" t="s">
        <v>2036</v>
      </c>
      <c r="P119" s="909"/>
      <c r="Q119" s="909" t="s">
        <v>852</v>
      </c>
      <c r="R119" s="1209"/>
    </row>
    <row r="120" spans="1:18" x14ac:dyDescent="0.25">
      <c r="A120" s="915"/>
      <c r="B120" s="1226"/>
      <c r="C120" s="867"/>
      <c r="D120" s="867"/>
      <c r="E120" s="867"/>
      <c r="F120" s="1229"/>
      <c r="G120" s="867"/>
      <c r="H120" s="867"/>
      <c r="I120" s="867"/>
      <c r="J120" s="867"/>
      <c r="K120" s="867"/>
      <c r="L120" s="867"/>
      <c r="M120" s="227"/>
      <c r="N120" s="1215">
        <f>SUM(H117-N119)</f>
        <v>7226.1125913348296</v>
      </c>
      <c r="O120" s="909" t="s">
        <v>2037</v>
      </c>
      <c r="P120" s="867"/>
      <c r="Q120" s="867"/>
      <c r="R120" s="1210"/>
    </row>
    <row r="121" spans="1:18" ht="13.8" thickBot="1" x14ac:dyDescent="0.3">
      <c r="A121" s="915"/>
      <c r="B121" s="1226"/>
      <c r="C121" s="867"/>
      <c r="D121" s="867"/>
      <c r="E121" s="867"/>
      <c r="F121" s="1229"/>
      <c r="G121" s="867"/>
      <c r="H121" s="867"/>
      <c r="I121" s="867"/>
      <c r="J121" s="867"/>
      <c r="K121" s="867"/>
      <c r="L121" s="1221"/>
      <c r="M121" s="228"/>
      <c r="N121" s="1216">
        <f>SUM(N119:N120)</f>
        <v>53079.276155</v>
      </c>
      <c r="O121" s="867" t="s">
        <v>601</v>
      </c>
      <c r="P121" s="867"/>
      <c r="Q121" s="867"/>
      <c r="R121" s="1210"/>
    </row>
    <row r="122" spans="1:18" ht="13.8" thickTop="1" x14ac:dyDescent="0.25">
      <c r="A122" s="915"/>
      <c r="B122" s="1235"/>
      <c r="C122" s="1211"/>
      <c r="D122" s="1211"/>
      <c r="E122" s="1211"/>
      <c r="F122" s="1217"/>
      <c r="G122" s="1211"/>
      <c r="H122" s="1211"/>
      <c r="I122" s="1211"/>
      <c r="J122" s="1211"/>
      <c r="K122" s="1211"/>
      <c r="L122" s="1217"/>
      <c r="M122" s="234"/>
      <c r="N122" s="1211"/>
      <c r="O122" s="1211"/>
      <c r="P122" s="1211"/>
      <c r="Q122" s="1211"/>
      <c r="R122" s="1212"/>
    </row>
    <row r="123" spans="1:18" x14ac:dyDescent="0.25">
      <c r="A123" s="915"/>
      <c r="B123" s="915"/>
      <c r="C123" s="915"/>
      <c r="D123" s="915"/>
      <c r="E123" s="915"/>
      <c r="F123" s="915"/>
      <c r="G123" s="915"/>
      <c r="H123" s="915"/>
      <c r="I123" s="915"/>
      <c r="J123" s="915"/>
      <c r="K123" s="915"/>
      <c r="L123" s="915"/>
      <c r="N123" s="915"/>
      <c r="O123" s="915"/>
      <c r="P123" s="915"/>
      <c r="Q123" s="915"/>
      <c r="R123" s="915"/>
    </row>
    <row r="124" spans="1:18" x14ac:dyDescent="0.25">
      <c r="A124" s="915"/>
      <c r="B124" s="915"/>
      <c r="C124" s="915"/>
      <c r="D124" s="915"/>
      <c r="E124" s="915"/>
      <c r="F124" s="915"/>
      <c r="G124" s="915"/>
      <c r="H124" s="915"/>
      <c r="I124" s="915"/>
      <c r="J124" s="915"/>
      <c r="K124" s="915"/>
      <c r="L124" s="915"/>
      <c r="N124" s="915"/>
      <c r="O124" s="915"/>
      <c r="P124" s="915"/>
      <c r="Q124" s="915"/>
      <c r="R124" s="915"/>
    </row>
    <row r="125" spans="1:18" x14ac:dyDescent="0.25">
      <c r="A125" s="915"/>
      <c r="B125" s="1224" t="s">
        <v>2515</v>
      </c>
      <c r="C125" s="1225"/>
      <c r="D125" s="1225"/>
      <c r="E125" s="1206"/>
      <c r="F125" s="1237"/>
      <c r="G125" s="1206"/>
      <c r="H125" s="1206"/>
      <c r="I125" s="1206"/>
      <c r="J125" s="1206"/>
      <c r="K125" s="1206"/>
      <c r="L125" s="1206"/>
      <c r="M125" s="229"/>
      <c r="N125" s="1206"/>
      <c r="O125" s="1206"/>
      <c r="P125" s="1206"/>
      <c r="Q125" s="1206"/>
      <c r="R125" s="1207"/>
    </row>
    <row r="126" spans="1:18" x14ac:dyDescent="0.25">
      <c r="A126" s="915"/>
      <c r="B126" s="1226"/>
      <c r="C126" s="867"/>
      <c r="D126" s="867"/>
      <c r="E126" s="867"/>
      <c r="F126" s="1229"/>
      <c r="G126" s="867"/>
      <c r="H126" s="867"/>
      <c r="I126" s="867"/>
      <c r="J126" s="867"/>
      <c r="K126" s="867"/>
      <c r="L126" s="867"/>
      <c r="M126" s="227"/>
      <c r="N126" s="867"/>
      <c r="O126" s="867"/>
      <c r="P126" s="867"/>
      <c r="Q126" s="867"/>
      <c r="R126" s="1208"/>
    </row>
    <row r="127" spans="1:18" x14ac:dyDescent="0.25">
      <c r="A127" s="915"/>
      <c r="B127" s="1249" t="s">
        <v>2516</v>
      </c>
      <c r="C127" s="867"/>
      <c r="D127" s="867" t="s">
        <v>1002</v>
      </c>
      <c r="E127" s="140"/>
      <c r="F127" s="106">
        <v>41681.17</v>
      </c>
      <c r="G127" s="867"/>
      <c r="H127" s="1214">
        <f>SUM(F127*1.0765)</f>
        <v>44869.779504999999</v>
      </c>
      <c r="I127" s="867"/>
      <c r="J127" s="1218">
        <f>SUM(H127/H129)</f>
        <v>0.84228648495505976</v>
      </c>
      <c r="K127" s="867"/>
      <c r="L127" s="909" t="s">
        <v>2521</v>
      </c>
      <c r="M127" s="227"/>
      <c r="N127" s="867" t="s">
        <v>103</v>
      </c>
      <c r="O127" s="867"/>
      <c r="P127" s="867"/>
      <c r="Q127" s="867"/>
      <c r="R127" s="1208"/>
    </row>
    <row r="128" spans="1:18" x14ac:dyDescent="0.25">
      <c r="A128" s="915"/>
      <c r="B128" s="1230" t="s">
        <v>104</v>
      </c>
      <c r="C128" s="867"/>
      <c r="D128" s="867"/>
      <c r="E128" s="867"/>
      <c r="F128" s="1229"/>
      <c r="G128" s="867"/>
      <c r="H128" s="1214"/>
      <c r="I128" s="867"/>
      <c r="J128" s="1219">
        <f>J115</f>
        <v>0.99548565556357116</v>
      </c>
      <c r="K128" s="867"/>
      <c r="L128" s="909" t="s">
        <v>2518</v>
      </c>
      <c r="M128" s="227"/>
      <c r="N128" s="867" t="s">
        <v>778</v>
      </c>
      <c r="O128" s="867"/>
      <c r="P128" s="867"/>
      <c r="Q128" s="867"/>
      <c r="R128" s="1208"/>
    </row>
    <row r="129" spans="1:18" x14ac:dyDescent="0.25">
      <c r="A129" s="915"/>
      <c r="B129" s="1250" t="s">
        <v>2517</v>
      </c>
      <c r="C129" s="867"/>
      <c r="D129" s="867" t="s">
        <v>1006</v>
      </c>
      <c r="E129" s="140"/>
      <c r="F129" s="106">
        <v>49485.74</v>
      </c>
      <c r="G129" s="867"/>
      <c r="H129" s="1214">
        <f>SUM(F129*1.0765)</f>
        <v>53271.399109999998</v>
      </c>
      <c r="I129" s="867"/>
      <c r="J129" s="1220">
        <f>J116</f>
        <v>0.82269999999999999</v>
      </c>
      <c r="K129" s="867"/>
      <c r="L129" s="909" t="s">
        <v>1809</v>
      </c>
      <c r="M129" s="227"/>
      <c r="N129" s="867"/>
      <c r="O129" s="867"/>
      <c r="P129" s="867"/>
      <c r="Q129" s="867"/>
      <c r="R129" s="1208"/>
    </row>
    <row r="130" spans="1:18" x14ac:dyDescent="0.25">
      <c r="A130" s="915"/>
      <c r="B130" s="1226"/>
      <c r="C130" s="867"/>
      <c r="D130" s="867"/>
      <c r="E130" s="867"/>
      <c r="F130" s="1229"/>
      <c r="G130" s="867"/>
      <c r="H130" s="867"/>
      <c r="I130" s="867"/>
      <c r="J130" s="1218">
        <f>SUM(J127:J129)/3</f>
        <v>0.88682404683954363</v>
      </c>
      <c r="K130" s="867"/>
      <c r="L130" s="867"/>
      <c r="M130" s="227"/>
      <c r="N130" s="1213" t="s">
        <v>2066</v>
      </c>
      <c r="O130" s="909"/>
      <c r="P130" s="909"/>
      <c r="Q130" s="867"/>
      <c r="R130" s="1208"/>
    </row>
    <row r="131" spans="1:18" x14ac:dyDescent="0.25">
      <c r="A131" s="915"/>
      <c r="B131" s="1226"/>
      <c r="C131" s="867"/>
      <c r="D131" s="867"/>
      <c r="E131" s="867"/>
      <c r="F131" s="1229"/>
      <c r="G131" s="867"/>
      <c r="H131" s="867"/>
      <c r="I131" s="867"/>
      <c r="J131" s="867" t="s">
        <v>109</v>
      </c>
      <c r="K131" s="867"/>
      <c r="L131" s="867"/>
      <c r="M131" s="227"/>
      <c r="N131" s="1214">
        <f>SUM(H129*J130)</f>
        <v>47242.357739534658</v>
      </c>
      <c r="O131" s="909" t="s">
        <v>2519</v>
      </c>
      <c r="P131" s="909"/>
      <c r="Q131" s="909" t="s">
        <v>852</v>
      </c>
      <c r="R131" s="1209"/>
    </row>
    <row r="132" spans="1:18" x14ac:dyDescent="0.25">
      <c r="A132" s="915"/>
      <c r="B132" s="1226"/>
      <c r="C132" s="867"/>
      <c r="D132" s="867"/>
      <c r="E132" s="867"/>
      <c r="F132" s="1229"/>
      <c r="G132" s="867"/>
      <c r="H132" s="867"/>
      <c r="I132" s="867"/>
      <c r="J132" s="867"/>
      <c r="K132" s="867"/>
      <c r="L132" s="867"/>
      <c r="M132" s="227"/>
      <c r="N132" s="1215">
        <f>SUM(H129-N131)</f>
        <v>6029.0413704653402</v>
      </c>
      <c r="O132" s="909" t="s">
        <v>2520</v>
      </c>
      <c r="P132" s="867"/>
      <c r="Q132" s="867"/>
      <c r="R132" s="1210"/>
    </row>
    <row r="133" spans="1:18" ht="13.8" thickBot="1" x14ac:dyDescent="0.3">
      <c r="A133" s="915"/>
      <c r="B133" s="1226"/>
      <c r="C133" s="867"/>
      <c r="D133" s="867"/>
      <c r="E133" s="867"/>
      <c r="F133" s="1229"/>
      <c r="G133" s="867"/>
      <c r="H133" s="867"/>
      <c r="I133" s="867"/>
      <c r="J133" s="867"/>
      <c r="K133" s="867"/>
      <c r="L133" s="1221"/>
      <c r="M133" s="228"/>
      <c r="N133" s="1216">
        <f>SUM(N131:N132)</f>
        <v>53271.399109999998</v>
      </c>
      <c r="O133" s="867" t="s">
        <v>601</v>
      </c>
      <c r="P133" s="867"/>
      <c r="Q133" s="867"/>
      <c r="R133" s="1210"/>
    </row>
    <row r="134" spans="1:18" ht="13.8" thickTop="1" x14ac:dyDescent="0.25">
      <c r="A134" s="915"/>
      <c r="B134" s="1235"/>
      <c r="C134" s="1211"/>
      <c r="D134" s="1211"/>
      <c r="E134" s="1211"/>
      <c r="F134" s="1217"/>
      <c r="G134" s="1211"/>
      <c r="H134" s="1211"/>
      <c r="I134" s="1211"/>
      <c r="J134" s="1211"/>
      <c r="K134" s="1211"/>
      <c r="L134" s="1217"/>
      <c r="M134" s="1217"/>
      <c r="N134" s="1211"/>
      <c r="O134" s="1211"/>
      <c r="P134" s="1211"/>
      <c r="Q134" s="1211"/>
      <c r="R134" s="1212"/>
    </row>
    <row r="135" spans="1:18" x14ac:dyDescent="0.25">
      <c r="A135" s="915"/>
      <c r="B135" s="915"/>
      <c r="C135" s="915"/>
      <c r="D135" s="915"/>
      <c r="E135" s="915"/>
      <c r="F135" s="915"/>
      <c r="G135" s="915"/>
      <c r="H135" s="915"/>
      <c r="I135" s="915"/>
      <c r="J135" s="915"/>
      <c r="K135" s="915"/>
      <c r="L135" s="915"/>
      <c r="M135" s="915"/>
      <c r="N135" s="915"/>
      <c r="O135" s="915"/>
      <c r="P135" s="915"/>
      <c r="Q135" s="915"/>
      <c r="R135" s="915"/>
    </row>
    <row r="136" spans="1:18" x14ac:dyDescent="0.25">
      <c r="A136" s="915"/>
      <c r="B136" s="915"/>
      <c r="C136" s="915"/>
      <c r="D136" s="915"/>
      <c r="E136" s="915"/>
      <c r="F136" s="915"/>
      <c r="G136" s="915"/>
      <c r="H136" s="915"/>
      <c r="I136" s="915"/>
      <c r="J136" s="915"/>
      <c r="K136" s="915"/>
      <c r="L136" s="915"/>
      <c r="M136" s="915"/>
      <c r="N136" s="915"/>
      <c r="O136" s="915"/>
      <c r="P136" s="915"/>
      <c r="Q136" s="915"/>
      <c r="R136" s="915"/>
    </row>
    <row r="137" spans="1:18" x14ac:dyDescent="0.25">
      <c r="A137" s="915"/>
      <c r="B137" s="1224" t="s">
        <v>2927</v>
      </c>
      <c r="C137" s="1225"/>
      <c r="D137" s="1225"/>
      <c r="E137" s="1206"/>
      <c r="F137" s="1237"/>
      <c r="G137" s="1206"/>
      <c r="H137" s="1206"/>
      <c r="I137" s="1206"/>
      <c r="J137" s="1206"/>
      <c r="K137" s="1206"/>
      <c r="L137" s="1206"/>
      <c r="M137" s="229"/>
      <c r="N137" s="1206"/>
      <c r="O137" s="1206"/>
      <c r="P137" s="1206"/>
      <c r="Q137" s="1206"/>
      <c r="R137" s="1207"/>
    </row>
    <row r="138" spans="1:18" x14ac:dyDescent="0.25">
      <c r="A138" s="915"/>
      <c r="B138" s="1226"/>
      <c r="C138" s="867"/>
      <c r="D138" s="867"/>
      <c r="E138" s="867"/>
      <c r="F138" s="1229"/>
      <c r="G138" s="867"/>
      <c r="H138" s="867"/>
      <c r="I138" s="867"/>
      <c r="J138" s="867"/>
      <c r="K138" s="867"/>
      <c r="L138" s="867"/>
      <c r="M138" s="227"/>
      <c r="N138" s="867"/>
      <c r="O138" s="867"/>
      <c r="P138" s="867"/>
      <c r="Q138" s="867"/>
      <c r="R138" s="1208"/>
    </row>
    <row r="139" spans="1:18" x14ac:dyDescent="0.25">
      <c r="A139" s="915"/>
      <c r="B139" s="1249" t="s">
        <v>2928</v>
      </c>
      <c r="C139" s="867"/>
      <c r="D139" s="867" t="s">
        <v>1002</v>
      </c>
      <c r="E139" s="867"/>
      <c r="F139" s="106">
        <v>31263.18</v>
      </c>
      <c r="G139" s="867"/>
      <c r="H139" s="1214">
        <f>SUM(F139*1.0765)</f>
        <v>33654.813269999999</v>
      </c>
      <c r="I139" s="867"/>
      <c r="J139" s="1218">
        <f>SUM(H139/H141)</f>
        <v>0.6325423918110481</v>
      </c>
      <c r="K139" s="867"/>
      <c r="L139" s="909" t="s">
        <v>2930</v>
      </c>
      <c r="M139" s="227"/>
      <c r="N139" s="867" t="s">
        <v>103</v>
      </c>
      <c r="O139" s="867"/>
      <c r="P139" s="867"/>
      <c r="Q139" s="867"/>
      <c r="R139" s="1208"/>
    </row>
    <row r="140" spans="1:18" x14ac:dyDescent="0.25">
      <c r="A140" s="915"/>
      <c r="B140" s="1230" t="s">
        <v>104</v>
      </c>
      <c r="C140" s="867"/>
      <c r="D140" s="867"/>
      <c r="E140" s="867"/>
      <c r="F140" s="231"/>
      <c r="G140" s="867"/>
      <c r="H140" s="1214"/>
      <c r="I140" s="867"/>
      <c r="J140" s="1219">
        <f>J127</f>
        <v>0.84228648495505976</v>
      </c>
      <c r="K140" s="867"/>
      <c r="L140" s="909" t="s">
        <v>2521</v>
      </c>
      <c r="M140" s="227"/>
      <c r="N140" s="867" t="s">
        <v>778</v>
      </c>
      <c r="O140" s="867"/>
      <c r="P140" s="867"/>
      <c r="Q140" s="867"/>
      <c r="R140" s="1208"/>
    </row>
    <row r="141" spans="1:18" x14ac:dyDescent="0.25">
      <c r="A141" s="915"/>
      <c r="B141" s="1250" t="s">
        <v>2929</v>
      </c>
      <c r="C141" s="867"/>
      <c r="D141" s="867" t="s">
        <v>1006</v>
      </c>
      <c r="E141" s="867"/>
      <c r="F141" s="106">
        <v>49424.639999999999</v>
      </c>
      <c r="G141" s="867"/>
      <c r="H141" s="1214">
        <f>SUM(F141*1.0765)</f>
        <v>53205.624960000001</v>
      </c>
      <c r="I141" s="867"/>
      <c r="J141" s="1220">
        <f>J128</f>
        <v>0.99548565556357116</v>
      </c>
      <c r="K141" s="867"/>
      <c r="L141" s="909" t="s">
        <v>2518</v>
      </c>
      <c r="M141" s="227"/>
      <c r="N141" s="867"/>
      <c r="O141" s="867"/>
      <c r="P141" s="867"/>
      <c r="Q141" s="867"/>
      <c r="R141" s="1208"/>
    </row>
    <row r="142" spans="1:18" x14ac:dyDescent="0.25">
      <c r="A142" s="915"/>
      <c r="B142" s="1226"/>
      <c r="C142" s="867"/>
      <c r="D142" s="867"/>
      <c r="E142" s="867"/>
      <c r="F142" s="1229"/>
      <c r="G142" s="867"/>
      <c r="H142" s="867"/>
      <c r="I142" s="867"/>
      <c r="J142" s="1218">
        <f>SUM(J139:J141)/3</f>
        <v>0.82343817744322634</v>
      </c>
      <c r="K142" s="867"/>
      <c r="L142" s="867"/>
      <c r="M142" s="227"/>
      <c r="N142" s="1213" t="s">
        <v>2894</v>
      </c>
      <c r="O142" s="909"/>
      <c r="P142" s="909"/>
      <c r="Q142" s="867"/>
      <c r="R142" s="1208"/>
    </row>
    <row r="143" spans="1:18" x14ac:dyDescent="0.25">
      <c r="A143" s="915"/>
      <c r="B143" s="1226"/>
      <c r="C143" s="867"/>
      <c r="D143" s="867"/>
      <c r="E143" s="867"/>
      <c r="F143" s="1229"/>
      <c r="G143" s="867"/>
      <c r="H143" s="867"/>
      <c r="I143" s="867"/>
      <c r="J143" s="867" t="s">
        <v>109</v>
      </c>
      <c r="K143" s="867"/>
      <c r="L143" s="867"/>
      <c r="M143" s="227"/>
      <c r="N143" s="1214">
        <f>SUM(H141*J142)</f>
        <v>43811.542846790231</v>
      </c>
      <c r="O143" s="909" t="s">
        <v>2931</v>
      </c>
      <c r="P143" s="909"/>
      <c r="Q143" s="909" t="s">
        <v>852</v>
      </c>
      <c r="R143" s="1209"/>
    </row>
    <row r="144" spans="1:18" x14ac:dyDescent="0.25">
      <c r="A144" s="915"/>
      <c r="B144" s="1226"/>
      <c r="C144" s="867"/>
      <c r="D144" s="867"/>
      <c r="E144" s="867"/>
      <c r="F144" s="1229"/>
      <c r="G144" s="867"/>
      <c r="H144" s="867"/>
      <c r="I144" s="867"/>
      <c r="J144" s="867"/>
      <c r="K144" s="867"/>
      <c r="L144" s="867"/>
      <c r="M144" s="227"/>
      <c r="N144" s="1215">
        <f>SUM(H141-N143)</f>
        <v>9394.0821132097699</v>
      </c>
      <c r="O144" s="909" t="s">
        <v>2932</v>
      </c>
      <c r="P144" s="867"/>
      <c r="Q144" s="867"/>
      <c r="R144" s="1210"/>
    </row>
    <row r="145" spans="1:18" ht="13.8" thickBot="1" x14ac:dyDescent="0.3">
      <c r="A145" s="915"/>
      <c r="B145" s="1226"/>
      <c r="C145" s="867"/>
      <c r="D145" s="867"/>
      <c r="E145" s="867"/>
      <c r="F145" s="1229"/>
      <c r="G145" s="867"/>
      <c r="H145" s="867"/>
      <c r="I145" s="867"/>
      <c r="J145" s="867"/>
      <c r="K145" s="867"/>
      <c r="L145" s="1221"/>
      <c r="M145" s="228"/>
      <c r="N145" s="1216">
        <f>SUM(N143:N144)</f>
        <v>53205.624960000001</v>
      </c>
      <c r="O145" s="867" t="s">
        <v>601</v>
      </c>
      <c r="P145" s="867"/>
      <c r="Q145" s="867"/>
      <c r="R145" s="1210"/>
    </row>
    <row r="146" spans="1:18" ht="13.8" thickTop="1" x14ac:dyDescent="0.25">
      <c r="A146" s="915"/>
      <c r="B146" s="1235"/>
      <c r="C146" s="1211"/>
      <c r="D146" s="1211"/>
      <c r="E146" s="1211"/>
      <c r="F146" s="1217"/>
      <c r="G146" s="1211"/>
      <c r="H146" s="1211"/>
      <c r="I146" s="232"/>
      <c r="J146" s="1211"/>
      <c r="K146" s="1211"/>
      <c r="L146" s="1217"/>
      <c r="M146" s="1217"/>
      <c r="N146" s="1211"/>
      <c r="O146" s="1211"/>
      <c r="P146" s="1211"/>
      <c r="Q146" s="1211"/>
      <c r="R146" s="1212"/>
    </row>
    <row r="153" spans="1:18" x14ac:dyDescent="0.25">
      <c r="N153" s="934"/>
    </row>
    <row r="154" spans="1:18" x14ac:dyDescent="0.25">
      <c r="N154" s="934"/>
    </row>
    <row r="155" spans="1:18" x14ac:dyDescent="0.25">
      <c r="N155" s="934"/>
    </row>
    <row r="156" spans="1:18" x14ac:dyDescent="0.25">
      <c r="N156" s="934"/>
    </row>
    <row r="157" spans="1:18" x14ac:dyDescent="0.25">
      <c r="M157" s="1116" t="s">
        <v>1403</v>
      </c>
      <c r="N157" s="934"/>
    </row>
    <row r="158" spans="1:18" x14ac:dyDescent="0.25">
      <c r="N158" s="934"/>
    </row>
    <row r="160" spans="1:18" x14ac:dyDescent="0.25">
      <c r="N160" s="1205"/>
    </row>
  </sheetData>
  <mergeCells count="3">
    <mergeCell ref="B2:R2"/>
    <mergeCell ref="B3:R3"/>
    <mergeCell ref="B4:R4"/>
  </mergeCells>
  <phoneticPr fontId="0" type="noConversion"/>
  <printOptions gridLines="1"/>
  <pageMargins left="0.8" right="0.32" top="0.75" bottom="0.75" header="0.5" footer="0.73"/>
  <pageSetup paperSize="3" scale="99" orientation="landscape" r:id="rId1"/>
  <headerFooter alignWithMargins="0">
    <oddFooter>&amp;C&amp;8&amp;A&amp;10
&amp;8&amp;P</oddFooter>
  </headerFooter>
  <rowBreaks count="1" manualBreakCount="1">
    <brk id="34"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1:N57"/>
  <sheetViews>
    <sheetView zoomScaleNormal="100" workbookViewId="0">
      <selection activeCell="P52" sqref="P52"/>
    </sheetView>
  </sheetViews>
  <sheetFormatPr defaultColWidth="7.88671875" defaultRowHeight="13.2" x14ac:dyDescent="0.25"/>
  <cols>
    <col min="1" max="2" width="8" style="1" customWidth="1"/>
    <col min="3" max="3" width="46.5546875" style="1" customWidth="1"/>
    <col min="4" max="6" width="7.109375" style="1" customWidth="1"/>
    <col min="7" max="7" width="9.88671875" style="1" customWidth="1"/>
    <col min="8" max="8" width="9.6640625" style="1" customWidth="1"/>
    <col min="9" max="9" width="7.109375" style="1" customWidth="1"/>
    <col min="10" max="10" width="1.44140625" style="1" customWidth="1"/>
    <col min="11" max="11" width="12.109375" style="1" customWidth="1"/>
    <col min="12" max="12" width="15.44140625" style="1" customWidth="1"/>
    <col min="13" max="13" width="1.5546875" style="1" customWidth="1"/>
    <col min="14" max="14" width="12.44140625" style="1" bestFit="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258</v>
      </c>
      <c r="C7" s="2284"/>
      <c r="D7" s="2284"/>
      <c r="E7" s="2"/>
      <c r="F7" s="2"/>
      <c r="G7" s="2"/>
      <c r="H7" s="2"/>
      <c r="I7" s="2"/>
      <c r="J7" s="2"/>
      <c r="K7" s="2"/>
      <c r="L7" s="2"/>
      <c r="M7" s="46"/>
    </row>
    <row r="8" spans="2:14" ht="15.6" x14ac:dyDescent="0.3">
      <c r="B8" s="10" t="s">
        <v>259</v>
      </c>
      <c r="C8" s="3"/>
      <c r="D8" s="3"/>
      <c r="E8" s="2"/>
      <c r="F8" s="2"/>
      <c r="G8" s="83" t="s">
        <v>967</v>
      </c>
      <c r="H8" s="4"/>
      <c r="I8" s="4"/>
      <c r="J8" s="4"/>
      <c r="K8" s="4"/>
      <c r="L8" s="2"/>
      <c r="M8" s="46"/>
    </row>
    <row r="9" spans="2:14" x14ac:dyDescent="0.25">
      <c r="B9" s="47" t="s">
        <v>798</v>
      </c>
      <c r="C9" s="3"/>
      <c r="D9" s="4"/>
      <c r="E9" s="4"/>
      <c r="F9" s="4"/>
      <c r="G9" s="4"/>
      <c r="H9" s="4"/>
      <c r="I9" s="4"/>
      <c r="J9" s="4"/>
      <c r="K9" s="4"/>
      <c r="L9" s="4"/>
      <c r="M9" s="40"/>
      <c r="N9" s="5"/>
    </row>
    <row r="10" spans="2:14" x14ac:dyDescent="0.25">
      <c r="B10" s="10"/>
      <c r="C10" s="3"/>
      <c r="D10" s="3"/>
      <c r="E10" s="3"/>
      <c r="F10" s="4"/>
      <c r="G10" s="4"/>
      <c r="H10" s="4"/>
      <c r="I10" s="4"/>
      <c r="J10" s="4"/>
      <c r="K10" s="4"/>
      <c r="L10" s="4"/>
      <c r="M10" s="40"/>
      <c r="N10" s="5"/>
    </row>
    <row r="11" spans="2:14" x14ac:dyDescent="0.25">
      <c r="B11" s="10"/>
      <c r="C11" s="4"/>
      <c r="D11" s="4"/>
      <c r="E11" s="4"/>
      <c r="F11" s="4"/>
      <c r="G11" s="4"/>
      <c r="H11" s="4"/>
      <c r="I11" s="4"/>
      <c r="J11" s="4"/>
      <c r="K11" s="4"/>
      <c r="L11" s="4"/>
      <c r="M11" s="40"/>
      <c r="N11" s="5"/>
    </row>
    <row r="12" spans="2:14" ht="13.8" thickBot="1" x14ac:dyDescent="0.3">
      <c r="B12" s="10"/>
      <c r="C12" s="6" t="s">
        <v>1366</v>
      </c>
      <c r="D12" s="6"/>
      <c r="E12" s="6"/>
      <c r="F12" s="6" t="s">
        <v>1408</v>
      </c>
      <c r="G12" s="6"/>
      <c r="H12" s="6"/>
      <c r="I12" s="6"/>
      <c r="J12" s="6"/>
      <c r="K12" s="6"/>
      <c r="L12" s="6"/>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47" t="s">
        <v>1380</v>
      </c>
      <c r="C15" s="7" t="s">
        <v>1367</v>
      </c>
      <c r="D15" s="8" t="s">
        <v>1368</v>
      </c>
      <c r="E15" s="8" t="s">
        <v>1377</v>
      </c>
      <c r="F15" s="8" t="s">
        <v>1369</v>
      </c>
      <c r="G15" s="8" t="s">
        <v>1370</v>
      </c>
      <c r="H15" s="8" t="s">
        <v>1122</v>
      </c>
      <c r="I15" s="8" t="s">
        <v>1120</v>
      </c>
      <c r="J15" s="8"/>
      <c r="K15" s="8" t="s">
        <v>1371</v>
      </c>
      <c r="L15" s="9" t="s">
        <v>1371</v>
      </c>
      <c r="M15" s="40"/>
      <c r="N15" s="5"/>
    </row>
    <row r="16" spans="2:14" x14ac:dyDescent="0.25">
      <c r="B16" s="10"/>
      <c r="C16" s="10"/>
      <c r="D16" s="4"/>
      <c r="E16" s="4"/>
      <c r="F16" s="4"/>
      <c r="G16" s="4"/>
      <c r="H16" s="11" t="s">
        <v>1993</v>
      </c>
      <c r="I16" s="11" t="s">
        <v>1119</v>
      </c>
      <c r="J16" s="4"/>
      <c r="K16" s="11"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10" t="s">
        <v>1375</v>
      </c>
      <c r="C18" s="1106" t="s">
        <v>609</v>
      </c>
      <c r="D18" s="4"/>
      <c r="E18" s="4"/>
      <c r="F18" s="4"/>
      <c r="G18" s="4"/>
      <c r="H18" s="4"/>
      <c r="I18" s="4"/>
      <c r="J18" s="4"/>
      <c r="K18" s="21"/>
      <c r="L18" s="39"/>
      <c r="M18" s="40"/>
      <c r="N18" s="5"/>
    </row>
    <row r="19" spans="2:14" x14ac:dyDescent="0.25">
      <c r="B19" s="10"/>
      <c r="C19" s="1107" t="s">
        <v>944</v>
      </c>
      <c r="D19" s="566">
        <v>10600</v>
      </c>
      <c r="E19" s="21" t="s">
        <v>907</v>
      </c>
      <c r="F19" s="21" t="s">
        <v>262</v>
      </c>
      <c r="G19" s="21" t="s">
        <v>262</v>
      </c>
      <c r="H19" s="407" t="s">
        <v>1618</v>
      </c>
      <c r="I19" s="21"/>
      <c r="J19" s="4"/>
      <c r="K19" s="22">
        <v>20632</v>
      </c>
      <c r="L19" s="23"/>
      <c r="M19" s="40"/>
      <c r="N19" s="5"/>
    </row>
    <row r="20" spans="2:14" x14ac:dyDescent="0.25">
      <c r="B20" s="10" t="s">
        <v>1375</v>
      </c>
      <c r="C20" s="1106" t="s">
        <v>1365</v>
      </c>
      <c r="D20" s="21"/>
      <c r="E20" s="21"/>
      <c r="F20" s="21"/>
      <c r="G20" s="21"/>
      <c r="H20" s="21"/>
      <c r="I20" s="21"/>
      <c r="J20" s="4"/>
      <c r="K20" s="22"/>
      <c r="L20" s="23"/>
      <c r="M20" s="40"/>
      <c r="N20" s="5"/>
    </row>
    <row r="21" spans="2:14" x14ac:dyDescent="0.25">
      <c r="B21" s="10"/>
      <c r="C21" s="1107" t="s">
        <v>943</v>
      </c>
      <c r="D21" s="566">
        <v>10600</v>
      </c>
      <c r="E21" s="21" t="s">
        <v>907</v>
      </c>
      <c r="F21" s="21" t="s">
        <v>262</v>
      </c>
      <c r="G21" s="21" t="s">
        <v>262</v>
      </c>
      <c r="H21" s="407" t="s">
        <v>1618</v>
      </c>
      <c r="I21" s="21"/>
      <c r="J21" s="4"/>
      <c r="K21" s="22"/>
      <c r="L21" s="23">
        <v>20632</v>
      </c>
      <c r="M21" s="40"/>
      <c r="N21" s="26"/>
    </row>
    <row r="22" spans="2:14" x14ac:dyDescent="0.25">
      <c r="B22" s="10"/>
      <c r="C22" s="17"/>
      <c r="D22" s="21"/>
      <c r="E22" s="21"/>
      <c r="F22" s="21"/>
      <c r="G22" s="21"/>
      <c r="H22" s="21"/>
      <c r="I22" s="21"/>
      <c r="J22" s="4"/>
      <c r="K22" s="22"/>
      <c r="L22" s="23"/>
      <c r="M22" s="40"/>
      <c r="N22" s="5"/>
    </row>
    <row r="23" spans="2:14" x14ac:dyDescent="0.25">
      <c r="B23" s="10"/>
      <c r="C23" s="20"/>
      <c r="D23" s="21"/>
      <c r="E23" s="21"/>
      <c r="F23" s="21"/>
      <c r="G23" s="21"/>
      <c r="H23" s="21"/>
      <c r="I23" s="21"/>
      <c r="J23" s="4"/>
      <c r="K23" s="22"/>
      <c r="L23" s="23"/>
      <c r="M23" s="40"/>
      <c r="N23" s="5"/>
    </row>
    <row r="24" spans="2:14" ht="13.8" thickBot="1" x14ac:dyDescent="0.3">
      <c r="B24" s="10"/>
      <c r="C24" s="20"/>
      <c r="D24" s="21"/>
      <c r="E24" s="21"/>
      <c r="F24" s="21"/>
      <c r="G24" s="21"/>
      <c r="H24" s="21"/>
      <c r="I24" s="21"/>
      <c r="J24" s="4"/>
      <c r="K24" s="22"/>
      <c r="L24" s="23"/>
      <c r="M24" s="40"/>
      <c r="N24" s="5"/>
    </row>
    <row r="25" spans="2:14" x14ac:dyDescent="0.25">
      <c r="B25" s="10"/>
      <c r="C25" s="27"/>
      <c r="D25" s="28"/>
      <c r="E25" s="28"/>
      <c r="F25" s="28"/>
      <c r="G25" s="28"/>
      <c r="H25" s="28"/>
      <c r="I25" s="28"/>
      <c r="J25" s="29"/>
      <c r="K25" s="30"/>
      <c r="L25" s="31"/>
      <c r="M25" s="40"/>
      <c r="N25" s="5"/>
    </row>
    <row r="26" spans="2:14" ht="13.8" thickBot="1" x14ac:dyDescent="0.3">
      <c r="B26" s="10"/>
      <c r="C26" s="10"/>
      <c r="D26" s="4"/>
      <c r="E26" s="4"/>
      <c r="F26" s="4"/>
      <c r="G26" s="4"/>
      <c r="H26" s="4"/>
      <c r="I26" s="4"/>
      <c r="J26" s="4"/>
      <c r="K26" s="32">
        <f>SUM(K19:K25)</f>
        <v>20632</v>
      </c>
      <c r="L26" s="33">
        <f>SUM(L19:L25)</f>
        <v>20632</v>
      </c>
      <c r="M26" s="40"/>
      <c r="N26" s="84"/>
    </row>
    <row r="27" spans="2:14" ht="14.4" thickTop="1" thickBot="1" x14ac:dyDescent="0.3">
      <c r="B27" s="10"/>
      <c r="C27" s="34"/>
      <c r="D27" s="6"/>
      <c r="E27" s="6"/>
      <c r="F27" s="6"/>
      <c r="G27" s="6"/>
      <c r="H27" s="6"/>
      <c r="I27" s="6"/>
      <c r="J27" s="6"/>
      <c r="K27" s="35"/>
      <c r="L27" s="36">
        <f>+L26-K26</f>
        <v>0</v>
      </c>
      <c r="M27" s="40"/>
    </row>
    <row r="28" spans="2:14" x14ac:dyDescent="0.25">
      <c r="B28" s="10"/>
      <c r="C28" s="4"/>
      <c r="D28" s="4"/>
      <c r="E28" s="4"/>
      <c r="F28" s="4"/>
      <c r="G28" s="4"/>
      <c r="H28" s="4"/>
      <c r="I28" s="4"/>
      <c r="J28" s="4"/>
      <c r="K28" s="4"/>
      <c r="L28" s="4"/>
      <c r="M28" s="40"/>
    </row>
    <row r="29" spans="2:14" x14ac:dyDescent="0.25">
      <c r="B29" s="10"/>
      <c r="C29" s="2279" t="s">
        <v>1409</v>
      </c>
      <c r="D29" s="2279"/>
      <c r="E29" s="4"/>
      <c r="F29" s="4"/>
      <c r="G29" s="4"/>
      <c r="H29" s="4"/>
      <c r="I29" s="4"/>
      <c r="J29" s="4"/>
      <c r="K29" s="4"/>
      <c r="L29" s="37"/>
      <c r="M29" s="40"/>
    </row>
    <row r="30" spans="2:14" x14ac:dyDescent="0.25">
      <c r="B30" s="10"/>
      <c r="C30" s="610" t="s">
        <v>1461</v>
      </c>
      <c r="D30" s="4"/>
      <c r="E30" s="4"/>
      <c r="F30" s="4"/>
      <c r="G30" s="4"/>
      <c r="H30" s="4"/>
      <c r="I30" s="4"/>
      <c r="J30" s="4"/>
      <c r="K30" s="4"/>
      <c r="L30" s="37"/>
      <c r="M30" s="40"/>
    </row>
    <row r="31" spans="2:14" x14ac:dyDescent="0.25">
      <c r="B31" s="10"/>
      <c r="C31" s="612" t="s">
        <v>1604</v>
      </c>
      <c r="D31" s="4"/>
      <c r="E31" s="4"/>
      <c r="F31" s="4"/>
      <c r="G31" s="4"/>
      <c r="H31" s="4"/>
      <c r="I31" s="4"/>
      <c r="J31" s="4"/>
      <c r="K31" s="4"/>
      <c r="L31" s="37"/>
      <c r="M31" s="40"/>
    </row>
    <row r="32" spans="2:14" x14ac:dyDescent="0.25">
      <c r="B32" s="10"/>
      <c r="C32" s="4" t="s">
        <v>1068</v>
      </c>
      <c r="D32" s="4"/>
      <c r="E32" s="4"/>
      <c r="F32" s="4"/>
      <c r="G32" s="4"/>
      <c r="H32" s="4"/>
      <c r="I32" s="4"/>
      <c r="J32" s="4"/>
      <c r="K32" s="4"/>
      <c r="L32" s="37"/>
      <c r="M32" s="40"/>
    </row>
    <row r="33" spans="2:13" ht="7.5" customHeight="1" x14ac:dyDescent="0.25">
      <c r="B33" s="10"/>
      <c r="C33" s="4"/>
      <c r="D33" s="4"/>
      <c r="E33" s="4"/>
      <c r="F33" s="4"/>
      <c r="G33" s="4"/>
      <c r="H33" s="4"/>
      <c r="I33" s="4"/>
      <c r="J33" s="4"/>
      <c r="K33" s="4"/>
      <c r="L33" s="37"/>
      <c r="M33" s="40"/>
    </row>
    <row r="34" spans="2:13" x14ac:dyDescent="0.25">
      <c r="B34" s="10"/>
      <c r="C34" s="3" t="s">
        <v>962</v>
      </c>
      <c r="D34" s="3"/>
      <c r="E34" s="4"/>
      <c r="F34" s="4" t="s">
        <v>1462</v>
      </c>
      <c r="G34" s="4"/>
      <c r="H34" s="4"/>
      <c r="I34" s="4"/>
      <c r="J34" s="4"/>
      <c r="K34" s="4"/>
      <c r="L34" s="37"/>
      <c r="M34" s="40"/>
    </row>
    <row r="35" spans="2:13" ht="7.5" customHeight="1" x14ac:dyDescent="0.25">
      <c r="B35" s="10"/>
      <c r="C35" s="3"/>
      <c r="D35" s="3"/>
      <c r="E35" s="4"/>
      <c r="F35" s="4"/>
      <c r="G35" s="4"/>
      <c r="H35" s="4"/>
      <c r="I35" s="4"/>
      <c r="J35" s="4"/>
      <c r="K35" s="4"/>
      <c r="L35" s="37"/>
      <c r="M35" s="40"/>
    </row>
    <row r="36" spans="2:13" x14ac:dyDescent="0.25">
      <c r="B36" s="10"/>
      <c r="C36" s="3" t="s">
        <v>963</v>
      </c>
      <c r="D36" s="3"/>
      <c r="E36" s="4"/>
      <c r="F36" s="4" t="s">
        <v>945</v>
      </c>
      <c r="G36" s="4"/>
      <c r="H36" s="4"/>
      <c r="I36" s="4"/>
      <c r="J36" s="4"/>
      <c r="K36" s="4"/>
      <c r="L36" s="37"/>
      <c r="M36" s="40"/>
    </row>
    <row r="37" spans="2:13" x14ac:dyDescent="0.25">
      <c r="B37" s="10"/>
      <c r="C37" s="3" t="s">
        <v>964</v>
      </c>
      <c r="D37" s="3"/>
      <c r="E37" s="4"/>
      <c r="F37" s="4"/>
      <c r="G37" s="4"/>
      <c r="H37" s="4"/>
      <c r="I37" s="4"/>
      <c r="J37" s="4"/>
      <c r="K37" s="4"/>
      <c r="L37" s="37"/>
      <c r="M37" s="40"/>
    </row>
    <row r="38" spans="2:13" x14ac:dyDescent="0.25">
      <c r="B38" s="10"/>
      <c r="C38" s="3" t="s">
        <v>965</v>
      </c>
      <c r="D38" s="3"/>
      <c r="E38" s="4"/>
      <c r="F38" s="4"/>
      <c r="G38" s="4"/>
      <c r="H38" s="4"/>
      <c r="I38" s="4"/>
      <c r="J38" s="4"/>
      <c r="K38" s="4"/>
      <c r="L38" s="37"/>
      <c r="M38" s="40"/>
    </row>
    <row r="39" spans="2:13" ht="6" customHeight="1" x14ac:dyDescent="0.25">
      <c r="B39" s="10"/>
      <c r="C39" s="3"/>
      <c r="D39" s="3"/>
      <c r="E39" s="4"/>
      <c r="F39" s="4"/>
      <c r="G39" s="4"/>
      <c r="H39" s="4"/>
      <c r="I39" s="4"/>
      <c r="J39" s="4"/>
      <c r="K39" s="4"/>
      <c r="L39" s="37"/>
      <c r="M39" s="40"/>
    </row>
    <row r="40" spans="2:13" x14ac:dyDescent="0.25">
      <c r="B40" s="10"/>
      <c r="C40" s="3" t="s">
        <v>64</v>
      </c>
      <c r="D40" s="3"/>
      <c r="E40" s="4"/>
      <c r="F40" s="4" t="s">
        <v>928</v>
      </c>
      <c r="G40" s="4"/>
      <c r="H40" s="4"/>
      <c r="I40" s="4"/>
      <c r="J40" s="4"/>
      <c r="K40" s="4"/>
      <c r="L40" s="4"/>
      <c r="M40" s="40"/>
    </row>
    <row r="41" spans="2:13" x14ac:dyDescent="0.25">
      <c r="B41" s="10"/>
      <c r="C41" s="4"/>
      <c r="D41" s="4"/>
      <c r="E41" s="4"/>
      <c r="F41" s="4"/>
      <c r="G41" s="4"/>
      <c r="H41" s="4"/>
      <c r="I41" s="4"/>
      <c r="J41" s="4"/>
      <c r="K41" s="4"/>
      <c r="L41" s="4"/>
      <c r="M41" s="40"/>
    </row>
    <row r="42" spans="2:13" x14ac:dyDescent="0.25">
      <c r="B42" s="10"/>
      <c r="C42" s="4"/>
      <c r="D42" s="4"/>
      <c r="E42" s="4"/>
      <c r="F42" s="4"/>
      <c r="G42" s="4"/>
      <c r="H42" s="4"/>
      <c r="I42" s="3" t="s">
        <v>960</v>
      </c>
      <c r="J42" s="3"/>
      <c r="K42" s="3"/>
      <c r="L42" s="238" t="s">
        <v>777</v>
      </c>
      <c r="M42" s="40"/>
    </row>
    <row r="43" spans="2:13" x14ac:dyDescent="0.25">
      <c r="B43" s="10"/>
      <c r="C43" s="4"/>
      <c r="D43" s="4"/>
      <c r="E43" s="4"/>
      <c r="F43" s="4"/>
      <c r="G43" s="4"/>
      <c r="H43" s="4"/>
      <c r="I43" s="3" t="s">
        <v>961</v>
      </c>
      <c r="J43" s="3"/>
      <c r="K43" s="3"/>
      <c r="L43" s="82"/>
      <c r="M43" s="40"/>
    </row>
    <row r="44" spans="2:13" ht="13.8" thickBot="1" x14ac:dyDescent="0.3">
      <c r="B44" s="34"/>
      <c r="C44" s="6"/>
      <c r="D44" s="6"/>
      <c r="E44" s="6"/>
      <c r="F44" s="6"/>
      <c r="G44" s="6"/>
      <c r="H44" s="6"/>
      <c r="I44" s="6"/>
      <c r="J44" s="6"/>
      <c r="K44" s="6"/>
      <c r="L44" s="49"/>
      <c r="M44" s="50"/>
    </row>
    <row r="46" spans="2:13" x14ac:dyDescent="0.25">
      <c r="C46" s="4"/>
      <c r="D46" s="4"/>
      <c r="E46" s="4"/>
      <c r="F46" s="4"/>
      <c r="G46" s="4"/>
      <c r="H46" s="4"/>
      <c r="I46" s="4"/>
      <c r="J46" s="4"/>
      <c r="K46" s="4"/>
      <c r="L46" s="4"/>
      <c r="M46" s="4"/>
    </row>
    <row r="47" spans="2:13" x14ac:dyDescent="0.25">
      <c r="C47" s="86"/>
      <c r="D47" s="4"/>
      <c r="E47" s="4"/>
      <c r="F47" s="4"/>
      <c r="G47" s="4"/>
      <c r="H47" s="4"/>
      <c r="I47" s="4"/>
      <c r="J47" s="4"/>
      <c r="K47" s="4"/>
      <c r="L47" s="4"/>
      <c r="M47" s="4"/>
    </row>
    <row r="48" spans="2:13" x14ac:dyDescent="0.25">
      <c r="C48" s="4"/>
      <c r="D48" s="4"/>
      <c r="E48" s="4"/>
      <c r="F48" s="4"/>
      <c r="G48" s="4"/>
      <c r="H48" s="4"/>
      <c r="I48" s="4"/>
      <c r="J48" s="4"/>
      <c r="K48" s="4"/>
      <c r="L48" s="4"/>
      <c r="M48" s="4"/>
    </row>
    <row r="49" spans="3:13" x14ac:dyDescent="0.25">
      <c r="C49" s="4"/>
      <c r="D49" s="4"/>
      <c r="E49" s="4"/>
      <c r="F49" s="4"/>
      <c r="G49" s="4"/>
      <c r="H49" s="4"/>
      <c r="I49" s="4"/>
      <c r="J49" s="4"/>
      <c r="K49" s="4"/>
      <c r="L49" s="4"/>
      <c r="M49" s="4"/>
    </row>
    <row r="50" spans="3:13" x14ac:dyDescent="0.25">
      <c r="C50" s="4"/>
      <c r="D50" s="4"/>
      <c r="E50" s="4"/>
      <c r="F50" s="4"/>
      <c r="G50" s="4"/>
      <c r="H50" s="4"/>
      <c r="I50" s="4"/>
      <c r="J50" s="4"/>
      <c r="K50" s="4"/>
      <c r="L50" s="4"/>
      <c r="M50" s="4"/>
    </row>
    <row r="51" spans="3:13" x14ac:dyDescent="0.25">
      <c r="C51" s="4"/>
      <c r="D51" s="4"/>
      <c r="E51" s="4"/>
      <c r="F51" s="4"/>
      <c r="G51" s="4"/>
      <c r="H51" s="4"/>
      <c r="I51" s="4"/>
      <c r="J51" s="4"/>
      <c r="K51" s="4"/>
      <c r="L51" s="4"/>
      <c r="M51" s="4"/>
    </row>
    <row r="52" spans="3:13" x14ac:dyDescent="0.25">
      <c r="C52" s="4"/>
      <c r="D52" s="4"/>
      <c r="E52" s="4"/>
      <c r="F52" s="4"/>
      <c r="G52" s="4"/>
      <c r="H52" s="4"/>
      <c r="I52" s="4"/>
      <c r="J52" s="4"/>
      <c r="K52" s="4"/>
      <c r="L52" s="4"/>
      <c r="M52" s="4"/>
    </row>
    <row r="53" spans="3:13" x14ac:dyDescent="0.25">
      <c r="C53" s="4"/>
      <c r="D53" s="4"/>
      <c r="E53" s="4"/>
      <c r="F53" s="4"/>
      <c r="G53" s="4"/>
      <c r="H53" s="4"/>
      <c r="I53" s="4"/>
      <c r="J53" s="4"/>
      <c r="K53" s="4"/>
      <c r="L53" s="4"/>
      <c r="M53" s="4"/>
    </row>
    <row r="54" spans="3:13" x14ac:dyDescent="0.25">
      <c r="C54" s="4"/>
      <c r="D54" s="4"/>
      <c r="E54" s="4"/>
      <c r="F54" s="4"/>
      <c r="G54" s="4"/>
      <c r="H54" s="4"/>
      <c r="I54" s="4"/>
      <c r="J54" s="4"/>
      <c r="K54" s="4"/>
      <c r="L54" s="4"/>
      <c r="M54" s="4"/>
    </row>
    <row r="55" spans="3:13" x14ac:dyDescent="0.25">
      <c r="C55" s="4"/>
      <c r="D55" s="4"/>
      <c r="E55" s="4"/>
      <c r="F55" s="4"/>
      <c r="G55" s="4"/>
      <c r="H55" s="4"/>
      <c r="I55" s="4"/>
      <c r="J55" s="4"/>
      <c r="K55" s="4"/>
      <c r="L55" s="4"/>
      <c r="M55" s="4"/>
    </row>
    <row r="56" spans="3:13" x14ac:dyDescent="0.25">
      <c r="C56" s="4"/>
      <c r="D56" s="4"/>
      <c r="E56" s="4"/>
      <c r="F56" s="4"/>
      <c r="G56" s="4"/>
      <c r="H56" s="4"/>
      <c r="I56" s="4"/>
      <c r="J56" s="4"/>
      <c r="K56" s="4"/>
      <c r="L56" s="4"/>
      <c r="M56" s="4"/>
    </row>
    <row r="57" spans="3:13" x14ac:dyDescent="0.25">
      <c r="C57" s="4"/>
      <c r="D57" s="4"/>
      <c r="E57" s="4"/>
      <c r="F57" s="4"/>
      <c r="G57" s="4"/>
      <c r="H57" s="4"/>
      <c r="I57" s="4"/>
      <c r="J57" s="4"/>
      <c r="K57" s="4"/>
      <c r="L57" s="4"/>
      <c r="M57" s="4"/>
    </row>
  </sheetData>
  <mergeCells count="5">
    <mergeCell ref="B4:L4"/>
    <mergeCell ref="B6:L6"/>
    <mergeCell ref="C29:D29"/>
    <mergeCell ref="B7:D7"/>
    <mergeCell ref="B5:M5"/>
  </mergeCells>
  <phoneticPr fontId="0" type="noConversion"/>
  <printOptions horizontalCentered="1"/>
  <pageMargins left="0.1" right="0.15" top="1" bottom="0.75" header="0.69" footer="0"/>
  <pageSetup scale="87" fitToHeight="15" orientation="landscape" r:id="rId1"/>
  <headerFooter alignWithMargins="0">
    <oddFooter>&amp;L&amp;"Times New Roman,Regular"&amp;9
Journal Entry Control Log
June 2016
&amp;R&amp;P of &amp;N
&amp;D   &amp;T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W68"/>
  <sheetViews>
    <sheetView showGridLines="0" zoomScaleNormal="100" workbookViewId="0">
      <selection activeCell="C4" sqref="C4"/>
    </sheetView>
  </sheetViews>
  <sheetFormatPr defaultColWidth="7.88671875" defaultRowHeight="13.2" x14ac:dyDescent="0.25"/>
  <cols>
    <col min="1" max="1" width="8" style="1" customWidth="1"/>
    <col min="2" max="2" width="9.88671875" style="1" customWidth="1"/>
    <col min="3" max="3" width="46.5546875" style="1" customWidth="1"/>
    <col min="4" max="4" width="8" style="1" customWidth="1"/>
    <col min="5" max="5" width="9.109375" style="1" customWidth="1"/>
    <col min="6" max="6" width="7.5546875" style="1" bestFit="1" customWidth="1"/>
    <col min="7" max="7" width="7" style="1" customWidth="1"/>
    <col min="8" max="8" width="11.88671875" style="1" customWidth="1"/>
    <col min="9" max="9" width="12.109375" style="1" customWidth="1"/>
    <col min="10" max="10" width="1.44140625" style="1" customWidth="1"/>
    <col min="11" max="11" width="13.109375" style="1" customWidth="1"/>
    <col min="12" max="12" width="14.5546875" style="1" customWidth="1"/>
    <col min="13" max="13" width="12.5546875" style="1" bestFit="1" customWidth="1"/>
    <col min="14" max="16384" width="7.88671875" style="1"/>
  </cols>
  <sheetData>
    <row r="1" spans="2:13" s="607" customFormat="1" x14ac:dyDescent="0.25">
      <c r="C1" s="607" t="s">
        <v>2100</v>
      </c>
    </row>
    <row r="2" spans="2:13" s="607" customFormat="1" x14ac:dyDescent="0.25">
      <c r="C2" s="677" t="s">
        <v>2178</v>
      </c>
    </row>
    <row r="3" spans="2:13" s="607" customFormat="1" x14ac:dyDescent="0.25">
      <c r="C3" s="677" t="s">
        <v>2179</v>
      </c>
    </row>
    <row r="4" spans="2:13" s="607" customFormat="1" x14ac:dyDescent="0.25">
      <c r="C4" s="1548" t="s">
        <v>2936</v>
      </c>
    </row>
    <row r="5" spans="2:13" s="607" customFormat="1" x14ac:dyDescent="0.25">
      <c r="C5" s="1574"/>
      <c r="D5" s="1574"/>
      <c r="E5" s="1574"/>
      <c r="F5" s="1574"/>
      <c r="G5" s="1574"/>
      <c r="H5" s="1574"/>
      <c r="I5" s="1574"/>
      <c r="J5" s="1574"/>
      <c r="K5" s="1574"/>
      <c r="L5" s="1574"/>
    </row>
    <row r="6" spans="2:13" ht="13.8" thickBot="1" x14ac:dyDescent="0.3">
      <c r="I6" s="406" t="s">
        <v>82</v>
      </c>
      <c r="K6" s="6"/>
      <c r="L6" s="6"/>
    </row>
    <row r="7" spans="2:13" ht="25.5" customHeight="1" thickBot="1" x14ac:dyDescent="0.3">
      <c r="C7" s="961"/>
      <c r="I7" s="406" t="s">
        <v>85</v>
      </c>
      <c r="K7" s="6"/>
      <c r="L7" s="6"/>
    </row>
    <row r="8" spans="2:13" ht="13.8" thickBot="1" x14ac:dyDescent="0.3">
      <c r="B8" s="513"/>
      <c r="C8" s="513"/>
    </row>
    <row r="9" spans="2:13" ht="15.6" x14ac:dyDescent="0.3">
      <c r="B9" s="2271" t="s">
        <v>1403</v>
      </c>
      <c r="C9" s="2272"/>
      <c r="D9" s="2272"/>
      <c r="E9" s="2272"/>
      <c r="F9" s="2272"/>
      <c r="G9" s="2272"/>
      <c r="H9" s="2272"/>
      <c r="I9" s="2272"/>
      <c r="J9" s="2272"/>
      <c r="K9" s="2272"/>
      <c r="L9" s="2301"/>
    </row>
    <row r="10" spans="2:13" s="607" customFormat="1" ht="15.6" x14ac:dyDescent="0.3">
      <c r="B10" s="2274" t="s">
        <v>1374</v>
      </c>
      <c r="C10" s="2275"/>
      <c r="D10" s="2275"/>
      <c r="E10" s="2275"/>
      <c r="F10" s="2275"/>
      <c r="G10" s="2275"/>
      <c r="H10" s="2275"/>
      <c r="I10" s="2275"/>
      <c r="J10" s="2275"/>
      <c r="K10" s="2275"/>
      <c r="L10" s="2295"/>
    </row>
    <row r="11" spans="2:13" ht="15.6" x14ac:dyDescent="0.3">
      <c r="B11" s="2274" t="s">
        <v>1378</v>
      </c>
      <c r="C11" s="2275"/>
      <c r="D11" s="2275"/>
      <c r="E11" s="2275"/>
      <c r="F11" s="2275"/>
      <c r="G11" s="2275"/>
      <c r="H11" s="2275"/>
      <c r="I11" s="2275"/>
      <c r="J11" s="2275"/>
      <c r="K11" s="2275"/>
      <c r="L11" s="2295"/>
    </row>
    <row r="12" spans="2:13" ht="15.6" x14ac:dyDescent="0.3">
      <c r="B12" s="2283" t="s">
        <v>258</v>
      </c>
      <c r="C12" s="2284"/>
      <c r="D12" s="2284"/>
      <c r="E12" s="1347"/>
      <c r="F12" s="1347"/>
      <c r="G12" s="1347"/>
      <c r="H12" s="1347"/>
      <c r="I12" s="1347"/>
      <c r="J12" s="1347"/>
      <c r="K12" s="1347"/>
      <c r="L12" s="1358"/>
    </row>
    <row r="13" spans="2:13" ht="15.6" x14ac:dyDescent="0.3">
      <c r="B13" s="10" t="s">
        <v>259</v>
      </c>
      <c r="C13" s="609"/>
      <c r="D13" s="609"/>
      <c r="E13" s="1347"/>
      <c r="F13" s="1347"/>
      <c r="G13" s="83" t="s">
        <v>967</v>
      </c>
      <c r="H13" s="612"/>
      <c r="I13" s="612"/>
      <c r="J13" s="612"/>
      <c r="K13" s="612"/>
      <c r="L13" s="1358"/>
    </row>
    <row r="14" spans="2:13" ht="15.6" x14ac:dyDescent="0.3">
      <c r="B14" s="47" t="s">
        <v>814</v>
      </c>
      <c r="C14" s="1351" t="s">
        <v>799</v>
      </c>
      <c r="D14" s="1347"/>
      <c r="E14" s="1347"/>
      <c r="F14" s="1347"/>
      <c r="G14" s="1347"/>
      <c r="H14" s="1347"/>
      <c r="I14" s="1347"/>
      <c r="J14" s="1347"/>
      <c r="K14" s="1347"/>
      <c r="L14" s="1358"/>
    </row>
    <row r="15" spans="2:13" x14ac:dyDescent="0.25">
      <c r="B15" s="10"/>
      <c r="C15" s="609"/>
      <c r="D15" s="609"/>
      <c r="E15" s="609"/>
      <c r="F15" s="612"/>
      <c r="G15" s="612"/>
      <c r="H15" s="612"/>
      <c r="I15" s="612"/>
      <c r="J15" s="612"/>
      <c r="K15" s="612"/>
      <c r="L15" s="40"/>
      <c r="M15" s="5"/>
    </row>
    <row r="16" spans="2:13" ht="13.8" thickBot="1" x14ac:dyDescent="0.3">
      <c r="B16" s="10"/>
      <c r="C16" s="6" t="s">
        <v>1366</v>
      </c>
      <c r="D16" s="6"/>
      <c r="E16" s="6"/>
      <c r="F16" s="6" t="s">
        <v>1408</v>
      </c>
      <c r="G16" s="6"/>
      <c r="H16" s="6"/>
      <c r="I16" s="6"/>
      <c r="J16" s="6"/>
      <c r="K16" s="6"/>
      <c r="L16" s="50"/>
      <c r="M16" s="5"/>
    </row>
    <row r="17" spans="1:13" ht="13.8" thickBot="1" x14ac:dyDescent="0.3">
      <c r="B17" s="10"/>
      <c r="C17" s="612"/>
      <c r="D17" s="612"/>
      <c r="E17" s="612"/>
      <c r="F17" s="612"/>
      <c r="G17" s="612"/>
      <c r="H17" s="612"/>
      <c r="I17" s="612"/>
      <c r="J17" s="612"/>
      <c r="K17" s="612"/>
      <c r="L17" s="40"/>
      <c r="M17" s="5"/>
    </row>
    <row r="18" spans="1:13" x14ac:dyDescent="0.25">
      <c r="B18" s="10"/>
      <c r="C18" s="516"/>
      <c r="D18" s="29"/>
      <c r="E18" s="29"/>
      <c r="F18" s="29"/>
      <c r="G18" s="29"/>
      <c r="H18" s="29"/>
      <c r="I18" s="29"/>
      <c r="J18" s="29"/>
      <c r="K18" s="29"/>
      <c r="L18" s="88"/>
      <c r="M18" s="5"/>
    </row>
    <row r="19" spans="1:13" x14ac:dyDescent="0.25">
      <c r="B19" s="1018" t="s">
        <v>1380</v>
      </c>
      <c r="C19" s="673" t="s">
        <v>1367</v>
      </c>
      <c r="D19" s="1352" t="s">
        <v>1368</v>
      </c>
      <c r="E19" s="1352" t="s">
        <v>1377</v>
      </c>
      <c r="F19" s="1352" t="s">
        <v>1369</v>
      </c>
      <c r="G19" s="1352" t="s">
        <v>1370</v>
      </c>
      <c r="H19" s="1489" t="s">
        <v>1122</v>
      </c>
      <c r="I19" s="1352" t="s">
        <v>813</v>
      </c>
      <c r="J19" s="1352"/>
      <c r="K19" s="1352" t="s">
        <v>1371</v>
      </c>
      <c r="L19" s="12" t="s">
        <v>1371</v>
      </c>
      <c r="M19" s="5"/>
    </row>
    <row r="20" spans="1:13" ht="13.8" thickBot="1" x14ac:dyDescent="0.3">
      <c r="B20" s="10"/>
      <c r="C20" s="13"/>
      <c r="D20" s="14"/>
      <c r="E20" s="14"/>
      <c r="F20" s="14"/>
      <c r="G20" s="14"/>
      <c r="H20" s="672" t="s">
        <v>1993</v>
      </c>
      <c r="I20" s="14"/>
      <c r="J20" s="14"/>
      <c r="K20" s="672" t="s">
        <v>1372</v>
      </c>
      <c r="L20" s="674" t="s">
        <v>1373</v>
      </c>
      <c r="M20" s="5"/>
    </row>
    <row r="21" spans="1:13" ht="6.75" customHeight="1" thickTop="1" x14ac:dyDescent="0.25">
      <c r="B21" s="10"/>
      <c r="C21" s="10"/>
      <c r="D21" s="612"/>
      <c r="E21" s="612"/>
      <c r="F21" s="612"/>
      <c r="G21" s="612"/>
      <c r="H21" s="612"/>
      <c r="I21" s="612"/>
      <c r="J21" s="612"/>
      <c r="K21" s="1364"/>
      <c r="L21" s="39"/>
      <c r="M21" s="5"/>
    </row>
    <row r="22" spans="1:13" x14ac:dyDescent="0.25">
      <c r="B22" s="10" t="s">
        <v>1375</v>
      </c>
      <c r="C22" s="2108" t="s">
        <v>1402</v>
      </c>
      <c r="D22" s="612"/>
      <c r="E22" s="612"/>
      <c r="F22" s="612"/>
      <c r="G22" s="612"/>
      <c r="H22" s="612"/>
      <c r="I22" s="612"/>
      <c r="J22" s="612"/>
      <c r="K22" s="18"/>
      <c r="L22" s="825"/>
      <c r="M22" s="5"/>
    </row>
    <row r="23" spans="1:13" x14ac:dyDescent="0.25">
      <c r="B23" s="10"/>
      <c r="C23" s="1107" t="s">
        <v>1072</v>
      </c>
      <c r="D23" s="1364" t="s">
        <v>262</v>
      </c>
      <c r="E23" s="1364" t="s">
        <v>1403</v>
      </c>
      <c r="F23" s="1364" t="s">
        <v>1403</v>
      </c>
      <c r="G23" s="1364" t="s">
        <v>1403</v>
      </c>
      <c r="H23" s="407" t="s">
        <v>1618</v>
      </c>
      <c r="I23" s="1364"/>
      <c r="J23" s="612"/>
      <c r="K23" s="824">
        <v>833333.33</v>
      </c>
      <c r="L23" s="827"/>
      <c r="M23" s="5"/>
    </row>
    <row r="24" spans="1:13" s="607" customFormat="1" x14ac:dyDescent="0.25">
      <c r="B24" s="10"/>
      <c r="C24" s="2108" t="s">
        <v>2175</v>
      </c>
      <c r="D24" s="1588"/>
      <c r="E24" s="1588"/>
      <c r="F24" s="1588"/>
      <c r="G24" s="1588"/>
      <c r="H24" s="1588"/>
      <c r="I24" s="1588"/>
      <c r="J24" s="612"/>
      <c r="K24" s="824"/>
      <c r="L24" s="827"/>
      <c r="M24" s="26"/>
    </row>
    <row r="25" spans="1:13" s="607" customFormat="1" x14ac:dyDescent="0.25">
      <c r="B25" s="10"/>
      <c r="C25" s="1107">
        <v>211970</v>
      </c>
      <c r="D25" s="1588" t="s">
        <v>262</v>
      </c>
      <c r="E25" s="1535"/>
      <c r="F25" s="1535"/>
      <c r="G25" s="1535"/>
      <c r="H25" s="1535"/>
      <c r="I25" s="1535"/>
      <c r="J25" s="612"/>
      <c r="K25" s="824"/>
      <c r="L25" s="827">
        <v>833333.33</v>
      </c>
      <c r="M25" s="26"/>
    </row>
    <row r="26" spans="1:13" x14ac:dyDescent="0.25">
      <c r="A26" s="2161" t="s">
        <v>2937</v>
      </c>
      <c r="B26" s="2162" t="s">
        <v>1375</v>
      </c>
      <c r="C26" s="2163" t="s">
        <v>1100</v>
      </c>
      <c r="D26" s="2164"/>
      <c r="E26" s="2164"/>
      <c r="F26" s="2164"/>
      <c r="G26" s="2164"/>
      <c r="H26" s="2164"/>
      <c r="I26" s="2164"/>
      <c r="J26" s="2165"/>
      <c r="K26" s="2166"/>
      <c r="L26" s="2167"/>
      <c r="M26" s="2160"/>
    </row>
    <row r="27" spans="1:13" x14ac:dyDescent="0.25">
      <c r="B27" s="2162"/>
      <c r="C27" s="2168">
        <v>342100</v>
      </c>
      <c r="D27" s="2169" t="s">
        <v>262</v>
      </c>
      <c r="E27" s="2164"/>
      <c r="F27" s="2164"/>
      <c r="G27" s="2164"/>
      <c r="H27" s="2169" t="s">
        <v>1618</v>
      </c>
      <c r="I27" s="2164"/>
      <c r="J27" s="2165"/>
      <c r="K27" s="2166">
        <v>833333.33</v>
      </c>
      <c r="L27" s="2167"/>
      <c r="M27" s="2160" t="s">
        <v>2936</v>
      </c>
    </row>
    <row r="28" spans="1:13" x14ac:dyDescent="0.25">
      <c r="A28" s="2161" t="s">
        <v>2937</v>
      </c>
      <c r="B28" s="2162" t="s">
        <v>1375</v>
      </c>
      <c r="C28" s="2163" t="s">
        <v>1099</v>
      </c>
      <c r="D28" s="2164"/>
      <c r="E28" s="2164"/>
      <c r="F28" s="2164"/>
      <c r="G28" s="2164"/>
      <c r="H28" s="2164"/>
      <c r="I28" s="2164"/>
      <c r="J28" s="2165"/>
      <c r="K28" s="2166"/>
      <c r="L28" s="2167"/>
      <c r="M28" s="2160"/>
    </row>
    <row r="29" spans="1:13" x14ac:dyDescent="0.25">
      <c r="B29" s="2162"/>
      <c r="C29" s="2168">
        <v>311100</v>
      </c>
      <c r="D29" s="2169" t="s">
        <v>262</v>
      </c>
      <c r="E29" s="2164"/>
      <c r="F29" s="2164"/>
      <c r="G29" s="2164"/>
      <c r="H29" s="2169" t="s">
        <v>1618</v>
      </c>
      <c r="I29" s="2164"/>
      <c r="J29" s="2165"/>
      <c r="K29" s="2166"/>
      <c r="L29" s="2167">
        <v>833333.33</v>
      </c>
      <c r="M29" s="2160" t="s">
        <v>2936</v>
      </c>
    </row>
    <row r="30" spans="1:13" x14ac:dyDescent="0.25">
      <c r="B30" s="10" t="s">
        <v>1375</v>
      </c>
      <c r="C30" s="2108" t="s">
        <v>1365</v>
      </c>
      <c r="D30" s="1364"/>
      <c r="E30" s="1364"/>
      <c r="F30" s="1364"/>
      <c r="G30" s="1364"/>
      <c r="H30" s="1364"/>
      <c r="I30" s="1364"/>
      <c r="J30" s="612"/>
      <c r="K30" s="828"/>
      <c r="L30" s="829"/>
      <c r="M30" s="2160"/>
    </row>
    <row r="31" spans="1:13" x14ac:dyDescent="0.25">
      <c r="B31" s="10"/>
      <c r="C31" s="1107" t="s">
        <v>943</v>
      </c>
      <c r="D31" s="566" t="s">
        <v>262</v>
      </c>
      <c r="E31" s="1588" t="s">
        <v>907</v>
      </c>
      <c r="F31" s="1588" t="s">
        <v>262</v>
      </c>
      <c r="G31" s="1588" t="s">
        <v>262</v>
      </c>
      <c r="H31" s="407" t="s">
        <v>1618</v>
      </c>
      <c r="I31" s="1364"/>
      <c r="J31" s="612"/>
      <c r="K31" s="824">
        <v>166666.67000000001</v>
      </c>
      <c r="L31" s="827"/>
      <c r="M31" s="2160"/>
    </row>
    <row r="32" spans="1:13" s="607" customFormat="1" x14ac:dyDescent="0.25">
      <c r="B32" s="10"/>
      <c r="C32" s="2108" t="s">
        <v>2174</v>
      </c>
      <c r="D32" s="1588"/>
      <c r="E32" s="1588"/>
      <c r="F32" s="1588"/>
      <c r="G32" s="1588"/>
      <c r="H32" s="407"/>
      <c r="I32" s="1588"/>
      <c r="J32" s="612"/>
      <c r="K32" s="824"/>
      <c r="L32" s="827"/>
      <c r="M32" s="26"/>
    </row>
    <row r="33" spans="2:13" s="607" customFormat="1" x14ac:dyDescent="0.25">
      <c r="B33" s="10"/>
      <c r="C33" s="1107">
        <v>211950</v>
      </c>
      <c r="D33" s="1588" t="s">
        <v>262</v>
      </c>
      <c r="E33" s="1588"/>
      <c r="F33" s="1588"/>
      <c r="G33" s="1588"/>
      <c r="H33" s="407" t="s">
        <v>1618</v>
      </c>
      <c r="I33" s="1588"/>
      <c r="J33" s="612"/>
      <c r="K33" s="824"/>
      <c r="L33" s="827">
        <v>166666.67000000004</v>
      </c>
      <c r="M33" s="26"/>
    </row>
    <row r="34" spans="2:13" s="607" customFormat="1" ht="13.8" thickBot="1" x14ac:dyDescent="0.3">
      <c r="B34" s="10"/>
      <c r="C34" s="574"/>
      <c r="D34" s="1364"/>
      <c r="E34" s="566"/>
      <c r="F34" s="566"/>
      <c r="G34" s="566"/>
      <c r="H34" s="1364"/>
      <c r="I34" s="566"/>
      <c r="J34" s="434"/>
      <c r="K34" s="572"/>
      <c r="L34" s="573"/>
      <c r="M34" s="5"/>
    </row>
    <row r="35" spans="2:13" x14ac:dyDescent="0.25">
      <c r="B35" s="10"/>
      <c r="C35" s="1361"/>
      <c r="D35" s="1362"/>
      <c r="E35" s="1362"/>
      <c r="F35" s="1362"/>
      <c r="G35" s="1362"/>
      <c r="H35" s="1362"/>
      <c r="I35" s="1362"/>
      <c r="J35" s="29"/>
      <c r="K35" s="30"/>
      <c r="L35" s="31"/>
      <c r="M35" s="5"/>
    </row>
    <row r="36" spans="2:13" x14ac:dyDescent="0.25">
      <c r="B36" s="10"/>
      <c r="C36" s="10"/>
      <c r="D36" s="612"/>
      <c r="E36" s="612"/>
      <c r="F36" s="612"/>
      <c r="G36" s="612"/>
      <c r="H36" s="612"/>
      <c r="I36" s="612"/>
      <c r="J36" s="612"/>
      <c r="K36" s="617">
        <f>SUM(K23:K35)</f>
        <v>1833333.3299999998</v>
      </c>
      <c r="L36" s="618">
        <f>SUM(L23:L35)</f>
        <v>1833333.33</v>
      </c>
      <c r="M36" s="84"/>
    </row>
    <row r="37" spans="2:13" ht="13.8" thickBot="1" x14ac:dyDescent="0.3">
      <c r="B37" s="10"/>
      <c r="C37" s="34"/>
      <c r="D37" s="6"/>
      <c r="E37" s="6"/>
      <c r="F37" s="6"/>
      <c r="G37" s="6"/>
      <c r="H37" s="6"/>
      <c r="I37" s="6"/>
      <c r="J37" s="6"/>
      <c r="K37" s="35"/>
      <c r="L37" s="36">
        <f>+L36-K36</f>
        <v>0</v>
      </c>
    </row>
    <row r="38" spans="2:13" x14ac:dyDescent="0.25">
      <c r="B38" s="10"/>
      <c r="C38" s="612"/>
      <c r="D38" s="612"/>
      <c r="E38" s="612"/>
      <c r="F38" s="612"/>
      <c r="G38" s="612"/>
      <c r="H38" s="612"/>
      <c r="I38" s="612"/>
      <c r="J38" s="612"/>
      <c r="K38" s="612"/>
      <c r="L38" s="40"/>
    </row>
    <row r="39" spans="2:13" x14ac:dyDescent="0.25">
      <c r="B39" s="10"/>
      <c r="C39" s="2279" t="s">
        <v>1409</v>
      </c>
      <c r="D39" s="2279"/>
      <c r="E39" s="612"/>
      <c r="F39" s="612"/>
      <c r="G39" s="612"/>
      <c r="H39" s="612"/>
      <c r="I39" s="612"/>
      <c r="J39" s="612"/>
      <c r="K39" s="612"/>
      <c r="L39" s="619"/>
    </row>
    <row r="40" spans="2:13" x14ac:dyDescent="0.25">
      <c r="B40" s="10"/>
      <c r="C40" s="612" t="s">
        <v>2172</v>
      </c>
      <c r="D40" s="612"/>
      <c r="E40" s="612"/>
      <c r="F40" s="612"/>
      <c r="G40" s="612"/>
      <c r="H40" s="612"/>
      <c r="I40" s="612"/>
      <c r="J40" s="612"/>
      <c r="K40" s="612"/>
      <c r="L40" s="619"/>
    </row>
    <row r="41" spans="2:13" x14ac:dyDescent="0.25">
      <c r="B41" s="10"/>
      <c r="C41" s="424" t="s">
        <v>2173</v>
      </c>
      <c r="D41" s="612"/>
      <c r="E41" s="612"/>
      <c r="F41" s="612"/>
      <c r="G41" s="612"/>
      <c r="H41" s="612"/>
      <c r="I41" s="612"/>
      <c r="J41" s="612"/>
      <c r="K41" s="612"/>
      <c r="L41" s="619"/>
    </row>
    <row r="42" spans="2:13" s="607" customFormat="1" x14ac:dyDescent="0.25">
      <c r="B42" s="10"/>
      <c r="C42" s="424"/>
      <c r="D42" s="612"/>
      <c r="E42" s="612"/>
      <c r="F42" s="612"/>
      <c r="G42" s="612"/>
      <c r="H42" s="612"/>
      <c r="I42" s="612"/>
      <c r="J42" s="612"/>
      <c r="K42" s="612"/>
      <c r="L42" s="619"/>
    </row>
    <row r="43" spans="2:13" x14ac:dyDescent="0.25">
      <c r="B43" s="10"/>
      <c r="C43" s="424" t="s">
        <v>2176</v>
      </c>
      <c r="D43" s="612"/>
      <c r="E43" s="612"/>
      <c r="F43" s="612"/>
      <c r="G43" s="612"/>
      <c r="H43" s="612"/>
      <c r="I43" s="612"/>
      <c r="J43" s="612"/>
      <c r="K43" s="612"/>
      <c r="L43" s="40"/>
    </row>
    <row r="44" spans="2:13" x14ac:dyDescent="0.25">
      <c r="B44" s="10"/>
      <c r="C44" s="424" t="s">
        <v>2177</v>
      </c>
      <c r="D44" s="612"/>
      <c r="E44" s="612"/>
      <c r="F44" s="612"/>
      <c r="G44" s="612"/>
      <c r="H44" s="612"/>
      <c r="I44" s="612"/>
      <c r="J44" s="612"/>
      <c r="K44" s="612"/>
      <c r="L44" s="40"/>
    </row>
    <row r="45" spans="2:13" s="607" customFormat="1" x14ac:dyDescent="0.25">
      <c r="B45" s="10"/>
      <c r="C45" s="424"/>
      <c r="D45" s="612"/>
      <c r="E45" s="612"/>
      <c r="F45" s="612"/>
      <c r="G45" s="612"/>
      <c r="H45" s="612"/>
      <c r="I45" s="612"/>
      <c r="J45" s="612"/>
      <c r="K45" s="612"/>
      <c r="L45" s="40"/>
    </row>
    <row r="46" spans="2:13" s="607" customFormat="1" x14ac:dyDescent="0.25">
      <c r="B46" s="10"/>
      <c r="C46" s="1577" t="s">
        <v>2181</v>
      </c>
      <c r="D46" s="612"/>
      <c r="E46" s="612"/>
      <c r="F46" s="612"/>
      <c r="G46" s="612"/>
      <c r="H46" s="612"/>
      <c r="I46" s="612"/>
      <c r="J46" s="612"/>
      <c r="K46" s="612"/>
      <c r="L46" s="40"/>
    </row>
    <row r="47" spans="2:13" s="607" customFormat="1" x14ac:dyDescent="0.25">
      <c r="B47" s="10"/>
      <c r="C47" s="424"/>
      <c r="D47" s="612"/>
      <c r="E47" s="612"/>
      <c r="F47" s="612"/>
      <c r="G47" s="612"/>
      <c r="H47" s="612"/>
      <c r="I47" s="612"/>
      <c r="J47" s="612"/>
      <c r="K47" s="612"/>
      <c r="L47" s="40"/>
    </row>
    <row r="48" spans="2:13" x14ac:dyDescent="0.25">
      <c r="B48" s="10"/>
      <c r="C48" s="609" t="s">
        <v>962</v>
      </c>
      <c r="D48" s="609"/>
      <c r="E48" s="612"/>
      <c r="F48" s="612" t="s">
        <v>1073</v>
      </c>
      <c r="G48" s="612"/>
      <c r="H48" s="612"/>
      <c r="I48" s="612"/>
      <c r="J48" s="612"/>
      <c r="K48" s="612"/>
      <c r="L48" s="619"/>
    </row>
    <row r="49" spans="2:23" x14ac:dyDescent="0.25">
      <c r="B49" s="10"/>
      <c r="C49" s="609"/>
      <c r="D49" s="609"/>
      <c r="E49" s="612"/>
      <c r="F49" s="612"/>
      <c r="G49" s="612"/>
      <c r="H49" s="612"/>
      <c r="I49" s="612"/>
      <c r="J49" s="612"/>
      <c r="K49" s="612"/>
      <c r="L49" s="619"/>
    </row>
    <row r="50" spans="2:23" x14ac:dyDescent="0.25">
      <c r="B50" s="10"/>
      <c r="C50" s="609" t="s">
        <v>963</v>
      </c>
      <c r="D50" s="609"/>
      <c r="E50" s="612"/>
      <c r="F50" s="612" t="s">
        <v>1071</v>
      </c>
      <c r="G50" s="612"/>
      <c r="H50" s="612"/>
      <c r="I50" s="612"/>
      <c r="J50" s="612"/>
      <c r="K50" s="612"/>
      <c r="L50" s="619"/>
    </row>
    <row r="51" spans="2:23" x14ac:dyDescent="0.25">
      <c r="B51" s="10"/>
      <c r="C51" s="609" t="s">
        <v>964</v>
      </c>
      <c r="D51" s="609"/>
      <c r="E51" s="612"/>
      <c r="F51" s="612" t="s">
        <v>1074</v>
      </c>
      <c r="G51" s="612"/>
      <c r="H51" s="612"/>
      <c r="I51" s="612"/>
      <c r="J51" s="612"/>
      <c r="K51" s="612"/>
      <c r="L51" s="619"/>
    </row>
    <row r="52" spans="2:23" x14ac:dyDescent="0.25">
      <c r="B52" s="10"/>
      <c r="C52" s="609" t="s">
        <v>965</v>
      </c>
      <c r="D52" s="609"/>
      <c r="E52" s="612"/>
      <c r="F52" s="612"/>
      <c r="G52" s="612"/>
      <c r="H52" s="612"/>
      <c r="I52" s="612"/>
      <c r="J52" s="612"/>
      <c r="K52" s="612"/>
      <c r="L52" s="619"/>
    </row>
    <row r="53" spans="2:23" x14ac:dyDescent="0.25">
      <c r="B53" s="10"/>
      <c r="C53" s="609"/>
      <c r="D53" s="609"/>
      <c r="E53" s="612"/>
      <c r="F53" s="612"/>
      <c r="G53" s="612"/>
      <c r="H53" s="612"/>
      <c r="I53" s="612"/>
      <c r="J53" s="612"/>
      <c r="K53" s="612"/>
      <c r="L53" s="619"/>
    </row>
    <row r="54" spans="2:23" x14ac:dyDescent="0.25">
      <c r="B54" s="10"/>
      <c r="C54" s="609" t="s">
        <v>64</v>
      </c>
      <c r="D54" s="609"/>
      <c r="E54" s="612"/>
      <c r="F54" s="612" t="s">
        <v>942</v>
      </c>
      <c r="G54" s="612"/>
      <c r="H54" s="612"/>
      <c r="I54" s="612"/>
      <c r="J54" s="612"/>
      <c r="K54" s="612"/>
      <c r="L54" s="40"/>
    </row>
    <row r="55" spans="2:23" x14ac:dyDescent="0.25">
      <c r="B55" s="10"/>
      <c r="C55" s="612"/>
      <c r="D55" s="612"/>
      <c r="E55" s="612"/>
      <c r="F55" s="612"/>
      <c r="G55" s="612"/>
      <c r="H55" s="612"/>
      <c r="I55" s="609" t="s">
        <v>960</v>
      </c>
      <c r="J55" s="609"/>
      <c r="K55" s="609"/>
      <c r="L55" s="620" t="s">
        <v>777</v>
      </c>
    </row>
    <row r="56" spans="2:23" x14ac:dyDescent="0.25">
      <c r="B56" s="10"/>
      <c r="C56" s="612"/>
      <c r="D56" s="612"/>
      <c r="E56" s="612"/>
      <c r="F56" s="612"/>
      <c r="G56" s="612"/>
      <c r="H56" s="612"/>
      <c r="I56" s="609" t="s">
        <v>961</v>
      </c>
      <c r="J56" s="609"/>
      <c r="K56" s="609"/>
      <c r="L56" s="1429">
        <v>38463</v>
      </c>
    </row>
    <row r="57" spans="2:23" x14ac:dyDescent="0.25">
      <c r="B57" s="10"/>
      <c r="C57" s="612"/>
      <c r="D57" s="612"/>
      <c r="E57" s="612"/>
      <c r="F57" s="612"/>
      <c r="G57" s="612"/>
      <c r="H57" s="612" t="s">
        <v>758</v>
      </c>
      <c r="I57" s="612"/>
      <c r="J57" s="612"/>
      <c r="K57" s="612"/>
      <c r="L57" s="619"/>
    </row>
    <row r="58" spans="2:23" x14ac:dyDescent="0.25">
      <c r="B58" s="10"/>
      <c r="C58" s="612"/>
      <c r="D58" s="612"/>
      <c r="E58" s="612"/>
      <c r="F58" s="612"/>
      <c r="G58" s="612"/>
      <c r="H58" s="424" t="s">
        <v>1101</v>
      </c>
      <c r="I58" s="424"/>
      <c r="J58" s="424"/>
      <c r="K58" s="424"/>
      <c r="L58" s="1430">
        <v>39216</v>
      </c>
    </row>
    <row r="59" spans="2:23" x14ac:dyDescent="0.25">
      <c r="B59" s="10"/>
      <c r="C59" s="612"/>
      <c r="D59" s="612"/>
      <c r="E59" s="612"/>
      <c r="F59" s="612"/>
      <c r="G59" s="612"/>
      <c r="H59" s="612" t="s">
        <v>436</v>
      </c>
      <c r="I59" s="424"/>
      <c r="J59" s="424"/>
      <c r="K59" s="424"/>
      <c r="L59" s="1430">
        <v>41375</v>
      </c>
    </row>
    <row r="60" spans="2:23" ht="13.8" thickBot="1" x14ac:dyDescent="0.3">
      <c r="B60" s="34"/>
      <c r="C60" s="6"/>
      <c r="D60" s="6"/>
      <c r="E60" s="6"/>
      <c r="F60" s="6"/>
      <c r="G60" s="6"/>
      <c r="H60" s="6"/>
      <c r="I60" s="6"/>
      <c r="J60" s="6"/>
      <c r="K60" s="6"/>
      <c r="L60" s="1629">
        <v>42522</v>
      </c>
    </row>
    <row r="61" spans="2:23" x14ac:dyDescent="0.25">
      <c r="H61" s="4"/>
      <c r="I61" s="4"/>
      <c r="J61" s="4"/>
      <c r="K61" s="4"/>
      <c r="L61" s="492">
        <v>42822</v>
      </c>
      <c r="N61" s="2383"/>
      <c r="O61" s="2383"/>
      <c r="P61" s="2383"/>
      <c r="Q61" s="2383"/>
      <c r="R61" s="2383"/>
      <c r="S61" s="2383"/>
      <c r="T61" s="2383"/>
      <c r="U61" s="2383"/>
      <c r="V61" s="2383"/>
      <c r="W61" s="2383"/>
    </row>
    <row r="62" spans="2:23" x14ac:dyDescent="0.25">
      <c r="H62" s="4"/>
      <c r="I62" s="4"/>
      <c r="J62" s="4"/>
      <c r="K62" s="4"/>
      <c r="L62" s="4"/>
      <c r="N62" s="2383"/>
      <c r="O62" s="2383"/>
      <c r="P62" s="2383"/>
      <c r="Q62" s="2383"/>
      <c r="R62" s="2383"/>
      <c r="S62" s="2383"/>
      <c r="T62" s="2383"/>
      <c r="U62" s="2383"/>
      <c r="V62" s="2383"/>
      <c r="W62" s="2383"/>
    </row>
    <row r="63" spans="2:23" x14ac:dyDescent="0.25">
      <c r="C63" s="4"/>
      <c r="H63" s="4"/>
      <c r="I63" s="4"/>
      <c r="J63" s="4"/>
      <c r="K63" s="4"/>
      <c r="L63" s="4"/>
      <c r="N63" s="2383"/>
      <c r="O63" s="2383"/>
      <c r="P63" s="2383"/>
      <c r="Q63" s="2383"/>
      <c r="R63" s="2383"/>
      <c r="S63" s="2383"/>
      <c r="T63" s="2383"/>
      <c r="U63" s="2383"/>
      <c r="V63" s="2383"/>
      <c r="W63" s="2383"/>
    </row>
    <row r="64" spans="2:23" x14ac:dyDescent="0.25">
      <c r="H64" s="4"/>
      <c r="I64" s="4"/>
      <c r="J64" s="4"/>
      <c r="K64" s="4"/>
      <c r="L64" s="4"/>
    </row>
    <row r="65" spans="8:12" x14ac:dyDescent="0.25">
      <c r="H65" s="4"/>
      <c r="I65" s="4"/>
      <c r="J65" s="4"/>
      <c r="K65" s="4"/>
      <c r="L65" s="4"/>
    </row>
    <row r="66" spans="8:12" x14ac:dyDescent="0.25">
      <c r="H66" s="4"/>
      <c r="I66" s="4"/>
      <c r="J66" s="4"/>
      <c r="K66" s="4"/>
      <c r="L66" s="4"/>
    </row>
    <row r="67" spans="8:12" x14ac:dyDescent="0.25">
      <c r="H67" s="4"/>
      <c r="I67" s="4"/>
      <c r="J67" s="4"/>
      <c r="K67" s="4"/>
      <c r="L67" s="4"/>
    </row>
    <row r="68" spans="8:12" x14ac:dyDescent="0.25">
      <c r="H68" s="4"/>
      <c r="I68" s="4"/>
      <c r="J68" s="4"/>
      <c r="K68" s="4"/>
      <c r="L68" s="4"/>
    </row>
  </sheetData>
  <mergeCells count="6">
    <mergeCell ref="C39:D39"/>
    <mergeCell ref="N61:W63"/>
    <mergeCell ref="B9:L9"/>
    <mergeCell ref="B11:L11"/>
    <mergeCell ref="B12:D12"/>
    <mergeCell ref="B10:L10"/>
  </mergeCells>
  <phoneticPr fontId="0" type="noConversion"/>
  <printOptions horizontalCentered="1"/>
  <pageMargins left="0.1" right="0.15" top="1" bottom="0.75" header="0.69" footer="0"/>
  <pageSetup scale="98" fitToHeight="15" orientation="landscape" r:id="rId1"/>
  <headerFooter alignWithMargins="0">
    <oddFooter>&amp;L&amp;"Times New Roman,Regular"&amp;9
Journal Entry Control Log
June 2016
&amp;R&amp;P of &amp;N
&amp;D   &amp;T</oddFooter>
  </headerFooter>
  <rowBreaks count="1" manualBreakCount="1">
    <brk id="38" min="1" max="1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67"/>
  <sheetViews>
    <sheetView showGridLines="0" topLeftCell="A43" zoomScaleNormal="100" workbookViewId="0">
      <selection activeCell="L61" sqref="L61"/>
    </sheetView>
  </sheetViews>
  <sheetFormatPr defaultColWidth="7.88671875" defaultRowHeight="13.2" x14ac:dyDescent="0.25"/>
  <cols>
    <col min="1" max="1" width="8" style="607" customWidth="1"/>
    <col min="2" max="2" width="7.5546875" style="607" customWidth="1"/>
    <col min="3" max="3" width="46.5546875" style="607" customWidth="1"/>
    <col min="4" max="4" width="8" style="607" customWidth="1"/>
    <col min="5" max="6" width="9.109375" style="607" customWidth="1"/>
    <col min="7" max="7" width="7" style="607" customWidth="1"/>
    <col min="8" max="8" width="10.5546875" style="607" bestFit="1" customWidth="1"/>
    <col min="9" max="9" width="12.44140625" style="607" customWidth="1"/>
    <col min="10" max="10" width="1.44140625" style="607" customWidth="1"/>
    <col min="11" max="11" width="12.5546875" style="607" customWidth="1"/>
    <col min="12" max="12" width="16" style="607" customWidth="1"/>
    <col min="13" max="13" width="7.44140625" style="607" customWidth="1"/>
    <col min="14" max="14" width="12.5546875" style="607" bestFit="1" customWidth="1"/>
    <col min="15" max="16384" width="7.88671875" style="607"/>
  </cols>
  <sheetData>
    <row r="1" spans="2:14" x14ac:dyDescent="0.25">
      <c r="C1" s="607" t="s">
        <v>2100</v>
      </c>
    </row>
    <row r="2" spans="2:14" x14ac:dyDescent="0.25">
      <c r="C2" s="607" t="s">
        <v>2184</v>
      </c>
    </row>
    <row r="3" spans="2:14" x14ac:dyDescent="0.25">
      <c r="C3" s="607" t="s">
        <v>2185</v>
      </c>
    </row>
    <row r="4" spans="2:14" x14ac:dyDescent="0.25">
      <c r="C4" s="1548" t="s">
        <v>2936</v>
      </c>
    </row>
    <row r="5" spans="2:14" x14ac:dyDescent="0.25">
      <c r="B5" s="1574"/>
      <c r="C5" s="1574"/>
      <c r="D5" s="1574"/>
      <c r="E5" s="1574"/>
      <c r="F5" s="1574"/>
      <c r="G5" s="1574"/>
      <c r="H5" s="1574"/>
      <c r="I5" s="1574"/>
      <c r="J5" s="1574"/>
      <c r="K5" s="1574"/>
      <c r="L5" s="1574"/>
    </row>
    <row r="6" spans="2:14" x14ac:dyDescent="0.25">
      <c r="I6" s="406" t="s">
        <v>82</v>
      </c>
      <c r="K6" s="736"/>
      <c r="L6" s="736"/>
      <c r="M6" s="612"/>
    </row>
    <row r="7" spans="2:14" ht="25.5" customHeight="1" x14ac:dyDescent="0.25">
      <c r="I7" s="406" t="s">
        <v>85</v>
      </c>
      <c r="K7" s="300"/>
      <c r="L7" s="300"/>
      <c r="M7" s="612"/>
    </row>
    <row r="8" spans="2:14" ht="13.8" thickBot="1" x14ac:dyDescent="0.3">
      <c r="B8" s="513"/>
      <c r="C8" s="513"/>
    </row>
    <row r="9" spans="2:14" ht="15.6" x14ac:dyDescent="0.3">
      <c r="B9" s="2271" t="s">
        <v>1403</v>
      </c>
      <c r="C9" s="2272"/>
      <c r="D9" s="2272"/>
      <c r="E9" s="2272"/>
      <c r="F9" s="2272"/>
      <c r="G9" s="2272"/>
      <c r="H9" s="2272"/>
      <c r="I9" s="2272"/>
      <c r="J9" s="2272"/>
      <c r="K9" s="2272"/>
      <c r="L9" s="2272"/>
      <c r="M9" s="1357"/>
    </row>
    <row r="10" spans="2:14" ht="15.6" x14ac:dyDescent="0.3">
      <c r="B10" s="2274" t="s">
        <v>1374</v>
      </c>
      <c r="C10" s="2275"/>
      <c r="D10" s="2275"/>
      <c r="E10" s="2275"/>
      <c r="F10" s="2275"/>
      <c r="G10" s="2275"/>
      <c r="H10" s="2275"/>
      <c r="I10" s="2275"/>
      <c r="J10" s="2275"/>
      <c r="K10" s="2275"/>
      <c r="L10" s="2275"/>
      <c r="M10" s="2295"/>
    </row>
    <row r="11" spans="2:14" ht="15.6" x14ac:dyDescent="0.3">
      <c r="B11" s="2274" t="s">
        <v>1378</v>
      </c>
      <c r="C11" s="2275"/>
      <c r="D11" s="2275"/>
      <c r="E11" s="2275"/>
      <c r="F11" s="2275"/>
      <c r="G11" s="2275"/>
      <c r="H11" s="2275"/>
      <c r="I11" s="2275"/>
      <c r="J11" s="2275"/>
      <c r="K11" s="2275"/>
      <c r="L11" s="2275"/>
      <c r="M11" s="2295"/>
    </row>
    <row r="12" spans="2:14" ht="15.6" x14ac:dyDescent="0.3">
      <c r="B12" s="2283" t="s">
        <v>258</v>
      </c>
      <c r="C12" s="2284"/>
      <c r="D12" s="2284"/>
      <c r="E12" s="1347"/>
      <c r="F12" s="1347"/>
      <c r="G12" s="1347"/>
      <c r="H12" s="1347"/>
      <c r="I12" s="1347"/>
      <c r="J12" s="1347"/>
      <c r="K12" s="1347"/>
      <c r="L12" s="1347"/>
      <c r="M12" s="1358"/>
    </row>
    <row r="13" spans="2:14" ht="15.6" x14ac:dyDescent="0.3">
      <c r="B13" s="10" t="s">
        <v>259</v>
      </c>
      <c r="C13" s="609"/>
      <c r="D13" s="609"/>
      <c r="E13" s="1347"/>
      <c r="F13" s="1347"/>
      <c r="G13" s="83" t="s">
        <v>967</v>
      </c>
      <c r="H13" s="612"/>
      <c r="I13" s="612"/>
      <c r="J13" s="612"/>
      <c r="K13" s="612"/>
      <c r="L13" s="1347"/>
      <c r="M13" s="1358"/>
    </row>
    <row r="14" spans="2:14" ht="15.6" x14ac:dyDescent="0.3">
      <c r="B14" s="47" t="s">
        <v>814</v>
      </c>
      <c r="C14" s="1351" t="s">
        <v>759</v>
      </c>
      <c r="D14" s="1347"/>
      <c r="E14" s="1347"/>
      <c r="F14" s="1347"/>
      <c r="G14" s="1347"/>
      <c r="H14" s="1347"/>
      <c r="I14" s="1347"/>
      <c r="J14" s="1347"/>
      <c r="K14" s="1347"/>
      <c r="L14" s="1347"/>
      <c r="M14" s="1358"/>
    </row>
    <row r="15" spans="2:14" x14ac:dyDescent="0.25">
      <c r="B15" s="10"/>
      <c r="C15" s="609"/>
      <c r="D15" s="609"/>
      <c r="E15" s="609"/>
      <c r="F15" s="612"/>
      <c r="G15" s="612"/>
      <c r="H15" s="612"/>
      <c r="I15" s="612"/>
      <c r="J15" s="612"/>
      <c r="K15" s="612"/>
      <c r="L15" s="612"/>
      <c r="M15" s="40"/>
      <c r="N15" s="5"/>
    </row>
    <row r="16" spans="2:14" ht="13.8" thickBot="1" x14ac:dyDescent="0.3">
      <c r="B16" s="10"/>
      <c r="C16" s="6" t="s">
        <v>1366</v>
      </c>
      <c r="D16" s="6"/>
      <c r="E16" s="6"/>
      <c r="F16" s="6" t="s">
        <v>1408</v>
      </c>
      <c r="G16" s="6"/>
      <c r="H16" s="6"/>
      <c r="I16" s="6"/>
      <c r="J16" s="6"/>
      <c r="K16" s="6"/>
      <c r="L16" s="612"/>
      <c r="M16" s="40"/>
      <c r="N16" s="5"/>
    </row>
    <row r="17" spans="1:14" ht="13.8" thickBot="1" x14ac:dyDescent="0.3">
      <c r="B17" s="10"/>
      <c r="C17" s="612"/>
      <c r="D17" s="612"/>
      <c r="E17" s="612"/>
      <c r="F17" s="612"/>
      <c r="G17" s="612"/>
      <c r="H17" s="612"/>
      <c r="I17" s="612"/>
      <c r="J17" s="612"/>
      <c r="K17" s="612"/>
      <c r="L17" s="612"/>
      <c r="M17" s="40"/>
      <c r="N17" s="5"/>
    </row>
    <row r="18" spans="1:14" x14ac:dyDescent="0.25">
      <c r="B18" s="10"/>
      <c r="C18" s="516"/>
      <c r="D18" s="29"/>
      <c r="E18" s="29"/>
      <c r="F18" s="29"/>
      <c r="G18" s="29"/>
      <c r="H18" s="29"/>
      <c r="I18" s="29"/>
      <c r="J18" s="29"/>
      <c r="K18" s="29"/>
      <c r="L18" s="88"/>
      <c r="M18" s="40"/>
      <c r="N18" s="5"/>
    </row>
    <row r="19" spans="1:14" x14ac:dyDescent="0.25">
      <c r="B19" s="47" t="s">
        <v>1380</v>
      </c>
      <c r="C19" s="673" t="s">
        <v>1367</v>
      </c>
      <c r="D19" s="1352" t="s">
        <v>1368</v>
      </c>
      <c r="E19" s="1352" t="s">
        <v>1377</v>
      </c>
      <c r="F19" s="1352" t="s">
        <v>1369</v>
      </c>
      <c r="G19" s="1352" t="s">
        <v>1370</v>
      </c>
      <c r="H19" s="1352" t="s">
        <v>1122</v>
      </c>
      <c r="I19" s="1352" t="s">
        <v>813</v>
      </c>
      <c r="J19" s="1352"/>
      <c r="K19" s="1352" t="s">
        <v>1371</v>
      </c>
      <c r="L19" s="12" t="s">
        <v>1371</v>
      </c>
      <c r="M19" s="40"/>
      <c r="N19" s="5"/>
    </row>
    <row r="20" spans="1:14" ht="13.8" thickBot="1" x14ac:dyDescent="0.3">
      <c r="B20" s="10"/>
      <c r="C20" s="13"/>
      <c r="D20" s="14"/>
      <c r="E20" s="14"/>
      <c r="F20" s="14"/>
      <c r="G20" s="14"/>
      <c r="H20" s="672" t="s">
        <v>1993</v>
      </c>
      <c r="I20" s="14"/>
      <c r="J20" s="14"/>
      <c r="K20" s="672" t="s">
        <v>1372</v>
      </c>
      <c r="L20" s="674" t="s">
        <v>1373</v>
      </c>
      <c r="M20" s="40"/>
      <c r="N20" s="5"/>
    </row>
    <row r="21" spans="1:14" ht="6.75" customHeight="1" thickTop="1" x14ac:dyDescent="0.25">
      <c r="B21" s="10"/>
      <c r="C21" s="10"/>
      <c r="D21" s="612"/>
      <c r="E21" s="612"/>
      <c r="F21" s="612"/>
      <c r="G21" s="612"/>
      <c r="H21" s="612"/>
      <c r="I21" s="612"/>
      <c r="J21" s="612"/>
      <c r="K21" s="1364"/>
      <c r="L21" s="39"/>
      <c r="M21" s="40"/>
      <c r="N21" s="5"/>
    </row>
    <row r="22" spans="1:14" x14ac:dyDescent="0.25">
      <c r="B22" s="10" t="s">
        <v>1375</v>
      </c>
      <c r="C22" s="1581" t="s">
        <v>1402</v>
      </c>
      <c r="D22" s="612"/>
      <c r="E22" s="612"/>
      <c r="F22" s="612"/>
      <c r="G22" s="612"/>
      <c r="H22" s="612"/>
      <c r="I22" s="612"/>
      <c r="J22" s="612"/>
      <c r="K22" s="18"/>
      <c r="L22" s="825"/>
      <c r="M22" s="40"/>
    </row>
    <row r="23" spans="1:14" x14ac:dyDescent="0.25">
      <c r="B23" s="10"/>
      <c r="C23" s="1107" t="s">
        <v>1072</v>
      </c>
      <c r="D23" s="1588" t="s">
        <v>262</v>
      </c>
      <c r="E23" s="1588" t="s">
        <v>1403</v>
      </c>
      <c r="F23" s="1588" t="s">
        <v>1403</v>
      </c>
      <c r="G23" s="1588" t="s">
        <v>1403</v>
      </c>
      <c r="H23" s="407" t="s">
        <v>1618</v>
      </c>
      <c r="I23" s="1588"/>
      <c r="J23" s="612"/>
      <c r="K23" s="572">
        <v>500000</v>
      </c>
      <c r="L23" s="827"/>
      <c r="M23" s="40"/>
    </row>
    <row r="24" spans="1:14" x14ac:dyDescent="0.25">
      <c r="B24" s="10"/>
      <c r="C24" s="2108" t="s">
        <v>2183</v>
      </c>
      <c r="D24" s="1588"/>
      <c r="E24" s="1588"/>
      <c r="F24" s="1588"/>
      <c r="G24" s="1588"/>
      <c r="H24" s="1588"/>
      <c r="I24" s="1588"/>
      <c r="J24" s="612"/>
      <c r="K24" s="824"/>
      <c r="L24" s="827"/>
      <c r="M24" s="40"/>
    </row>
    <row r="25" spans="1:14" x14ac:dyDescent="0.25">
      <c r="B25" s="10"/>
      <c r="C25" s="1107">
        <v>211980</v>
      </c>
      <c r="D25" s="1588" t="s">
        <v>262</v>
      </c>
      <c r="E25" s="1588"/>
      <c r="F25" s="1588"/>
      <c r="G25" s="1588"/>
      <c r="H25" s="1588"/>
      <c r="I25" s="1588"/>
      <c r="J25" s="612"/>
      <c r="K25" s="824"/>
      <c r="L25" s="827">
        <v>500000</v>
      </c>
      <c r="M25" s="40"/>
    </row>
    <row r="26" spans="1:14" s="2171" customFormat="1" x14ac:dyDescent="0.25">
      <c r="A26" s="2161" t="s">
        <v>2937</v>
      </c>
      <c r="B26" s="2162" t="s">
        <v>1375</v>
      </c>
      <c r="C26" s="2163" t="s">
        <v>1100</v>
      </c>
      <c r="D26" s="2164"/>
      <c r="E26" s="2164"/>
      <c r="F26" s="2164"/>
      <c r="G26" s="2164"/>
      <c r="H26" s="2164"/>
      <c r="I26" s="2164"/>
      <c r="J26" s="2165"/>
      <c r="K26" s="2166"/>
      <c r="L26" s="2167"/>
      <c r="M26" s="2170"/>
    </row>
    <row r="27" spans="1:14" s="2171" customFormat="1" x14ac:dyDescent="0.25">
      <c r="A27" s="607"/>
      <c r="B27" s="2162"/>
      <c r="C27" s="2168">
        <v>342100</v>
      </c>
      <c r="D27" s="2169" t="s">
        <v>262</v>
      </c>
      <c r="E27" s="2164"/>
      <c r="F27" s="2164"/>
      <c r="G27" s="2164"/>
      <c r="H27" s="2169" t="s">
        <v>1618</v>
      </c>
      <c r="I27" s="2164"/>
      <c r="J27" s="2165"/>
      <c r="K27" s="2166">
        <v>500000</v>
      </c>
      <c r="L27" s="2167"/>
      <c r="M27" s="2170"/>
      <c r="N27" s="2160" t="s">
        <v>2936</v>
      </c>
    </row>
    <row r="28" spans="1:14" s="2171" customFormat="1" x14ac:dyDescent="0.25">
      <c r="A28" s="2161" t="s">
        <v>2937</v>
      </c>
      <c r="B28" s="2162" t="s">
        <v>1375</v>
      </c>
      <c r="C28" s="2163" t="s">
        <v>1099</v>
      </c>
      <c r="D28" s="2164"/>
      <c r="E28" s="2164"/>
      <c r="F28" s="2164"/>
      <c r="G28" s="2164"/>
      <c r="H28" s="2164"/>
      <c r="I28" s="2164"/>
      <c r="J28" s="2165"/>
      <c r="K28" s="2166"/>
      <c r="L28" s="2167"/>
      <c r="M28" s="2170"/>
      <c r="N28" s="2160"/>
    </row>
    <row r="29" spans="1:14" s="2171" customFormat="1" x14ac:dyDescent="0.25">
      <c r="B29" s="2162"/>
      <c r="C29" s="2168">
        <v>311100</v>
      </c>
      <c r="D29" s="2169" t="s">
        <v>262</v>
      </c>
      <c r="E29" s="2164"/>
      <c r="F29" s="2164"/>
      <c r="G29" s="2164"/>
      <c r="H29" s="2169" t="s">
        <v>1618</v>
      </c>
      <c r="I29" s="2164"/>
      <c r="J29" s="2165"/>
      <c r="K29" s="2166"/>
      <c r="L29" s="2167">
        <v>500000</v>
      </c>
      <c r="M29" s="2170"/>
      <c r="N29" s="2160" t="s">
        <v>2936</v>
      </c>
    </row>
    <row r="30" spans="1:14" x14ac:dyDescent="0.25">
      <c r="B30" s="10" t="s">
        <v>1375</v>
      </c>
      <c r="C30" s="2108" t="s">
        <v>1365</v>
      </c>
      <c r="D30" s="1588"/>
      <c r="E30" s="1588"/>
      <c r="F30" s="1588"/>
      <c r="G30" s="1588"/>
      <c r="H30" s="1588"/>
      <c r="I30" s="1588"/>
      <c r="J30" s="612"/>
      <c r="K30" s="828"/>
      <c r="L30" s="829"/>
      <c r="M30" s="40"/>
    </row>
    <row r="31" spans="1:14" x14ac:dyDescent="0.25">
      <c r="B31" s="10"/>
      <c r="C31" s="1107" t="s">
        <v>943</v>
      </c>
      <c r="D31" s="566" t="s">
        <v>262</v>
      </c>
      <c r="E31" s="1588" t="s">
        <v>907</v>
      </c>
      <c r="F31" s="1588" t="s">
        <v>262</v>
      </c>
      <c r="G31" s="1588" t="s">
        <v>262</v>
      </c>
      <c r="H31" s="407" t="s">
        <v>1618</v>
      </c>
      <c r="I31" s="1588"/>
      <c r="J31" s="612"/>
      <c r="K31" s="824">
        <v>200000</v>
      </c>
      <c r="L31" s="827"/>
      <c r="M31" s="40"/>
    </row>
    <row r="32" spans="1:14" x14ac:dyDescent="0.25">
      <c r="B32" s="10"/>
      <c r="C32" s="2108" t="s">
        <v>2182</v>
      </c>
      <c r="D32" s="1588"/>
      <c r="E32" s="1588"/>
      <c r="F32" s="1588"/>
      <c r="G32" s="1588"/>
      <c r="H32" s="407"/>
      <c r="I32" s="1588"/>
      <c r="J32" s="612"/>
      <c r="K32" s="824"/>
      <c r="L32" s="827"/>
      <c r="M32" s="40"/>
    </row>
    <row r="33" spans="2:14" x14ac:dyDescent="0.25">
      <c r="B33" s="10"/>
      <c r="C33" s="1107">
        <v>211960</v>
      </c>
      <c r="D33" s="1588" t="s">
        <v>262</v>
      </c>
      <c r="E33" s="1588"/>
      <c r="F33" s="1588"/>
      <c r="G33" s="1588"/>
      <c r="H33" s="407" t="s">
        <v>1618</v>
      </c>
      <c r="I33" s="1588"/>
      <c r="J33" s="612"/>
      <c r="K33" s="824"/>
      <c r="L33" s="827">
        <v>200000</v>
      </c>
      <c r="M33" s="40"/>
    </row>
    <row r="34" spans="2:14" ht="13.8" thickBot="1" x14ac:dyDescent="0.3">
      <c r="B34" s="10"/>
      <c r="C34" s="1139"/>
      <c r="D34" s="1364"/>
      <c r="E34" s="566"/>
      <c r="F34" s="566"/>
      <c r="G34" s="566"/>
      <c r="H34" s="1521"/>
      <c r="I34" s="566"/>
      <c r="J34" s="434"/>
      <c r="K34" s="572"/>
      <c r="L34" s="573"/>
      <c r="M34" s="573"/>
      <c r="N34" s="5"/>
    </row>
    <row r="35" spans="2:14" x14ac:dyDescent="0.25">
      <c r="B35" s="10"/>
      <c r="C35" s="1630"/>
      <c r="D35" s="1631"/>
      <c r="E35" s="1631"/>
      <c r="F35" s="1631"/>
      <c r="G35" s="1631"/>
      <c r="H35" s="1631"/>
      <c r="I35" s="1631"/>
      <c r="J35" s="1067"/>
      <c r="K35" s="1632"/>
      <c r="L35" s="1633"/>
      <c r="M35" s="1634"/>
      <c r="N35" s="914"/>
    </row>
    <row r="36" spans="2:14" x14ac:dyDescent="0.25">
      <c r="B36" s="10"/>
      <c r="C36" s="959" t="s">
        <v>1654</v>
      </c>
      <c r="D36" s="867"/>
      <c r="E36" s="867"/>
      <c r="F36" s="867"/>
      <c r="G36" s="867"/>
      <c r="H36" s="867"/>
      <c r="I36" s="867"/>
      <c r="J36" s="867"/>
      <c r="K36" s="1092">
        <f>SUM(K21:K35)</f>
        <v>1200000</v>
      </c>
      <c r="L36" s="1308">
        <f>SUM(L21:L35)</f>
        <v>1200000</v>
      </c>
      <c r="M36" s="1308"/>
      <c r="N36" s="1635"/>
    </row>
    <row r="37" spans="2:14" ht="13.8" thickBot="1" x14ac:dyDescent="0.3">
      <c r="B37" s="10"/>
      <c r="C37" s="1070"/>
      <c r="D37" s="1066"/>
      <c r="E37" s="1066"/>
      <c r="F37" s="1066"/>
      <c r="G37" s="1066"/>
      <c r="H37" s="1066"/>
      <c r="I37" s="1066"/>
      <c r="J37" s="1066"/>
      <c r="K37" s="1071"/>
      <c r="L37" s="1072">
        <f>+L36-K36</f>
        <v>0</v>
      </c>
      <c r="M37" s="1636"/>
      <c r="N37" s="915"/>
    </row>
    <row r="38" spans="2:14" x14ac:dyDescent="0.25">
      <c r="B38" s="10"/>
      <c r="C38" s="867"/>
      <c r="D38" s="867"/>
      <c r="E38" s="867"/>
      <c r="F38" s="867"/>
      <c r="G38" s="867"/>
      <c r="H38" s="867"/>
      <c r="I38" s="867"/>
      <c r="J38" s="867"/>
      <c r="K38" s="867"/>
      <c r="L38" s="867"/>
      <c r="M38" s="906"/>
      <c r="N38" s="915"/>
    </row>
    <row r="39" spans="2:14" x14ac:dyDescent="0.25">
      <c r="B39" s="10"/>
      <c r="C39" s="2384" t="s">
        <v>1409</v>
      </c>
      <c r="D39" s="2384"/>
      <c r="E39" s="867"/>
      <c r="F39" s="867"/>
      <c r="G39" s="867"/>
      <c r="H39" s="867"/>
      <c r="I39" s="867"/>
      <c r="J39" s="867"/>
      <c r="K39" s="867"/>
      <c r="L39" s="913"/>
      <c r="M39" s="1415"/>
      <c r="N39" s="915"/>
    </row>
    <row r="40" spans="2:14" x14ac:dyDescent="0.25">
      <c r="B40" s="10"/>
      <c r="C40" s="902" t="s">
        <v>1616</v>
      </c>
      <c r="D40" s="867"/>
      <c r="E40" s="867"/>
      <c r="F40" s="867"/>
      <c r="G40" s="867"/>
      <c r="H40" s="867"/>
      <c r="I40" s="867"/>
      <c r="J40" s="867"/>
      <c r="K40" s="867"/>
      <c r="L40" s="913"/>
      <c r="M40" s="1415"/>
      <c r="N40" s="915"/>
    </row>
    <row r="41" spans="2:14" x14ac:dyDescent="0.25">
      <c r="B41" s="10"/>
      <c r="C41" s="909" t="s">
        <v>2180</v>
      </c>
      <c r="D41" s="867"/>
      <c r="E41" s="867"/>
      <c r="F41" s="867"/>
      <c r="G41" s="867"/>
      <c r="H41" s="867"/>
      <c r="I41" s="867"/>
      <c r="J41" s="867"/>
      <c r="K41" s="867"/>
      <c r="L41" s="913"/>
      <c r="M41" s="1415"/>
      <c r="N41" s="915"/>
    </row>
    <row r="42" spans="2:14" x14ac:dyDescent="0.25">
      <c r="B42" s="10"/>
      <c r="C42" s="867"/>
      <c r="D42" s="867"/>
      <c r="E42" s="867"/>
      <c r="F42" s="867"/>
      <c r="G42" s="867"/>
      <c r="H42" s="867"/>
      <c r="I42" s="867"/>
      <c r="J42" s="867"/>
      <c r="K42" s="867"/>
      <c r="L42" s="867"/>
      <c r="M42" s="906"/>
      <c r="N42" s="915"/>
    </row>
    <row r="43" spans="2:14" x14ac:dyDescent="0.25">
      <c r="B43" s="10"/>
      <c r="C43" s="867"/>
      <c r="D43" s="867"/>
      <c r="E43" s="867"/>
      <c r="F43" s="867"/>
      <c r="G43" s="867"/>
      <c r="H43" s="867"/>
      <c r="I43" s="867"/>
      <c r="J43" s="867"/>
      <c r="K43" s="867"/>
      <c r="L43" s="867"/>
      <c r="M43" s="906"/>
      <c r="N43" s="915"/>
    </row>
    <row r="44" spans="2:14" x14ac:dyDescent="0.25">
      <c r="B44" s="10"/>
      <c r="C44" s="909" t="s">
        <v>2176</v>
      </c>
      <c r="D44" s="867"/>
      <c r="E44" s="867"/>
      <c r="F44" s="867"/>
      <c r="G44" s="867"/>
      <c r="H44" s="867"/>
      <c r="I44" s="867"/>
      <c r="J44" s="867"/>
      <c r="K44" s="867"/>
      <c r="L44" s="867"/>
      <c r="M44" s="906"/>
      <c r="N44" s="915"/>
    </row>
    <row r="45" spans="2:14" x14ac:dyDescent="0.25">
      <c r="B45" s="10"/>
      <c r="C45" s="867"/>
      <c r="D45" s="867"/>
      <c r="E45" s="867"/>
      <c r="F45" s="867"/>
      <c r="G45" s="867"/>
      <c r="H45" s="867"/>
      <c r="I45" s="867"/>
      <c r="J45" s="867"/>
      <c r="K45" s="867"/>
      <c r="L45" s="867"/>
      <c r="M45" s="906"/>
      <c r="N45" s="915"/>
    </row>
    <row r="46" spans="2:14" x14ac:dyDescent="0.25">
      <c r="B46" s="10"/>
      <c r="C46" s="867" t="s">
        <v>206</v>
      </c>
      <c r="D46" s="867"/>
      <c r="E46" s="867"/>
      <c r="F46" s="867"/>
      <c r="G46" s="867"/>
      <c r="H46" s="867"/>
      <c r="I46" s="867"/>
      <c r="J46" s="867"/>
      <c r="K46" s="867"/>
      <c r="L46" s="867"/>
      <c r="M46" s="906"/>
      <c r="N46" s="915"/>
    </row>
    <row r="47" spans="2:14" x14ac:dyDescent="0.25">
      <c r="B47" s="10"/>
      <c r="C47" s="867"/>
      <c r="D47" s="867"/>
      <c r="E47" s="867"/>
      <c r="F47" s="867"/>
      <c r="G47" s="867"/>
      <c r="H47" s="867"/>
      <c r="I47" s="867"/>
      <c r="J47" s="867"/>
      <c r="K47" s="867"/>
      <c r="L47" s="867"/>
      <c r="M47" s="906"/>
      <c r="N47" s="915"/>
    </row>
    <row r="48" spans="2:14" x14ac:dyDescent="0.25">
      <c r="B48" s="10"/>
      <c r="C48" s="869" t="s">
        <v>962</v>
      </c>
      <c r="D48" s="869"/>
      <c r="E48" s="867"/>
      <c r="F48" s="867" t="s">
        <v>755</v>
      </c>
      <c r="G48" s="867"/>
      <c r="H48" s="867"/>
      <c r="I48" s="867"/>
      <c r="J48" s="867"/>
      <c r="K48" s="867"/>
      <c r="L48" s="913"/>
      <c r="M48" s="1415"/>
      <c r="N48" s="915"/>
    </row>
    <row r="49" spans="2:24" x14ac:dyDescent="0.25">
      <c r="B49" s="10"/>
      <c r="C49" s="869"/>
      <c r="D49" s="869"/>
      <c r="E49" s="867"/>
      <c r="F49" s="867"/>
      <c r="G49" s="867"/>
      <c r="H49" s="867"/>
      <c r="I49" s="867"/>
      <c r="J49" s="867"/>
      <c r="K49" s="867"/>
      <c r="L49" s="913"/>
      <c r="M49" s="1415"/>
      <c r="N49" s="915"/>
    </row>
    <row r="50" spans="2:24" x14ac:dyDescent="0.25">
      <c r="B50" s="10"/>
      <c r="C50" s="869" t="s">
        <v>963</v>
      </c>
      <c r="D50" s="869"/>
      <c r="E50" s="867"/>
      <c r="F50" s="867" t="s">
        <v>1071</v>
      </c>
      <c r="G50" s="867"/>
      <c r="H50" s="867"/>
      <c r="I50" s="867"/>
      <c r="J50" s="867"/>
      <c r="K50" s="867"/>
      <c r="L50" s="913"/>
      <c r="M50" s="1415"/>
      <c r="N50" s="915"/>
    </row>
    <row r="51" spans="2:24" x14ac:dyDescent="0.25">
      <c r="B51" s="10"/>
      <c r="C51" s="869" t="s">
        <v>964</v>
      </c>
      <c r="D51" s="869"/>
      <c r="E51" s="867"/>
      <c r="F51" s="867" t="s">
        <v>1074</v>
      </c>
      <c r="G51" s="867"/>
      <c r="H51" s="867"/>
      <c r="I51" s="867"/>
      <c r="J51" s="867"/>
      <c r="K51" s="867"/>
      <c r="L51" s="913"/>
      <c r="M51" s="1415"/>
      <c r="N51" s="915"/>
    </row>
    <row r="52" spans="2:24" x14ac:dyDescent="0.25">
      <c r="B52" s="10"/>
      <c r="C52" s="869" t="s">
        <v>965</v>
      </c>
      <c r="D52" s="869"/>
      <c r="E52" s="867"/>
      <c r="F52" s="867"/>
      <c r="G52" s="867"/>
      <c r="H52" s="867"/>
      <c r="I52" s="867"/>
      <c r="J52" s="867"/>
      <c r="K52" s="867"/>
      <c r="L52" s="913"/>
      <c r="M52" s="1415"/>
      <c r="N52" s="915"/>
    </row>
    <row r="53" spans="2:24" x14ac:dyDescent="0.25">
      <c r="B53" s="10"/>
      <c r="C53" s="869"/>
      <c r="D53" s="869"/>
      <c r="E53" s="867"/>
      <c r="F53" s="867"/>
      <c r="G53" s="867"/>
      <c r="H53" s="867"/>
      <c r="I53" s="867"/>
      <c r="J53" s="867"/>
      <c r="K53" s="867"/>
      <c r="L53" s="913"/>
      <c r="M53" s="1415"/>
      <c r="N53" s="915"/>
    </row>
    <row r="54" spans="2:24" x14ac:dyDescent="0.25">
      <c r="B54" s="10"/>
      <c r="C54" s="869" t="s">
        <v>64</v>
      </c>
      <c r="D54" s="869"/>
      <c r="E54" s="867"/>
      <c r="F54" s="867" t="s">
        <v>942</v>
      </c>
      <c r="G54" s="867"/>
      <c r="H54" s="867"/>
      <c r="I54" s="867"/>
      <c r="J54" s="867"/>
      <c r="K54" s="867"/>
      <c r="L54" s="867"/>
      <c r="M54" s="906"/>
      <c r="N54" s="915"/>
    </row>
    <row r="55" spans="2:24" x14ac:dyDescent="0.25">
      <c r="B55" s="10"/>
      <c r="C55" s="867"/>
      <c r="D55" s="867"/>
      <c r="E55" s="867"/>
      <c r="F55" s="867"/>
      <c r="G55" s="867"/>
      <c r="H55" s="867"/>
      <c r="I55" s="869" t="s">
        <v>960</v>
      </c>
      <c r="J55" s="869"/>
      <c r="K55" s="869"/>
      <c r="L55" s="1076">
        <v>38463</v>
      </c>
      <c r="M55" s="1637"/>
      <c r="N55" s="915"/>
    </row>
    <row r="56" spans="2:24" x14ac:dyDescent="0.25">
      <c r="B56" s="10"/>
      <c r="C56" s="867"/>
      <c r="D56" s="867"/>
      <c r="E56" s="867"/>
      <c r="F56" s="867"/>
      <c r="G56" s="867"/>
      <c r="H56" s="867"/>
      <c r="I56" s="869" t="s">
        <v>961</v>
      </c>
      <c r="J56" s="869"/>
      <c r="K56" s="869"/>
      <c r="L56" s="1638">
        <v>39216</v>
      </c>
      <c r="M56" s="1639"/>
      <c r="N56" s="915"/>
      <c r="O56" s="2383"/>
      <c r="P56" s="2383"/>
      <c r="Q56" s="2383"/>
      <c r="R56" s="2383"/>
      <c r="S56" s="2383"/>
      <c r="T56" s="2383"/>
      <c r="U56" s="2383"/>
      <c r="V56" s="2383"/>
      <c r="W56" s="2383"/>
      <c r="X56" s="2383"/>
    </row>
    <row r="57" spans="2:24" x14ac:dyDescent="0.25">
      <c r="B57" s="10"/>
      <c r="C57" s="867"/>
      <c r="D57" s="867"/>
      <c r="E57" s="867"/>
      <c r="F57" s="867"/>
      <c r="G57" s="867"/>
      <c r="H57" s="867"/>
      <c r="I57" s="902" t="s">
        <v>1101</v>
      </c>
      <c r="J57" s="902"/>
      <c r="K57" s="902"/>
      <c r="L57" s="868"/>
      <c r="M57" s="1640"/>
      <c r="N57" s="915"/>
      <c r="O57" s="2383"/>
      <c r="P57" s="2383"/>
      <c r="Q57" s="2383"/>
      <c r="R57" s="2383"/>
      <c r="S57" s="2383"/>
      <c r="T57" s="2383"/>
      <c r="U57" s="2383"/>
      <c r="V57" s="2383"/>
      <c r="W57" s="2383"/>
      <c r="X57" s="2383"/>
    </row>
    <row r="58" spans="2:24" x14ac:dyDescent="0.25">
      <c r="B58" s="10"/>
      <c r="C58" s="867"/>
      <c r="D58" s="867"/>
      <c r="E58" s="867"/>
      <c r="F58" s="867"/>
      <c r="G58" s="867"/>
      <c r="H58" s="867"/>
      <c r="I58" s="909" t="s">
        <v>436</v>
      </c>
      <c r="J58" s="909"/>
      <c r="K58" s="909"/>
      <c r="L58" s="1641">
        <v>41375</v>
      </c>
      <c r="M58" s="1640"/>
      <c r="N58" s="915"/>
      <c r="O58" s="2383"/>
      <c r="P58" s="2383"/>
      <c r="Q58" s="2383"/>
      <c r="R58" s="2383"/>
      <c r="S58" s="2383"/>
      <c r="T58" s="2383"/>
      <c r="U58" s="2383"/>
      <c r="V58" s="2383"/>
      <c r="W58" s="2383"/>
      <c r="X58" s="2383"/>
    </row>
    <row r="59" spans="2:24" ht="13.8" thickBot="1" x14ac:dyDescent="0.3">
      <c r="B59" s="34"/>
      <c r="C59" s="1066"/>
      <c r="D59" s="1066"/>
      <c r="E59" s="1066"/>
      <c r="F59" s="1066"/>
      <c r="G59" s="1066"/>
      <c r="H59" s="1066" t="s">
        <v>1403</v>
      </c>
      <c r="I59" s="1454"/>
      <c r="J59" s="1454"/>
      <c r="K59" s="1454"/>
      <c r="L59" s="1642">
        <v>42522</v>
      </c>
      <c r="M59" s="1643"/>
      <c r="N59" s="915"/>
      <c r="O59" s="2383"/>
      <c r="P59" s="2383"/>
      <c r="Q59" s="2383"/>
      <c r="R59" s="2383"/>
      <c r="S59" s="2383"/>
      <c r="T59" s="2383"/>
      <c r="U59" s="2383"/>
      <c r="V59" s="2383"/>
      <c r="W59" s="2383"/>
      <c r="X59" s="2383"/>
    </row>
    <row r="60" spans="2:24" x14ac:dyDescent="0.25">
      <c r="H60" s="612"/>
      <c r="I60" s="612"/>
      <c r="J60" s="612"/>
      <c r="K60" s="612"/>
      <c r="L60" s="492">
        <v>42822</v>
      </c>
      <c r="M60" s="612"/>
    </row>
    <row r="61" spans="2:24" x14ac:dyDescent="0.25">
      <c r="H61" s="612"/>
      <c r="I61" s="612"/>
      <c r="J61" s="612"/>
      <c r="K61" s="612"/>
      <c r="L61" s="612"/>
      <c r="M61" s="612"/>
    </row>
    <row r="62" spans="2:24" x14ac:dyDescent="0.25">
      <c r="C62" s="612"/>
      <c r="H62" s="612"/>
      <c r="I62" s="612"/>
      <c r="J62" s="612"/>
      <c r="K62" s="612"/>
      <c r="L62" s="612"/>
      <c r="M62" s="612"/>
    </row>
    <row r="63" spans="2:24" x14ac:dyDescent="0.25">
      <c r="H63" s="612"/>
      <c r="I63" s="612"/>
      <c r="J63" s="612"/>
      <c r="K63" s="612"/>
      <c r="L63" s="612"/>
      <c r="M63" s="612"/>
    </row>
    <row r="64" spans="2:24" x14ac:dyDescent="0.25">
      <c r="H64" s="612"/>
      <c r="I64" s="612"/>
      <c r="J64" s="612"/>
      <c r="K64" s="612"/>
      <c r="L64" s="612"/>
      <c r="M64" s="612"/>
    </row>
    <row r="65" spans="8:13" x14ac:dyDescent="0.25">
      <c r="H65" s="612"/>
      <c r="I65" s="612"/>
      <c r="J65" s="612"/>
      <c r="K65" s="612"/>
      <c r="L65" s="612"/>
      <c r="M65" s="612"/>
    </row>
    <row r="66" spans="8:13" x14ac:dyDescent="0.25">
      <c r="H66" s="612"/>
      <c r="I66" s="612"/>
      <c r="J66" s="612"/>
      <c r="K66" s="612"/>
      <c r="L66" s="612"/>
      <c r="M66" s="612"/>
    </row>
    <row r="67" spans="8:13" x14ac:dyDescent="0.25">
      <c r="H67" s="612"/>
      <c r="I67" s="612"/>
      <c r="J67" s="612"/>
      <c r="K67" s="612"/>
      <c r="L67" s="612"/>
      <c r="M67" s="612"/>
    </row>
  </sheetData>
  <mergeCells count="6">
    <mergeCell ref="B9:L9"/>
    <mergeCell ref="B12:D12"/>
    <mergeCell ref="C39:D39"/>
    <mergeCell ref="O56:X59"/>
    <mergeCell ref="B11:M11"/>
    <mergeCell ref="B10:M10"/>
  </mergeCells>
  <printOptions horizontalCentered="1"/>
  <pageMargins left="0.1" right="0.15" top="1" bottom="0.75" header="0.69" footer="0"/>
  <pageSetup scale="93" fitToHeight="15" orientation="landscape" r:id="rId1"/>
  <headerFooter alignWithMargins="0">
    <oddFooter>&amp;L&amp;"Times New Roman,Regular"&amp;9
Journal Entry Control Log
June 2016
&amp;R&amp;P of &amp;N
&amp;D   &amp;T</oddFooter>
  </headerFooter>
  <rowBreaks count="1" manualBreakCount="1">
    <brk id="38" min="1" max="12"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sheetPr>
  <dimension ref="B1:W51"/>
  <sheetViews>
    <sheetView showGridLines="0" topLeftCell="A5" zoomScaleNormal="100" workbookViewId="0">
      <selection activeCell="N15" sqref="N15"/>
    </sheetView>
  </sheetViews>
  <sheetFormatPr defaultColWidth="7.88671875" defaultRowHeight="13.2" x14ac:dyDescent="0.25"/>
  <cols>
    <col min="1" max="1" width="8" style="1" customWidth="1"/>
    <col min="2" max="2" width="7.5546875" style="1" customWidth="1"/>
    <col min="3" max="3" width="46.5546875" style="1" customWidth="1"/>
    <col min="4" max="4" width="8" style="1" customWidth="1"/>
    <col min="5" max="5" width="9.109375" style="1" customWidth="1"/>
    <col min="6" max="6" width="7.5546875" style="1" bestFit="1" customWidth="1"/>
    <col min="7" max="7" width="7" style="1" customWidth="1"/>
    <col min="8" max="8" width="10.5546875" style="1" bestFit="1" customWidth="1"/>
    <col min="9" max="9" width="12.88671875" style="1" customWidth="1"/>
    <col min="10" max="10" width="1.44140625" style="1" customWidth="1"/>
    <col min="11" max="11" width="12.5546875" style="1" customWidth="1"/>
    <col min="12" max="12" width="16" style="1" customWidth="1"/>
    <col min="13" max="13" width="12.5546875" style="1" bestFit="1" customWidth="1"/>
    <col min="14" max="16384" width="7.88671875" style="1"/>
  </cols>
  <sheetData>
    <row r="1" spans="2:13" s="607" customFormat="1" hidden="1" x14ac:dyDescent="0.25">
      <c r="B1" s="677" t="s">
        <v>2100</v>
      </c>
    </row>
    <row r="2" spans="2:13" s="607" customFormat="1" hidden="1" x14ac:dyDescent="0.25">
      <c r="B2" s="1548" t="s">
        <v>2190</v>
      </c>
    </row>
    <row r="3" spans="2:13" s="607" customFormat="1" hidden="1" x14ac:dyDescent="0.25"/>
    <row r="4" spans="2:13" s="607" customFormat="1" hidden="1" x14ac:dyDescent="0.25">
      <c r="B4" s="1574"/>
      <c r="C4" s="1574"/>
      <c r="D4" s="1574"/>
      <c r="E4" s="1574"/>
      <c r="F4" s="1574"/>
      <c r="G4" s="1574"/>
      <c r="H4" s="1574"/>
      <c r="I4" s="1574"/>
      <c r="J4" s="1574"/>
      <c r="K4" s="1574"/>
      <c r="L4" s="1574"/>
    </row>
    <row r="5" spans="2:13" ht="13.8" thickBot="1" x14ac:dyDescent="0.3">
      <c r="I5" s="406" t="s">
        <v>82</v>
      </c>
      <c r="K5" s="6"/>
      <c r="L5" s="6"/>
    </row>
    <row r="6" spans="2:13" ht="25.5" customHeight="1" thickBot="1" x14ac:dyDescent="0.3">
      <c r="I6" s="406" t="s">
        <v>85</v>
      </c>
      <c r="K6" s="6"/>
      <c r="L6" s="6"/>
    </row>
    <row r="7" spans="2:13" ht="13.8" thickBot="1" x14ac:dyDescent="0.3">
      <c r="B7" s="513"/>
      <c r="C7" s="513"/>
    </row>
    <row r="8" spans="2:13" ht="15.6" x14ac:dyDescent="0.3">
      <c r="B8" s="2271" t="s">
        <v>1403</v>
      </c>
      <c r="C8" s="2272"/>
      <c r="D8" s="2272"/>
      <c r="E8" s="2272"/>
      <c r="F8" s="2272"/>
      <c r="G8" s="2272"/>
      <c r="H8" s="2272"/>
      <c r="I8" s="2272"/>
      <c r="J8" s="2272"/>
      <c r="K8" s="2272"/>
      <c r="L8" s="2301"/>
    </row>
    <row r="9" spans="2:13" s="607" customFormat="1" ht="15.6" x14ac:dyDescent="0.3">
      <c r="B9" s="2274" t="s">
        <v>1374</v>
      </c>
      <c r="C9" s="2275"/>
      <c r="D9" s="2275"/>
      <c r="E9" s="2275"/>
      <c r="F9" s="2275"/>
      <c r="G9" s="2275"/>
      <c r="H9" s="2275"/>
      <c r="I9" s="2275"/>
      <c r="J9" s="2275"/>
      <c r="K9" s="2275"/>
      <c r="L9" s="2295"/>
    </row>
    <row r="10" spans="2:13" ht="15.6" x14ac:dyDescent="0.3">
      <c r="B10" s="2274" t="s">
        <v>1378</v>
      </c>
      <c r="C10" s="2275"/>
      <c r="D10" s="2275"/>
      <c r="E10" s="2275"/>
      <c r="F10" s="2275"/>
      <c r="G10" s="2275"/>
      <c r="H10" s="2275"/>
      <c r="I10" s="2275"/>
      <c r="J10" s="2275"/>
      <c r="K10" s="2275"/>
      <c r="L10" s="2295"/>
    </row>
    <row r="11" spans="2:13" ht="15.6" x14ac:dyDescent="0.3">
      <c r="B11" s="2283" t="s">
        <v>258</v>
      </c>
      <c r="C11" s="2284"/>
      <c r="D11" s="2284"/>
      <c r="E11" s="1365"/>
      <c r="F11" s="1365"/>
      <c r="G11" s="1365"/>
      <c r="H11" s="1365"/>
      <c r="I11" s="1365"/>
      <c r="J11" s="1365"/>
      <c r="K11" s="1365"/>
      <c r="L11" s="1371"/>
    </row>
    <row r="12" spans="2:13" ht="15.6" x14ac:dyDescent="0.3">
      <c r="B12" s="10" t="s">
        <v>259</v>
      </c>
      <c r="C12" s="609"/>
      <c r="D12" s="609"/>
      <c r="E12" s="1365"/>
      <c r="F12" s="1365"/>
      <c r="G12" s="83" t="s">
        <v>967</v>
      </c>
      <c r="H12" s="612"/>
      <c r="I12" s="612"/>
      <c r="J12" s="612"/>
      <c r="K12" s="612"/>
      <c r="L12" s="1371"/>
    </row>
    <row r="13" spans="2:13" ht="15.6" x14ac:dyDescent="0.3">
      <c r="B13" s="47" t="s">
        <v>814</v>
      </c>
      <c r="C13" s="1367" t="s">
        <v>1603</v>
      </c>
      <c r="D13" s="1365"/>
      <c r="E13" s="1365"/>
      <c r="F13" s="1365"/>
      <c r="G13" s="1365"/>
      <c r="H13" s="1365"/>
      <c r="I13" s="1365"/>
      <c r="J13" s="1365"/>
      <c r="K13" s="1365"/>
      <c r="L13" s="1371"/>
    </row>
    <row r="14" spans="2:13" x14ac:dyDescent="0.25">
      <c r="B14" s="10"/>
      <c r="C14" s="609"/>
      <c r="D14" s="609"/>
      <c r="E14" s="609"/>
      <c r="F14" s="612"/>
      <c r="G14" s="612"/>
      <c r="H14" s="612"/>
      <c r="I14" s="612"/>
      <c r="J14" s="612"/>
      <c r="K14" s="612"/>
      <c r="L14" s="40"/>
      <c r="M14" s="5"/>
    </row>
    <row r="15" spans="2:13" ht="13.8" thickBot="1" x14ac:dyDescent="0.3">
      <c r="B15" s="10"/>
      <c r="C15" s="6" t="s">
        <v>1366</v>
      </c>
      <c r="D15" s="6"/>
      <c r="E15" s="6"/>
      <c r="F15" s="6" t="s">
        <v>1408</v>
      </c>
      <c r="G15" s="6"/>
      <c r="H15" s="6"/>
      <c r="I15" s="6"/>
      <c r="J15" s="6"/>
      <c r="K15" s="6"/>
      <c r="L15" s="40"/>
      <c r="M15" s="5"/>
    </row>
    <row r="16" spans="2:13" ht="13.8" thickBot="1" x14ac:dyDescent="0.3">
      <c r="B16" s="10"/>
      <c r="C16" s="612"/>
      <c r="D16" s="612"/>
      <c r="E16" s="612"/>
      <c r="F16" s="612"/>
      <c r="G16" s="612"/>
      <c r="H16" s="612"/>
      <c r="I16" s="612"/>
      <c r="J16" s="612"/>
      <c r="K16" s="612"/>
      <c r="L16" s="40"/>
      <c r="M16" s="5"/>
    </row>
    <row r="17" spans="2:13" x14ac:dyDescent="0.25">
      <c r="B17" s="10"/>
      <c r="C17" s="516"/>
      <c r="D17" s="29"/>
      <c r="E17" s="29"/>
      <c r="F17" s="29"/>
      <c r="G17" s="29"/>
      <c r="H17" s="29"/>
      <c r="I17" s="29"/>
      <c r="J17" s="29"/>
      <c r="K17" s="29"/>
      <c r="L17" s="88"/>
      <c r="M17" s="5"/>
    </row>
    <row r="18" spans="2:13" x14ac:dyDescent="0.25">
      <c r="B18" s="56" t="s">
        <v>1380</v>
      </c>
      <c r="C18" s="673" t="s">
        <v>1367</v>
      </c>
      <c r="D18" s="1368" t="s">
        <v>1368</v>
      </c>
      <c r="E18" s="1368" t="s">
        <v>1377</v>
      </c>
      <c r="F18" s="1368" t="s">
        <v>1369</v>
      </c>
      <c r="G18" s="1368" t="s">
        <v>1370</v>
      </c>
      <c r="H18" s="1368" t="s">
        <v>2041</v>
      </c>
      <c r="I18" s="1368" t="s">
        <v>813</v>
      </c>
      <c r="J18" s="1368"/>
      <c r="K18" s="1368" t="s">
        <v>1371</v>
      </c>
      <c r="L18" s="12" t="s">
        <v>1371</v>
      </c>
      <c r="M18" s="5"/>
    </row>
    <row r="19" spans="2:13" ht="13.8" thickBot="1" x14ac:dyDescent="0.3">
      <c r="B19" s="10"/>
      <c r="C19" s="13"/>
      <c r="D19" s="14"/>
      <c r="E19" s="14"/>
      <c r="F19" s="14"/>
      <c r="G19" s="14"/>
      <c r="H19" s="672" t="s">
        <v>1993</v>
      </c>
      <c r="I19" s="14"/>
      <c r="J19" s="14"/>
      <c r="K19" s="672" t="s">
        <v>1372</v>
      </c>
      <c r="L19" s="674" t="s">
        <v>1373</v>
      </c>
      <c r="M19" s="5"/>
    </row>
    <row r="20" spans="2:13" ht="6.75" customHeight="1" thickTop="1" x14ac:dyDescent="0.25">
      <c r="B20" s="10"/>
      <c r="C20" s="10"/>
      <c r="D20" s="612"/>
      <c r="E20" s="612"/>
      <c r="F20" s="612"/>
      <c r="G20" s="612"/>
      <c r="H20" s="612"/>
      <c r="I20" s="612"/>
      <c r="J20" s="612"/>
      <c r="K20" s="1375"/>
      <c r="L20" s="39"/>
      <c r="M20" s="5"/>
    </row>
    <row r="21" spans="2:13" x14ac:dyDescent="0.25">
      <c r="B21" s="10" t="s">
        <v>1375</v>
      </c>
      <c r="C21" s="1140" t="s">
        <v>2186</v>
      </c>
      <c r="D21" s="424"/>
      <c r="E21" s="424"/>
      <c r="F21" s="612"/>
      <c r="G21" s="612"/>
      <c r="H21" s="612"/>
      <c r="I21" s="612"/>
      <c r="J21" s="612"/>
      <c r="K21" s="18"/>
      <c r="L21" s="825"/>
      <c r="M21" s="5"/>
    </row>
    <row r="22" spans="2:13" x14ac:dyDescent="0.25">
      <c r="B22" s="10"/>
      <c r="C22" s="1107" t="s">
        <v>2187</v>
      </c>
      <c r="D22" s="407" t="s">
        <v>262</v>
      </c>
      <c r="E22" s="407" t="s">
        <v>1403</v>
      </c>
      <c r="F22" s="1375" t="s">
        <v>1403</v>
      </c>
      <c r="G22" s="1375" t="s">
        <v>1403</v>
      </c>
      <c r="H22" s="1375">
        <v>2017</v>
      </c>
      <c r="I22" s="1375"/>
      <c r="J22" s="612"/>
      <c r="K22" s="824">
        <v>10300</v>
      </c>
      <c r="L22" s="827"/>
      <c r="M22" s="5"/>
    </row>
    <row r="23" spans="2:13" x14ac:dyDescent="0.25">
      <c r="B23" s="10" t="s">
        <v>1375</v>
      </c>
      <c r="C23" s="2108" t="s">
        <v>2188</v>
      </c>
      <c r="D23" s="407"/>
      <c r="E23" s="407"/>
      <c r="F23" s="1375"/>
      <c r="G23" s="1375"/>
      <c r="H23" s="1375"/>
      <c r="I23" s="1375"/>
      <c r="J23" s="612"/>
      <c r="K23" s="828"/>
      <c r="L23" s="829"/>
      <c r="M23" s="5"/>
    </row>
    <row r="24" spans="2:13" x14ac:dyDescent="0.25">
      <c r="B24" s="10"/>
      <c r="C24" s="1107" t="s">
        <v>2189</v>
      </c>
      <c r="D24" s="407" t="s">
        <v>262</v>
      </c>
      <c r="E24" s="407"/>
      <c r="F24" s="1375"/>
      <c r="G24" s="1375"/>
      <c r="H24" s="2087">
        <v>2017</v>
      </c>
      <c r="I24" s="1375"/>
      <c r="J24" s="612"/>
      <c r="K24" s="824"/>
      <c r="L24" s="827">
        <v>10300</v>
      </c>
      <c r="M24" s="26"/>
    </row>
    <row r="25" spans="2:13" ht="13.8" thickBot="1" x14ac:dyDescent="0.3">
      <c r="B25" s="10" t="s">
        <v>1403</v>
      </c>
      <c r="C25" s="571"/>
      <c r="D25" s="566"/>
      <c r="E25" s="566"/>
      <c r="F25" s="566"/>
      <c r="G25" s="566"/>
      <c r="H25" s="566"/>
      <c r="I25" s="566"/>
      <c r="J25" s="434"/>
      <c r="K25" s="572"/>
      <c r="L25" s="573"/>
      <c r="M25" s="26"/>
    </row>
    <row r="26" spans="2:13" x14ac:dyDescent="0.25">
      <c r="B26" s="10"/>
      <c r="C26" s="1372"/>
      <c r="D26" s="1373"/>
      <c r="E26" s="1373"/>
      <c r="F26" s="1373"/>
      <c r="G26" s="1373"/>
      <c r="H26" s="1373"/>
      <c r="I26" s="1373"/>
      <c r="J26" s="29"/>
      <c r="K26" s="30"/>
      <c r="L26" s="31"/>
      <c r="M26" s="5"/>
    </row>
    <row r="27" spans="2:13" x14ac:dyDescent="0.25">
      <c r="B27" s="10"/>
      <c r="C27" s="10"/>
      <c r="D27" s="612"/>
      <c r="E27" s="612"/>
      <c r="F27" s="612"/>
      <c r="G27" s="612"/>
      <c r="H27" s="612"/>
      <c r="I27" s="612"/>
      <c r="J27" s="612"/>
      <c r="K27" s="617">
        <f>SUM(K22:K26)</f>
        <v>10300</v>
      </c>
      <c r="L27" s="618">
        <f>SUM(L22:L26)</f>
        <v>10300</v>
      </c>
      <c r="M27" s="84"/>
    </row>
    <row r="28" spans="2:13" ht="13.8" thickBot="1" x14ac:dyDescent="0.3">
      <c r="B28" s="10"/>
      <c r="C28" s="34"/>
      <c r="D28" s="6"/>
      <c r="E28" s="6"/>
      <c r="F28" s="6"/>
      <c r="G28" s="6"/>
      <c r="H28" s="6"/>
      <c r="I28" s="6"/>
      <c r="J28" s="6"/>
      <c r="K28" s="35"/>
      <c r="L28" s="36">
        <f>+L27-K27</f>
        <v>0</v>
      </c>
    </row>
    <row r="29" spans="2:13" x14ac:dyDescent="0.25">
      <c r="B29" s="10"/>
      <c r="C29" s="612"/>
      <c r="D29" s="612"/>
      <c r="E29" s="612"/>
      <c r="F29" s="612"/>
      <c r="G29" s="612"/>
      <c r="H29" s="612"/>
      <c r="I29" s="612"/>
      <c r="J29" s="612"/>
      <c r="K29" s="612"/>
      <c r="L29" s="40"/>
    </row>
    <row r="30" spans="2:13" x14ac:dyDescent="0.25">
      <c r="B30" s="10"/>
      <c r="C30" s="2279" t="s">
        <v>1409</v>
      </c>
      <c r="D30" s="2279"/>
      <c r="E30" s="612"/>
      <c r="F30" s="612"/>
      <c r="G30" s="612"/>
      <c r="H30" s="612"/>
      <c r="I30" s="612"/>
      <c r="J30" s="612"/>
      <c r="K30" s="612"/>
      <c r="L30" s="619"/>
    </row>
    <row r="31" spans="2:13" x14ac:dyDescent="0.25">
      <c r="B31" s="10"/>
      <c r="C31" s="610" t="s">
        <v>1645</v>
      </c>
      <c r="D31" s="612"/>
      <c r="E31" s="612"/>
      <c r="F31" s="612"/>
      <c r="G31" s="612"/>
      <c r="H31" s="612"/>
      <c r="I31" s="612"/>
      <c r="J31" s="612"/>
      <c r="K31" s="612"/>
      <c r="L31" s="619"/>
    </row>
    <row r="32" spans="2:13" x14ac:dyDescent="0.25">
      <c r="B32" s="10"/>
      <c r="C32" s="612" t="s">
        <v>1403</v>
      </c>
      <c r="D32" s="612"/>
      <c r="E32" s="612"/>
      <c r="F32" s="612"/>
      <c r="G32" s="612"/>
      <c r="H32" s="612"/>
      <c r="I32" s="612"/>
      <c r="J32" s="612"/>
      <c r="K32" s="612" t="s">
        <v>1403</v>
      </c>
      <c r="L32" s="40"/>
    </row>
    <row r="33" spans="2:23" x14ac:dyDescent="0.25">
      <c r="B33" s="10"/>
      <c r="C33" s="609" t="s">
        <v>962</v>
      </c>
      <c r="D33" s="609"/>
      <c r="E33" s="612"/>
      <c r="F33" s="612" t="s">
        <v>755</v>
      </c>
      <c r="G33" s="612"/>
      <c r="H33" s="612"/>
      <c r="I33" s="612"/>
      <c r="J33" s="612"/>
      <c r="K33" s="612"/>
      <c r="L33" s="619"/>
    </row>
    <row r="34" spans="2:23" x14ac:dyDescent="0.25">
      <c r="B34" s="10"/>
      <c r="C34" s="609"/>
      <c r="D34" s="609"/>
      <c r="E34" s="612"/>
      <c r="F34" s="612"/>
      <c r="G34" s="612"/>
      <c r="H34" s="612"/>
      <c r="I34" s="612"/>
      <c r="J34" s="612"/>
      <c r="K34" s="612"/>
      <c r="L34" s="619"/>
    </row>
    <row r="35" spans="2:23" x14ac:dyDescent="0.25">
      <c r="B35" s="10"/>
      <c r="C35" s="609" t="s">
        <v>963</v>
      </c>
      <c r="D35" s="609"/>
      <c r="E35" s="612"/>
      <c r="F35" s="612" t="s">
        <v>1071</v>
      </c>
      <c r="G35" s="612"/>
      <c r="H35" s="612"/>
      <c r="I35" s="612"/>
      <c r="J35" s="612"/>
      <c r="K35" s="612"/>
      <c r="L35" s="619"/>
    </row>
    <row r="36" spans="2:23" x14ac:dyDescent="0.25">
      <c r="B36" s="10"/>
      <c r="C36" s="609" t="s">
        <v>964</v>
      </c>
      <c r="D36" s="609"/>
      <c r="E36" s="612"/>
      <c r="F36" s="612" t="s">
        <v>1074</v>
      </c>
      <c r="G36" s="612"/>
      <c r="H36" s="612"/>
      <c r="I36" s="612"/>
      <c r="J36" s="612"/>
      <c r="K36" s="612"/>
      <c r="L36" s="619"/>
    </row>
    <row r="37" spans="2:23" x14ac:dyDescent="0.25">
      <c r="B37" s="10"/>
      <c r="C37" s="609" t="s">
        <v>965</v>
      </c>
      <c r="D37" s="609"/>
      <c r="E37" s="612"/>
      <c r="F37" s="612"/>
      <c r="G37" s="612"/>
      <c r="H37" s="612"/>
      <c r="I37" s="612"/>
      <c r="J37" s="612"/>
      <c r="K37" s="612"/>
      <c r="L37" s="619"/>
    </row>
    <row r="38" spans="2:23" x14ac:dyDescent="0.25">
      <c r="B38" s="10"/>
      <c r="C38" s="609"/>
      <c r="D38" s="609"/>
      <c r="E38" s="612"/>
      <c r="F38" s="612"/>
      <c r="G38" s="612"/>
      <c r="H38" s="612"/>
      <c r="I38" s="612"/>
      <c r="J38" s="612"/>
      <c r="K38" s="612"/>
      <c r="L38" s="619"/>
    </row>
    <row r="39" spans="2:23" x14ac:dyDescent="0.25">
      <c r="B39" s="10"/>
      <c r="C39" s="609" t="s">
        <v>64</v>
      </c>
      <c r="D39" s="609"/>
      <c r="E39" s="612"/>
      <c r="F39" s="612" t="s">
        <v>942</v>
      </c>
      <c r="G39" s="612"/>
      <c r="H39" s="612"/>
      <c r="I39" s="612"/>
      <c r="J39" s="612"/>
      <c r="K39" s="612"/>
      <c r="L39" s="40"/>
    </row>
    <row r="40" spans="2:23" x14ac:dyDescent="0.25">
      <c r="B40" s="10"/>
      <c r="C40" s="612"/>
      <c r="D40" s="612"/>
      <c r="E40" s="612"/>
      <c r="F40" s="612"/>
      <c r="G40" s="612"/>
      <c r="H40" s="612"/>
      <c r="I40" s="609" t="s">
        <v>960</v>
      </c>
      <c r="J40" s="609"/>
      <c r="K40" s="609"/>
      <c r="L40" s="620">
        <v>38463</v>
      </c>
    </row>
    <row r="41" spans="2:23" x14ac:dyDescent="0.25">
      <c r="B41" s="10"/>
      <c r="C41" s="612"/>
      <c r="D41" s="612"/>
      <c r="E41" s="612"/>
      <c r="F41" s="612"/>
      <c r="G41" s="612"/>
      <c r="H41" s="867"/>
      <c r="I41" s="869" t="s">
        <v>961</v>
      </c>
      <c r="J41" s="869"/>
      <c r="K41" s="869"/>
      <c r="L41" s="1639">
        <v>39216</v>
      </c>
      <c r="M41" s="915"/>
      <c r="N41" s="2385"/>
      <c r="O41" s="2385"/>
      <c r="P41" s="2385"/>
      <c r="Q41" s="2385"/>
      <c r="R41" s="2385"/>
      <c r="S41" s="2385"/>
      <c r="T41" s="2385"/>
      <c r="U41" s="2385"/>
      <c r="V41" s="2385"/>
      <c r="W41" s="2385"/>
    </row>
    <row r="42" spans="2:23" x14ac:dyDescent="0.25">
      <c r="B42" s="10"/>
      <c r="C42" s="612"/>
      <c r="D42" s="612"/>
      <c r="E42" s="612"/>
      <c r="F42" s="612"/>
      <c r="G42" s="612"/>
      <c r="H42" s="867"/>
      <c r="I42" s="902" t="s">
        <v>1101</v>
      </c>
      <c r="J42" s="902"/>
      <c r="K42" s="902"/>
      <c r="L42" s="1640"/>
      <c r="M42" s="915"/>
      <c r="N42" s="2385"/>
      <c r="O42" s="2385"/>
      <c r="P42" s="2385"/>
      <c r="Q42" s="2385"/>
      <c r="R42" s="2385"/>
      <c r="S42" s="2385"/>
      <c r="T42" s="2385"/>
      <c r="U42" s="2385"/>
      <c r="V42" s="2385"/>
      <c r="W42" s="2385"/>
    </row>
    <row r="43" spans="2:23" s="607" customFormat="1" x14ac:dyDescent="0.25">
      <c r="B43" s="10"/>
      <c r="C43" s="612"/>
      <c r="D43" s="612"/>
      <c r="E43" s="612"/>
      <c r="F43" s="612"/>
      <c r="G43" s="612"/>
      <c r="H43" s="867"/>
      <c r="I43" s="867" t="s">
        <v>436</v>
      </c>
      <c r="J43" s="909"/>
      <c r="K43" s="909"/>
      <c r="L43" s="1639">
        <v>40644</v>
      </c>
      <c r="M43" s="915"/>
      <c r="N43" s="2385"/>
      <c r="O43" s="2385"/>
      <c r="P43" s="2385"/>
      <c r="Q43" s="2385"/>
      <c r="R43" s="2385"/>
      <c r="S43" s="2385"/>
      <c r="T43" s="2385"/>
      <c r="U43" s="2385"/>
      <c r="V43" s="2385"/>
      <c r="W43" s="2385"/>
    </row>
    <row r="44" spans="2:23" ht="13.8" thickBot="1" x14ac:dyDescent="0.3">
      <c r="B44" s="34"/>
      <c r="C44" s="6"/>
      <c r="D44" s="6"/>
      <c r="E44" s="6"/>
      <c r="F44" s="6"/>
      <c r="G44" s="6"/>
      <c r="H44" s="1066" t="s">
        <v>1403</v>
      </c>
      <c r="I44" s="1066"/>
      <c r="J44" s="1454"/>
      <c r="K44" s="1454"/>
      <c r="L44" s="1643">
        <v>42522</v>
      </c>
      <c r="M44" s="915"/>
      <c r="N44" s="2385"/>
      <c r="O44" s="2385"/>
      <c r="P44" s="2385"/>
      <c r="Q44" s="2385"/>
      <c r="R44" s="2385"/>
      <c r="S44" s="2385"/>
      <c r="T44" s="2385"/>
      <c r="U44" s="2385"/>
      <c r="V44" s="2385"/>
      <c r="W44" s="2385"/>
    </row>
    <row r="45" spans="2:23" x14ac:dyDescent="0.25">
      <c r="H45" s="867"/>
      <c r="I45" s="867"/>
      <c r="J45" s="867"/>
      <c r="K45" s="867"/>
      <c r="L45" s="867"/>
      <c r="M45" s="915"/>
      <c r="N45" s="915"/>
      <c r="O45" s="915"/>
      <c r="P45" s="915"/>
      <c r="Q45" s="915"/>
      <c r="R45" s="915"/>
      <c r="S45" s="915"/>
      <c r="T45" s="915"/>
      <c r="U45" s="915"/>
      <c r="V45" s="915"/>
      <c r="W45" s="915"/>
    </row>
    <row r="46" spans="2:23" x14ac:dyDescent="0.25">
      <c r="C46" s="4"/>
      <c r="H46" s="867"/>
      <c r="I46" s="867"/>
      <c r="J46" s="867"/>
      <c r="K46" s="867"/>
      <c r="L46" s="867"/>
      <c r="M46" s="915"/>
      <c r="N46" s="915"/>
      <c r="O46" s="915"/>
      <c r="P46" s="915"/>
      <c r="Q46" s="915"/>
      <c r="R46" s="915"/>
      <c r="S46" s="915"/>
      <c r="T46" s="915"/>
      <c r="U46" s="915"/>
      <c r="V46" s="915"/>
      <c r="W46" s="915"/>
    </row>
    <row r="47" spans="2:23" x14ac:dyDescent="0.25">
      <c r="H47" s="867"/>
      <c r="I47" s="867"/>
      <c r="J47" s="867"/>
      <c r="K47" s="867"/>
      <c r="L47" s="867"/>
      <c r="M47" s="915"/>
      <c r="N47" s="915"/>
      <c r="O47" s="915"/>
      <c r="P47" s="915"/>
      <c r="Q47" s="915"/>
      <c r="R47" s="915"/>
      <c r="S47" s="915"/>
      <c r="T47" s="915"/>
      <c r="U47" s="915"/>
      <c r="V47" s="915"/>
      <c r="W47" s="915"/>
    </row>
    <row r="48" spans="2:23" x14ac:dyDescent="0.25">
      <c r="H48" s="4"/>
      <c r="I48" s="4"/>
      <c r="J48" s="4"/>
      <c r="K48" s="4"/>
      <c r="L48" s="4"/>
    </row>
    <row r="49" spans="8:12" x14ac:dyDescent="0.25">
      <c r="H49" s="4"/>
      <c r="I49" s="4"/>
      <c r="J49" s="4"/>
      <c r="K49" s="4"/>
      <c r="L49" s="4"/>
    </row>
    <row r="50" spans="8:12" x14ac:dyDescent="0.25">
      <c r="H50" s="4"/>
      <c r="I50" s="4"/>
      <c r="J50" s="4"/>
      <c r="K50" s="4"/>
      <c r="L50" s="4"/>
    </row>
    <row r="51" spans="8:12" x14ac:dyDescent="0.25">
      <c r="H51" s="4"/>
      <c r="I51" s="4"/>
      <c r="J51" s="4"/>
      <c r="K51" s="4"/>
      <c r="L51" s="4"/>
    </row>
  </sheetData>
  <mergeCells count="6">
    <mergeCell ref="C30:D30"/>
    <mergeCell ref="N41:W44"/>
    <mergeCell ref="B8:L8"/>
    <mergeCell ref="B10:L10"/>
    <mergeCell ref="B11:D11"/>
    <mergeCell ref="B9:L9"/>
  </mergeCells>
  <phoneticPr fontId="0" type="noConversion"/>
  <printOptions horizontalCentered="1"/>
  <pageMargins left="0.1" right="0.15" top="1" bottom="0.75" header="0.69" footer="0"/>
  <pageSetup scale="92" fitToHeight="15" orientation="landscape" r:id="rId1"/>
  <headerFooter alignWithMargins="0">
    <oddFooter>&amp;L&amp;"Times New Roman,Regular"&amp;9
Journal Entry Control Log
June 2016
&amp;R&amp;P of &amp;N
&amp;D   &amp;T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showGridLines="0" zoomScaleNormal="100" workbookViewId="0">
      <selection activeCell="J28" sqref="J28"/>
    </sheetView>
  </sheetViews>
  <sheetFormatPr defaultColWidth="7.88671875" defaultRowHeight="13.2" x14ac:dyDescent="0.25"/>
  <cols>
    <col min="1" max="1" width="9.109375" style="1" customWidth="1"/>
    <col min="2" max="2" width="7.44140625" style="1" customWidth="1"/>
    <col min="3" max="3" width="30.109375" style="1" customWidth="1"/>
    <col min="4" max="4" width="7.44140625" style="1" customWidth="1"/>
    <col min="5" max="5" width="9.88671875" style="1" customWidth="1"/>
    <col min="6" max="6" width="7.109375" style="1" customWidth="1"/>
    <col min="7" max="7" width="8.88671875" style="1" customWidth="1"/>
    <col min="8" max="8" width="9.88671875" style="1" customWidth="1"/>
    <col min="9" max="11" width="7.109375" style="1" customWidth="1"/>
    <col min="12" max="12" width="1.44140625" style="1" customWidth="1"/>
    <col min="13" max="13" width="10.88671875" style="1" customWidth="1"/>
    <col min="14" max="14" width="14.33203125" style="1" customWidth="1"/>
    <col min="15" max="15" width="6.44140625" style="1" customWidth="1"/>
    <col min="16" max="16384" width="7.88671875" style="1"/>
  </cols>
  <sheetData>
    <row r="1" spans="2:15" ht="13.8" thickBot="1" x14ac:dyDescent="0.3">
      <c r="K1" s="406" t="s">
        <v>82</v>
      </c>
      <c r="M1" s="6"/>
      <c r="N1" s="6"/>
    </row>
    <row r="2" spans="2:15" ht="25.5" customHeight="1" thickBot="1" x14ac:dyDescent="0.3">
      <c r="K2" s="406" t="s">
        <v>85</v>
      </c>
      <c r="M2" s="6"/>
      <c r="N2" s="6"/>
    </row>
    <row r="3" spans="2:15" ht="13.8" thickBot="1" x14ac:dyDescent="0.3">
      <c r="B3" s="187"/>
      <c r="C3" s="187"/>
      <c r="D3" s="187"/>
      <c r="E3" s="187"/>
      <c r="F3" s="187"/>
      <c r="G3" s="187"/>
      <c r="H3" s="187"/>
      <c r="I3" s="187"/>
      <c r="J3" s="187"/>
      <c r="K3" s="187"/>
      <c r="L3" s="187"/>
      <c r="M3" s="187"/>
      <c r="N3" s="187"/>
    </row>
    <row r="4" spans="2:15" ht="15.6" x14ac:dyDescent="0.3">
      <c r="B4" s="2271" t="s">
        <v>1403</v>
      </c>
      <c r="C4" s="2272"/>
      <c r="D4" s="2272"/>
      <c r="E4" s="2272"/>
      <c r="F4" s="2272"/>
      <c r="G4" s="2272"/>
      <c r="H4" s="2272"/>
      <c r="I4" s="2272"/>
      <c r="J4" s="2272"/>
      <c r="K4" s="2272"/>
      <c r="L4" s="2272"/>
      <c r="M4" s="2272"/>
      <c r="N4" s="2301"/>
    </row>
    <row r="5" spans="2:15" s="607" customFormat="1" ht="15.6" x14ac:dyDescent="0.3">
      <c r="B5" s="2274" t="s">
        <v>1942</v>
      </c>
      <c r="C5" s="2275"/>
      <c r="D5" s="2275"/>
      <c r="E5" s="2275"/>
      <c r="F5" s="2275"/>
      <c r="G5" s="2275"/>
      <c r="H5" s="2275"/>
      <c r="I5" s="2275"/>
      <c r="J5" s="2275"/>
      <c r="K5" s="2275"/>
      <c r="L5" s="2275"/>
      <c r="M5" s="2275"/>
      <c r="N5" s="2295"/>
    </row>
    <row r="6" spans="2:15" ht="15.6" x14ac:dyDescent="0.3">
      <c r="B6" s="2274" t="s">
        <v>1378</v>
      </c>
      <c r="C6" s="2275"/>
      <c r="D6" s="2275"/>
      <c r="E6" s="2275"/>
      <c r="F6" s="2275"/>
      <c r="G6" s="2275"/>
      <c r="H6" s="2275"/>
      <c r="I6" s="2275"/>
      <c r="J6" s="2275"/>
      <c r="K6" s="2275"/>
      <c r="L6" s="2275"/>
      <c r="M6" s="2275"/>
      <c r="N6" s="2295"/>
    </row>
    <row r="7" spans="2:15" ht="15.6" x14ac:dyDescent="0.3">
      <c r="B7" s="2283" t="s">
        <v>687</v>
      </c>
      <c r="C7" s="2284"/>
      <c r="D7" s="2284"/>
      <c r="E7" s="2284"/>
      <c r="F7" s="2284"/>
      <c r="G7" s="1365"/>
      <c r="H7" s="1365"/>
      <c r="I7" s="1365"/>
      <c r="J7" s="1365"/>
      <c r="K7" s="1365"/>
      <c r="L7" s="1365"/>
      <c r="M7" s="1365"/>
      <c r="N7" s="1371"/>
    </row>
    <row r="8" spans="2:15" x14ac:dyDescent="0.25">
      <c r="B8" s="10" t="s">
        <v>19</v>
      </c>
      <c r="C8" s="609"/>
      <c r="D8" s="609"/>
      <c r="E8" s="609"/>
      <c r="F8" s="609"/>
      <c r="G8" s="609"/>
      <c r="H8" s="612"/>
      <c r="I8" s="612"/>
      <c r="J8" s="83" t="s">
        <v>256</v>
      </c>
      <c r="K8" s="612"/>
      <c r="L8" s="612"/>
      <c r="M8" s="612"/>
      <c r="N8" s="40"/>
      <c r="O8" s="5"/>
    </row>
    <row r="9" spans="2:15" x14ac:dyDescent="0.25">
      <c r="B9" s="47" t="s">
        <v>1217</v>
      </c>
      <c r="C9" s="609"/>
      <c r="D9" s="609"/>
      <c r="E9" s="609"/>
      <c r="F9" s="612"/>
      <c r="G9" s="612"/>
      <c r="H9" s="612"/>
      <c r="I9" s="612"/>
      <c r="J9" s="612"/>
      <c r="K9" s="612"/>
      <c r="L9" s="612"/>
      <c r="M9" s="612"/>
      <c r="N9" s="40"/>
      <c r="O9" s="5"/>
    </row>
    <row r="10" spans="2:15" x14ac:dyDescent="0.25">
      <c r="B10" s="10"/>
      <c r="C10" s="612"/>
      <c r="D10" s="612"/>
      <c r="E10" s="612"/>
      <c r="F10" s="612"/>
      <c r="G10" s="612"/>
      <c r="H10" s="612"/>
      <c r="I10" s="612"/>
      <c r="J10" s="612"/>
      <c r="K10" s="612"/>
      <c r="L10" s="612"/>
      <c r="M10" s="612"/>
      <c r="N10" s="40"/>
      <c r="O10" s="5"/>
    </row>
    <row r="11" spans="2:15" ht="13.8" thickBot="1" x14ac:dyDescent="0.3">
      <c r="B11" s="10"/>
      <c r="C11" s="6" t="s">
        <v>1366</v>
      </c>
      <c r="D11" s="6"/>
      <c r="E11" s="6"/>
      <c r="F11" s="6"/>
      <c r="G11" s="6"/>
      <c r="H11" s="6" t="s">
        <v>1408</v>
      </c>
      <c r="I11" s="6"/>
      <c r="J11" s="6"/>
      <c r="K11" s="6"/>
      <c r="L11" s="6"/>
      <c r="M11" s="6"/>
      <c r="N11" s="50"/>
      <c r="O11" s="5"/>
    </row>
    <row r="12" spans="2:15" ht="13.8" thickBot="1" x14ac:dyDescent="0.3">
      <c r="B12" s="10"/>
      <c r="C12" s="612"/>
      <c r="D12" s="612"/>
      <c r="E12" s="612"/>
      <c r="F12" s="612"/>
      <c r="G12" s="612"/>
      <c r="H12" s="612"/>
      <c r="I12" s="612"/>
      <c r="J12" s="612"/>
      <c r="K12" s="612"/>
      <c r="L12" s="612"/>
      <c r="M12" s="612"/>
      <c r="N12" s="40"/>
      <c r="O12" s="5"/>
    </row>
    <row r="13" spans="2:15" x14ac:dyDescent="0.25">
      <c r="B13" s="48" t="s">
        <v>1380</v>
      </c>
      <c r="C13" s="770" t="s">
        <v>1367</v>
      </c>
      <c r="D13" s="771"/>
      <c r="E13" s="771"/>
      <c r="F13" s="771" t="s">
        <v>1368</v>
      </c>
      <c r="G13" s="771" t="s">
        <v>1377</v>
      </c>
      <c r="H13" s="771" t="s">
        <v>1369</v>
      </c>
      <c r="I13" s="771" t="s">
        <v>1370</v>
      </c>
      <c r="J13" s="771" t="s">
        <v>1122</v>
      </c>
      <c r="K13" s="771" t="s">
        <v>1120</v>
      </c>
      <c r="L13" s="771"/>
      <c r="M13" s="771" t="s">
        <v>1371</v>
      </c>
      <c r="N13" s="772" t="s">
        <v>1371</v>
      </c>
      <c r="O13" s="5"/>
    </row>
    <row r="14" spans="2:15" x14ac:dyDescent="0.25">
      <c r="B14" s="10"/>
      <c r="C14" s="10"/>
      <c r="D14" s="612"/>
      <c r="E14" s="612"/>
      <c r="F14" s="612"/>
      <c r="G14" s="612"/>
      <c r="H14" s="612"/>
      <c r="I14" s="612"/>
      <c r="J14" s="1368" t="s">
        <v>1993</v>
      </c>
      <c r="K14" s="1368" t="s">
        <v>1119</v>
      </c>
      <c r="L14" s="612"/>
      <c r="M14" s="1368" t="s">
        <v>1372</v>
      </c>
      <c r="N14" s="12" t="s">
        <v>1373</v>
      </c>
      <c r="O14" s="5"/>
    </row>
    <row r="15" spans="2:15" ht="6.75" customHeight="1" thickBot="1" x14ac:dyDescent="0.3">
      <c r="B15" s="10"/>
      <c r="C15" s="13"/>
      <c r="D15" s="14"/>
      <c r="E15" s="14"/>
      <c r="F15" s="14"/>
      <c r="G15" s="14"/>
      <c r="H15" s="14"/>
      <c r="I15" s="14"/>
      <c r="J15" s="14"/>
      <c r="K15" s="14"/>
      <c r="L15" s="14"/>
      <c r="M15" s="15"/>
      <c r="N15" s="16"/>
      <c r="O15" s="5"/>
    </row>
    <row r="16" spans="2:15" ht="13.8" thickTop="1" x14ac:dyDescent="0.25">
      <c r="B16" s="10"/>
      <c r="C16" s="628"/>
      <c r="D16" s="297"/>
      <c r="E16" s="297"/>
      <c r="F16" s="612"/>
      <c r="G16" s="612"/>
      <c r="H16" s="612"/>
      <c r="I16" s="612"/>
      <c r="J16" s="612"/>
      <c r="K16" s="612"/>
      <c r="L16" s="612"/>
      <c r="M16" s="18"/>
      <c r="N16" s="825"/>
      <c r="O16" s="5"/>
    </row>
    <row r="17" spans="2:15" x14ac:dyDescent="0.25">
      <c r="B17" s="10" t="s">
        <v>1375</v>
      </c>
      <c r="C17" s="1366" t="s">
        <v>981</v>
      </c>
      <c r="D17" s="298" t="s">
        <v>982</v>
      </c>
      <c r="E17" s="299"/>
      <c r="F17" s="563">
        <v>10500</v>
      </c>
      <c r="G17" s="43" t="s">
        <v>983</v>
      </c>
      <c r="H17" s="198" t="s">
        <v>1085</v>
      </c>
      <c r="I17" s="1375" t="s">
        <v>262</v>
      </c>
      <c r="J17" s="1375">
        <v>2017</v>
      </c>
      <c r="K17" s="1375"/>
      <c r="L17" s="612"/>
      <c r="M17" s="63">
        <v>1400</v>
      </c>
      <c r="N17" s="825"/>
      <c r="O17" s="5"/>
    </row>
    <row r="18" spans="2:15" x14ac:dyDescent="0.25">
      <c r="B18" s="10"/>
      <c r="C18" s="1366" t="s">
        <v>984</v>
      </c>
      <c r="D18" s="298" t="s">
        <v>1813</v>
      </c>
      <c r="E18" s="298"/>
      <c r="F18" s="563">
        <v>10500</v>
      </c>
      <c r="G18" s="43" t="s">
        <v>983</v>
      </c>
      <c r="H18" s="198" t="s">
        <v>1085</v>
      </c>
      <c r="I18" s="1375" t="s">
        <v>986</v>
      </c>
      <c r="J18" s="2087">
        <v>2017</v>
      </c>
      <c r="K18" s="1375"/>
      <c r="L18" s="612"/>
      <c r="M18" s="828"/>
      <c r="N18" s="64">
        <v>1400</v>
      </c>
      <c r="O18" s="5"/>
    </row>
    <row r="19" spans="2:15" x14ac:dyDescent="0.25">
      <c r="B19" s="10"/>
      <c r="C19" s="478"/>
      <c r="D19" s="1369"/>
      <c r="E19" s="612"/>
      <c r="F19" s="612"/>
      <c r="G19" s="612"/>
      <c r="H19" s="612"/>
      <c r="I19" s="612"/>
      <c r="J19" s="612"/>
      <c r="K19" s="612"/>
      <c r="L19" s="612"/>
      <c r="M19" s="612"/>
      <c r="N19" s="64"/>
      <c r="O19" s="5"/>
    </row>
    <row r="20" spans="2:15" x14ac:dyDescent="0.25">
      <c r="B20" s="10" t="s">
        <v>1375</v>
      </c>
      <c r="C20" s="1366" t="s">
        <v>981</v>
      </c>
      <c r="D20" s="298" t="s">
        <v>982</v>
      </c>
      <c r="E20" s="777"/>
      <c r="F20" s="1375">
        <v>16000</v>
      </c>
      <c r="G20" s="43" t="s">
        <v>983</v>
      </c>
      <c r="H20" s="198" t="s">
        <v>1085</v>
      </c>
      <c r="I20" s="1375" t="s">
        <v>262</v>
      </c>
      <c r="J20" s="2087">
        <v>2017</v>
      </c>
      <c r="K20" s="1375"/>
      <c r="L20" s="612"/>
      <c r="M20" s="63">
        <v>100</v>
      </c>
      <c r="N20" s="64"/>
      <c r="O20" s="5"/>
    </row>
    <row r="21" spans="2:15" x14ac:dyDescent="0.25">
      <c r="B21" s="10"/>
      <c r="C21" s="1141" t="s">
        <v>987</v>
      </c>
      <c r="D21" s="298" t="s">
        <v>1810</v>
      </c>
      <c r="E21" s="298"/>
      <c r="F21" s="1375">
        <v>16000</v>
      </c>
      <c r="G21" s="43" t="s">
        <v>983</v>
      </c>
      <c r="H21" s="198" t="s">
        <v>1085</v>
      </c>
      <c r="I21" s="1375" t="s">
        <v>986</v>
      </c>
      <c r="J21" s="2087">
        <v>2017</v>
      </c>
      <c r="K21" s="1375"/>
      <c r="L21" s="612"/>
      <c r="M21" s="63"/>
      <c r="N21" s="64">
        <v>100</v>
      </c>
      <c r="O21" s="5"/>
    </row>
    <row r="22" spans="2:15" x14ac:dyDescent="0.25">
      <c r="B22" s="10"/>
      <c r="C22" s="478"/>
      <c r="D22" s="1369"/>
      <c r="E22" s="612"/>
      <c r="F22" s="612"/>
      <c r="G22" s="612"/>
      <c r="H22" s="612"/>
      <c r="I22" s="612"/>
      <c r="J22" s="612"/>
      <c r="K22" s="612"/>
      <c r="L22" s="612"/>
      <c r="M22" s="612"/>
      <c r="N22" s="64"/>
      <c r="O22" s="26"/>
    </row>
    <row r="23" spans="2:15" x14ac:dyDescent="0.25">
      <c r="B23" s="10" t="s">
        <v>1375</v>
      </c>
      <c r="C23" s="1366" t="s">
        <v>981</v>
      </c>
      <c r="D23" s="298" t="s">
        <v>982</v>
      </c>
      <c r="E23" s="777"/>
      <c r="F23" s="563">
        <v>12280</v>
      </c>
      <c r="G23" s="43" t="s">
        <v>983</v>
      </c>
      <c r="H23" s="198" t="s">
        <v>1085</v>
      </c>
      <c r="I23" s="1375" t="s">
        <v>262</v>
      </c>
      <c r="J23" s="2087">
        <v>2017</v>
      </c>
      <c r="K23" s="1375"/>
      <c r="L23" s="612"/>
      <c r="M23" s="63">
        <v>150</v>
      </c>
      <c r="N23" s="64"/>
      <c r="O23" s="26"/>
    </row>
    <row r="24" spans="2:15" x14ac:dyDescent="0.25">
      <c r="B24" s="10"/>
      <c r="C24" s="1141" t="s">
        <v>988</v>
      </c>
      <c r="D24" s="298" t="s">
        <v>1811</v>
      </c>
      <c r="E24" s="298"/>
      <c r="F24" s="563">
        <v>12280</v>
      </c>
      <c r="G24" s="43" t="s">
        <v>983</v>
      </c>
      <c r="H24" s="198" t="s">
        <v>1085</v>
      </c>
      <c r="I24" s="1375" t="s">
        <v>986</v>
      </c>
      <c r="J24" s="2087">
        <v>2017</v>
      </c>
      <c r="K24" s="1375"/>
      <c r="L24" s="612"/>
      <c r="M24" s="63"/>
      <c r="N24" s="64">
        <v>150</v>
      </c>
      <c r="O24" s="26"/>
    </row>
    <row r="25" spans="2:15" x14ac:dyDescent="0.25">
      <c r="B25" s="10"/>
      <c r="C25" s="478"/>
      <c r="D25" s="1369"/>
      <c r="E25" s="612"/>
      <c r="F25" s="612"/>
      <c r="G25" s="612"/>
      <c r="H25" s="612"/>
      <c r="I25" s="612"/>
      <c r="J25" s="612"/>
      <c r="K25" s="612"/>
      <c r="L25" s="612"/>
      <c r="M25" s="612"/>
      <c r="N25" s="40"/>
      <c r="O25" s="5"/>
    </row>
    <row r="26" spans="2:15" x14ac:dyDescent="0.25">
      <c r="B26" s="10" t="s">
        <v>1375</v>
      </c>
      <c r="C26" s="1366" t="s">
        <v>981</v>
      </c>
      <c r="D26" s="298" t="s">
        <v>982</v>
      </c>
      <c r="E26" s="777"/>
      <c r="F26" s="1375">
        <v>13000</v>
      </c>
      <c r="G26" s="43" t="s">
        <v>983</v>
      </c>
      <c r="H26" s="198" t="s">
        <v>1085</v>
      </c>
      <c r="I26" s="1375" t="s">
        <v>262</v>
      </c>
      <c r="J26" s="2087">
        <v>2017</v>
      </c>
      <c r="K26" s="1375"/>
      <c r="L26" s="612"/>
      <c r="M26" s="63">
        <v>60</v>
      </c>
      <c r="N26" s="40"/>
      <c r="O26" s="5"/>
    </row>
    <row r="27" spans="2:15" x14ac:dyDescent="0.25">
      <c r="B27" s="10"/>
      <c r="C27" s="1141" t="s">
        <v>989</v>
      </c>
      <c r="D27" s="298" t="s">
        <v>1812</v>
      </c>
      <c r="E27" s="298"/>
      <c r="F27" s="1375">
        <v>13000</v>
      </c>
      <c r="G27" s="43" t="s">
        <v>983</v>
      </c>
      <c r="H27" s="198" t="s">
        <v>1085</v>
      </c>
      <c r="I27" s="1375" t="s">
        <v>986</v>
      </c>
      <c r="J27" s="2087">
        <v>2017</v>
      </c>
      <c r="K27" s="612"/>
      <c r="L27" s="612"/>
      <c r="M27" s="198"/>
      <c r="N27" s="64">
        <v>60</v>
      </c>
      <c r="O27" s="5"/>
    </row>
    <row r="28" spans="2:15" ht="13.8" thickBot="1" x14ac:dyDescent="0.3">
      <c r="B28" s="10"/>
      <c r="C28" s="1374"/>
      <c r="D28" s="1375"/>
      <c r="E28" s="1375"/>
      <c r="F28" s="1375"/>
      <c r="G28" s="1375"/>
      <c r="H28" s="1375"/>
      <c r="I28" s="1375"/>
      <c r="J28" s="1375"/>
      <c r="K28" s="1375"/>
      <c r="L28" s="612"/>
      <c r="M28" s="824"/>
      <c r="N28" s="827"/>
      <c r="O28" s="5"/>
    </row>
    <row r="29" spans="2:15" x14ac:dyDescent="0.25">
      <c r="B29" s="10"/>
      <c r="C29" s="1372"/>
      <c r="D29" s="1373"/>
      <c r="E29" s="1373"/>
      <c r="F29" s="1373"/>
      <c r="G29" s="1373"/>
      <c r="H29" s="1373"/>
      <c r="I29" s="1373"/>
      <c r="J29" s="1373"/>
      <c r="K29" s="1373"/>
      <c r="L29" s="29"/>
      <c r="M29" s="30"/>
      <c r="N29" s="31"/>
      <c r="O29" s="5"/>
    </row>
    <row r="30" spans="2:15" ht="13.8" thickBot="1" x14ac:dyDescent="0.3">
      <c r="B30" s="10"/>
      <c r="C30" s="10"/>
      <c r="D30" s="612"/>
      <c r="E30" s="612"/>
      <c r="F30" s="612"/>
      <c r="G30" s="612"/>
      <c r="H30" s="612"/>
      <c r="I30" s="612"/>
      <c r="J30" s="612"/>
      <c r="K30" s="612"/>
      <c r="L30" s="612"/>
      <c r="M30" s="32">
        <f>SUM(M17:M29)</f>
        <v>1710</v>
      </c>
      <c r="N30" s="33">
        <f>SUM(N18:N29)</f>
        <v>1710</v>
      </c>
      <c r="O30" s="84"/>
    </row>
    <row r="31" spans="2:15" ht="14.4" thickTop="1" thickBot="1" x14ac:dyDescent="0.3">
      <c r="B31" s="10"/>
      <c r="C31" s="34"/>
      <c r="D31" s="6"/>
      <c r="E31" s="6"/>
      <c r="F31" s="6"/>
      <c r="G31" s="6"/>
      <c r="H31" s="6"/>
      <c r="I31" s="6"/>
      <c r="J31" s="6"/>
      <c r="K31" s="6"/>
      <c r="L31" s="6"/>
      <c r="M31" s="35"/>
      <c r="N31" s="36">
        <f>+N30-M30</f>
        <v>0</v>
      </c>
    </row>
    <row r="32" spans="2:15" x14ac:dyDescent="0.25">
      <c r="B32" s="10"/>
      <c r="C32" s="612"/>
      <c r="D32" s="612"/>
      <c r="E32" s="612"/>
      <c r="F32" s="612"/>
      <c r="G32" s="612"/>
      <c r="H32" s="612"/>
      <c r="I32" s="612"/>
      <c r="J32" s="612"/>
      <c r="K32" s="612"/>
      <c r="L32" s="612"/>
      <c r="M32" s="612"/>
      <c r="N32" s="40"/>
    </row>
    <row r="33" spans="2:14" x14ac:dyDescent="0.25">
      <c r="B33" s="10"/>
      <c r="C33" s="2282" t="s">
        <v>1409</v>
      </c>
      <c r="D33" s="2282"/>
      <c r="E33" s="2282"/>
      <c r="F33" s="2282"/>
      <c r="G33" s="612"/>
      <c r="H33" s="612" t="s">
        <v>990</v>
      </c>
      <c r="I33" s="612"/>
      <c r="J33" s="612"/>
      <c r="K33" s="612"/>
      <c r="L33" s="612"/>
      <c r="M33" s="612"/>
      <c r="N33" s="619"/>
    </row>
    <row r="34" spans="2:14" x14ac:dyDescent="0.25">
      <c r="B34" s="10"/>
      <c r="C34" s="612"/>
      <c r="D34" s="612"/>
      <c r="E34" s="612"/>
      <c r="F34" s="612"/>
      <c r="G34" s="612"/>
      <c r="H34" s="612" t="s">
        <v>991</v>
      </c>
      <c r="I34" s="612"/>
      <c r="J34" s="612"/>
      <c r="K34" s="612"/>
      <c r="L34" s="612"/>
      <c r="M34" s="612"/>
      <c r="N34" s="619"/>
    </row>
    <row r="35" spans="2:14" x14ac:dyDescent="0.25">
      <c r="B35" s="10"/>
      <c r="C35" s="612"/>
      <c r="D35" s="612"/>
      <c r="E35" s="612"/>
      <c r="F35" s="612"/>
      <c r="G35" s="612"/>
      <c r="H35" s="612"/>
      <c r="I35" s="612"/>
      <c r="J35" s="612"/>
      <c r="K35" s="612"/>
      <c r="L35" s="612"/>
      <c r="M35" s="612"/>
      <c r="N35" s="619"/>
    </row>
    <row r="36" spans="2:14" x14ac:dyDescent="0.25">
      <c r="B36" s="905"/>
      <c r="C36" s="867"/>
      <c r="D36" s="867"/>
      <c r="E36" s="867"/>
      <c r="F36" s="867"/>
      <c r="G36" s="612"/>
      <c r="H36" s="612"/>
      <c r="I36" s="612"/>
      <c r="J36" s="612"/>
      <c r="K36" s="612"/>
      <c r="L36" s="612"/>
      <c r="M36" s="612"/>
      <c r="N36" s="619"/>
    </row>
    <row r="37" spans="2:14" x14ac:dyDescent="0.25">
      <c r="B37" s="905"/>
      <c r="C37" s="867" t="s">
        <v>63</v>
      </c>
      <c r="D37" s="867"/>
      <c r="E37" s="867"/>
      <c r="F37" s="867"/>
      <c r="G37" s="612"/>
      <c r="H37" s="612" t="s">
        <v>992</v>
      </c>
      <c r="I37" s="612"/>
      <c r="J37" s="612"/>
      <c r="K37" s="612"/>
      <c r="L37" s="612"/>
      <c r="M37" s="612"/>
      <c r="N37" s="619"/>
    </row>
    <row r="38" spans="2:14" x14ac:dyDescent="0.25">
      <c r="B38" s="905"/>
      <c r="C38" s="867"/>
      <c r="D38" s="867"/>
      <c r="E38" s="867"/>
      <c r="F38" s="867"/>
      <c r="G38" s="612"/>
      <c r="H38" s="612"/>
      <c r="I38" s="612"/>
      <c r="J38" s="612"/>
      <c r="K38" s="612"/>
      <c r="L38" s="612"/>
      <c r="M38" s="612"/>
      <c r="N38" s="619"/>
    </row>
    <row r="39" spans="2:14" x14ac:dyDescent="0.25">
      <c r="B39" s="905"/>
      <c r="C39" s="867" t="s">
        <v>1410</v>
      </c>
      <c r="D39" s="867"/>
      <c r="E39" s="867"/>
      <c r="F39" s="867"/>
      <c r="G39" s="612"/>
      <c r="H39" s="612" t="s">
        <v>909</v>
      </c>
      <c r="I39" s="612"/>
      <c r="J39" s="612"/>
      <c r="K39" s="612"/>
      <c r="L39" s="612"/>
      <c r="M39" s="612"/>
      <c r="N39" s="619"/>
    </row>
    <row r="40" spans="2:14" x14ac:dyDescent="0.25">
      <c r="B40" s="905"/>
      <c r="C40" s="867" t="s">
        <v>254</v>
      </c>
      <c r="D40" s="867"/>
      <c r="E40" s="867"/>
      <c r="F40" s="867"/>
      <c r="G40" s="612"/>
      <c r="H40" s="612"/>
      <c r="I40" s="612"/>
      <c r="J40" s="612"/>
      <c r="K40" s="612"/>
      <c r="L40" s="612"/>
      <c r="M40" s="612"/>
      <c r="N40" s="619"/>
    </row>
    <row r="41" spans="2:14" x14ac:dyDescent="0.25">
      <c r="B41" s="905"/>
      <c r="C41" s="867" t="s">
        <v>255</v>
      </c>
      <c r="D41" s="867"/>
      <c r="E41" s="867"/>
      <c r="F41" s="867"/>
      <c r="G41" s="612"/>
      <c r="H41" s="612"/>
      <c r="I41" s="612"/>
      <c r="J41" s="612"/>
      <c r="K41" s="612"/>
      <c r="L41" s="612"/>
      <c r="M41" s="612"/>
      <c r="N41" s="619"/>
    </row>
    <row r="42" spans="2:14" x14ac:dyDescent="0.25">
      <c r="B42" s="905"/>
      <c r="C42" s="867"/>
      <c r="D42" s="867"/>
      <c r="E42" s="867"/>
      <c r="F42" s="867"/>
      <c r="G42" s="612"/>
      <c r="H42" s="612"/>
      <c r="I42" s="612"/>
      <c r="J42" s="612"/>
      <c r="K42" s="612"/>
      <c r="L42" s="612"/>
      <c r="M42" s="612"/>
      <c r="N42" s="619"/>
    </row>
    <row r="43" spans="2:14" x14ac:dyDescent="0.25">
      <c r="B43" s="905"/>
      <c r="C43" s="867" t="s">
        <v>64</v>
      </c>
      <c r="D43" s="867"/>
      <c r="E43" s="867"/>
      <c r="F43" s="867"/>
      <c r="G43" s="612"/>
      <c r="H43" s="612" t="s">
        <v>993</v>
      </c>
      <c r="I43" s="612"/>
      <c r="J43" s="612"/>
      <c r="K43" s="612" t="s">
        <v>261</v>
      </c>
      <c r="L43" s="82"/>
      <c r="M43" s="612"/>
      <c r="N43" s="1431">
        <v>38119</v>
      </c>
    </row>
    <row r="44" spans="2:14" x14ac:dyDescent="0.25">
      <c r="B44" s="905"/>
      <c r="C44" s="867"/>
      <c r="D44" s="867"/>
      <c r="E44" s="867"/>
      <c r="F44" s="867"/>
      <c r="G44" s="612"/>
      <c r="H44" s="424"/>
      <c r="I44" s="424"/>
      <c r="J44" s="424"/>
      <c r="K44" s="612" t="s">
        <v>257</v>
      </c>
      <c r="L44" s="82"/>
      <c r="M44" s="612"/>
      <c r="N44" s="1432" t="s">
        <v>1081</v>
      </c>
    </row>
    <row r="45" spans="2:14" x14ac:dyDescent="0.25">
      <c r="B45" s="10"/>
      <c r="C45" s="612"/>
      <c r="D45" s="612"/>
      <c r="E45" s="612"/>
      <c r="F45" s="612"/>
      <c r="G45" s="1370">
        <v>39552</v>
      </c>
      <c r="H45" s="2306" t="s">
        <v>1218</v>
      </c>
      <c r="I45" s="2306"/>
      <c r="J45" s="506"/>
      <c r="K45" s="612" t="s">
        <v>1083</v>
      </c>
      <c r="L45" s="82"/>
      <c r="M45" s="612"/>
      <c r="N45" s="1432"/>
    </row>
    <row r="46" spans="2:14" ht="13.8" thickBot="1" x14ac:dyDescent="0.3">
      <c r="B46" s="34"/>
      <c r="C46" s="6"/>
      <c r="D46" s="6"/>
      <c r="E46" s="6"/>
      <c r="F46" s="6"/>
      <c r="G46" s="564" t="s">
        <v>1219</v>
      </c>
      <c r="H46" s="564"/>
      <c r="I46" s="564"/>
      <c r="J46" s="564"/>
      <c r="K46" s="6" t="s">
        <v>1084</v>
      </c>
      <c r="L46" s="6"/>
      <c r="M46" s="6"/>
      <c r="N46" s="1412"/>
    </row>
    <row r="48" spans="2:14" x14ac:dyDescent="0.25">
      <c r="J48" s="4"/>
    </row>
  </sheetData>
  <mergeCells count="6">
    <mergeCell ref="H45:I45"/>
    <mergeCell ref="B4:N4"/>
    <mergeCell ref="B6:N6"/>
    <mergeCell ref="B7:F7"/>
    <mergeCell ref="C33:F33"/>
    <mergeCell ref="B5:N5"/>
  </mergeCells>
  <phoneticPr fontId="57" type="noConversion"/>
  <printOptions horizontalCentered="1"/>
  <pageMargins left="0.1" right="0.15" top="1" bottom="0.75" header="0.69" footer="0"/>
  <pageSetup fitToHeight="15" orientation="landscape" r:id="rId1"/>
  <headerFooter alignWithMargins="0">
    <oddFooter>&amp;L&amp;"Times New Roman,Regular"&amp;9
Journal Entry Control Log
June 2016
&amp;R&amp;P of &amp;N
&amp;D   &amp;T</oddFooter>
  </headerFooter>
  <rowBreaks count="1" manualBreakCount="1">
    <brk id="32" min="1" max="13" man="1"/>
  </rowBreaks>
  <ignoredErrors>
    <ignoredError sqref="G17:G18 G20:G21 G23:G24 G26:G27"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5"/>
  <sheetViews>
    <sheetView zoomScaleNormal="100" workbookViewId="0">
      <selection activeCell="J24" sqref="J24"/>
    </sheetView>
  </sheetViews>
  <sheetFormatPr defaultColWidth="7.88671875" defaultRowHeight="13.2" x14ac:dyDescent="0.25"/>
  <cols>
    <col min="1" max="1" width="9.109375" style="1" customWidth="1"/>
    <col min="2" max="2" width="7.44140625" style="1" customWidth="1"/>
    <col min="3" max="3" width="31.44140625" style="1" customWidth="1"/>
    <col min="4" max="4" width="7.44140625" style="1" customWidth="1"/>
    <col min="5" max="5" width="9.88671875" style="1" customWidth="1"/>
    <col min="6" max="6" width="7.109375" style="1" customWidth="1"/>
    <col min="7" max="7" width="8.88671875" style="1" customWidth="1"/>
    <col min="8" max="8" width="9.88671875" style="1" customWidth="1"/>
    <col min="9" max="11" width="7.109375" style="1" customWidth="1"/>
    <col min="12" max="12" width="1.44140625" style="1" customWidth="1"/>
    <col min="13" max="13" width="10.88671875" style="1" customWidth="1"/>
    <col min="14" max="14" width="13.44140625" style="1" customWidth="1"/>
    <col min="15" max="15" width="4.44140625" style="1" customWidth="1"/>
    <col min="16" max="16" width="6.44140625" style="1" customWidth="1"/>
    <col min="17" max="16384" width="7.88671875" style="1"/>
  </cols>
  <sheetData>
    <row r="1" spans="2:16" ht="13.8" thickBot="1" x14ac:dyDescent="0.3">
      <c r="K1" s="406" t="s">
        <v>82</v>
      </c>
      <c r="M1" s="6"/>
      <c r="N1" s="6"/>
    </row>
    <row r="2" spans="2:16" ht="25.5" customHeight="1" thickBot="1" x14ac:dyDescent="0.3">
      <c r="K2" s="406" t="s">
        <v>85</v>
      </c>
      <c r="M2" s="6"/>
      <c r="N2" s="6"/>
    </row>
    <row r="3" spans="2:16" ht="13.8" thickBot="1" x14ac:dyDescent="0.3">
      <c r="B3" s="515"/>
      <c r="C3" s="515"/>
      <c r="D3" s="187"/>
      <c r="E3" s="187"/>
      <c r="F3" s="187"/>
      <c r="G3" s="187"/>
      <c r="H3" s="187"/>
      <c r="I3" s="187"/>
      <c r="J3" s="187"/>
      <c r="K3" s="187"/>
      <c r="L3" s="187"/>
      <c r="M3" s="187"/>
      <c r="N3" s="187"/>
    </row>
    <row r="4" spans="2:16" ht="15.6" x14ac:dyDescent="0.3">
      <c r="B4" s="2271" t="s">
        <v>1403</v>
      </c>
      <c r="C4" s="2272"/>
      <c r="D4" s="2272"/>
      <c r="E4" s="2272"/>
      <c r="F4" s="2272"/>
      <c r="G4" s="2272"/>
      <c r="H4" s="2272"/>
      <c r="I4" s="2272"/>
      <c r="J4" s="2272"/>
      <c r="K4" s="2272"/>
      <c r="L4" s="2272"/>
      <c r="M4" s="2272"/>
      <c r="N4" s="2272"/>
      <c r="O4" s="45"/>
    </row>
    <row r="5" spans="2:16" s="607" customFormat="1" ht="15.6" x14ac:dyDescent="0.3">
      <c r="B5" s="2274" t="s">
        <v>1374</v>
      </c>
      <c r="C5" s="2275"/>
      <c r="D5" s="2275"/>
      <c r="E5" s="2275"/>
      <c r="F5" s="2275"/>
      <c r="G5" s="2275"/>
      <c r="H5" s="2275"/>
      <c r="I5" s="2275"/>
      <c r="J5" s="2275"/>
      <c r="K5" s="2275"/>
      <c r="L5" s="2275"/>
      <c r="M5" s="2275"/>
      <c r="N5" s="2275"/>
      <c r="O5" s="2295"/>
    </row>
    <row r="6" spans="2:16" ht="15.6" x14ac:dyDescent="0.3">
      <c r="B6" s="2274" t="s">
        <v>1378</v>
      </c>
      <c r="C6" s="2275"/>
      <c r="D6" s="2275"/>
      <c r="E6" s="2275"/>
      <c r="F6" s="2275"/>
      <c r="G6" s="2275"/>
      <c r="H6" s="2275"/>
      <c r="I6" s="2275"/>
      <c r="J6" s="2275"/>
      <c r="K6" s="2275"/>
      <c r="L6" s="2275"/>
      <c r="M6" s="2275"/>
      <c r="N6" s="2275"/>
      <c r="O6" s="46"/>
    </row>
    <row r="7" spans="2:16" ht="15.6" x14ac:dyDescent="0.3">
      <c r="B7" s="2283" t="s">
        <v>687</v>
      </c>
      <c r="C7" s="2284"/>
      <c r="D7" s="2284"/>
      <c r="E7" s="2284"/>
      <c r="F7" s="2284"/>
      <c r="G7" s="2"/>
      <c r="H7" s="2"/>
      <c r="I7" s="2"/>
      <c r="J7" s="2"/>
      <c r="K7" s="2"/>
      <c r="L7" s="2"/>
      <c r="M7" s="2"/>
      <c r="N7" s="2"/>
      <c r="O7" s="46"/>
    </row>
    <row r="8" spans="2:16" x14ac:dyDescent="0.25">
      <c r="B8" s="10" t="s">
        <v>19</v>
      </c>
      <c r="C8" s="3"/>
      <c r="D8" s="3"/>
      <c r="E8" s="3"/>
      <c r="F8" s="3"/>
      <c r="G8" s="3"/>
      <c r="H8" s="4"/>
      <c r="I8" s="4"/>
      <c r="J8" s="83" t="s">
        <v>256</v>
      </c>
      <c r="K8" s="4"/>
      <c r="L8" s="4"/>
      <c r="M8" s="4"/>
      <c r="N8" s="4"/>
      <c r="O8" s="40"/>
      <c r="P8" s="5"/>
    </row>
    <row r="9" spans="2:16" x14ac:dyDescent="0.25">
      <c r="B9" s="47" t="s">
        <v>1251</v>
      </c>
      <c r="C9" s="3"/>
      <c r="D9" s="3"/>
      <c r="E9" s="3"/>
      <c r="F9" s="4"/>
      <c r="G9" s="4"/>
      <c r="H9" s="4"/>
      <c r="I9" s="4"/>
      <c r="J9" s="4"/>
      <c r="K9" s="4"/>
      <c r="L9" s="4"/>
      <c r="M9" s="4"/>
      <c r="N9" s="4"/>
      <c r="O9" s="40"/>
      <c r="P9" s="5"/>
    </row>
    <row r="10" spans="2:16" x14ac:dyDescent="0.25">
      <c r="B10" s="10"/>
      <c r="C10" s="4"/>
      <c r="D10" s="4"/>
      <c r="E10" s="4"/>
      <c r="F10" s="4"/>
      <c r="G10" s="4"/>
      <c r="H10" s="4"/>
      <c r="I10" s="4"/>
      <c r="J10" s="4"/>
      <c r="K10" s="4"/>
      <c r="L10" s="4"/>
      <c r="M10" s="4"/>
      <c r="N10" s="4"/>
      <c r="O10" s="40"/>
      <c r="P10" s="5"/>
    </row>
    <row r="11" spans="2:16" ht="13.8" thickBot="1" x14ac:dyDescent="0.3">
      <c r="B11" s="10"/>
      <c r="C11" s="6" t="s">
        <v>1366</v>
      </c>
      <c r="D11" s="6"/>
      <c r="E11" s="6"/>
      <c r="F11" s="6"/>
      <c r="G11" s="6"/>
      <c r="H11" s="6" t="s">
        <v>1408</v>
      </c>
      <c r="I11" s="6"/>
      <c r="J11" s="6"/>
      <c r="K11" s="6"/>
      <c r="L11" s="6"/>
      <c r="M11" s="6"/>
      <c r="N11" s="6"/>
      <c r="O11" s="40"/>
      <c r="P11" s="5"/>
    </row>
    <row r="12" spans="2:16" x14ac:dyDescent="0.25">
      <c r="B12" s="10"/>
      <c r="C12" s="4"/>
      <c r="D12" s="4"/>
      <c r="E12" s="4"/>
      <c r="F12" s="4"/>
      <c r="G12" s="4"/>
      <c r="H12" s="4"/>
      <c r="I12" s="4"/>
      <c r="J12" s="4"/>
      <c r="K12" s="4"/>
      <c r="L12" s="4"/>
      <c r="M12" s="4"/>
      <c r="N12" s="4"/>
      <c r="O12" s="40"/>
      <c r="P12" s="5"/>
    </row>
    <row r="13" spans="2:16" x14ac:dyDescent="0.25">
      <c r="B13" s="10"/>
      <c r="C13" s="4"/>
      <c r="D13" s="4"/>
      <c r="E13" s="4"/>
      <c r="F13" s="4"/>
      <c r="G13" s="4"/>
      <c r="H13" s="4"/>
      <c r="I13" s="4"/>
      <c r="J13" s="4"/>
      <c r="K13" s="4"/>
      <c r="L13" s="4"/>
      <c r="M13" s="4"/>
      <c r="N13" s="4"/>
      <c r="O13" s="40"/>
      <c r="P13" s="5"/>
    </row>
    <row r="14" spans="2:16" ht="13.8" thickBot="1" x14ac:dyDescent="0.3">
      <c r="B14" s="10"/>
      <c r="C14" s="4"/>
      <c r="D14" s="4"/>
      <c r="E14" s="4"/>
      <c r="F14" s="4"/>
      <c r="G14" s="4"/>
      <c r="H14" s="4"/>
      <c r="I14" s="4"/>
      <c r="J14" s="4"/>
      <c r="K14" s="4"/>
      <c r="L14" s="4"/>
      <c r="M14" s="4"/>
      <c r="N14" s="4"/>
      <c r="O14" s="40"/>
      <c r="P14" s="5"/>
    </row>
    <row r="15" spans="2:16" x14ac:dyDescent="0.25">
      <c r="B15" s="48" t="s">
        <v>1380</v>
      </c>
      <c r="C15" s="7" t="s">
        <v>1367</v>
      </c>
      <c r="D15" s="8"/>
      <c r="E15" s="8"/>
      <c r="F15" s="8" t="s">
        <v>1368</v>
      </c>
      <c r="G15" s="8" t="s">
        <v>1377</v>
      </c>
      <c r="H15" s="8" t="s">
        <v>1369</v>
      </c>
      <c r="I15" s="8" t="s">
        <v>1370</v>
      </c>
      <c r="J15" s="8" t="s">
        <v>1122</v>
      </c>
      <c r="K15" s="8" t="s">
        <v>1120</v>
      </c>
      <c r="L15" s="8"/>
      <c r="M15" s="8" t="s">
        <v>1371</v>
      </c>
      <c r="N15" s="9" t="s">
        <v>1371</v>
      </c>
      <c r="O15" s="40"/>
      <c r="P15" s="5"/>
    </row>
    <row r="16" spans="2:16" x14ac:dyDescent="0.25">
      <c r="B16" s="10"/>
      <c r="C16" s="10"/>
      <c r="D16" s="4"/>
      <c r="E16" s="4"/>
      <c r="F16" s="4"/>
      <c r="G16" s="4"/>
      <c r="H16" s="4"/>
      <c r="I16" s="4"/>
      <c r="J16" s="11" t="s">
        <v>1993</v>
      </c>
      <c r="K16" s="11" t="s">
        <v>1119</v>
      </c>
      <c r="L16" s="4"/>
      <c r="M16" s="11" t="s">
        <v>1372</v>
      </c>
      <c r="N16" s="12" t="s">
        <v>1373</v>
      </c>
      <c r="O16" s="40"/>
      <c r="P16" s="5"/>
    </row>
    <row r="17" spans="2:16" ht="6.75" customHeight="1" thickBot="1" x14ac:dyDescent="0.3">
      <c r="B17" s="10"/>
      <c r="C17" s="13"/>
      <c r="D17" s="14"/>
      <c r="E17" s="14"/>
      <c r="F17" s="14"/>
      <c r="G17" s="14"/>
      <c r="H17" s="14"/>
      <c r="I17" s="14"/>
      <c r="J17" s="14"/>
      <c r="K17" s="14"/>
      <c r="L17" s="14"/>
      <c r="M17" s="15"/>
      <c r="N17" s="16"/>
      <c r="O17" s="40"/>
      <c r="P17" s="5"/>
    </row>
    <row r="18" spans="2:16" ht="13.8" thickTop="1" x14ac:dyDescent="0.25">
      <c r="B18" s="10"/>
      <c r="C18" s="830"/>
      <c r="D18" s="297"/>
      <c r="E18" s="297"/>
      <c r="F18" s="4"/>
      <c r="G18" s="4"/>
      <c r="H18" s="4"/>
      <c r="I18" s="4"/>
      <c r="J18" s="4"/>
      <c r="K18" s="4"/>
      <c r="L18" s="4"/>
      <c r="M18" s="18"/>
      <c r="N18" s="19"/>
      <c r="O18" s="40"/>
      <c r="P18" s="5"/>
    </row>
    <row r="19" spans="2:16" x14ac:dyDescent="0.25">
      <c r="B19" s="10" t="s">
        <v>1375</v>
      </c>
      <c r="C19" s="1106" t="s">
        <v>1256</v>
      </c>
      <c r="D19" s="261" t="s">
        <v>1254</v>
      </c>
      <c r="E19" s="299"/>
      <c r="F19" s="407">
        <v>10500</v>
      </c>
      <c r="G19" s="1332" t="s">
        <v>983</v>
      </c>
      <c r="H19" s="406" t="s">
        <v>1085</v>
      </c>
      <c r="I19" s="21" t="s">
        <v>986</v>
      </c>
      <c r="J19" s="21">
        <v>2017</v>
      </c>
      <c r="K19" s="21"/>
      <c r="L19" s="4"/>
      <c r="M19" s="63">
        <v>168000</v>
      </c>
      <c r="N19" s="19"/>
      <c r="O19" s="40"/>
      <c r="P19" s="5"/>
    </row>
    <row r="20" spans="2:16" x14ac:dyDescent="0.25">
      <c r="B20" s="10"/>
      <c r="C20" s="1106" t="s">
        <v>984</v>
      </c>
      <c r="D20" s="261" t="s">
        <v>985</v>
      </c>
      <c r="E20" s="298"/>
      <c r="F20" s="407">
        <v>10500</v>
      </c>
      <c r="G20" s="43" t="s">
        <v>983</v>
      </c>
      <c r="H20" s="406" t="s">
        <v>1085</v>
      </c>
      <c r="I20" s="21" t="s">
        <v>986</v>
      </c>
      <c r="J20" s="2087">
        <v>2017</v>
      </c>
      <c r="K20" s="21"/>
      <c r="L20" s="4"/>
      <c r="M20" s="24"/>
      <c r="N20" s="64">
        <v>168000</v>
      </c>
      <c r="O20" s="40"/>
      <c r="P20" s="5"/>
    </row>
    <row r="21" spans="2:16" x14ac:dyDescent="0.25">
      <c r="B21" s="10"/>
      <c r="C21" s="478"/>
      <c r="D21" s="261"/>
      <c r="E21" s="4"/>
      <c r="F21" s="4"/>
      <c r="G21" s="4"/>
      <c r="I21" s="4"/>
      <c r="J21" s="4"/>
      <c r="K21" s="4"/>
      <c r="L21" s="4"/>
      <c r="M21" s="4"/>
      <c r="N21" s="64"/>
      <c r="O21" s="40"/>
      <c r="P21" s="5"/>
    </row>
    <row r="22" spans="2:16" x14ac:dyDescent="0.25">
      <c r="B22" s="10" t="s">
        <v>1375</v>
      </c>
      <c r="C22" s="1106" t="s">
        <v>1257</v>
      </c>
      <c r="D22" s="261" t="s">
        <v>1255</v>
      </c>
      <c r="E22" s="225"/>
      <c r="F22" s="407">
        <v>10500</v>
      </c>
      <c r="G22" s="43" t="s">
        <v>983</v>
      </c>
      <c r="H22" s="406" t="s">
        <v>1085</v>
      </c>
      <c r="I22" s="21" t="s">
        <v>986</v>
      </c>
      <c r="J22" s="2087">
        <v>2017</v>
      </c>
      <c r="K22" s="21"/>
      <c r="L22" s="4"/>
      <c r="M22" s="63">
        <v>425000</v>
      </c>
      <c r="N22" s="64"/>
      <c r="O22" s="40"/>
      <c r="P22" s="5"/>
    </row>
    <row r="23" spans="2:16" x14ac:dyDescent="0.25">
      <c r="B23" s="10"/>
      <c r="C23" s="1106" t="s">
        <v>1252</v>
      </c>
      <c r="D23" s="261" t="s">
        <v>1253</v>
      </c>
      <c r="E23" s="298"/>
      <c r="F23" s="407">
        <v>10500</v>
      </c>
      <c r="G23" s="43" t="s">
        <v>983</v>
      </c>
      <c r="H23" s="406" t="s">
        <v>1085</v>
      </c>
      <c r="I23" s="21" t="s">
        <v>986</v>
      </c>
      <c r="J23" s="2087">
        <v>2017</v>
      </c>
      <c r="K23" s="21"/>
      <c r="L23" s="4"/>
      <c r="M23" s="63"/>
      <c r="N23" s="64">
        <v>425000</v>
      </c>
      <c r="O23" s="40"/>
      <c r="P23" s="5"/>
    </row>
    <row r="24" spans="2:16" x14ac:dyDescent="0.25">
      <c r="B24" s="10"/>
      <c r="C24" s="10"/>
      <c r="D24" s="261"/>
      <c r="E24" s="4"/>
      <c r="F24" s="4"/>
      <c r="G24" s="4"/>
      <c r="I24" s="4"/>
      <c r="J24" s="4"/>
      <c r="K24" s="4"/>
      <c r="L24" s="4"/>
      <c r="M24" s="4"/>
      <c r="N24" s="64"/>
      <c r="O24" s="40"/>
      <c r="P24" s="26"/>
    </row>
    <row r="25" spans="2:16" ht="13.8" thickBot="1" x14ac:dyDescent="0.3">
      <c r="B25" s="10"/>
      <c r="C25" s="20"/>
      <c r="D25" s="21"/>
      <c r="E25" s="21"/>
      <c r="F25" s="21"/>
      <c r="G25" s="21"/>
      <c r="H25" s="21"/>
      <c r="I25" s="21"/>
      <c r="J25" s="21"/>
      <c r="K25" s="21"/>
      <c r="L25" s="4"/>
      <c r="M25" s="22"/>
      <c r="N25" s="23"/>
      <c r="O25" s="40"/>
      <c r="P25" s="5"/>
    </row>
    <row r="26" spans="2:16" x14ac:dyDescent="0.25">
      <c r="B26" s="10"/>
      <c r="C26" s="27"/>
      <c r="D26" s="28"/>
      <c r="E26" s="28"/>
      <c r="F26" s="28"/>
      <c r="G26" s="28"/>
      <c r="H26" s="28"/>
      <c r="I26" s="28"/>
      <c r="J26" s="28"/>
      <c r="K26" s="28"/>
      <c r="L26" s="29"/>
      <c r="M26" s="30"/>
      <c r="N26" s="31"/>
      <c r="O26" s="40"/>
      <c r="P26" s="5"/>
    </row>
    <row r="27" spans="2:16" ht="13.8" thickBot="1" x14ac:dyDescent="0.3">
      <c r="B27" s="10"/>
      <c r="C27" s="10"/>
      <c r="D27" s="4"/>
      <c r="E27" s="4"/>
      <c r="F27" s="4"/>
      <c r="G27" s="4"/>
      <c r="H27" s="4"/>
      <c r="I27" s="4"/>
      <c r="J27" s="4"/>
      <c r="K27" s="4"/>
      <c r="L27" s="4"/>
      <c r="M27" s="32">
        <f>SUM(M19:M26)</f>
        <v>593000</v>
      </c>
      <c r="N27" s="33">
        <f>SUM(N20:N26)</f>
        <v>593000</v>
      </c>
      <c r="O27" s="40"/>
      <c r="P27" s="84"/>
    </row>
    <row r="28" spans="2:16" ht="14.4" thickTop="1" thickBot="1" x14ac:dyDescent="0.3">
      <c r="B28" s="10"/>
      <c r="C28" s="34"/>
      <c r="D28" s="6"/>
      <c r="E28" s="6"/>
      <c r="F28" s="6"/>
      <c r="G28" s="6"/>
      <c r="H28" s="6"/>
      <c r="I28" s="6"/>
      <c r="J28" s="6"/>
      <c r="K28" s="6"/>
      <c r="L28" s="6"/>
      <c r="M28" s="35"/>
      <c r="N28" s="36">
        <f>+N27-M27</f>
        <v>0</v>
      </c>
      <c r="O28" s="40"/>
    </row>
    <row r="29" spans="2:16" ht="13.8" thickBot="1" x14ac:dyDescent="0.3">
      <c r="B29" s="10"/>
      <c r="C29" s="4"/>
      <c r="D29" s="4"/>
      <c r="E29" s="4"/>
      <c r="F29" s="4"/>
      <c r="G29" s="4"/>
      <c r="H29" s="4"/>
      <c r="I29" s="4"/>
      <c r="J29" s="4"/>
      <c r="K29" s="4"/>
      <c r="L29" s="4"/>
      <c r="M29" s="4"/>
      <c r="N29" s="4"/>
      <c r="O29" s="40"/>
    </row>
    <row r="30" spans="2:16" ht="13.8" thickBot="1" x14ac:dyDescent="0.3">
      <c r="B30" s="10"/>
      <c r="C30" s="2285" t="s">
        <v>1409</v>
      </c>
      <c r="D30" s="2387"/>
      <c r="E30" s="2387"/>
      <c r="F30" s="2286"/>
      <c r="G30" s="4"/>
      <c r="H30" s="4" t="s">
        <v>1258</v>
      </c>
      <c r="I30" s="4"/>
      <c r="J30" s="4"/>
      <c r="K30" s="4"/>
      <c r="L30" s="4"/>
      <c r="M30" s="4"/>
      <c r="N30" s="37"/>
      <c r="O30" s="40"/>
    </row>
    <row r="31" spans="2:16" x14ac:dyDescent="0.25">
      <c r="B31" s="10"/>
      <c r="C31" s="4"/>
      <c r="D31" s="4"/>
      <c r="E31" s="4"/>
      <c r="F31" s="4"/>
      <c r="G31" s="4"/>
      <c r="H31" s="4" t="s">
        <v>1259</v>
      </c>
      <c r="I31" s="4"/>
      <c r="J31" s="4"/>
      <c r="K31" s="4"/>
      <c r="L31" s="4"/>
      <c r="M31" s="4"/>
      <c r="N31" s="37"/>
      <c r="O31" s="40"/>
    </row>
    <row r="32" spans="2:16" x14ac:dyDescent="0.25">
      <c r="B32" s="10"/>
      <c r="C32" s="610" t="s">
        <v>1617</v>
      </c>
      <c r="D32" s="4"/>
      <c r="E32" s="4"/>
      <c r="F32" s="4"/>
      <c r="G32" s="4"/>
      <c r="H32" s="4" t="s">
        <v>1260</v>
      </c>
      <c r="I32" s="4"/>
      <c r="J32" s="4"/>
      <c r="K32" s="4"/>
      <c r="L32" s="4"/>
      <c r="M32" s="4"/>
      <c r="N32" s="37"/>
      <c r="O32" s="40"/>
    </row>
    <row r="33" spans="2:15" x14ac:dyDescent="0.25">
      <c r="B33" s="10"/>
      <c r="C33" s="4"/>
      <c r="D33" s="4"/>
      <c r="E33" s="4"/>
      <c r="F33" s="4"/>
      <c r="G33" s="4"/>
      <c r="H33" s="4" t="s">
        <v>1261</v>
      </c>
      <c r="I33" s="4"/>
      <c r="J33" s="4"/>
      <c r="K33" s="4"/>
      <c r="L33" s="4"/>
      <c r="M33" s="4"/>
      <c r="N33" s="37"/>
      <c r="O33" s="40"/>
    </row>
    <row r="34" spans="2:15" x14ac:dyDescent="0.25">
      <c r="B34" s="10"/>
      <c r="C34" s="612" t="s">
        <v>63</v>
      </c>
      <c r="D34" s="612"/>
      <c r="E34" s="612"/>
      <c r="F34" s="612"/>
      <c r="G34" s="4"/>
      <c r="H34" s="4" t="s">
        <v>992</v>
      </c>
      <c r="I34" s="4"/>
      <c r="J34" s="4"/>
      <c r="K34" s="4"/>
      <c r="L34" s="4"/>
      <c r="M34" s="4"/>
      <c r="N34" s="37"/>
      <c r="O34" s="40"/>
    </row>
    <row r="35" spans="2:15" x14ac:dyDescent="0.25">
      <c r="B35" s="10"/>
      <c r="C35" s="612"/>
      <c r="D35" s="612"/>
      <c r="E35" s="612"/>
      <c r="F35" s="612"/>
      <c r="G35" s="4"/>
      <c r="H35" s="4"/>
      <c r="I35" s="4"/>
      <c r="J35" s="4"/>
      <c r="K35" s="4"/>
      <c r="L35" s="4"/>
      <c r="M35" s="4"/>
      <c r="N35" s="37"/>
      <c r="O35" s="40"/>
    </row>
    <row r="36" spans="2:15" x14ac:dyDescent="0.25">
      <c r="B36" s="10"/>
      <c r="C36" s="612" t="s">
        <v>1410</v>
      </c>
      <c r="D36" s="612"/>
      <c r="E36" s="612"/>
      <c r="F36" s="612"/>
      <c r="G36" s="4"/>
      <c r="H36" s="4" t="s">
        <v>909</v>
      </c>
      <c r="I36" s="4"/>
      <c r="J36" s="4"/>
      <c r="K36" s="4"/>
      <c r="L36" s="4"/>
      <c r="M36" s="4"/>
      <c r="N36" s="37"/>
      <c r="O36" s="40"/>
    </row>
    <row r="37" spans="2:15" x14ac:dyDescent="0.25">
      <c r="B37" s="10"/>
      <c r="C37" s="612" t="s">
        <v>254</v>
      </c>
      <c r="D37" s="612"/>
      <c r="E37" s="612"/>
      <c r="F37" s="612"/>
      <c r="G37" s="4"/>
      <c r="H37" s="4"/>
      <c r="I37" s="4"/>
      <c r="J37" s="4"/>
      <c r="K37" s="4"/>
      <c r="L37" s="4"/>
      <c r="M37" s="4"/>
      <c r="N37" s="37"/>
      <c r="O37" s="40"/>
    </row>
    <row r="38" spans="2:15" x14ac:dyDescent="0.25">
      <c r="B38" s="10"/>
      <c r="C38" s="612" t="s">
        <v>255</v>
      </c>
      <c r="D38" s="612"/>
      <c r="E38" s="612"/>
      <c r="F38" s="612"/>
      <c r="G38" s="4"/>
      <c r="H38" s="4"/>
      <c r="I38" s="4"/>
      <c r="J38" s="4"/>
      <c r="K38" s="4"/>
      <c r="L38" s="4"/>
      <c r="M38" s="4"/>
      <c r="N38" s="37"/>
      <c r="O38" s="40"/>
    </row>
    <row r="39" spans="2:15" x14ac:dyDescent="0.25">
      <c r="B39" s="10"/>
      <c r="C39" s="612"/>
      <c r="D39" s="612"/>
      <c r="E39" s="612"/>
      <c r="F39" s="612"/>
      <c r="G39" s="4"/>
      <c r="H39" s="612"/>
      <c r="I39" s="612"/>
      <c r="J39" s="612"/>
      <c r="K39" s="612"/>
      <c r="L39" s="612"/>
      <c r="M39" s="612"/>
      <c r="N39" s="613"/>
      <c r="O39" s="40"/>
    </row>
    <row r="40" spans="2:15" x14ac:dyDescent="0.25">
      <c r="B40" s="10"/>
      <c r="C40" s="612" t="s">
        <v>64</v>
      </c>
      <c r="D40" s="612"/>
      <c r="E40" s="612"/>
      <c r="F40" s="612"/>
      <c r="G40" s="4"/>
      <c r="H40" s="612" t="s">
        <v>993</v>
      </c>
      <c r="I40" s="612"/>
      <c r="J40" s="612"/>
      <c r="K40" s="612" t="s">
        <v>261</v>
      </c>
      <c r="L40" s="82"/>
      <c r="M40" s="612"/>
      <c r="N40" s="296">
        <v>39930</v>
      </c>
      <c r="O40" s="40"/>
    </row>
    <row r="41" spans="2:15" x14ac:dyDescent="0.25">
      <c r="B41" s="10"/>
      <c r="C41" s="4"/>
      <c r="D41" s="4"/>
      <c r="E41" s="4"/>
      <c r="F41" s="4"/>
      <c r="G41" s="4"/>
      <c r="H41" s="424" t="s">
        <v>1262</v>
      </c>
      <c r="I41" s="424"/>
      <c r="J41" s="424"/>
      <c r="K41" s="612" t="s">
        <v>257</v>
      </c>
      <c r="L41" s="82"/>
      <c r="M41" s="612"/>
      <c r="N41" s="409"/>
      <c r="O41" s="40"/>
    </row>
    <row r="42" spans="2:15" x14ac:dyDescent="0.25">
      <c r="B42" s="10"/>
      <c r="C42" s="4"/>
      <c r="D42" s="4"/>
      <c r="E42" s="4"/>
      <c r="F42" s="4"/>
      <c r="G42" s="585"/>
      <c r="H42" s="2386"/>
      <c r="I42" s="2386"/>
      <c r="J42" s="424"/>
      <c r="K42" s="612"/>
      <c r="L42" s="82"/>
      <c r="M42" s="612"/>
      <c r="N42" s="409"/>
      <c r="O42" s="40"/>
    </row>
    <row r="43" spans="2:15" ht="13.8" thickBot="1" x14ac:dyDescent="0.3">
      <c r="B43" s="34"/>
      <c r="C43" s="6"/>
      <c r="D43" s="6"/>
      <c r="E43" s="6"/>
      <c r="F43" s="6"/>
      <c r="G43" s="529"/>
      <c r="H43" s="529"/>
      <c r="I43" s="529"/>
      <c r="J43" s="529"/>
      <c r="K43" s="6"/>
      <c r="L43" s="6"/>
      <c r="M43" s="6"/>
      <c r="N43" s="85"/>
      <c r="O43" s="50"/>
    </row>
    <row r="45" spans="2:15" x14ac:dyDescent="0.25">
      <c r="J45" s="4"/>
    </row>
  </sheetData>
  <mergeCells count="6">
    <mergeCell ref="H42:I42"/>
    <mergeCell ref="B4:N4"/>
    <mergeCell ref="B6:N6"/>
    <mergeCell ref="B7:F7"/>
    <mergeCell ref="C30:F30"/>
    <mergeCell ref="B5:O5"/>
  </mergeCells>
  <phoneticPr fontId="57" type="noConversion"/>
  <printOptions horizontalCentered="1"/>
  <pageMargins left="0.1" right="0.15" top="1" bottom="0.75" header="0.69" footer="0"/>
  <pageSetup scale="86" fitToHeight="15" orientation="landscape" r:id="rId1"/>
  <headerFooter alignWithMargins="0">
    <oddFooter>&amp;L&amp;"Times New Roman,Regular"&amp;9
Journal Entry Control Log
June 2016
&amp;R&amp;P of &amp;N
&amp;D   &amp;T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N53"/>
  <sheetViews>
    <sheetView zoomScaleNormal="100" workbookViewId="0">
      <selection activeCell="I21" sqref="I21"/>
    </sheetView>
  </sheetViews>
  <sheetFormatPr defaultColWidth="7.88671875" defaultRowHeight="13.2" x14ac:dyDescent="0.25"/>
  <cols>
    <col min="1" max="1" width="8" style="1" customWidth="1"/>
    <col min="2" max="2" width="6.44140625" style="1" customWidth="1"/>
    <col min="3" max="3" width="46.5546875" style="1" customWidth="1"/>
    <col min="4" max="4" width="13.88671875" style="1" bestFit="1" customWidth="1"/>
    <col min="5" max="5" width="7.109375" style="1" customWidth="1"/>
    <col min="6" max="6" width="6.5546875" style="1" customWidth="1"/>
    <col min="7" max="7" width="5.88671875" style="1" customWidth="1"/>
    <col min="8" max="9" width="7.109375" style="1" customWidth="1"/>
    <col min="10" max="10" width="1.44140625" style="1" customWidth="1"/>
    <col min="11" max="11" width="17.5546875" style="1" customWidth="1"/>
    <col min="12" max="12" width="16" style="1" customWidth="1"/>
    <col min="13" max="13" width="1.44140625" style="1" customWidth="1"/>
    <col min="14" max="14" width="12.44140625" style="1" bestFit="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258</v>
      </c>
      <c r="C7" s="2284"/>
      <c r="D7" s="2284"/>
      <c r="E7" s="2"/>
      <c r="F7" s="2"/>
      <c r="G7" s="2"/>
      <c r="H7" s="2"/>
      <c r="I7" s="2"/>
      <c r="J7" s="2"/>
      <c r="K7" s="2"/>
      <c r="L7" s="2"/>
      <c r="M7" s="46"/>
    </row>
    <row r="8" spans="2:14" ht="15.6" x14ac:dyDescent="0.3">
      <c r="B8" s="10" t="s">
        <v>259</v>
      </c>
      <c r="C8" s="3"/>
      <c r="D8" s="3"/>
      <c r="E8" s="2"/>
      <c r="F8" s="2"/>
      <c r="G8" s="83" t="s">
        <v>967</v>
      </c>
      <c r="H8" s="4"/>
      <c r="I8" s="4"/>
      <c r="J8" s="4"/>
      <c r="K8" s="4"/>
      <c r="L8" s="2"/>
      <c r="M8" s="46"/>
    </row>
    <row r="9" spans="2:14" x14ac:dyDescent="0.25">
      <c r="B9" s="47" t="s">
        <v>506</v>
      </c>
      <c r="C9" s="3"/>
      <c r="D9" s="3"/>
      <c r="E9" s="3"/>
      <c r="F9" s="4"/>
      <c r="G9" s="4"/>
      <c r="H9" s="4"/>
      <c r="I9" s="4"/>
      <c r="J9" s="4"/>
      <c r="K9" s="4"/>
      <c r="L9" s="4"/>
      <c r="M9" s="40"/>
      <c r="N9" s="5"/>
    </row>
    <row r="10" spans="2:14" x14ac:dyDescent="0.25">
      <c r="B10" s="10"/>
      <c r="C10" s="4"/>
      <c r="D10" s="4"/>
      <c r="E10" s="4"/>
      <c r="F10" s="4"/>
      <c r="G10" s="4"/>
      <c r="H10" s="4"/>
      <c r="I10" s="4"/>
      <c r="J10" s="4"/>
      <c r="K10" s="4"/>
      <c r="L10" s="4"/>
      <c r="M10" s="40"/>
      <c r="N10" s="5"/>
    </row>
    <row r="11" spans="2:14" x14ac:dyDescent="0.25">
      <c r="B11" s="10"/>
      <c r="C11" s="4"/>
      <c r="D11" s="4"/>
      <c r="E11" s="4"/>
      <c r="F11" s="4"/>
      <c r="G11" s="4"/>
      <c r="H11" s="4"/>
      <c r="I11" s="4"/>
      <c r="J11" s="4"/>
      <c r="K11" s="4"/>
      <c r="L11" s="4"/>
      <c r="M11" s="40"/>
      <c r="N11" s="5"/>
    </row>
    <row r="12" spans="2:14" ht="13.8" thickBot="1" x14ac:dyDescent="0.3">
      <c r="B12" s="10"/>
      <c r="C12" s="6" t="s">
        <v>1366</v>
      </c>
      <c r="D12" s="6"/>
      <c r="E12" s="6"/>
      <c r="F12" s="6" t="s">
        <v>1408</v>
      </c>
      <c r="G12" s="6"/>
      <c r="H12" s="6"/>
      <c r="I12" s="6"/>
      <c r="J12" s="6"/>
      <c r="K12" s="6"/>
      <c r="L12" s="6"/>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56" t="s">
        <v>1380</v>
      </c>
      <c r="C15" s="7" t="s">
        <v>1367</v>
      </c>
      <c r="D15" s="8" t="s">
        <v>1368</v>
      </c>
      <c r="E15" s="8" t="s">
        <v>1377</v>
      </c>
      <c r="F15" s="8" t="s">
        <v>1369</v>
      </c>
      <c r="G15" s="8" t="s">
        <v>1370</v>
      </c>
      <c r="H15" s="8" t="s">
        <v>1122</v>
      </c>
      <c r="I15" s="8" t="s">
        <v>1120</v>
      </c>
      <c r="J15" s="8"/>
      <c r="K15" s="8" t="s">
        <v>1371</v>
      </c>
      <c r="L15" s="9" t="s">
        <v>1371</v>
      </c>
      <c r="M15" s="40"/>
      <c r="N15" s="5"/>
    </row>
    <row r="16" spans="2:14" x14ac:dyDescent="0.25">
      <c r="B16" s="10"/>
      <c r="C16" s="10"/>
      <c r="D16" s="4"/>
      <c r="E16" s="4"/>
      <c r="F16" s="4"/>
      <c r="G16" s="4"/>
      <c r="H16" s="11" t="s">
        <v>1993</v>
      </c>
      <c r="I16" s="11" t="s">
        <v>1119</v>
      </c>
      <c r="J16" s="4"/>
      <c r="K16" s="11"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10" t="s">
        <v>1375</v>
      </c>
      <c r="C18" s="1106" t="s">
        <v>1384</v>
      </c>
      <c r="D18" s="4"/>
      <c r="E18" s="4"/>
      <c r="F18" s="4"/>
      <c r="G18" s="4"/>
      <c r="H18" s="4"/>
      <c r="I18" s="4"/>
      <c r="J18" s="4"/>
      <c r="K18" s="21"/>
      <c r="L18" s="39"/>
      <c r="M18" s="40"/>
      <c r="N18" s="5"/>
    </row>
    <row r="19" spans="2:14" x14ac:dyDescent="0.25">
      <c r="B19" s="10"/>
      <c r="C19" s="1107">
        <v>409999</v>
      </c>
      <c r="D19" s="975" t="s">
        <v>1662</v>
      </c>
      <c r="E19" s="21" t="s">
        <v>907</v>
      </c>
      <c r="F19" s="21" t="s">
        <v>262</v>
      </c>
      <c r="G19" s="21" t="s">
        <v>262</v>
      </c>
      <c r="H19" s="21">
        <v>2017</v>
      </c>
      <c r="I19" s="21"/>
      <c r="J19" s="4"/>
      <c r="K19" s="22">
        <f>'BU for #YE-31 -Computation'!D35</f>
        <v>6623829.4275725763</v>
      </c>
      <c r="L19" s="23"/>
      <c r="M19" s="40"/>
      <c r="N19" s="5"/>
    </row>
    <row r="20" spans="2:14" x14ac:dyDescent="0.25">
      <c r="B20" s="10" t="s">
        <v>1375</v>
      </c>
      <c r="C20" s="1106" t="s">
        <v>1383</v>
      </c>
      <c r="D20" s="21"/>
      <c r="E20" s="21"/>
      <c r="F20" s="21"/>
      <c r="G20" s="21"/>
      <c r="H20" s="21"/>
      <c r="I20" s="21"/>
      <c r="J20" s="4"/>
      <c r="K20" s="24"/>
      <c r="L20" s="25"/>
      <c r="M20" s="40"/>
      <c r="N20" s="5"/>
    </row>
    <row r="21" spans="2:14" x14ac:dyDescent="0.25">
      <c r="B21" s="10"/>
      <c r="C21" s="20" t="s">
        <v>1090</v>
      </c>
      <c r="D21" s="975" t="s">
        <v>1662</v>
      </c>
      <c r="E21" s="21" t="s">
        <v>907</v>
      </c>
      <c r="F21" s="21" t="s">
        <v>262</v>
      </c>
      <c r="G21" s="21" t="s">
        <v>262</v>
      </c>
      <c r="H21" s="2097">
        <v>2017</v>
      </c>
      <c r="I21" s="21"/>
      <c r="J21" s="4"/>
      <c r="K21" s="22"/>
      <c r="L21" s="23">
        <f>'BU for #YE-31 -Computation'!D35</f>
        <v>6623829.4275725763</v>
      </c>
      <c r="M21" s="40"/>
      <c r="N21" s="26"/>
    </row>
    <row r="22" spans="2:14" x14ac:dyDescent="0.25">
      <c r="B22" s="10"/>
      <c r="C22" s="42"/>
      <c r="D22" s="21"/>
      <c r="E22" s="21"/>
      <c r="F22" s="21"/>
      <c r="G22" s="21"/>
      <c r="H22" s="21"/>
      <c r="I22" s="21"/>
      <c r="J22" s="4"/>
      <c r="K22" s="22"/>
      <c r="L22" s="23"/>
      <c r="M22" s="40"/>
      <c r="N22" s="5"/>
    </row>
    <row r="23" spans="2:14" ht="13.8" thickBot="1" x14ac:dyDescent="0.3">
      <c r="B23" s="10"/>
      <c r="C23" s="20"/>
      <c r="D23" s="21"/>
      <c r="E23" s="21"/>
      <c r="F23" s="21"/>
      <c r="G23" s="21"/>
      <c r="H23" s="21"/>
      <c r="I23" s="21"/>
      <c r="J23" s="4"/>
      <c r="K23" s="22"/>
      <c r="L23" s="23"/>
      <c r="M23" s="40"/>
      <c r="N23" s="5"/>
    </row>
    <row r="24" spans="2:14" x14ac:dyDescent="0.25">
      <c r="B24" s="10"/>
      <c r="C24" s="27"/>
      <c r="D24" s="28"/>
      <c r="E24" s="28"/>
      <c r="F24" s="28"/>
      <c r="G24" s="28"/>
      <c r="H24" s="28"/>
      <c r="I24" s="28"/>
      <c r="J24" s="29"/>
      <c r="K24" s="30"/>
      <c r="L24" s="31"/>
      <c r="M24" s="40"/>
      <c r="N24" s="5"/>
    </row>
    <row r="25" spans="2:14" ht="13.8" thickBot="1" x14ac:dyDescent="0.3">
      <c r="B25" s="10"/>
      <c r="C25" s="468" t="s">
        <v>1676</v>
      </c>
      <c r="D25" s="4"/>
      <c r="E25" s="4"/>
      <c r="F25" s="4"/>
      <c r="G25" s="4"/>
      <c r="H25" s="4"/>
      <c r="I25" s="4"/>
      <c r="J25" s="4"/>
      <c r="K25" s="32">
        <f>SUM(K19:K24)</f>
        <v>6623829.4275725763</v>
      </c>
      <c r="L25" s="33">
        <f>SUM(L19:L24)</f>
        <v>6623829.4275725763</v>
      </c>
      <c r="M25" s="40"/>
      <c r="N25" s="84"/>
    </row>
    <row r="26" spans="2:14" ht="14.4" thickTop="1" thickBot="1" x14ac:dyDescent="0.3">
      <c r="B26" s="10"/>
      <c r="C26" s="34"/>
      <c r="D26" s="6"/>
      <c r="E26" s="6"/>
      <c r="F26" s="6"/>
      <c r="G26" s="6"/>
      <c r="H26" s="6"/>
      <c r="I26" s="6"/>
      <c r="J26" s="6"/>
      <c r="K26" s="6"/>
      <c r="L26" s="988" t="s">
        <v>1403</v>
      </c>
      <c r="M26" s="40"/>
    </row>
    <row r="27" spans="2:14" x14ac:dyDescent="0.25">
      <c r="B27" s="10"/>
      <c r="C27" s="4"/>
      <c r="D27" s="4"/>
      <c r="E27" s="4"/>
      <c r="F27" s="4"/>
      <c r="G27" s="4"/>
      <c r="H27" s="4"/>
      <c r="I27" s="4"/>
      <c r="J27" s="4"/>
      <c r="K27" s="4"/>
      <c r="L27" s="4"/>
      <c r="M27" s="40"/>
    </row>
    <row r="28" spans="2:14" x14ac:dyDescent="0.25">
      <c r="B28" s="10"/>
      <c r="C28" s="2279" t="s">
        <v>1409</v>
      </c>
      <c r="D28" s="2279"/>
      <c r="E28" s="4"/>
      <c r="F28" s="4"/>
      <c r="G28" s="4"/>
      <c r="H28" s="4"/>
      <c r="I28" s="4"/>
      <c r="J28" s="4"/>
      <c r="K28" s="4"/>
      <c r="L28" s="37"/>
      <c r="M28" s="40"/>
    </row>
    <row r="29" spans="2:14" x14ac:dyDescent="0.25">
      <c r="B29" s="10"/>
      <c r="C29" s="424" t="s">
        <v>836</v>
      </c>
      <c r="D29" s="424"/>
      <c r="E29" s="424"/>
      <c r="F29" s="424"/>
      <c r="G29" s="424"/>
      <c r="H29" s="424"/>
      <c r="I29" s="424"/>
      <c r="J29" s="424"/>
      <c r="K29" s="424"/>
      <c r="L29" s="245"/>
      <c r="M29" s="40"/>
    </row>
    <row r="30" spans="2:14" x14ac:dyDescent="0.25">
      <c r="B30" s="10"/>
      <c r="C30" s="424" t="s">
        <v>287</v>
      </c>
      <c r="D30" s="424"/>
      <c r="E30" s="424"/>
      <c r="F30" s="424"/>
      <c r="G30" s="424"/>
      <c r="H30" s="424"/>
      <c r="I30" s="424"/>
      <c r="J30" s="424"/>
      <c r="K30" s="424"/>
      <c r="L30" s="245"/>
      <c r="M30" s="40"/>
    </row>
    <row r="31" spans="2:14" x14ac:dyDescent="0.25">
      <c r="B31" s="10"/>
      <c r="C31" s="424" t="s">
        <v>286</v>
      </c>
      <c r="D31" s="424"/>
      <c r="E31" s="424"/>
      <c r="F31" s="424"/>
      <c r="G31" s="424"/>
      <c r="H31" s="424"/>
      <c r="I31" s="424"/>
      <c r="J31" s="424"/>
      <c r="K31" s="424"/>
      <c r="L31" s="245"/>
      <c r="M31" s="40"/>
    </row>
    <row r="32" spans="2:14" x14ac:dyDescent="0.25">
      <c r="B32" s="10"/>
      <c r="C32" s="132"/>
      <c r="D32" s="132"/>
      <c r="E32" s="132"/>
      <c r="F32" s="132"/>
      <c r="G32" s="132"/>
      <c r="H32" s="132"/>
      <c r="I32" s="132"/>
      <c r="J32" s="132"/>
      <c r="K32" s="132"/>
      <c r="L32" s="37"/>
      <c r="M32" s="40"/>
    </row>
    <row r="33" spans="2:13" x14ac:dyDescent="0.25">
      <c r="B33" s="10"/>
      <c r="C33" s="3" t="s">
        <v>962</v>
      </c>
      <c r="D33" s="3"/>
      <c r="E33" s="4"/>
      <c r="F33" s="142" t="s">
        <v>1595</v>
      </c>
      <c r="G33" s="142"/>
      <c r="H33" s="142"/>
      <c r="I33" s="4"/>
      <c r="J33" s="4"/>
      <c r="K33" s="4"/>
      <c r="L33" s="37"/>
      <c r="M33" s="40"/>
    </row>
    <row r="34" spans="2:13" x14ac:dyDescent="0.25">
      <c r="B34" s="10"/>
      <c r="C34" s="3"/>
      <c r="D34" s="3"/>
      <c r="E34" s="4"/>
      <c r="F34" s="2284" t="s">
        <v>825</v>
      </c>
      <c r="G34" s="2284"/>
      <c r="H34" s="2284"/>
      <c r="I34" s="2284"/>
      <c r="J34" s="2284"/>
      <c r="K34" s="2284"/>
      <c r="L34" s="37"/>
      <c r="M34" s="40"/>
    </row>
    <row r="35" spans="2:13" x14ac:dyDescent="0.25">
      <c r="B35" s="10"/>
      <c r="C35" s="3" t="s">
        <v>963</v>
      </c>
      <c r="D35" s="3"/>
      <c r="E35" s="4"/>
      <c r="F35" s="4" t="s">
        <v>909</v>
      </c>
      <c r="G35" s="4"/>
      <c r="H35" s="4"/>
      <c r="I35" s="4"/>
      <c r="J35" s="4"/>
      <c r="K35" s="4"/>
      <c r="L35" s="37"/>
      <c r="M35" s="40"/>
    </row>
    <row r="36" spans="2:13" x14ac:dyDescent="0.25">
      <c r="B36" s="10"/>
      <c r="C36" s="3" t="s">
        <v>964</v>
      </c>
      <c r="D36" s="3"/>
      <c r="E36" s="4"/>
      <c r="F36" s="4"/>
      <c r="G36" s="4"/>
      <c r="H36" s="4"/>
      <c r="I36" s="4"/>
      <c r="J36" s="4"/>
      <c r="K36" s="4"/>
      <c r="L36" s="37"/>
      <c r="M36" s="40"/>
    </row>
    <row r="37" spans="2:13" x14ac:dyDescent="0.25">
      <c r="B37" s="10"/>
      <c r="C37" s="3" t="s">
        <v>965</v>
      </c>
      <c r="D37" s="3"/>
      <c r="E37" s="4"/>
      <c r="F37" s="4"/>
      <c r="G37" s="4"/>
      <c r="H37" s="4"/>
      <c r="I37" s="4"/>
      <c r="J37" s="4"/>
      <c r="K37" s="4"/>
      <c r="L37" s="37"/>
      <c r="M37" s="40"/>
    </row>
    <row r="38" spans="2:13" x14ac:dyDescent="0.25">
      <c r="B38" s="10"/>
      <c r="C38" s="3"/>
      <c r="D38" s="3"/>
      <c r="E38" s="4"/>
      <c r="F38" s="4"/>
      <c r="G38" s="4"/>
      <c r="H38" s="4"/>
      <c r="I38" s="4"/>
      <c r="J38" s="4"/>
      <c r="K38" s="4"/>
      <c r="L38" s="37"/>
      <c r="M38" s="40"/>
    </row>
    <row r="39" spans="2:13" x14ac:dyDescent="0.25">
      <c r="B39" s="10"/>
      <c r="C39" s="3" t="s">
        <v>64</v>
      </c>
      <c r="D39" s="3"/>
      <c r="E39" s="4"/>
      <c r="F39" s="4" t="s">
        <v>942</v>
      </c>
      <c r="G39" s="4"/>
      <c r="H39" s="4"/>
      <c r="I39" s="4"/>
      <c r="J39" s="4"/>
      <c r="K39" s="4"/>
      <c r="L39" s="4"/>
      <c r="M39" s="40"/>
    </row>
    <row r="40" spans="2:13" x14ac:dyDescent="0.25">
      <c r="B40" s="10"/>
      <c r="C40" s="4"/>
      <c r="D40" s="4"/>
      <c r="E40" s="4"/>
      <c r="F40" s="4"/>
      <c r="G40" s="4"/>
      <c r="H40" s="4"/>
      <c r="I40" s="4"/>
      <c r="J40" s="4"/>
      <c r="K40" s="4"/>
      <c r="L40" s="4"/>
      <c r="M40" s="40"/>
    </row>
    <row r="41" spans="2:13" x14ac:dyDescent="0.25">
      <c r="B41" s="10"/>
      <c r="C41" s="4"/>
      <c r="D41" s="4"/>
      <c r="E41" s="4"/>
      <c r="F41" s="4"/>
      <c r="G41" s="4"/>
      <c r="H41" s="4"/>
      <c r="I41" s="3" t="s">
        <v>960</v>
      </c>
      <c r="J41" s="3"/>
      <c r="K41" s="3"/>
      <c r="L41" s="238" t="s">
        <v>777</v>
      </c>
      <c r="M41" s="40"/>
    </row>
    <row r="42" spans="2:13" x14ac:dyDescent="0.25">
      <c r="B42" s="10"/>
      <c r="C42" s="4"/>
      <c r="D42" s="4"/>
      <c r="E42" s="4"/>
      <c r="F42" s="4"/>
      <c r="G42" s="4"/>
      <c r="H42" s="4"/>
      <c r="I42" s="3" t="s">
        <v>966</v>
      </c>
      <c r="J42" s="3"/>
      <c r="K42" s="3"/>
      <c r="L42" s="82">
        <v>38881</v>
      </c>
      <c r="M42" s="40"/>
    </row>
    <row r="43" spans="2:13" ht="13.8" thickBot="1" x14ac:dyDescent="0.3">
      <c r="B43" s="34"/>
      <c r="C43" s="6"/>
      <c r="D43" s="6"/>
      <c r="E43" s="6"/>
      <c r="F43" s="6"/>
      <c r="G43" s="6"/>
      <c r="H43" s="6"/>
      <c r="I43" s="564" t="s">
        <v>288</v>
      </c>
      <c r="J43" s="564"/>
      <c r="K43" s="564"/>
      <c r="L43" s="495">
        <v>39135</v>
      </c>
      <c r="M43" s="50"/>
    </row>
    <row r="45" spans="2:13" x14ac:dyDescent="0.25">
      <c r="C45" s="4"/>
      <c r="H45" s="4"/>
      <c r="I45" s="4"/>
      <c r="J45" s="4"/>
      <c r="K45" s="4"/>
    </row>
    <row r="46" spans="2:13" x14ac:dyDescent="0.25">
      <c r="C46" s="71"/>
    </row>
    <row r="48" spans="2:13" x14ac:dyDescent="0.25">
      <c r="C48" s="4"/>
      <c r="H48" s="4"/>
      <c r="I48" s="4"/>
      <c r="J48" s="4"/>
      <c r="K48" s="4"/>
      <c r="L48" s="4"/>
    </row>
    <row r="49" spans="8:12" x14ac:dyDescent="0.25">
      <c r="H49" s="4"/>
      <c r="I49" s="4"/>
      <c r="J49" s="4"/>
      <c r="K49" s="4"/>
      <c r="L49" s="4"/>
    </row>
    <row r="50" spans="8:12" x14ac:dyDescent="0.25">
      <c r="H50" s="4"/>
      <c r="I50" s="4"/>
      <c r="J50" s="4"/>
      <c r="K50" s="4"/>
      <c r="L50" s="4"/>
    </row>
    <row r="51" spans="8:12" x14ac:dyDescent="0.25">
      <c r="H51" s="4"/>
      <c r="I51" s="4"/>
      <c r="J51" s="4"/>
      <c r="K51" s="4"/>
      <c r="L51" s="4"/>
    </row>
    <row r="52" spans="8:12" x14ac:dyDescent="0.25">
      <c r="H52" s="4"/>
      <c r="I52" s="4"/>
      <c r="J52" s="4"/>
      <c r="K52" s="4"/>
      <c r="L52" s="4"/>
    </row>
    <row r="53" spans="8:12" x14ac:dyDescent="0.25">
      <c r="H53" s="4"/>
      <c r="I53" s="4"/>
      <c r="J53" s="4"/>
      <c r="K53" s="4"/>
      <c r="L53" s="4"/>
    </row>
  </sheetData>
  <mergeCells count="6">
    <mergeCell ref="F34:K34"/>
    <mergeCell ref="B4:L4"/>
    <mergeCell ref="B6:L6"/>
    <mergeCell ref="C28:D28"/>
    <mergeCell ref="B7:D7"/>
    <mergeCell ref="B5:M5"/>
  </mergeCells>
  <phoneticPr fontId="0" type="noConversion"/>
  <printOptions horizontalCentered="1"/>
  <pageMargins left="0.1" right="0.15" top="1" bottom="0.75" header="0.69" footer="0"/>
  <pageSetup scale="86" fitToHeight="15" orientation="landscape" r:id="rId1"/>
  <headerFooter alignWithMargins="0">
    <oddFooter>&amp;L&amp;"Times New Roman,Regular"&amp;9
Journal Entry Control Log
June 2016
&amp;R&amp;P of &amp;N
&amp;D   &amp;T</odd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zoomScaleNormal="75" zoomScaleSheetLayoutView="75" workbookViewId="0">
      <selection activeCell="H21" sqref="H21"/>
    </sheetView>
  </sheetViews>
  <sheetFormatPr defaultRowHeight="13.2" x14ac:dyDescent="0.25"/>
  <cols>
    <col min="2" max="2" width="2.109375" customWidth="1"/>
    <col min="3" max="3" width="38.44140625" customWidth="1"/>
    <col min="4" max="4" width="16.5546875" customWidth="1"/>
    <col min="5" max="5" width="15.5546875" customWidth="1"/>
    <col min="6" max="6" width="20.88671875" customWidth="1"/>
    <col min="7" max="7" width="11" customWidth="1"/>
    <col min="8" max="8" width="12.5546875" customWidth="1"/>
  </cols>
  <sheetData>
    <row r="1" spans="1:9" x14ac:dyDescent="0.25">
      <c r="A1" s="607"/>
      <c r="B1" s="626"/>
      <c r="C1" s="626"/>
      <c r="D1" s="626"/>
      <c r="E1" s="626"/>
      <c r="F1" s="626"/>
      <c r="G1" s="607"/>
      <c r="H1" s="607"/>
      <c r="I1" s="607"/>
    </row>
    <row r="2" spans="1:9" x14ac:dyDescent="0.25">
      <c r="A2" s="607"/>
      <c r="B2" s="2388" t="s">
        <v>824</v>
      </c>
      <c r="C2" s="2388"/>
      <c r="D2" s="2388"/>
      <c r="E2" s="2388"/>
      <c r="F2" s="2388"/>
      <c r="G2" s="607"/>
      <c r="H2" s="607"/>
      <c r="I2" s="607"/>
    </row>
    <row r="3" spans="1:9" x14ac:dyDescent="0.25">
      <c r="A3" s="607"/>
      <c r="B3" s="2389" t="s">
        <v>825</v>
      </c>
      <c r="C3" s="2389"/>
      <c r="D3" s="2389"/>
      <c r="E3" s="2389"/>
      <c r="F3" s="2389"/>
      <c r="G3" s="675" t="s">
        <v>777</v>
      </c>
      <c r="H3" s="676"/>
      <c r="I3" s="607"/>
    </row>
    <row r="4" spans="1:9" x14ac:dyDescent="0.25">
      <c r="A4" s="607"/>
      <c r="B4" s="607"/>
      <c r="C4" s="607"/>
      <c r="D4" s="607"/>
      <c r="E4" s="607"/>
      <c r="F4" s="607"/>
      <c r="G4" s="677" t="s">
        <v>1336</v>
      </c>
      <c r="H4" s="677"/>
      <c r="I4" s="607"/>
    </row>
    <row r="5" spans="1:9" x14ac:dyDescent="0.25">
      <c r="A5" s="607"/>
      <c r="B5" s="607"/>
      <c r="C5" s="626" t="s">
        <v>507</v>
      </c>
      <c r="D5" s="678" t="s">
        <v>1315</v>
      </c>
      <c r="E5" s="678"/>
      <c r="F5" s="607"/>
      <c r="G5" s="677" t="s">
        <v>1139</v>
      </c>
      <c r="H5" s="677"/>
      <c r="I5" s="607"/>
    </row>
    <row r="6" spans="1:9" x14ac:dyDescent="0.25">
      <c r="A6" s="607"/>
      <c r="B6" s="607"/>
      <c r="C6" s="626"/>
      <c r="D6" s="678"/>
      <c r="E6" s="678"/>
      <c r="F6" s="607"/>
      <c r="G6" s="677" t="s">
        <v>282</v>
      </c>
      <c r="H6" s="677"/>
      <c r="I6" s="607"/>
    </row>
    <row r="7" spans="1:9" x14ac:dyDescent="0.25">
      <c r="A7" s="607"/>
      <c r="B7" s="607"/>
      <c r="C7" s="607"/>
      <c r="D7" s="607"/>
      <c r="E7" s="607"/>
      <c r="F7" s="607"/>
      <c r="G7" s="607"/>
      <c r="H7" s="607"/>
      <c r="I7" s="607"/>
    </row>
    <row r="8" spans="1:9" x14ac:dyDescent="0.25">
      <c r="A8" s="607"/>
      <c r="B8" s="607"/>
      <c r="C8" s="607" t="s">
        <v>826</v>
      </c>
      <c r="D8" s="679">
        <f>62316643-25000000-1725865</f>
        <v>35590778</v>
      </c>
      <c r="E8" s="680"/>
      <c r="F8" s="607"/>
      <c r="G8" s="607"/>
      <c r="H8" s="607"/>
      <c r="I8" s="607"/>
    </row>
    <row r="9" spans="1:9" x14ac:dyDescent="0.25">
      <c r="A9" s="607"/>
      <c r="B9" s="607"/>
      <c r="C9" s="607" t="s">
        <v>827</v>
      </c>
      <c r="D9" s="680">
        <v>25000000</v>
      </c>
      <c r="E9" s="680"/>
      <c r="F9" s="607"/>
      <c r="G9" s="607"/>
      <c r="H9" s="607"/>
      <c r="I9" s="607"/>
    </row>
    <row r="10" spans="1:9" x14ac:dyDescent="0.25">
      <c r="A10" s="607"/>
      <c r="B10" s="607"/>
      <c r="C10" s="607" t="s">
        <v>828</v>
      </c>
      <c r="D10" s="680">
        <v>2684138</v>
      </c>
      <c r="E10" s="680"/>
      <c r="F10" s="607"/>
      <c r="G10" s="607"/>
      <c r="H10" s="607"/>
      <c r="I10" s="607"/>
    </row>
    <row r="11" spans="1:9" x14ac:dyDescent="0.25">
      <c r="A11" s="607"/>
      <c r="B11" s="607"/>
      <c r="C11" s="677" t="s">
        <v>829</v>
      </c>
      <c r="D11" s="681">
        <v>1725865</v>
      </c>
      <c r="E11" s="680"/>
      <c r="F11" s="626" t="s">
        <v>1140</v>
      </c>
      <c r="G11" s="678"/>
      <c r="H11" s="678"/>
      <c r="I11" s="607"/>
    </row>
    <row r="12" spans="1:9" x14ac:dyDescent="0.25">
      <c r="A12" s="607"/>
      <c r="B12" s="607"/>
      <c r="C12" s="607" t="s">
        <v>830</v>
      </c>
      <c r="D12" s="682">
        <v>2665147</v>
      </c>
      <c r="E12" s="680"/>
      <c r="F12" s="607"/>
      <c r="G12" s="607"/>
      <c r="H12" s="607"/>
      <c r="I12" s="607"/>
    </row>
    <row r="13" spans="1:9" x14ac:dyDescent="0.25">
      <c r="A13" s="607"/>
      <c r="B13" s="607"/>
      <c r="C13" s="607"/>
      <c r="D13" s="680"/>
      <c r="E13" s="680"/>
      <c r="F13" s="607"/>
      <c r="G13" s="607"/>
      <c r="H13" s="607"/>
      <c r="I13" s="607"/>
    </row>
    <row r="14" spans="1:9" ht="26.4" x14ac:dyDescent="0.25">
      <c r="A14" s="607"/>
      <c r="B14" s="607"/>
      <c r="C14" s="683" t="s">
        <v>638</v>
      </c>
      <c r="D14" s="680"/>
      <c r="E14" s="680"/>
      <c r="F14" s="607"/>
      <c r="G14" s="607"/>
      <c r="H14" s="607"/>
      <c r="I14" s="607"/>
    </row>
    <row r="15" spans="1:9" ht="13.8" thickBot="1" x14ac:dyDescent="0.3">
      <c r="A15" s="607"/>
      <c r="B15" s="607"/>
      <c r="C15" s="607"/>
      <c r="D15" s="680"/>
      <c r="E15" s="684">
        <f>SUM(D8:D12)</f>
        <v>67665928</v>
      </c>
      <c r="F15" s="607" t="s">
        <v>709</v>
      </c>
      <c r="G15" s="607"/>
      <c r="H15" s="607"/>
      <c r="I15" s="607"/>
    </row>
    <row r="16" spans="1:9" ht="13.8" thickTop="1" x14ac:dyDescent="0.25">
      <c r="A16" s="607"/>
      <c r="B16" s="607"/>
      <c r="C16" s="607"/>
      <c r="D16" s="680"/>
      <c r="E16" s="680"/>
      <c r="F16" s="607"/>
      <c r="G16" s="607"/>
      <c r="H16" s="607"/>
      <c r="I16" s="607"/>
    </row>
    <row r="17" spans="1:9" x14ac:dyDescent="0.25">
      <c r="A17" s="607"/>
      <c r="B17" s="607"/>
      <c r="C17" s="607" t="s">
        <v>639</v>
      </c>
      <c r="D17" s="680"/>
      <c r="E17" s="680"/>
      <c r="F17" s="607"/>
      <c r="G17" s="607"/>
      <c r="H17" s="607"/>
      <c r="I17" s="607"/>
    </row>
    <row r="18" spans="1:9" x14ac:dyDescent="0.25">
      <c r="A18" s="607"/>
      <c r="B18" s="607"/>
      <c r="C18" s="607" t="s">
        <v>640</v>
      </c>
      <c r="D18" s="680">
        <v>250000</v>
      </c>
      <c r="E18" s="680"/>
      <c r="F18" s="607"/>
      <c r="G18" s="607"/>
      <c r="H18" s="607"/>
      <c r="I18" s="607"/>
    </row>
    <row r="19" spans="1:9" x14ac:dyDescent="0.25">
      <c r="A19" s="607"/>
      <c r="B19" s="607"/>
      <c r="C19" s="607" t="s">
        <v>641</v>
      </c>
      <c r="D19" s="680">
        <f>3250281+1725865</f>
        <v>4976146</v>
      </c>
      <c r="E19" s="680"/>
      <c r="F19" s="607"/>
      <c r="G19" s="607"/>
      <c r="H19" s="607"/>
      <c r="I19" s="607"/>
    </row>
    <row r="20" spans="1:9" x14ac:dyDescent="0.25">
      <c r="A20" s="607"/>
      <c r="B20" s="607"/>
      <c r="C20" s="677" t="s">
        <v>458</v>
      </c>
      <c r="D20" s="681">
        <v>16500</v>
      </c>
      <c r="E20" s="680"/>
      <c r="F20" s="626"/>
      <c r="G20" s="607"/>
      <c r="H20" s="607"/>
      <c r="I20" s="607"/>
    </row>
    <row r="21" spans="1:9" x14ac:dyDescent="0.25">
      <c r="A21" s="607"/>
      <c r="B21" s="607"/>
      <c r="C21" s="677" t="s">
        <v>457</v>
      </c>
      <c r="D21" s="681">
        <v>57600</v>
      </c>
      <c r="E21" s="680"/>
      <c r="F21" s="626"/>
      <c r="G21" s="607"/>
      <c r="H21" s="607"/>
      <c r="I21" s="607"/>
    </row>
    <row r="22" spans="1:9" x14ac:dyDescent="0.25">
      <c r="A22" s="607"/>
      <c r="B22" s="607"/>
      <c r="C22" s="607" t="s">
        <v>642</v>
      </c>
      <c r="D22" s="680">
        <v>1825666</v>
      </c>
      <c r="E22" s="680"/>
      <c r="F22" s="607"/>
      <c r="G22" s="607"/>
      <c r="H22" s="607"/>
      <c r="I22" s="607"/>
    </row>
    <row r="23" spans="1:9" x14ac:dyDescent="0.25">
      <c r="A23" s="607"/>
      <c r="B23" s="607"/>
      <c r="C23" s="677" t="s">
        <v>646</v>
      </c>
      <c r="D23" s="681">
        <v>10000</v>
      </c>
      <c r="E23" s="680"/>
      <c r="F23" s="626" t="s">
        <v>1141</v>
      </c>
      <c r="G23" s="607"/>
      <c r="H23" s="607"/>
      <c r="I23" s="607"/>
    </row>
    <row r="24" spans="1:9" ht="26.4" x14ac:dyDescent="0.25">
      <c r="A24" s="607"/>
      <c r="B24" s="607"/>
      <c r="C24" s="685" t="s">
        <v>643</v>
      </c>
      <c r="D24" s="680">
        <v>688000</v>
      </c>
      <c r="E24" s="680"/>
      <c r="F24" s="607"/>
      <c r="G24" s="607"/>
      <c r="H24" s="607"/>
      <c r="I24" s="607"/>
    </row>
    <row r="25" spans="1:9" ht="39.6" x14ac:dyDescent="0.25">
      <c r="A25" s="607"/>
      <c r="B25" s="607"/>
      <c r="C25" s="685" t="s">
        <v>1593</v>
      </c>
      <c r="D25" s="682">
        <v>3578177</v>
      </c>
      <c r="E25" s="607"/>
      <c r="F25" s="607"/>
      <c r="G25" s="607"/>
      <c r="H25" s="607"/>
      <c r="I25" s="607"/>
    </row>
    <row r="26" spans="1:9" ht="27" thickBot="1" x14ac:dyDescent="0.3">
      <c r="A26" s="607"/>
      <c r="B26" s="607"/>
      <c r="C26" s="686" t="s">
        <v>1337</v>
      </c>
      <c r="D26" s="680"/>
      <c r="E26" s="687">
        <f>SUM(D18:D25)</f>
        <v>11402089</v>
      </c>
      <c r="F26" s="607" t="s">
        <v>710</v>
      </c>
      <c r="G26" s="607"/>
      <c r="H26" s="607"/>
      <c r="I26" s="607"/>
    </row>
    <row r="27" spans="1:9" ht="13.8" thickTop="1" x14ac:dyDescent="0.25">
      <c r="A27" s="607"/>
      <c r="B27" s="607"/>
      <c r="C27" s="607"/>
      <c r="D27" s="680"/>
      <c r="E27" s="680"/>
      <c r="F27" s="607"/>
      <c r="G27" s="607"/>
      <c r="H27" s="607"/>
      <c r="I27" s="607"/>
    </row>
    <row r="28" spans="1:9" x14ac:dyDescent="0.25">
      <c r="A28" s="607"/>
      <c r="B28" s="607"/>
      <c r="C28" s="607"/>
      <c r="D28" s="680"/>
      <c r="E28" s="680"/>
      <c r="F28" s="607"/>
      <c r="G28" s="607"/>
      <c r="H28" s="607"/>
      <c r="I28" s="607"/>
    </row>
    <row r="29" spans="1:9" x14ac:dyDescent="0.25">
      <c r="A29" s="607"/>
      <c r="B29" s="607"/>
      <c r="C29" s="607" t="s">
        <v>644</v>
      </c>
      <c r="D29" s="680">
        <v>300000</v>
      </c>
      <c r="E29" s="680"/>
      <c r="F29" s="607"/>
      <c r="G29" s="607"/>
      <c r="H29" s="607"/>
      <c r="I29" s="607"/>
    </row>
    <row r="30" spans="1:9" x14ac:dyDescent="0.25">
      <c r="A30" s="607"/>
      <c r="B30" s="607"/>
      <c r="C30" s="607" t="s">
        <v>645</v>
      </c>
      <c r="D30" s="680">
        <v>5500</v>
      </c>
      <c r="E30" s="680"/>
      <c r="F30" s="607"/>
      <c r="G30" s="607"/>
      <c r="H30" s="607"/>
      <c r="I30" s="607"/>
    </row>
    <row r="31" spans="1:9" x14ac:dyDescent="0.25">
      <c r="A31" s="607"/>
      <c r="B31" s="607"/>
      <c r="C31" s="685" t="s">
        <v>647</v>
      </c>
      <c r="D31" s="682">
        <v>2500000</v>
      </c>
      <c r="E31" s="680"/>
      <c r="F31" s="607"/>
      <c r="G31" s="607"/>
      <c r="H31" s="607"/>
      <c r="I31" s="607"/>
    </row>
    <row r="32" spans="1:9" ht="13.8" thickBot="1" x14ac:dyDescent="0.3">
      <c r="A32" s="607"/>
      <c r="B32" s="607"/>
      <c r="C32" s="688" t="s">
        <v>648</v>
      </c>
      <c r="D32" s="680"/>
      <c r="E32" s="687">
        <f>SUM(D29:D31)</f>
        <v>2805500</v>
      </c>
      <c r="F32" s="689" t="s">
        <v>711</v>
      </c>
      <c r="G32" s="607"/>
      <c r="H32" s="607"/>
      <c r="I32" s="607"/>
    </row>
    <row r="33" spans="1:14" ht="13.8" thickTop="1" x14ac:dyDescent="0.25">
      <c r="A33" s="607"/>
      <c r="B33" s="607"/>
      <c r="C33" s="607"/>
      <c r="D33" s="680"/>
      <c r="E33" s="680"/>
      <c r="F33" s="607"/>
      <c r="G33" s="607"/>
      <c r="H33" s="607"/>
      <c r="I33" s="607"/>
    </row>
    <row r="34" spans="1:14" ht="13.8" thickBot="1" x14ac:dyDescent="0.3">
      <c r="A34" s="607"/>
      <c r="B34" s="607"/>
      <c r="C34" s="688" t="s">
        <v>649</v>
      </c>
      <c r="D34" s="680"/>
      <c r="E34" s="690">
        <v>48000254</v>
      </c>
      <c r="F34" s="607" t="s">
        <v>712</v>
      </c>
      <c r="G34" s="607"/>
      <c r="H34" s="607"/>
      <c r="I34" s="607"/>
    </row>
    <row r="35" spans="1:14" ht="13.8" thickTop="1" x14ac:dyDescent="0.25">
      <c r="A35" s="607"/>
      <c r="B35" s="607"/>
      <c r="C35" s="607"/>
      <c r="D35" s="680"/>
      <c r="E35" s="680"/>
      <c r="F35" s="607"/>
      <c r="G35" s="607"/>
      <c r="H35" s="607"/>
      <c r="I35" s="607"/>
    </row>
    <row r="36" spans="1:14" ht="13.8" thickBot="1" x14ac:dyDescent="0.3">
      <c r="A36" s="607"/>
      <c r="B36" s="607"/>
      <c r="C36" s="688" t="s">
        <v>650</v>
      </c>
      <c r="D36" s="680"/>
      <c r="E36" s="690">
        <v>16285250</v>
      </c>
      <c r="F36" s="607" t="s">
        <v>713</v>
      </c>
      <c r="G36" s="607"/>
      <c r="H36" s="607"/>
      <c r="I36" s="607"/>
    </row>
    <row r="37" spans="1:14" ht="13.8" thickTop="1" x14ac:dyDescent="0.25">
      <c r="A37" s="607"/>
      <c r="B37" s="607"/>
      <c r="C37" s="607"/>
      <c r="D37" s="680"/>
      <c r="E37" s="680"/>
      <c r="F37" s="607"/>
      <c r="G37" s="607"/>
      <c r="H37" s="607"/>
      <c r="I37" s="607"/>
    </row>
    <row r="38" spans="1:14" x14ac:dyDescent="0.25">
      <c r="A38" s="607"/>
      <c r="B38" s="607"/>
      <c r="C38" s="607" t="s">
        <v>651</v>
      </c>
      <c r="D38" s="680">
        <v>17861060</v>
      </c>
      <c r="E38" s="680"/>
      <c r="F38" s="607"/>
      <c r="G38" s="607"/>
      <c r="H38" s="607"/>
      <c r="I38" s="607"/>
    </row>
    <row r="39" spans="1:14" ht="62.25" customHeight="1" x14ac:dyDescent="0.25">
      <c r="A39" s="607"/>
      <c r="B39" s="607"/>
      <c r="C39" s="691" t="s">
        <v>274</v>
      </c>
      <c r="D39" s="682"/>
      <c r="E39" s="680"/>
      <c r="F39" s="2392" t="s">
        <v>283</v>
      </c>
      <c r="G39" s="2392"/>
      <c r="H39" s="692"/>
      <c r="I39" s="693"/>
      <c r="J39" s="512"/>
      <c r="K39" s="512"/>
      <c r="L39" s="512"/>
      <c r="M39" s="512"/>
      <c r="N39" s="512"/>
    </row>
    <row r="40" spans="1:14" x14ac:dyDescent="0.25">
      <c r="A40" s="607"/>
      <c r="B40" s="607"/>
      <c r="C40" s="607"/>
      <c r="D40" s="680"/>
      <c r="E40" s="680"/>
      <c r="F40" s="607"/>
      <c r="G40" s="607"/>
      <c r="H40" s="607"/>
      <c r="I40" s="607"/>
    </row>
    <row r="41" spans="1:14" ht="66.599999999999994" thickBot="1" x14ac:dyDescent="0.3">
      <c r="A41" s="607"/>
      <c r="B41" s="607"/>
      <c r="C41" s="683" t="s">
        <v>637</v>
      </c>
      <c r="D41" s="680"/>
      <c r="E41" s="687">
        <f>SUM(D38:D39)</f>
        <v>17861060</v>
      </c>
      <c r="F41" s="607" t="s">
        <v>714</v>
      </c>
      <c r="G41" s="607"/>
      <c r="H41" s="607"/>
      <c r="I41" s="607"/>
    </row>
    <row r="42" spans="1:14" ht="13.8" thickTop="1" x14ac:dyDescent="0.25">
      <c r="A42" s="607"/>
      <c r="B42" s="607"/>
      <c r="C42" s="607"/>
      <c r="D42" s="680"/>
      <c r="E42" s="680"/>
      <c r="F42" s="607"/>
      <c r="G42" s="607"/>
      <c r="H42" s="607"/>
      <c r="I42" s="607"/>
    </row>
    <row r="43" spans="1:14" ht="26.4" x14ac:dyDescent="0.25">
      <c r="A43" s="607"/>
      <c r="B43" s="607"/>
      <c r="C43" s="686" t="s">
        <v>652</v>
      </c>
      <c r="D43" s="680"/>
      <c r="E43" s="694">
        <v>176882591</v>
      </c>
      <c r="F43" s="607" t="s">
        <v>653</v>
      </c>
      <c r="G43" s="607"/>
      <c r="H43" s="607"/>
      <c r="I43" s="607"/>
    </row>
    <row r="44" spans="1:14" x14ac:dyDescent="0.25">
      <c r="A44" s="607"/>
      <c r="B44" s="607"/>
      <c r="C44" s="607"/>
      <c r="D44" s="680"/>
      <c r="E44" s="680"/>
      <c r="F44" s="607"/>
      <c r="G44" s="607"/>
      <c r="H44" s="607"/>
      <c r="I44" s="607"/>
    </row>
    <row r="45" spans="1:14" x14ac:dyDescent="0.25">
      <c r="A45" s="607"/>
      <c r="B45" s="607"/>
      <c r="C45" s="607"/>
      <c r="D45" s="680"/>
      <c r="E45" s="680"/>
      <c r="F45" s="607"/>
      <c r="G45" s="607"/>
      <c r="H45" s="607"/>
      <c r="I45" s="607"/>
    </row>
    <row r="46" spans="1:14" ht="12.75" customHeight="1" x14ac:dyDescent="0.25">
      <c r="A46" s="607"/>
      <c r="B46" s="695"/>
      <c r="C46" s="2390" t="s">
        <v>285</v>
      </c>
      <c r="D46" s="2391"/>
      <c r="E46" s="2391"/>
      <c r="F46" s="2391"/>
      <c r="G46" s="607"/>
      <c r="H46" s="607"/>
      <c r="I46" s="607"/>
    </row>
    <row r="47" spans="1:14" x14ac:dyDescent="0.25">
      <c r="A47" s="607"/>
      <c r="B47" s="695"/>
      <c r="C47" s="2391"/>
      <c r="D47" s="2391"/>
      <c r="E47" s="2391"/>
      <c r="F47" s="2391"/>
      <c r="G47" s="607"/>
      <c r="H47" s="607"/>
      <c r="I47" s="607"/>
    </row>
    <row r="48" spans="1:14" x14ac:dyDescent="0.25">
      <c r="A48" s="607"/>
      <c r="B48" s="695"/>
      <c r="C48" s="2391"/>
      <c r="D48" s="2391"/>
      <c r="E48" s="2391"/>
      <c r="F48" s="2391"/>
      <c r="G48" s="607"/>
      <c r="H48" s="607"/>
      <c r="I48" s="607"/>
    </row>
    <row r="49" spans="3:6" x14ac:dyDescent="0.25">
      <c r="C49" s="514"/>
      <c r="D49" s="514"/>
      <c r="E49" s="514"/>
      <c r="F49" s="514"/>
    </row>
    <row r="50" spans="3:6" x14ac:dyDescent="0.25">
      <c r="D50" s="138"/>
      <c r="E50" s="138"/>
    </row>
    <row r="51" spans="3:6" x14ac:dyDescent="0.25">
      <c r="D51" s="138"/>
      <c r="E51" s="138"/>
    </row>
    <row r="52" spans="3:6" x14ac:dyDescent="0.25">
      <c r="D52" s="138"/>
      <c r="E52" s="138"/>
    </row>
    <row r="53" spans="3:6" x14ac:dyDescent="0.25">
      <c r="D53" s="138"/>
      <c r="E53" s="138"/>
    </row>
    <row r="54" spans="3:6" x14ac:dyDescent="0.25">
      <c r="D54" s="138"/>
      <c r="E54" s="138"/>
    </row>
    <row r="55" spans="3:6" x14ac:dyDescent="0.25">
      <c r="D55" s="138"/>
      <c r="E55" s="138"/>
    </row>
    <row r="56" spans="3:6" x14ac:dyDescent="0.25">
      <c r="D56" s="138"/>
      <c r="E56" s="138"/>
    </row>
  </sheetData>
  <mergeCells count="4">
    <mergeCell ref="B2:F2"/>
    <mergeCell ref="B3:F3"/>
    <mergeCell ref="C46:F48"/>
    <mergeCell ref="F39:G39"/>
  </mergeCells>
  <phoneticPr fontId="0" type="noConversion"/>
  <printOptions gridLines="1"/>
  <pageMargins left="1.0900000000000001" right="0.75" top="1.03" bottom="1" header="0.5" footer="0.5"/>
  <pageSetup scale="64"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O46"/>
  <sheetViews>
    <sheetView topLeftCell="B1" zoomScaleNormal="100" workbookViewId="0">
      <selection activeCell="K20" sqref="K20"/>
    </sheetView>
  </sheetViews>
  <sheetFormatPr defaultColWidth="7.88671875" defaultRowHeight="13.2" x14ac:dyDescent="0.25"/>
  <cols>
    <col min="1" max="1" width="8" style="1" customWidth="1"/>
    <col min="2" max="2" width="9.109375" style="1" customWidth="1"/>
    <col min="3" max="3" width="46.5546875" style="1" customWidth="1"/>
    <col min="4" max="5" width="7.109375" style="1" customWidth="1"/>
    <col min="6" max="6" width="8.5546875" style="1" customWidth="1"/>
    <col min="7" max="8" width="7.109375" style="1" customWidth="1"/>
    <col min="9" max="9" width="1.44140625" style="607" customWidth="1"/>
    <col min="10" max="10" width="7.109375" style="1" customWidth="1"/>
    <col min="11" max="11" width="1.44140625" style="1" customWidth="1"/>
    <col min="12" max="12" width="14.109375" style="1" customWidth="1"/>
    <col min="13" max="13" width="16.44140625" style="1" customWidth="1"/>
    <col min="14" max="14" width="4.44140625" style="1" customWidth="1"/>
    <col min="15" max="15" width="12.44140625" style="1" bestFit="1" customWidth="1"/>
    <col min="16" max="16384" width="7.88671875" style="1"/>
  </cols>
  <sheetData>
    <row r="1" spans="2:15" ht="13.8" thickBot="1" x14ac:dyDescent="0.3">
      <c r="J1" s="406" t="s">
        <v>82</v>
      </c>
      <c r="L1" s="615"/>
      <c r="M1" s="615"/>
    </row>
    <row r="2" spans="2:15" ht="25.5" customHeight="1" thickBot="1" x14ac:dyDescent="0.3">
      <c r="J2" s="406" t="s">
        <v>85</v>
      </c>
      <c r="L2" s="615"/>
      <c r="M2" s="615"/>
    </row>
    <row r="3" spans="2:15" ht="13.8" thickBot="1" x14ac:dyDescent="0.3"/>
    <row r="4" spans="2:15" ht="15.6" x14ac:dyDescent="0.3">
      <c r="B4" s="2271" t="str">
        <f>'#YE-3 Advs. Tuition &amp; Fees'!B4:M4</f>
        <v>PEACHTREE STATE UNIVERSITY</v>
      </c>
      <c r="C4" s="2272"/>
      <c r="D4" s="2272"/>
      <c r="E4" s="2272"/>
      <c r="F4" s="2272"/>
      <c r="G4" s="2272"/>
      <c r="H4" s="2272"/>
      <c r="I4" s="2272"/>
      <c r="J4" s="2272"/>
      <c r="K4" s="2272"/>
      <c r="L4" s="2272"/>
      <c r="M4" s="2272"/>
      <c r="N4" s="45"/>
    </row>
    <row r="5" spans="2:15" ht="15.6" x14ac:dyDescent="0.3">
      <c r="B5" s="2274" t="s">
        <v>1378</v>
      </c>
      <c r="C5" s="2275"/>
      <c r="D5" s="2275"/>
      <c r="E5" s="2275"/>
      <c r="F5" s="2275"/>
      <c r="G5" s="2275"/>
      <c r="H5" s="2275"/>
      <c r="I5" s="2275"/>
      <c r="J5" s="2275"/>
      <c r="K5" s="2275"/>
      <c r="L5" s="2275"/>
      <c r="M5" s="2275"/>
      <c r="N5" s="46"/>
    </row>
    <row r="6" spans="2:15" ht="15.6" x14ac:dyDescent="0.3">
      <c r="B6" s="2283" t="s">
        <v>258</v>
      </c>
      <c r="C6" s="2284"/>
      <c r="D6" s="2284"/>
      <c r="E6" s="2"/>
      <c r="F6" s="2"/>
      <c r="G6" s="2"/>
      <c r="H6" s="2"/>
      <c r="I6" s="1470"/>
      <c r="J6" s="2"/>
      <c r="K6" s="2"/>
      <c r="L6" s="2"/>
      <c r="M6" s="2"/>
      <c r="N6" s="46"/>
    </row>
    <row r="7" spans="2:15" ht="15.6" x14ac:dyDescent="0.3">
      <c r="B7" s="10" t="s">
        <v>259</v>
      </c>
      <c r="C7" s="3"/>
      <c r="D7" s="3"/>
      <c r="E7" s="2"/>
      <c r="F7" s="2"/>
      <c r="G7" s="2"/>
      <c r="H7" s="83" t="s">
        <v>967</v>
      </c>
      <c r="I7" s="612"/>
      <c r="J7" s="4"/>
      <c r="K7" s="4"/>
      <c r="L7" s="4"/>
      <c r="M7" s="4"/>
      <c r="N7" s="46"/>
    </row>
    <row r="8" spans="2:15" x14ac:dyDescent="0.25">
      <c r="B8" s="47" t="s">
        <v>61</v>
      </c>
      <c r="C8" s="3"/>
      <c r="D8" s="3"/>
      <c r="E8" s="3"/>
      <c r="F8" s="4"/>
      <c r="G8" s="4"/>
      <c r="H8" s="4"/>
      <c r="I8" s="612"/>
      <c r="J8" s="4"/>
      <c r="K8" s="4"/>
      <c r="L8" s="4"/>
      <c r="M8" s="4"/>
      <c r="N8" s="40"/>
      <c r="O8" s="5"/>
    </row>
    <row r="9" spans="2:15" x14ac:dyDescent="0.25">
      <c r="B9" s="10"/>
      <c r="C9" s="4"/>
      <c r="D9" s="4"/>
      <c r="E9" s="4"/>
      <c r="F9" s="4"/>
      <c r="G9" s="4"/>
      <c r="H9" s="4"/>
      <c r="I9" s="612"/>
      <c r="J9" s="4"/>
      <c r="K9" s="4"/>
      <c r="L9" s="4"/>
      <c r="M9" s="4"/>
      <c r="N9" s="40"/>
      <c r="O9" s="5"/>
    </row>
    <row r="10" spans="2:15" x14ac:dyDescent="0.25">
      <c r="B10" s="10"/>
      <c r="C10" s="4"/>
      <c r="D10" s="4"/>
      <c r="E10" s="4"/>
      <c r="F10" s="4"/>
      <c r="G10" s="4"/>
      <c r="H10" s="4"/>
      <c r="I10" s="612"/>
      <c r="J10" s="4"/>
      <c r="K10" s="4"/>
      <c r="L10" s="4"/>
      <c r="M10" s="4"/>
      <c r="N10" s="40"/>
      <c r="O10" s="5"/>
    </row>
    <row r="11" spans="2:15" ht="13.8" thickBot="1" x14ac:dyDescent="0.3">
      <c r="B11" s="10"/>
      <c r="C11" s="6" t="s">
        <v>1366</v>
      </c>
      <c r="D11" s="6"/>
      <c r="E11" s="6"/>
      <c r="F11" s="6" t="s">
        <v>1408</v>
      </c>
      <c r="G11" s="6"/>
      <c r="H11" s="6"/>
      <c r="I11" s="6"/>
      <c r="J11" s="6"/>
      <c r="K11" s="6"/>
      <c r="L11" s="6"/>
      <c r="M11" s="6"/>
      <c r="N11" s="40"/>
      <c r="O11" s="5"/>
    </row>
    <row r="12" spans="2:15" x14ac:dyDescent="0.25">
      <c r="B12" s="10"/>
      <c r="C12" s="4"/>
      <c r="D12" s="4"/>
      <c r="E12" s="4"/>
      <c r="F12" s="4"/>
      <c r="G12" s="4"/>
      <c r="H12" s="4"/>
      <c r="I12" s="612"/>
      <c r="J12" s="4"/>
      <c r="K12" s="4"/>
      <c r="L12" s="4"/>
      <c r="M12" s="4"/>
      <c r="N12" s="40"/>
      <c r="O12" s="5"/>
    </row>
    <row r="13" spans="2:15" ht="13.8" thickBot="1" x14ac:dyDescent="0.3">
      <c r="B13" s="10"/>
      <c r="C13" s="4"/>
      <c r="D13" s="4"/>
      <c r="E13" s="4"/>
      <c r="F13" s="4"/>
      <c r="G13" s="4"/>
      <c r="H13" s="4"/>
      <c r="I13" s="612"/>
      <c r="J13" s="4"/>
      <c r="K13" s="4"/>
      <c r="L13" s="4"/>
      <c r="M13" s="4"/>
      <c r="N13" s="40"/>
      <c r="O13" s="5"/>
    </row>
    <row r="14" spans="2:15" x14ac:dyDescent="0.25">
      <c r="B14" s="56" t="s">
        <v>1380</v>
      </c>
      <c r="C14" s="7" t="s">
        <v>1367</v>
      </c>
      <c r="D14" s="8" t="s">
        <v>1368</v>
      </c>
      <c r="E14" s="8" t="s">
        <v>1377</v>
      </c>
      <c r="F14" s="8" t="s">
        <v>1369</v>
      </c>
      <c r="G14" s="8" t="s">
        <v>1370</v>
      </c>
      <c r="H14" s="8" t="s">
        <v>1122</v>
      </c>
      <c r="I14" s="771"/>
      <c r="J14" s="8" t="s">
        <v>1120</v>
      </c>
      <c r="K14" s="8"/>
      <c r="L14" s="8" t="s">
        <v>1371</v>
      </c>
      <c r="M14" s="9" t="s">
        <v>1371</v>
      </c>
      <c r="N14" s="40"/>
      <c r="O14" s="5"/>
    </row>
    <row r="15" spans="2:15" x14ac:dyDescent="0.25">
      <c r="B15" s="10"/>
      <c r="C15" s="10"/>
      <c r="D15" s="4"/>
      <c r="E15" s="4"/>
      <c r="F15" s="4"/>
      <c r="G15" s="4"/>
      <c r="H15" s="11" t="s">
        <v>1993</v>
      </c>
      <c r="I15" s="612"/>
      <c r="J15" s="11" t="s">
        <v>1119</v>
      </c>
      <c r="K15" s="4"/>
      <c r="L15" s="11" t="s">
        <v>1372</v>
      </c>
      <c r="M15" s="12" t="s">
        <v>1373</v>
      </c>
      <c r="N15" s="40"/>
      <c r="O15" s="5"/>
    </row>
    <row r="16" spans="2:15" ht="6.75" customHeight="1" thickBot="1" x14ac:dyDescent="0.3">
      <c r="B16" s="10"/>
      <c r="C16" s="13"/>
      <c r="D16" s="14"/>
      <c r="E16" s="14"/>
      <c r="F16" s="14"/>
      <c r="G16" s="14"/>
      <c r="H16" s="14"/>
      <c r="I16" s="14"/>
      <c r="J16" s="14"/>
      <c r="K16" s="14"/>
      <c r="L16" s="15"/>
      <c r="M16" s="16"/>
      <c r="N16" s="40"/>
      <c r="O16" s="5"/>
    </row>
    <row r="17" spans="2:15" ht="13.8" thickTop="1" x14ac:dyDescent="0.25">
      <c r="B17" s="10" t="s">
        <v>1386</v>
      </c>
      <c r="C17" s="1106" t="s">
        <v>1388</v>
      </c>
      <c r="D17" s="4"/>
      <c r="E17" s="4"/>
      <c r="F17" s="4"/>
      <c r="G17" s="4"/>
      <c r="H17" s="4"/>
      <c r="I17" s="612"/>
      <c r="J17" s="4"/>
      <c r="K17" s="4"/>
      <c r="L17" s="18"/>
      <c r="M17" s="19"/>
      <c r="N17" s="40"/>
      <c r="O17" s="5"/>
    </row>
    <row r="18" spans="2:15" x14ac:dyDescent="0.25">
      <c r="B18" s="10"/>
      <c r="C18" s="1107" t="s">
        <v>911</v>
      </c>
      <c r="D18" s="606" t="s">
        <v>434</v>
      </c>
      <c r="E18" s="43"/>
      <c r="F18" s="21"/>
      <c r="G18" s="21"/>
      <c r="H18" s="21">
        <v>2017</v>
      </c>
      <c r="I18" s="612"/>
      <c r="J18" s="21"/>
      <c r="K18" s="4"/>
      <c r="L18" s="22">
        <v>25000</v>
      </c>
      <c r="M18" s="23"/>
      <c r="N18" s="40"/>
      <c r="O18" s="5"/>
    </row>
    <row r="19" spans="2:15" x14ac:dyDescent="0.25">
      <c r="B19" s="10" t="s">
        <v>1386</v>
      </c>
      <c r="C19" s="1106" t="s">
        <v>1395</v>
      </c>
      <c r="D19" s="21"/>
      <c r="E19" s="21"/>
      <c r="F19" s="21"/>
      <c r="G19" s="21"/>
      <c r="H19" s="21"/>
      <c r="I19" s="612"/>
      <c r="J19" s="21"/>
      <c r="K19" s="4"/>
      <c r="L19" s="24"/>
      <c r="M19" s="25"/>
      <c r="N19" s="40"/>
      <c r="O19" s="5"/>
    </row>
    <row r="20" spans="2:15" x14ac:dyDescent="0.25">
      <c r="B20" s="10"/>
      <c r="C20" s="1107" t="s">
        <v>2083</v>
      </c>
      <c r="D20" s="606" t="s">
        <v>434</v>
      </c>
      <c r="E20" s="43" t="s">
        <v>1393</v>
      </c>
      <c r="F20" s="21" t="s">
        <v>262</v>
      </c>
      <c r="G20" s="21" t="s">
        <v>262</v>
      </c>
      <c r="H20" s="21">
        <v>2017</v>
      </c>
      <c r="I20" s="612"/>
      <c r="J20" s="21"/>
      <c r="K20" s="4"/>
      <c r="L20" s="22"/>
      <c r="M20" s="23">
        <v>25000</v>
      </c>
      <c r="N20" s="40"/>
      <c r="O20" s="26"/>
    </row>
    <row r="21" spans="2:15" x14ac:dyDescent="0.25">
      <c r="B21" s="10"/>
      <c r="C21" s="17"/>
      <c r="D21" s="21"/>
      <c r="E21" s="21"/>
      <c r="F21" s="21"/>
      <c r="G21" s="21"/>
      <c r="H21" s="21"/>
      <c r="I21" s="612"/>
      <c r="J21" s="21"/>
      <c r="K21" s="4"/>
      <c r="L21" s="22"/>
      <c r="M21" s="23"/>
      <c r="N21" s="40"/>
      <c r="O21" s="5"/>
    </row>
    <row r="22" spans="2:15" x14ac:dyDescent="0.25">
      <c r="B22" s="10"/>
      <c r="C22" s="20"/>
      <c r="D22" s="44"/>
      <c r="E22" s="1160" t="s">
        <v>1394</v>
      </c>
      <c r="F22" s="21"/>
      <c r="G22" s="21"/>
      <c r="H22" s="21"/>
      <c r="I22" s="612"/>
      <c r="J22" s="21"/>
      <c r="K22" s="4"/>
      <c r="L22" s="22"/>
      <c r="M22" s="23"/>
      <c r="N22" s="40"/>
      <c r="O22" s="5"/>
    </row>
    <row r="23" spans="2:15" x14ac:dyDescent="0.25">
      <c r="B23" s="10"/>
      <c r="C23" s="17"/>
      <c r="D23" s="21"/>
      <c r="E23" s="21"/>
      <c r="F23" s="21"/>
      <c r="G23" s="21"/>
      <c r="H23" s="21"/>
      <c r="I23" s="612"/>
      <c r="J23" s="21"/>
      <c r="K23" s="4"/>
      <c r="L23" s="22"/>
      <c r="M23" s="23"/>
      <c r="N23" s="40"/>
      <c r="O23" s="5"/>
    </row>
    <row r="24" spans="2:15" ht="13.8" thickBot="1" x14ac:dyDescent="0.3">
      <c r="B24" s="10"/>
      <c r="C24" s="20"/>
      <c r="D24" s="21"/>
      <c r="E24" s="21"/>
      <c r="F24" s="21"/>
      <c r="G24" s="21"/>
      <c r="H24" s="21"/>
      <c r="I24" s="612"/>
      <c r="J24" s="21"/>
      <c r="K24" s="4"/>
      <c r="L24" s="22"/>
      <c r="M24" s="23"/>
      <c r="N24" s="40"/>
      <c r="O24" s="5"/>
    </row>
    <row r="25" spans="2:15" x14ac:dyDescent="0.25">
      <c r="B25" s="10"/>
      <c r="C25" s="27"/>
      <c r="D25" s="28"/>
      <c r="E25" s="28"/>
      <c r="F25" s="28"/>
      <c r="G25" s="28"/>
      <c r="H25" s="28"/>
      <c r="I25" s="29"/>
      <c r="J25" s="28"/>
      <c r="K25" s="29"/>
      <c r="L25" s="30"/>
      <c r="M25" s="31"/>
      <c r="N25" s="40"/>
      <c r="O25" s="5"/>
    </row>
    <row r="26" spans="2:15" ht="13.8" thickBot="1" x14ac:dyDescent="0.3">
      <c r="B26" s="10"/>
      <c r="C26" s="10"/>
      <c r="D26" s="4"/>
      <c r="E26" s="4"/>
      <c r="F26" s="4"/>
      <c r="G26" s="4"/>
      <c r="H26" s="4"/>
      <c r="I26" s="612"/>
      <c r="J26" s="4"/>
      <c r="K26" s="4"/>
      <c r="L26" s="32">
        <f>SUM(L18:L25)</f>
        <v>25000</v>
      </c>
      <c r="M26" s="33">
        <f>SUM(M18:M25)</f>
        <v>25000</v>
      </c>
      <c r="N26" s="40"/>
      <c r="O26" s="84"/>
    </row>
    <row r="27" spans="2:15" ht="14.4" thickTop="1" thickBot="1" x14ac:dyDescent="0.3">
      <c r="B27" s="10"/>
      <c r="C27" s="34"/>
      <c r="D27" s="6"/>
      <c r="E27" s="6"/>
      <c r="F27" s="6"/>
      <c r="G27" s="6"/>
      <c r="H27" s="6"/>
      <c r="I27" s="6"/>
      <c r="J27" s="6"/>
      <c r="K27" s="6"/>
      <c r="L27" s="35"/>
      <c r="M27" s="36">
        <f>+M26-L26</f>
        <v>0</v>
      </c>
      <c r="N27" s="40"/>
    </row>
    <row r="28" spans="2:15" x14ac:dyDescent="0.25">
      <c r="B28" s="10"/>
      <c r="C28" s="4"/>
      <c r="D28" s="4"/>
      <c r="E28" s="4"/>
      <c r="F28" s="4"/>
      <c r="G28" s="4"/>
      <c r="H28" s="4"/>
      <c r="I28" s="612"/>
      <c r="J28" s="4"/>
      <c r="K28" s="4"/>
      <c r="L28" s="4"/>
      <c r="M28" s="4"/>
      <c r="N28" s="40"/>
    </row>
    <row r="29" spans="2:15" x14ac:dyDescent="0.25">
      <c r="B29" s="10"/>
      <c r="C29" s="2279" t="s">
        <v>1409</v>
      </c>
      <c r="D29" s="2279"/>
      <c r="E29" s="4"/>
      <c r="F29" s="4"/>
      <c r="G29" s="4"/>
      <c r="H29" s="4"/>
      <c r="I29" s="612"/>
      <c r="J29" s="4"/>
      <c r="K29" s="4"/>
      <c r="L29" s="4"/>
      <c r="M29" s="37"/>
      <c r="N29" s="40"/>
    </row>
    <row r="30" spans="2:15" x14ac:dyDescent="0.25">
      <c r="B30" s="10"/>
      <c r="C30" s="4" t="s">
        <v>913</v>
      </c>
      <c r="D30" s="4"/>
      <c r="E30" s="4"/>
      <c r="F30" s="4"/>
      <c r="G30" s="4"/>
      <c r="H30" s="4"/>
      <c r="I30" s="612"/>
      <c r="J30" s="4"/>
      <c r="K30" s="4"/>
      <c r="L30" s="4"/>
      <c r="M30" s="37"/>
      <c r="N30" s="40"/>
    </row>
    <row r="31" spans="2:15" x14ac:dyDescent="0.25">
      <c r="B31" s="10"/>
      <c r="C31" s="4" t="s">
        <v>1398</v>
      </c>
      <c r="D31" s="4"/>
      <c r="E31" s="4"/>
      <c r="F31" s="4"/>
      <c r="G31" s="4"/>
      <c r="H31" s="4"/>
      <c r="I31" s="612"/>
      <c r="J31" s="4"/>
      <c r="K31" s="4"/>
      <c r="L31" s="4"/>
      <c r="M31" s="37"/>
      <c r="N31" s="40"/>
    </row>
    <row r="32" spans="2:15" ht="8.25" customHeight="1" x14ac:dyDescent="0.25">
      <c r="B32" s="10"/>
      <c r="C32" s="4"/>
      <c r="D32" s="4"/>
      <c r="E32" s="4"/>
      <c r="F32" s="4"/>
      <c r="G32" s="4"/>
      <c r="H32" s="4"/>
      <c r="I32" s="612"/>
      <c r="J32" s="4"/>
      <c r="K32" s="4"/>
      <c r="L32" s="4"/>
      <c r="M32" s="37"/>
      <c r="N32" s="40"/>
    </row>
    <row r="33" spans="2:14" x14ac:dyDescent="0.25">
      <c r="B33" s="10"/>
      <c r="C33" s="3" t="s">
        <v>962</v>
      </c>
      <c r="D33" s="3"/>
      <c r="E33" s="4" t="s">
        <v>914</v>
      </c>
      <c r="F33" s="4"/>
      <c r="G33" s="4"/>
      <c r="I33" s="612"/>
      <c r="J33" s="4"/>
      <c r="K33" s="4"/>
      <c r="L33" s="4"/>
      <c r="M33" s="37"/>
      <c r="N33" s="40"/>
    </row>
    <row r="34" spans="2:14" ht="8.25" customHeight="1" x14ac:dyDescent="0.25">
      <c r="B34" s="10"/>
      <c r="C34" s="3"/>
      <c r="D34" s="3"/>
      <c r="E34" s="4"/>
      <c r="F34" s="4"/>
      <c r="G34" s="4"/>
      <c r="H34" s="4"/>
      <c r="I34" s="612"/>
      <c r="J34" s="4"/>
      <c r="K34" s="4"/>
      <c r="L34" s="4"/>
      <c r="M34" s="37"/>
      <c r="N34" s="40"/>
    </row>
    <row r="35" spans="2:14" x14ac:dyDescent="0.25">
      <c r="B35" s="10"/>
      <c r="C35" s="3" t="s">
        <v>963</v>
      </c>
      <c r="D35" s="3"/>
      <c r="E35" s="4" t="s">
        <v>909</v>
      </c>
      <c r="F35" s="4"/>
      <c r="G35" s="4"/>
      <c r="H35" s="4"/>
      <c r="I35" s="612"/>
      <c r="J35" s="4"/>
      <c r="K35" s="4"/>
      <c r="L35" s="4"/>
      <c r="M35" s="37"/>
      <c r="N35" s="40"/>
    </row>
    <row r="36" spans="2:14" x14ac:dyDescent="0.25">
      <c r="B36" s="10"/>
      <c r="C36" s="3" t="s">
        <v>964</v>
      </c>
      <c r="D36" s="3"/>
      <c r="E36" s="4"/>
      <c r="F36" s="4"/>
      <c r="G36" s="4"/>
      <c r="H36" s="4"/>
      <c r="I36" s="612"/>
      <c r="J36" s="4"/>
      <c r="K36" s="4"/>
      <c r="L36" s="4"/>
      <c r="M36" s="37"/>
      <c r="N36" s="40"/>
    </row>
    <row r="37" spans="2:14" x14ac:dyDescent="0.25">
      <c r="B37" s="10"/>
      <c r="C37" s="3" t="s">
        <v>965</v>
      </c>
      <c r="D37" s="3"/>
      <c r="E37" s="4"/>
      <c r="F37" s="4"/>
      <c r="G37" s="4"/>
      <c r="H37" s="4"/>
      <c r="I37" s="612"/>
      <c r="J37" s="4"/>
      <c r="K37" s="4"/>
      <c r="L37" s="4"/>
      <c r="M37" s="37"/>
      <c r="N37" s="40"/>
    </row>
    <row r="38" spans="2:14" ht="7.5" customHeight="1" x14ac:dyDescent="0.25">
      <c r="B38" s="10"/>
      <c r="C38" s="3"/>
      <c r="D38" s="3"/>
      <c r="E38" s="4"/>
      <c r="F38" s="4"/>
      <c r="G38" s="4"/>
      <c r="H38" s="4"/>
      <c r="I38" s="612"/>
      <c r="J38" s="4"/>
      <c r="K38" s="4"/>
      <c r="L38" s="4"/>
      <c r="M38" s="37"/>
      <c r="N38" s="40"/>
    </row>
    <row r="39" spans="2:14" x14ac:dyDescent="0.25">
      <c r="B39" s="10"/>
      <c r="C39" s="3" t="s">
        <v>64</v>
      </c>
      <c r="D39" s="3"/>
      <c r="E39" s="4" t="s">
        <v>915</v>
      </c>
      <c r="F39" s="4"/>
      <c r="G39" s="4"/>
      <c r="N39" s="40"/>
    </row>
    <row r="40" spans="2:14" x14ac:dyDescent="0.25">
      <c r="B40" s="10"/>
      <c r="C40" s="3"/>
      <c r="D40" s="3"/>
      <c r="E40" s="4" t="s">
        <v>916</v>
      </c>
      <c r="F40" s="4"/>
      <c r="G40" s="4"/>
      <c r="N40" s="40"/>
    </row>
    <row r="41" spans="2:14" x14ac:dyDescent="0.25">
      <c r="B41" s="10"/>
      <c r="C41" s="4"/>
      <c r="D41" s="4"/>
      <c r="E41" s="4" t="s">
        <v>917</v>
      </c>
      <c r="F41" s="4"/>
      <c r="G41" s="4"/>
      <c r="I41" s="609"/>
      <c r="J41" s="3" t="s">
        <v>960</v>
      </c>
      <c r="K41" s="3"/>
      <c r="L41" s="3"/>
      <c r="M41" s="238" t="s">
        <v>777</v>
      </c>
      <c r="N41" s="40"/>
    </row>
    <row r="42" spans="2:14" x14ac:dyDescent="0.25">
      <c r="B42" s="10"/>
      <c r="C42" s="4"/>
      <c r="D42" s="4"/>
      <c r="E42" s="4"/>
      <c r="F42" s="4"/>
      <c r="G42" s="4"/>
      <c r="H42" s="4"/>
      <c r="I42" s="609"/>
      <c r="J42" s="3" t="s">
        <v>961</v>
      </c>
      <c r="K42" s="3"/>
      <c r="L42" s="3"/>
      <c r="M42" s="82">
        <v>41375</v>
      </c>
      <c r="N42" s="40"/>
    </row>
    <row r="43" spans="2:14" ht="13.8" thickBot="1" x14ac:dyDescent="0.3">
      <c r="B43" s="34"/>
      <c r="C43" s="6"/>
      <c r="D43" s="6"/>
      <c r="E43" s="6"/>
      <c r="F43" s="6"/>
      <c r="G43" s="6"/>
      <c r="H43" s="6"/>
      <c r="I43" s="6"/>
      <c r="J43" s="6" t="s">
        <v>435</v>
      </c>
      <c r="K43" s="6"/>
      <c r="L43" s="6"/>
      <c r="M43" s="49"/>
      <c r="N43" s="50"/>
    </row>
    <row r="45" spans="2:14" x14ac:dyDescent="0.25">
      <c r="H45" s="4"/>
    </row>
    <row r="46" spans="2:14" x14ac:dyDescent="0.25">
      <c r="C46" s="71"/>
    </row>
  </sheetData>
  <mergeCells count="4">
    <mergeCell ref="B4:M4"/>
    <mergeCell ref="B5:M5"/>
    <mergeCell ref="C29:D29"/>
    <mergeCell ref="B6:D6"/>
  </mergeCells>
  <phoneticPr fontId="0" type="noConversion"/>
  <printOptions horizontalCentered="1"/>
  <pageMargins left="0.1" right="0.15" top="1" bottom="0.75" header="0.69" footer="0"/>
  <pageSetup scale="89" fitToHeight="15" orientation="landscape" r:id="rId1"/>
  <headerFooter alignWithMargins="0">
    <oddFooter>&amp;L&amp;"Times New Roman,Regular"&amp;9
Journal Entry Control Log
June 2016
&amp;R&amp;P of &amp;N
&amp;D   &amp;T</oddFooter>
  </headerFooter>
  <ignoredErrors>
    <ignoredError sqref="E20" numberStoredAsText="1"/>
  </ignoredError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46"/>
  <sheetViews>
    <sheetView zoomScaleNormal="75" workbookViewId="0">
      <selection activeCell="H21" sqref="H21"/>
    </sheetView>
  </sheetViews>
  <sheetFormatPr defaultRowHeight="13.2" x14ac:dyDescent="0.25"/>
  <cols>
    <col min="3" max="3" width="36" customWidth="1"/>
    <col min="4" max="4" width="19.44140625" customWidth="1"/>
    <col min="5" max="5" width="12.5546875" customWidth="1"/>
    <col min="6" max="6" width="15.44140625" customWidth="1"/>
    <col min="7" max="7" width="7.88671875" customWidth="1"/>
  </cols>
  <sheetData>
    <row r="1" spans="1:15" x14ac:dyDescent="0.25">
      <c r="A1" s="607"/>
      <c r="B1" s="626"/>
      <c r="C1" s="626"/>
      <c r="D1" s="626"/>
      <c r="E1" s="626"/>
      <c r="F1" s="626"/>
      <c r="G1" s="607"/>
      <c r="H1" s="607"/>
    </row>
    <row r="2" spans="1:15" x14ac:dyDescent="0.25">
      <c r="A2" s="607"/>
      <c r="B2" s="2388" t="s">
        <v>654</v>
      </c>
      <c r="C2" s="2388"/>
      <c r="D2" s="2388"/>
      <c r="E2" s="2388"/>
      <c r="F2" s="675" t="s">
        <v>777</v>
      </c>
      <c r="G2" s="607"/>
      <c r="H2" s="607"/>
    </row>
    <row r="3" spans="1:15" x14ac:dyDescent="0.25">
      <c r="A3" s="607"/>
      <c r="B3" s="2389" t="s">
        <v>825</v>
      </c>
      <c r="C3" s="2389"/>
      <c r="D3" s="2389"/>
      <c r="E3" s="2389"/>
      <c r="F3" s="677" t="s">
        <v>1336</v>
      </c>
      <c r="G3" s="677"/>
      <c r="H3" s="607"/>
    </row>
    <row r="4" spans="1:15" x14ac:dyDescent="0.25">
      <c r="A4" s="607"/>
      <c r="B4" s="607"/>
      <c r="C4" s="626" t="s">
        <v>507</v>
      </c>
      <c r="D4" s="607"/>
      <c r="E4" s="607"/>
      <c r="F4" s="677" t="s">
        <v>1139</v>
      </c>
      <c r="G4" s="696"/>
      <c r="H4" s="607"/>
    </row>
    <row r="5" spans="1:15" x14ac:dyDescent="0.25">
      <c r="A5" s="607"/>
      <c r="B5" s="626" t="s">
        <v>655</v>
      </c>
      <c r="C5" s="607"/>
      <c r="D5" s="607"/>
      <c r="E5" s="607"/>
      <c r="F5" s="607"/>
      <c r="G5" s="607"/>
      <c r="H5" s="607"/>
    </row>
    <row r="6" spans="1:15" ht="26.25" customHeight="1" x14ac:dyDescent="0.25">
      <c r="A6" s="607"/>
      <c r="B6" s="607"/>
      <c r="C6" s="2393" t="s">
        <v>656</v>
      </c>
      <c r="D6" s="2393"/>
      <c r="E6" s="2393"/>
      <c r="F6" s="607"/>
      <c r="G6" s="607"/>
      <c r="H6" s="607"/>
      <c r="O6" s="165"/>
    </row>
    <row r="7" spans="1:15" x14ac:dyDescent="0.25">
      <c r="A7" s="607"/>
      <c r="B7" s="607"/>
      <c r="C7" s="607"/>
      <c r="D7" s="607"/>
      <c r="E7" s="607"/>
      <c r="F7" s="607"/>
      <c r="G7" s="607"/>
      <c r="H7" s="607"/>
    </row>
    <row r="8" spans="1:15" x14ac:dyDescent="0.25">
      <c r="A8" s="607"/>
      <c r="B8" s="607"/>
      <c r="C8" s="607" t="s">
        <v>657</v>
      </c>
      <c r="D8" s="697">
        <f>'BU for #YE-31 -Determine Allow.'!E15</f>
        <v>67665928</v>
      </c>
      <c r="E8" s="607" t="s">
        <v>709</v>
      </c>
      <c r="F8" s="607"/>
      <c r="G8" s="607"/>
      <c r="H8" s="607"/>
    </row>
    <row r="9" spans="1:15" x14ac:dyDescent="0.25">
      <c r="A9" s="607"/>
      <c r="B9" s="607"/>
      <c r="C9" s="607" t="s">
        <v>658</v>
      </c>
      <c r="D9" s="698">
        <f>'BU for #YE-31 -Determine Allow.'!E26</f>
        <v>11402089</v>
      </c>
      <c r="E9" s="607" t="s">
        <v>710</v>
      </c>
      <c r="F9" s="677" t="s">
        <v>1532</v>
      </c>
      <c r="G9" s="607"/>
      <c r="H9" s="607"/>
    </row>
    <row r="10" spans="1:15" x14ac:dyDescent="0.25">
      <c r="A10" s="607"/>
      <c r="B10" s="607"/>
      <c r="C10" s="607" t="s">
        <v>659</v>
      </c>
      <c r="D10" s="698">
        <f>'BU for #YE-31 -Determine Allow.'!E32</f>
        <v>2805500</v>
      </c>
      <c r="E10" s="607" t="s">
        <v>711</v>
      </c>
      <c r="F10" s="607"/>
      <c r="G10" s="607"/>
      <c r="H10" s="607"/>
    </row>
    <row r="11" spans="1:15" x14ac:dyDescent="0.25">
      <c r="A11" s="607"/>
      <c r="B11" s="607"/>
      <c r="C11" s="607" t="s">
        <v>660</v>
      </c>
      <c r="D11" s="699">
        <f>'BU for #YE-31 -Determine Allow.'!E41</f>
        <v>17861060</v>
      </c>
      <c r="E11" s="607" t="s">
        <v>714</v>
      </c>
      <c r="F11" s="607"/>
      <c r="G11" s="612"/>
      <c r="H11" s="607"/>
    </row>
    <row r="12" spans="1:15" ht="13.8" thickBot="1" x14ac:dyDescent="0.3">
      <c r="A12" s="607"/>
      <c r="B12" s="607"/>
      <c r="C12" s="607"/>
      <c r="D12" s="700">
        <f>SUM(D8:D11)</f>
        <v>99734577</v>
      </c>
      <c r="E12" s="607" t="s">
        <v>664</v>
      </c>
      <c r="F12" s="607"/>
      <c r="G12" s="612"/>
      <c r="H12" s="607"/>
    </row>
    <row r="13" spans="1:15" ht="13.8" thickTop="1" x14ac:dyDescent="0.25">
      <c r="A13" s="607"/>
      <c r="B13" s="607"/>
      <c r="C13" s="607"/>
      <c r="D13" s="680"/>
      <c r="E13" s="607"/>
      <c r="F13" s="607"/>
      <c r="G13" s="607"/>
      <c r="H13" s="607"/>
    </row>
    <row r="14" spans="1:15" x14ac:dyDescent="0.25">
      <c r="A14" s="607"/>
      <c r="B14" s="626" t="s">
        <v>665</v>
      </c>
      <c r="C14" s="607"/>
      <c r="D14" s="680"/>
      <c r="E14" s="607"/>
      <c r="F14" s="607"/>
      <c r="G14" s="607"/>
      <c r="H14" s="607"/>
    </row>
    <row r="15" spans="1:15" ht="51" customHeight="1" x14ac:dyDescent="0.25">
      <c r="A15" s="607"/>
      <c r="B15" s="607"/>
      <c r="C15" s="2393" t="s">
        <v>666</v>
      </c>
      <c r="D15" s="2393"/>
      <c r="E15" s="607"/>
      <c r="F15" s="607"/>
      <c r="G15" s="607"/>
      <c r="H15" s="607"/>
    </row>
    <row r="16" spans="1:15" x14ac:dyDescent="0.25">
      <c r="A16" s="607"/>
      <c r="B16" s="607"/>
      <c r="C16" s="607"/>
      <c r="D16" s="680"/>
      <c r="E16" s="607"/>
      <c r="F16" s="607"/>
      <c r="G16" s="607"/>
      <c r="H16" s="607"/>
    </row>
    <row r="17" spans="1:8" x14ac:dyDescent="0.25">
      <c r="A17" s="607"/>
      <c r="B17" s="607"/>
      <c r="C17" s="607" t="s">
        <v>658</v>
      </c>
      <c r="D17" s="698">
        <f>'BU for #YE-31 -Determine Allow.'!E26</f>
        <v>11402089</v>
      </c>
      <c r="E17" s="607" t="s">
        <v>710</v>
      </c>
      <c r="F17" s="607"/>
      <c r="G17" s="607"/>
      <c r="H17" s="607"/>
    </row>
    <row r="18" spans="1:8" x14ac:dyDescent="0.25">
      <c r="A18" s="607"/>
      <c r="B18" s="607"/>
      <c r="C18" s="607" t="s">
        <v>660</v>
      </c>
      <c r="D18" s="698">
        <f>'BU for #YE-31 -Determine Allow.'!E41</f>
        <v>17861060</v>
      </c>
      <c r="E18" s="607" t="s">
        <v>714</v>
      </c>
      <c r="F18" s="607"/>
      <c r="G18" s="607"/>
      <c r="H18" s="607"/>
    </row>
    <row r="19" spans="1:8" ht="26.4" x14ac:dyDescent="0.25">
      <c r="A19" s="607"/>
      <c r="B19" s="607"/>
      <c r="C19" s="685" t="s">
        <v>668</v>
      </c>
      <c r="D19" s="699">
        <f>+D12</f>
        <v>99734577</v>
      </c>
      <c r="E19" s="607" t="s">
        <v>664</v>
      </c>
      <c r="F19" s="607"/>
      <c r="G19" s="607"/>
      <c r="H19" s="607"/>
    </row>
    <row r="20" spans="1:8" ht="13.8" thickBot="1" x14ac:dyDescent="0.3">
      <c r="A20" s="607"/>
      <c r="B20" s="607"/>
      <c r="C20" s="607"/>
      <c r="D20" s="701">
        <f>SUM(D17+D18)/D19</f>
        <v>0.29341026833652684</v>
      </c>
      <c r="E20" s="607" t="s">
        <v>669</v>
      </c>
      <c r="F20" s="607"/>
      <c r="G20" s="607"/>
      <c r="H20" s="607"/>
    </row>
    <row r="21" spans="1:8" ht="13.8" thickTop="1" x14ac:dyDescent="0.25">
      <c r="A21" s="607"/>
      <c r="B21" s="607"/>
      <c r="C21" s="607"/>
      <c r="D21" s="680"/>
      <c r="E21" s="607"/>
      <c r="F21" s="607"/>
      <c r="G21" s="607"/>
      <c r="H21" s="607"/>
    </row>
    <row r="22" spans="1:8" x14ac:dyDescent="0.25">
      <c r="A22" s="607"/>
      <c r="B22" s="626" t="s">
        <v>670</v>
      </c>
      <c r="C22" s="607"/>
      <c r="D22" s="680"/>
      <c r="E22" s="607"/>
      <c r="F22" s="607"/>
      <c r="G22" s="607"/>
      <c r="H22" s="607"/>
    </row>
    <row r="23" spans="1:8" ht="26.25" customHeight="1" x14ac:dyDescent="0.25">
      <c r="A23" s="607"/>
      <c r="B23" s="607"/>
      <c r="C23" s="2393" t="s">
        <v>671</v>
      </c>
      <c r="D23" s="2393"/>
      <c r="E23" s="607"/>
      <c r="F23" s="607"/>
      <c r="G23" s="607"/>
      <c r="H23" s="607"/>
    </row>
    <row r="24" spans="1:8" x14ac:dyDescent="0.25">
      <c r="A24" s="607"/>
      <c r="B24" s="607"/>
      <c r="C24" s="607"/>
      <c r="D24" s="680"/>
      <c r="E24" s="607"/>
      <c r="F24" s="607"/>
      <c r="G24" s="607"/>
      <c r="H24" s="607"/>
    </row>
    <row r="25" spans="1:8" x14ac:dyDescent="0.25">
      <c r="A25" s="607"/>
      <c r="B25" s="607"/>
      <c r="C25" s="607" t="s">
        <v>650</v>
      </c>
      <c r="D25" s="698">
        <f>'BU for #YE-31 -Determine Allow.'!E36</f>
        <v>16285250</v>
      </c>
      <c r="E25" s="607" t="s">
        <v>713</v>
      </c>
      <c r="F25" s="607"/>
      <c r="G25" s="607"/>
      <c r="H25" s="607"/>
    </row>
    <row r="26" spans="1:8" ht="26.4" x14ac:dyDescent="0.25">
      <c r="A26" s="607"/>
      <c r="B26" s="607"/>
      <c r="C26" s="685" t="s">
        <v>1580</v>
      </c>
      <c r="D26" s="702">
        <f>+D20</f>
        <v>0.29341026833652684</v>
      </c>
      <c r="E26" s="607" t="s">
        <v>1581</v>
      </c>
      <c r="F26" s="607"/>
      <c r="G26" s="607"/>
      <c r="H26" s="607"/>
    </row>
    <row r="27" spans="1:8" x14ac:dyDescent="0.25">
      <c r="A27" s="607"/>
      <c r="B27" s="607"/>
      <c r="C27" s="607"/>
      <c r="D27" s="703">
        <f>SUM(D25*D26)</f>
        <v>4778259.5724274237</v>
      </c>
      <c r="E27" s="607" t="s">
        <v>1582</v>
      </c>
      <c r="F27" s="607"/>
      <c r="G27" s="607"/>
      <c r="H27" s="607"/>
    </row>
    <row r="28" spans="1:8" x14ac:dyDescent="0.25">
      <c r="A28" s="607"/>
      <c r="B28" s="607"/>
      <c r="C28" s="607"/>
      <c r="D28" s="680"/>
      <c r="E28" s="607"/>
      <c r="F28" s="607"/>
      <c r="G28" s="607"/>
      <c r="H28" s="607"/>
    </row>
    <row r="29" spans="1:8" x14ac:dyDescent="0.25">
      <c r="A29" s="607"/>
      <c r="B29" s="626" t="s">
        <v>1583</v>
      </c>
      <c r="C29" s="607"/>
      <c r="D29" s="680"/>
      <c r="E29" s="607"/>
      <c r="F29" s="607"/>
      <c r="G29" s="607"/>
      <c r="H29" s="607"/>
    </row>
    <row r="30" spans="1:8" ht="26.4" x14ac:dyDescent="0.25">
      <c r="A30" s="607"/>
      <c r="B30" s="607"/>
      <c r="C30" s="686" t="s">
        <v>1570</v>
      </c>
      <c r="D30" s="680"/>
      <c r="E30" s="607"/>
      <c r="F30" s="607"/>
      <c r="G30" s="607"/>
      <c r="H30" s="607"/>
    </row>
    <row r="31" spans="1:8" x14ac:dyDescent="0.25">
      <c r="A31" s="607"/>
      <c r="B31" s="607"/>
      <c r="C31" s="607"/>
      <c r="D31" s="680"/>
      <c r="E31" s="607"/>
      <c r="F31" s="607"/>
      <c r="G31" s="607"/>
      <c r="H31" s="607"/>
    </row>
    <row r="32" spans="1:8" x14ac:dyDescent="0.25">
      <c r="A32" s="607"/>
      <c r="B32" s="607"/>
      <c r="C32" s="607" t="s">
        <v>658</v>
      </c>
      <c r="D32" s="698">
        <f>D9</f>
        <v>11402089</v>
      </c>
      <c r="E32" s="607" t="s">
        <v>710</v>
      </c>
      <c r="F32" s="607"/>
      <c r="G32" s="607"/>
      <c r="H32" s="607"/>
    </row>
    <row r="33" spans="1:8" x14ac:dyDescent="0.25">
      <c r="A33" s="607"/>
      <c r="B33" s="607"/>
      <c r="C33" s="677" t="s">
        <v>1571</v>
      </c>
      <c r="D33" s="704"/>
      <c r="E33" s="693"/>
      <c r="F33" s="607"/>
      <c r="G33" s="607"/>
      <c r="H33" s="607"/>
    </row>
    <row r="34" spans="1:8" ht="26.4" x14ac:dyDescent="0.25">
      <c r="A34" s="607"/>
      <c r="B34" s="607"/>
      <c r="C34" s="685" t="s">
        <v>1584</v>
      </c>
      <c r="D34" s="699">
        <f>+D27</f>
        <v>4778259.5724274237</v>
      </c>
      <c r="E34" s="607" t="s">
        <v>1585</v>
      </c>
      <c r="F34" s="607"/>
      <c r="G34" s="607"/>
      <c r="H34" s="607"/>
    </row>
    <row r="35" spans="1:8" ht="13.8" thickBot="1" x14ac:dyDescent="0.3">
      <c r="A35" s="607"/>
      <c r="B35" s="607"/>
      <c r="C35" s="607" t="s">
        <v>1572</v>
      </c>
      <c r="D35" s="705">
        <f>SUM(D32+D33)-D34</f>
        <v>6623829.4275725763</v>
      </c>
      <c r="E35" s="607" t="s">
        <v>1573</v>
      </c>
      <c r="F35" s="607"/>
      <c r="G35" s="607"/>
      <c r="H35" s="607"/>
    </row>
    <row r="36" spans="1:8" ht="13.8" thickTop="1" x14ac:dyDescent="0.25">
      <c r="A36" s="607"/>
      <c r="B36" s="607"/>
      <c r="C36" s="607"/>
      <c r="D36" s="680"/>
      <c r="E36" s="607"/>
      <c r="F36" s="607"/>
      <c r="G36" s="607"/>
      <c r="H36" s="607"/>
    </row>
    <row r="37" spans="1:8" x14ac:dyDescent="0.25">
      <c r="A37" s="607"/>
      <c r="B37" s="607"/>
      <c r="C37" s="607"/>
      <c r="D37" s="607"/>
      <c r="E37" s="607"/>
      <c r="F37" s="607"/>
      <c r="G37" s="607"/>
      <c r="H37" s="607"/>
    </row>
    <row r="38" spans="1:8" x14ac:dyDescent="0.25">
      <c r="A38" s="607"/>
      <c r="B38" s="607"/>
      <c r="C38" s="607"/>
      <c r="D38" s="607"/>
      <c r="E38" s="607"/>
      <c r="F38" s="607"/>
      <c r="G38" s="607"/>
      <c r="H38" s="607"/>
    </row>
    <row r="39" spans="1:8" x14ac:dyDescent="0.25">
      <c r="A39" s="607"/>
      <c r="B39" s="626" t="s">
        <v>1574</v>
      </c>
      <c r="C39" s="626" t="s">
        <v>1298</v>
      </c>
      <c r="D39" s="678"/>
      <c r="E39" s="678"/>
      <c r="F39" s="607"/>
      <c r="G39" s="607"/>
      <c r="H39" s="607"/>
    </row>
    <row r="40" spans="1:8" x14ac:dyDescent="0.25">
      <c r="A40" s="607"/>
      <c r="B40" s="626"/>
      <c r="C40" s="626" t="s">
        <v>1263</v>
      </c>
      <c r="D40" s="678"/>
      <c r="E40" s="678"/>
      <c r="F40" s="607"/>
      <c r="G40" s="607"/>
      <c r="H40" s="607"/>
    </row>
    <row r="41" spans="1:8" x14ac:dyDescent="0.25">
      <c r="A41" s="607"/>
      <c r="B41" s="626"/>
      <c r="C41" s="626" t="s">
        <v>284</v>
      </c>
      <c r="D41" s="678"/>
      <c r="E41" s="678"/>
      <c r="F41" s="607"/>
      <c r="G41" s="607"/>
      <c r="H41" s="607"/>
    </row>
    <row r="42" spans="1:8" x14ac:dyDescent="0.25">
      <c r="A42" s="607"/>
      <c r="B42" s="678"/>
      <c r="C42" s="678"/>
      <c r="D42" s="678"/>
      <c r="E42" s="678"/>
      <c r="F42" s="607"/>
      <c r="G42" s="607"/>
      <c r="H42" s="607"/>
    </row>
    <row r="43" spans="1:8" x14ac:dyDescent="0.25">
      <c r="A43" s="607"/>
      <c r="B43" s="626" t="s">
        <v>1575</v>
      </c>
      <c r="C43" s="626" t="s">
        <v>1576</v>
      </c>
      <c r="D43" s="626"/>
      <c r="E43" s="626"/>
      <c r="F43" s="607"/>
      <c r="G43" s="607"/>
      <c r="H43" s="607"/>
    </row>
    <row r="44" spans="1:8" x14ac:dyDescent="0.25">
      <c r="A44" s="607"/>
      <c r="B44" s="626"/>
      <c r="C44" s="626" t="s">
        <v>1577</v>
      </c>
      <c r="D44" s="626"/>
      <c r="E44" s="626"/>
      <c r="F44" s="607"/>
      <c r="G44" s="607"/>
      <c r="H44" s="607"/>
    </row>
    <row r="45" spans="1:8" x14ac:dyDescent="0.25">
      <c r="A45" s="607"/>
      <c r="B45" s="626"/>
      <c r="C45" s="626" t="s">
        <v>1797</v>
      </c>
      <c r="D45" s="626"/>
      <c r="E45" s="626"/>
      <c r="F45" s="607"/>
      <c r="G45" s="607"/>
      <c r="H45" s="607"/>
    </row>
    <row r="46" spans="1:8" x14ac:dyDescent="0.25">
      <c r="A46" s="607"/>
      <c r="B46" s="607"/>
      <c r="C46" s="607"/>
      <c r="D46" s="607"/>
      <c r="E46" s="607"/>
      <c r="F46" s="607"/>
      <c r="G46" s="607"/>
      <c r="H46" s="607"/>
    </row>
  </sheetData>
  <mergeCells count="5">
    <mergeCell ref="C6:E6"/>
    <mergeCell ref="C15:D15"/>
    <mergeCell ref="C23:D23"/>
    <mergeCell ref="B2:E2"/>
    <mergeCell ref="B3:E3"/>
  </mergeCells>
  <phoneticPr fontId="0" type="noConversion"/>
  <printOptions gridLines="1"/>
  <pageMargins left="1.1200000000000001" right="0.75" top="1" bottom="1" header="0.5" footer="0.5"/>
  <pageSetup scale="72" orientation="portrait" r:id="rId1"/>
  <headerFooter alignWithMargins="0"/>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3"/>
  <sheetViews>
    <sheetView zoomScaleNormal="75" workbookViewId="0">
      <selection activeCell="H21" sqref="H21"/>
    </sheetView>
  </sheetViews>
  <sheetFormatPr defaultRowHeight="13.2" x14ac:dyDescent="0.25"/>
  <cols>
    <col min="2" max="2" width="2.109375" customWidth="1"/>
    <col min="3" max="3" width="29.44140625" customWidth="1"/>
    <col min="4" max="4" width="1.109375" customWidth="1"/>
    <col min="5" max="5" width="14.44140625" bestFit="1" customWidth="1"/>
    <col min="7" max="7" width="16.5546875" bestFit="1" customWidth="1"/>
    <col min="8" max="8" width="14.88671875" customWidth="1"/>
    <col min="14" max="14" width="11.5546875" customWidth="1"/>
  </cols>
  <sheetData>
    <row r="1" spans="1:14" x14ac:dyDescent="0.25">
      <c r="A1" s="607"/>
      <c r="B1" s="626"/>
      <c r="C1" s="626"/>
      <c r="D1" s="626"/>
      <c r="E1" s="626"/>
      <c r="F1" s="626"/>
      <c r="G1" s="626"/>
      <c r="H1" s="626"/>
      <c r="I1" s="607"/>
      <c r="J1" s="607"/>
      <c r="K1" s="607"/>
      <c r="L1" s="607"/>
      <c r="M1" s="607"/>
      <c r="N1" s="607"/>
    </row>
    <row r="2" spans="1:14" x14ac:dyDescent="0.25">
      <c r="A2" s="607"/>
      <c r="B2" s="2388" t="s">
        <v>1586</v>
      </c>
      <c r="C2" s="2388"/>
      <c r="D2" s="2388"/>
      <c r="E2" s="2388"/>
      <c r="F2" s="2388"/>
      <c r="G2" s="2388"/>
      <c r="H2" s="2388"/>
      <c r="I2" s="607"/>
      <c r="J2" s="607"/>
      <c r="K2" s="676"/>
      <c r="L2" s="607"/>
      <c r="M2" s="607"/>
      <c r="N2" s="607"/>
    </row>
    <row r="3" spans="1:14" x14ac:dyDescent="0.25">
      <c r="A3" s="607"/>
      <c r="B3" s="2389" t="s">
        <v>825</v>
      </c>
      <c r="C3" s="2389"/>
      <c r="D3" s="2389"/>
      <c r="E3" s="2389"/>
      <c r="F3" s="2389"/>
      <c r="G3" s="2389"/>
      <c r="H3" s="2389"/>
      <c r="I3" s="607"/>
      <c r="J3" s="607"/>
      <c r="K3" s="607"/>
      <c r="L3" s="607"/>
      <c r="M3" s="607"/>
      <c r="N3" s="607"/>
    </row>
    <row r="4" spans="1:14" x14ac:dyDescent="0.25">
      <c r="A4" s="607"/>
      <c r="B4" s="607"/>
      <c r="C4" s="607"/>
      <c r="D4" s="607"/>
      <c r="E4" s="607"/>
      <c r="F4" s="607"/>
      <c r="G4" s="607"/>
      <c r="H4" s="675" t="s">
        <v>777</v>
      </c>
      <c r="I4" s="607"/>
      <c r="J4" s="607"/>
      <c r="K4" s="607"/>
      <c r="L4" s="607"/>
      <c r="M4" s="607"/>
      <c r="N4" s="607"/>
    </row>
    <row r="5" spans="1:14" x14ac:dyDescent="0.25">
      <c r="A5" s="607"/>
      <c r="B5" s="607"/>
      <c r="C5" s="626" t="s">
        <v>507</v>
      </c>
      <c r="D5" s="607"/>
      <c r="E5" s="607"/>
      <c r="F5" s="607"/>
      <c r="G5" s="607"/>
      <c r="H5" s="677" t="s">
        <v>1338</v>
      </c>
      <c r="I5" s="677"/>
      <c r="J5" s="607"/>
      <c r="K5" s="607"/>
      <c r="L5" s="607"/>
      <c r="M5" s="607"/>
      <c r="N5" s="607"/>
    </row>
    <row r="6" spans="1:14" x14ac:dyDescent="0.25">
      <c r="A6" s="607"/>
      <c r="B6" s="607"/>
      <c r="C6" s="626"/>
      <c r="D6" s="607"/>
      <c r="E6" s="607"/>
      <c r="F6" s="607"/>
      <c r="G6" s="607"/>
      <c r="H6" s="677" t="s">
        <v>1578</v>
      </c>
      <c r="I6" s="677"/>
      <c r="J6" s="607"/>
      <c r="K6" s="607"/>
      <c r="L6" s="607"/>
      <c r="M6" s="607"/>
      <c r="N6" s="607"/>
    </row>
    <row r="7" spans="1:14" x14ac:dyDescent="0.25">
      <c r="A7" s="607"/>
      <c r="B7" s="607"/>
      <c r="C7" s="626"/>
      <c r="D7" s="607"/>
      <c r="E7" s="607"/>
      <c r="F7" s="607"/>
      <c r="G7" s="607"/>
      <c r="H7" s="677" t="s">
        <v>278</v>
      </c>
      <c r="I7" s="677"/>
      <c r="J7" s="607"/>
      <c r="K7" s="607"/>
      <c r="L7" s="607"/>
      <c r="M7" s="607"/>
      <c r="N7" s="607"/>
    </row>
    <row r="8" spans="1:14" ht="48.75" customHeight="1" x14ac:dyDescent="0.25">
      <c r="A8" s="607"/>
      <c r="B8" s="607"/>
      <c r="C8" s="607"/>
      <c r="D8" s="607"/>
      <c r="E8" s="607"/>
      <c r="F8" s="706" t="s">
        <v>1587</v>
      </c>
      <c r="G8" s="707" t="s">
        <v>455</v>
      </c>
      <c r="H8" s="707" t="s">
        <v>1588</v>
      </c>
      <c r="I8" s="607"/>
      <c r="J8" s="607"/>
      <c r="K8" s="607"/>
      <c r="L8" s="607"/>
      <c r="M8" s="607"/>
      <c r="N8" s="607"/>
    </row>
    <row r="9" spans="1:14" ht="39.6" x14ac:dyDescent="0.25">
      <c r="A9" s="607"/>
      <c r="B9" s="607"/>
      <c r="C9" s="1099" t="s">
        <v>1799</v>
      </c>
      <c r="D9" s="607"/>
      <c r="E9" s="607"/>
      <c r="F9" s="609"/>
      <c r="G9" s="709">
        <f>'BU for #YE-31 -Determine Allow.'!E41</f>
        <v>17861060</v>
      </c>
      <c r="H9" s="710"/>
      <c r="I9" s="607"/>
      <c r="J9" s="607"/>
      <c r="K9" s="607"/>
      <c r="L9" s="607"/>
      <c r="M9" s="607"/>
      <c r="N9" s="607"/>
    </row>
    <row r="10" spans="1:14" ht="26.4" x14ac:dyDescent="0.25">
      <c r="A10" s="607"/>
      <c r="B10" s="607"/>
      <c r="C10" s="708" t="s">
        <v>1579</v>
      </c>
      <c r="D10" s="607"/>
      <c r="E10" s="607"/>
      <c r="F10" s="609"/>
      <c r="G10" s="711">
        <f>'BU for #YE-31 -Computation'!D35</f>
        <v>6623829.4275725763</v>
      </c>
      <c r="H10" s="710"/>
      <c r="I10" s="607"/>
      <c r="J10" s="607"/>
      <c r="K10" s="607"/>
      <c r="L10" s="607"/>
      <c r="M10" s="607"/>
      <c r="N10" s="607"/>
    </row>
    <row r="11" spans="1:14" ht="48.75" customHeight="1" thickBot="1" x14ac:dyDescent="0.3">
      <c r="A11" s="607"/>
      <c r="B11" s="607"/>
      <c r="C11" s="607" t="s">
        <v>1030</v>
      </c>
      <c r="D11" s="607"/>
      <c r="E11" s="607"/>
      <c r="F11" s="609"/>
      <c r="G11" s="705">
        <f>SUM(G9:G10)</f>
        <v>24484889.427572578</v>
      </c>
      <c r="H11" s="710"/>
      <c r="I11" s="607"/>
      <c r="J11" s="607"/>
      <c r="K11" s="607"/>
      <c r="L11" s="607"/>
      <c r="M11" s="607"/>
      <c r="N11" s="607"/>
    </row>
    <row r="12" spans="1:14" ht="29.25" customHeight="1" thickTop="1" x14ac:dyDescent="0.25">
      <c r="A12" s="607"/>
      <c r="B12" s="2393" t="s">
        <v>1589</v>
      </c>
      <c r="C12" s="2393"/>
      <c r="D12" s="2393"/>
      <c r="E12" s="2393"/>
      <c r="F12" s="607"/>
      <c r="G12" s="607"/>
      <c r="H12" s="607"/>
      <c r="I12" s="607"/>
      <c r="J12" s="607"/>
      <c r="K12" s="607"/>
      <c r="L12" s="607"/>
      <c r="M12" s="607"/>
      <c r="N12" s="607"/>
    </row>
    <row r="13" spans="1:14" x14ac:dyDescent="0.25">
      <c r="A13" s="607"/>
      <c r="B13" s="607"/>
      <c r="C13" s="607"/>
      <c r="D13" s="607"/>
      <c r="E13" s="607"/>
      <c r="F13" s="607"/>
      <c r="G13" s="607"/>
      <c r="H13" s="607"/>
      <c r="I13" s="607"/>
      <c r="J13" s="607"/>
      <c r="K13" s="607"/>
      <c r="L13" s="607"/>
      <c r="M13" s="607"/>
      <c r="N13" s="607"/>
    </row>
    <row r="14" spans="1:14" ht="26.4" x14ac:dyDescent="0.25">
      <c r="A14" s="607"/>
      <c r="B14" s="607"/>
      <c r="C14" s="712" t="s">
        <v>1590</v>
      </c>
      <c r="D14" s="607"/>
      <c r="E14" s="697">
        <f>'BU for #YE-31 -Determine Allow.'!D18</f>
        <v>250000</v>
      </c>
      <c r="F14" s="713">
        <f t="shared" ref="F14:F21" si="0">SUM(E14/$E$26)</f>
        <v>8.5431680643802202E-3</v>
      </c>
      <c r="G14" s="714">
        <f t="shared" ref="G14:G21" si="1">SUM(F14*$G$11)</f>
        <v>209178.52541751895</v>
      </c>
      <c r="H14" s="714">
        <f t="shared" ref="H14:H21" si="2">SUM(E14-G14)</f>
        <v>40821.474582481052</v>
      </c>
      <c r="I14" s="607"/>
      <c r="J14" s="607"/>
      <c r="K14" s="607"/>
      <c r="L14" s="607"/>
      <c r="M14" s="607"/>
      <c r="N14" s="607"/>
    </row>
    <row r="15" spans="1:14" x14ac:dyDescent="0.25">
      <c r="A15" s="607"/>
      <c r="B15" s="607"/>
      <c r="C15" s="607" t="s">
        <v>641</v>
      </c>
      <c r="D15" s="607"/>
      <c r="E15" s="698">
        <f>'BU for #YE-31 -Determine Allow.'!D19</f>
        <v>4976146</v>
      </c>
      <c r="F15" s="713">
        <f t="shared" si="0"/>
        <v>0.17004820636357351</v>
      </c>
      <c r="G15" s="703">
        <f t="shared" si="1"/>
        <v>4163611.530169141</v>
      </c>
      <c r="H15" s="703">
        <f t="shared" si="2"/>
        <v>812534.46983085899</v>
      </c>
      <c r="I15" s="607"/>
      <c r="J15" s="607"/>
      <c r="K15" s="607"/>
      <c r="L15" s="607"/>
      <c r="M15" s="607"/>
      <c r="N15" s="607"/>
    </row>
    <row r="16" spans="1:14" x14ac:dyDescent="0.25">
      <c r="A16" s="607"/>
      <c r="B16" s="607"/>
      <c r="C16" s="677" t="s">
        <v>458</v>
      </c>
      <c r="D16" s="607"/>
      <c r="E16" s="698">
        <f>'BU for #YE-31 -Determine Allow.'!D20</f>
        <v>16500</v>
      </c>
      <c r="F16" s="713">
        <f t="shared" si="0"/>
        <v>5.638490922490946E-4</v>
      </c>
      <c r="G16" s="703">
        <f t="shared" si="1"/>
        <v>13805.782677556252</v>
      </c>
      <c r="H16" s="703">
        <f t="shared" si="2"/>
        <v>2694.2173224437483</v>
      </c>
      <c r="I16" s="607"/>
      <c r="J16" s="607"/>
      <c r="K16" s="607"/>
      <c r="L16" s="607"/>
      <c r="M16" s="607"/>
      <c r="N16" s="607"/>
    </row>
    <row r="17" spans="1:14" x14ac:dyDescent="0.25">
      <c r="A17" s="607"/>
      <c r="B17" s="607"/>
      <c r="C17" s="677" t="s">
        <v>457</v>
      </c>
      <c r="D17" s="607"/>
      <c r="E17" s="698">
        <f>'BU for #YE-31 -Determine Allow.'!D21</f>
        <v>57600</v>
      </c>
      <c r="F17" s="713">
        <f t="shared" si="0"/>
        <v>1.9683459220332031E-3</v>
      </c>
      <c r="G17" s="703">
        <f t="shared" si="1"/>
        <v>48194.732256196374</v>
      </c>
      <c r="H17" s="703">
        <f t="shared" si="2"/>
        <v>9405.2677438036262</v>
      </c>
      <c r="I17" s="607"/>
      <c r="J17" s="607"/>
      <c r="K17" s="607"/>
      <c r="L17" s="607"/>
      <c r="M17" s="607"/>
      <c r="N17" s="607"/>
    </row>
    <row r="18" spans="1:14" x14ac:dyDescent="0.25">
      <c r="A18" s="607"/>
      <c r="B18" s="607"/>
      <c r="C18" s="607" t="s">
        <v>1591</v>
      </c>
      <c r="D18" s="607"/>
      <c r="E18" s="698">
        <f>'BU for #YE-31 -Determine Allow.'!D22</f>
        <v>1825666</v>
      </c>
      <c r="F18" s="713">
        <f t="shared" si="0"/>
        <v>6.2387885869699122E-2</v>
      </c>
      <c r="G18" s="703">
        <f t="shared" si="1"/>
        <v>1527560.4871396008</v>
      </c>
      <c r="H18" s="703">
        <f t="shared" si="2"/>
        <v>298105.51286039921</v>
      </c>
      <c r="I18" s="607"/>
      <c r="J18" s="607"/>
      <c r="K18" s="607"/>
      <c r="L18" s="607"/>
      <c r="M18" s="607"/>
      <c r="N18" s="607"/>
    </row>
    <row r="19" spans="1:14" x14ac:dyDescent="0.25">
      <c r="A19" s="607"/>
      <c r="B19" s="607"/>
      <c r="C19" s="677" t="s">
        <v>1031</v>
      </c>
      <c r="D19" s="677"/>
      <c r="E19" s="715">
        <f>'BU for #YE-31 -Determine Allow.'!D23</f>
        <v>10000</v>
      </c>
      <c r="F19" s="716">
        <f t="shared" si="0"/>
        <v>3.4172672257520886E-4</v>
      </c>
      <c r="G19" s="717">
        <f t="shared" si="1"/>
        <v>8367.141016700758</v>
      </c>
      <c r="H19" s="717">
        <f t="shared" si="2"/>
        <v>1632.858983299242</v>
      </c>
      <c r="I19" s="607"/>
      <c r="J19" s="607"/>
      <c r="K19" s="607"/>
      <c r="L19" s="607"/>
      <c r="M19" s="607"/>
      <c r="N19" s="607"/>
    </row>
    <row r="20" spans="1:14" ht="26.4" x14ac:dyDescent="0.25">
      <c r="A20" s="607"/>
      <c r="B20" s="607"/>
      <c r="C20" s="685" t="s">
        <v>1592</v>
      </c>
      <c r="D20" s="607"/>
      <c r="E20" s="698">
        <f>'BU for #YE-31 -Determine Allow.'!D24</f>
        <v>688000</v>
      </c>
      <c r="F20" s="713">
        <f t="shared" si="0"/>
        <v>2.3510798513174367E-2</v>
      </c>
      <c r="G20" s="703">
        <f t="shared" si="1"/>
        <v>575659.30194901209</v>
      </c>
      <c r="H20" s="703">
        <f t="shared" si="2"/>
        <v>112340.69805098791</v>
      </c>
      <c r="I20" s="607"/>
      <c r="J20" s="607"/>
      <c r="K20" s="607"/>
      <c r="L20" s="607"/>
      <c r="M20" s="607"/>
      <c r="N20" s="607"/>
    </row>
    <row r="21" spans="1:14" ht="52.8" x14ac:dyDescent="0.25">
      <c r="A21" s="607"/>
      <c r="B21" s="607"/>
      <c r="C21" s="712" t="s">
        <v>1593</v>
      </c>
      <c r="D21" s="607"/>
      <c r="E21" s="698">
        <f>'BU for #YE-31 -Determine Allow.'!D25</f>
        <v>3578177</v>
      </c>
      <c r="F21" s="713">
        <f t="shared" si="0"/>
        <v>0.12227586990039931</v>
      </c>
      <c r="G21" s="703">
        <f t="shared" si="1"/>
        <v>2993911.1541715269</v>
      </c>
      <c r="H21" s="703">
        <f t="shared" si="2"/>
        <v>584265.8458284731</v>
      </c>
      <c r="I21" s="607"/>
      <c r="J21" s="607"/>
      <c r="K21" s="607"/>
      <c r="L21" s="607"/>
      <c r="M21" s="607"/>
      <c r="N21" s="607"/>
    </row>
    <row r="22" spans="1:14" x14ac:dyDescent="0.25">
      <c r="A22" s="607"/>
      <c r="B22" s="607"/>
      <c r="C22" s="607"/>
      <c r="D22" s="607"/>
      <c r="E22" s="680"/>
      <c r="F22" s="718"/>
      <c r="G22" s="680"/>
      <c r="H22" s="680"/>
      <c r="I22" s="607"/>
      <c r="J22" s="607"/>
      <c r="K22" s="607"/>
      <c r="L22" s="607"/>
      <c r="M22" s="607"/>
      <c r="N22" s="607"/>
    </row>
    <row r="23" spans="1:14" x14ac:dyDescent="0.25">
      <c r="A23" s="607"/>
      <c r="B23" s="719" t="s">
        <v>1594</v>
      </c>
      <c r="C23" s="719"/>
      <c r="D23" s="719"/>
      <c r="E23" s="719"/>
      <c r="F23" s="718"/>
      <c r="G23" s="680"/>
      <c r="H23" s="680"/>
      <c r="I23" s="607"/>
      <c r="J23" s="607"/>
      <c r="K23" s="607"/>
      <c r="L23" s="607"/>
      <c r="M23" s="607"/>
      <c r="N23" s="607"/>
    </row>
    <row r="24" spans="1:14" x14ac:dyDescent="0.25">
      <c r="A24" s="607"/>
      <c r="B24" s="607"/>
      <c r="C24" s="607"/>
      <c r="D24" s="607"/>
      <c r="E24" s="680"/>
      <c r="F24" s="718"/>
      <c r="G24" s="680"/>
      <c r="H24" s="680"/>
      <c r="I24" s="607"/>
      <c r="J24" s="607"/>
      <c r="K24" s="607"/>
      <c r="L24" s="607"/>
      <c r="M24" s="607"/>
      <c r="N24" s="607"/>
    </row>
    <row r="25" spans="1:14" x14ac:dyDescent="0.25">
      <c r="A25" s="607"/>
      <c r="B25" s="607"/>
      <c r="C25" s="607" t="s">
        <v>651</v>
      </c>
      <c r="D25" s="607"/>
      <c r="E25" s="698">
        <f>'BU for #YE-31 -Determine Allow.'!D38</f>
        <v>17861060</v>
      </c>
      <c r="F25" s="713">
        <f>SUM(E25/$E$26)</f>
        <v>0.61036014955191598</v>
      </c>
      <c r="G25" s="703">
        <f>SUM(F25*$G$11)</f>
        <v>14944600.772775326</v>
      </c>
      <c r="H25" s="703">
        <f>SUM(E25-G25)</f>
        <v>2916459.2272246741</v>
      </c>
      <c r="I25" s="607"/>
      <c r="J25" s="677" t="s">
        <v>279</v>
      </c>
      <c r="K25" s="677"/>
      <c r="L25" s="677"/>
      <c r="M25" s="677"/>
      <c r="N25" s="677"/>
    </row>
    <row r="26" spans="1:14" ht="13.8" thickBot="1" x14ac:dyDescent="0.3">
      <c r="A26" s="607"/>
      <c r="B26" s="2316" t="s">
        <v>601</v>
      </c>
      <c r="C26" s="2316"/>
      <c r="D26" s="607"/>
      <c r="E26" s="705">
        <f>SUM(E14:E25)</f>
        <v>29263149</v>
      </c>
      <c r="F26" s="701">
        <f>SUM(F14:F25)</f>
        <v>1</v>
      </c>
      <c r="G26" s="705">
        <f>SUM(G14:G25)</f>
        <v>24484889.427572578</v>
      </c>
      <c r="H26" s="705">
        <f>SUM(H14:H25)</f>
        <v>4778259.5724274209</v>
      </c>
      <c r="I26" s="607"/>
      <c r="J26" s="607"/>
      <c r="K26" s="607"/>
      <c r="L26" s="607"/>
      <c r="M26" s="607"/>
      <c r="N26" s="607"/>
    </row>
    <row r="27" spans="1:14" ht="13.8" thickTop="1" x14ac:dyDescent="0.25">
      <c r="A27" s="607"/>
      <c r="B27" s="607"/>
      <c r="C27" s="607"/>
      <c r="D27" s="607"/>
      <c r="E27" s="680"/>
      <c r="F27" s="718"/>
      <c r="G27" s="680"/>
      <c r="H27" s="680"/>
      <c r="I27" s="607"/>
      <c r="J27" s="607"/>
      <c r="K27" s="607"/>
      <c r="L27" s="607"/>
      <c r="M27" s="607"/>
      <c r="N27" s="607"/>
    </row>
    <row r="28" spans="1:14" x14ac:dyDescent="0.25">
      <c r="A28" s="607"/>
      <c r="B28" s="607"/>
      <c r="C28" s="607"/>
      <c r="D28" s="607"/>
      <c r="E28" s="680"/>
      <c r="F28" s="718"/>
      <c r="G28" s="680"/>
      <c r="H28" s="680"/>
      <c r="I28" s="607"/>
      <c r="J28" s="607"/>
      <c r="K28" s="607"/>
      <c r="L28" s="607"/>
      <c r="M28" s="607"/>
      <c r="N28" s="607"/>
    </row>
    <row r="29" spans="1:14" x14ac:dyDescent="0.25">
      <c r="A29" s="607"/>
      <c r="B29" s="607"/>
      <c r="C29" s="720" t="s">
        <v>275</v>
      </c>
      <c r="D29" s="721"/>
      <c r="E29" s="722"/>
      <c r="F29" s="723"/>
      <c r="G29" s="722"/>
      <c r="H29" s="724"/>
      <c r="I29" s="607"/>
      <c r="J29" s="607"/>
      <c r="K29" s="607"/>
      <c r="L29" s="607"/>
      <c r="M29" s="607"/>
      <c r="N29" s="607"/>
    </row>
    <row r="30" spans="1:14" ht="40.200000000000003" thickBot="1" x14ac:dyDescent="0.3">
      <c r="A30" s="607"/>
      <c r="B30" s="607"/>
      <c r="C30" s="1142" t="s">
        <v>1798</v>
      </c>
      <c r="D30" s="612"/>
      <c r="E30" s="725"/>
      <c r="F30" s="726"/>
      <c r="G30" s="727">
        <v>24525000</v>
      </c>
      <c r="H30" s="728">
        <v>4825000</v>
      </c>
      <c r="I30" s="607"/>
      <c r="J30" s="677" t="s">
        <v>280</v>
      </c>
      <c r="K30" s="677"/>
      <c r="L30" s="607"/>
      <c r="M30" s="607"/>
      <c r="N30" s="607"/>
    </row>
    <row r="31" spans="1:14" ht="13.8" thickTop="1" x14ac:dyDescent="0.25">
      <c r="A31" s="607"/>
      <c r="B31" s="607"/>
      <c r="C31" s="729"/>
      <c r="D31" s="612"/>
      <c r="E31" s="725"/>
      <c r="F31" s="726"/>
      <c r="G31" s="725"/>
      <c r="H31" s="730"/>
      <c r="I31" s="607"/>
      <c r="J31" s="607"/>
      <c r="K31" s="607"/>
      <c r="L31" s="607"/>
      <c r="M31" s="607"/>
      <c r="N31" s="607"/>
    </row>
    <row r="32" spans="1:14" x14ac:dyDescent="0.25">
      <c r="A32" s="607"/>
      <c r="B32" s="607"/>
      <c r="C32" s="729" t="s">
        <v>276</v>
      </c>
      <c r="D32" s="612"/>
      <c r="E32" s="725"/>
      <c r="F32" s="612"/>
      <c r="G32" s="731">
        <f>G30-G26</f>
        <v>40110.572427421808</v>
      </c>
      <c r="H32" s="732">
        <f>H30-H26</f>
        <v>46740.427572579123</v>
      </c>
      <c r="I32" s="607"/>
      <c r="J32" s="607"/>
      <c r="K32" s="607"/>
      <c r="L32" s="607"/>
      <c r="M32" s="607"/>
      <c r="N32" s="607"/>
    </row>
    <row r="33" spans="1:14" x14ac:dyDescent="0.25">
      <c r="A33" s="607"/>
      <c r="B33" s="607"/>
      <c r="C33" s="729" t="s">
        <v>277</v>
      </c>
      <c r="D33" s="612"/>
      <c r="E33" s="725"/>
      <c r="F33" s="612"/>
      <c r="G33" s="733">
        <f>G32/G26</f>
        <v>1.6381765801340748E-3</v>
      </c>
      <c r="H33" s="734">
        <f>H32/H26</f>
        <v>9.7818937761964975E-3</v>
      </c>
      <c r="I33" s="607"/>
      <c r="J33" s="607"/>
      <c r="K33" s="607"/>
      <c r="L33" s="607"/>
      <c r="M33" s="607"/>
      <c r="N33" s="607"/>
    </row>
    <row r="34" spans="1:14" x14ac:dyDescent="0.25">
      <c r="A34" s="607"/>
      <c r="B34" s="607"/>
      <c r="C34" s="735"/>
      <c r="D34" s="736"/>
      <c r="E34" s="682"/>
      <c r="F34" s="736"/>
      <c r="G34" s="682"/>
      <c r="H34" s="737"/>
      <c r="I34" s="607"/>
      <c r="J34" s="607"/>
      <c r="K34" s="607"/>
      <c r="L34" s="607"/>
      <c r="M34" s="607"/>
      <c r="N34" s="607"/>
    </row>
    <row r="35" spans="1:14" x14ac:dyDescent="0.25">
      <c r="A35" s="607"/>
      <c r="B35" s="607"/>
      <c r="C35" s="607"/>
      <c r="D35" s="607"/>
      <c r="E35" s="680"/>
      <c r="F35" s="607"/>
      <c r="G35" s="680"/>
      <c r="H35" s="680"/>
      <c r="I35" s="607"/>
      <c r="J35" s="607"/>
      <c r="K35" s="607"/>
      <c r="L35" s="607"/>
      <c r="M35" s="607"/>
      <c r="N35" s="607"/>
    </row>
    <row r="36" spans="1:14" x14ac:dyDescent="0.25">
      <c r="A36" s="607"/>
      <c r="B36" s="607"/>
      <c r="C36" s="677" t="s">
        <v>281</v>
      </c>
      <c r="D36" s="677"/>
      <c r="E36" s="681"/>
      <c r="F36" s="677"/>
      <c r="G36" s="681"/>
      <c r="H36" s="680"/>
      <c r="I36" s="607"/>
      <c r="J36" s="607"/>
      <c r="K36" s="607"/>
      <c r="L36" s="607"/>
      <c r="M36" s="607"/>
      <c r="N36" s="607"/>
    </row>
    <row r="37" spans="1:14" x14ac:dyDescent="0.25">
      <c r="E37" s="138"/>
      <c r="G37" s="138"/>
      <c r="H37" s="138"/>
    </row>
    <row r="38" spans="1:14" x14ac:dyDescent="0.25">
      <c r="E38" s="138"/>
    </row>
    <row r="39" spans="1:14" x14ac:dyDescent="0.25">
      <c r="E39" s="138"/>
    </row>
    <row r="40" spans="1:14" x14ac:dyDescent="0.25">
      <c r="E40" s="138"/>
    </row>
    <row r="41" spans="1:14" x14ac:dyDescent="0.25">
      <c r="E41" s="138"/>
    </row>
    <row r="42" spans="1:14" x14ac:dyDescent="0.25">
      <c r="E42" s="138"/>
    </row>
    <row r="43" spans="1:14" x14ac:dyDescent="0.25">
      <c r="E43" s="138"/>
    </row>
    <row r="44" spans="1:14" x14ac:dyDescent="0.25">
      <c r="E44" s="138"/>
    </row>
    <row r="45" spans="1:14" x14ac:dyDescent="0.25">
      <c r="E45" s="138"/>
    </row>
    <row r="46" spans="1:14" x14ac:dyDescent="0.25">
      <c r="E46" s="138"/>
    </row>
    <row r="47" spans="1:14" x14ac:dyDescent="0.25">
      <c r="E47" s="138"/>
    </row>
    <row r="48" spans="1:14" x14ac:dyDescent="0.25">
      <c r="E48" s="138"/>
    </row>
    <row r="49" spans="5:5" x14ac:dyDescent="0.25">
      <c r="E49" s="138"/>
    </row>
    <row r="50" spans="5:5" x14ac:dyDescent="0.25">
      <c r="E50" s="138"/>
    </row>
    <row r="51" spans="5:5" x14ac:dyDescent="0.25">
      <c r="E51" s="138"/>
    </row>
    <row r="52" spans="5:5" x14ac:dyDescent="0.25">
      <c r="E52" s="138"/>
    </row>
    <row r="53" spans="5:5" x14ac:dyDescent="0.25">
      <c r="E53" s="138"/>
    </row>
    <row r="54" spans="5:5" x14ac:dyDescent="0.25">
      <c r="E54" s="138"/>
    </row>
    <row r="55" spans="5:5" x14ac:dyDescent="0.25">
      <c r="E55" s="138"/>
    </row>
    <row r="56" spans="5:5" x14ac:dyDescent="0.25">
      <c r="E56" s="138"/>
    </row>
    <row r="57" spans="5:5" x14ac:dyDescent="0.25">
      <c r="E57" s="138"/>
    </row>
    <row r="58" spans="5:5" x14ac:dyDescent="0.25">
      <c r="E58" s="138"/>
    </row>
    <row r="59" spans="5:5" x14ac:dyDescent="0.25">
      <c r="E59" s="138"/>
    </row>
    <row r="60" spans="5:5" x14ac:dyDescent="0.25">
      <c r="E60" s="138"/>
    </row>
    <row r="61" spans="5:5" x14ac:dyDescent="0.25">
      <c r="E61" s="138"/>
    </row>
    <row r="62" spans="5:5" x14ac:dyDescent="0.25">
      <c r="E62" s="138"/>
    </row>
    <row r="63" spans="5:5" x14ac:dyDescent="0.25">
      <c r="E63" s="138"/>
    </row>
    <row r="64" spans="5:5" x14ac:dyDescent="0.25">
      <c r="E64" s="138"/>
    </row>
    <row r="65" spans="5:5" x14ac:dyDescent="0.25">
      <c r="E65" s="138"/>
    </row>
    <row r="66" spans="5:5" x14ac:dyDescent="0.25">
      <c r="E66" s="138"/>
    </row>
    <row r="67" spans="5:5" x14ac:dyDescent="0.25">
      <c r="E67" s="138"/>
    </row>
    <row r="68" spans="5:5" x14ac:dyDescent="0.25">
      <c r="E68" s="138"/>
    </row>
    <row r="69" spans="5:5" x14ac:dyDescent="0.25">
      <c r="E69" s="138"/>
    </row>
    <row r="70" spans="5:5" x14ac:dyDescent="0.25">
      <c r="E70" s="138"/>
    </row>
    <row r="71" spans="5:5" x14ac:dyDescent="0.25">
      <c r="E71" s="138"/>
    </row>
    <row r="72" spans="5:5" x14ac:dyDescent="0.25">
      <c r="E72" s="138"/>
    </row>
    <row r="73" spans="5:5" x14ac:dyDescent="0.25">
      <c r="E73" s="138"/>
    </row>
    <row r="74" spans="5:5" x14ac:dyDescent="0.25">
      <c r="E74" s="138"/>
    </row>
    <row r="75" spans="5:5" x14ac:dyDescent="0.25">
      <c r="E75" s="138"/>
    </row>
    <row r="76" spans="5:5" x14ac:dyDescent="0.25">
      <c r="E76" s="138"/>
    </row>
    <row r="77" spans="5:5" x14ac:dyDescent="0.25">
      <c r="E77" s="138"/>
    </row>
    <row r="78" spans="5:5" x14ac:dyDescent="0.25">
      <c r="E78" s="138"/>
    </row>
    <row r="79" spans="5:5" x14ac:dyDescent="0.25">
      <c r="E79" s="138"/>
    </row>
    <row r="80" spans="5:5" x14ac:dyDescent="0.25">
      <c r="E80" s="138"/>
    </row>
    <row r="81" spans="5:5" x14ac:dyDescent="0.25">
      <c r="E81" s="138"/>
    </row>
    <row r="82" spans="5:5" x14ac:dyDescent="0.25">
      <c r="E82" s="138"/>
    </row>
    <row r="83" spans="5:5" x14ac:dyDescent="0.25">
      <c r="E83" s="138"/>
    </row>
    <row r="84" spans="5:5" x14ac:dyDescent="0.25">
      <c r="E84" s="138"/>
    </row>
    <row r="85" spans="5:5" x14ac:dyDescent="0.25">
      <c r="E85" s="138"/>
    </row>
    <row r="86" spans="5:5" x14ac:dyDescent="0.25">
      <c r="E86" s="138"/>
    </row>
    <row r="87" spans="5:5" x14ac:dyDescent="0.25">
      <c r="E87" s="138"/>
    </row>
    <row r="88" spans="5:5" x14ac:dyDescent="0.25">
      <c r="E88" s="138"/>
    </row>
    <row r="89" spans="5:5" x14ac:dyDescent="0.25">
      <c r="E89" s="138"/>
    </row>
    <row r="90" spans="5:5" x14ac:dyDescent="0.25">
      <c r="E90" s="138"/>
    </row>
    <row r="91" spans="5:5" x14ac:dyDescent="0.25">
      <c r="E91" s="138"/>
    </row>
    <row r="92" spans="5:5" x14ac:dyDescent="0.25">
      <c r="E92" s="138"/>
    </row>
    <row r="93" spans="5:5" x14ac:dyDescent="0.25">
      <c r="E93" s="138"/>
    </row>
    <row r="94" spans="5:5" x14ac:dyDescent="0.25">
      <c r="E94" s="138"/>
    </row>
    <row r="95" spans="5:5" x14ac:dyDescent="0.25">
      <c r="E95" s="138"/>
    </row>
    <row r="96" spans="5:5" x14ac:dyDescent="0.25">
      <c r="E96" s="138"/>
    </row>
    <row r="97" spans="5:5" x14ac:dyDescent="0.25">
      <c r="E97" s="138"/>
    </row>
    <row r="98" spans="5:5" x14ac:dyDescent="0.25">
      <c r="E98" s="138"/>
    </row>
    <row r="99" spans="5:5" x14ac:dyDescent="0.25">
      <c r="E99" s="138"/>
    </row>
    <row r="100" spans="5:5" x14ac:dyDescent="0.25">
      <c r="E100" s="138"/>
    </row>
    <row r="101" spans="5:5" x14ac:dyDescent="0.25">
      <c r="E101" s="138"/>
    </row>
    <row r="102" spans="5:5" x14ac:dyDescent="0.25">
      <c r="E102" s="138"/>
    </row>
    <row r="103" spans="5:5" x14ac:dyDescent="0.25">
      <c r="E103" s="138"/>
    </row>
    <row r="104" spans="5:5" x14ac:dyDescent="0.25">
      <c r="E104" s="138"/>
    </row>
    <row r="105" spans="5:5" x14ac:dyDescent="0.25">
      <c r="E105" s="138"/>
    </row>
    <row r="106" spans="5:5" x14ac:dyDescent="0.25">
      <c r="E106" s="138"/>
    </row>
    <row r="107" spans="5:5" x14ac:dyDescent="0.25">
      <c r="E107" s="138"/>
    </row>
    <row r="108" spans="5:5" x14ac:dyDescent="0.25">
      <c r="E108" s="138"/>
    </row>
    <row r="109" spans="5:5" x14ac:dyDescent="0.25">
      <c r="E109" s="138"/>
    </row>
    <row r="110" spans="5:5" x14ac:dyDescent="0.25">
      <c r="E110" s="138"/>
    </row>
    <row r="111" spans="5:5" x14ac:dyDescent="0.25">
      <c r="E111" s="138"/>
    </row>
    <row r="112" spans="5:5" x14ac:dyDescent="0.25">
      <c r="E112" s="138"/>
    </row>
    <row r="113" spans="5:5" x14ac:dyDescent="0.25">
      <c r="E113" s="138"/>
    </row>
    <row r="114" spans="5:5" x14ac:dyDescent="0.25">
      <c r="E114" s="138"/>
    </row>
    <row r="115" spans="5:5" x14ac:dyDescent="0.25">
      <c r="E115" s="138"/>
    </row>
    <row r="116" spans="5:5" x14ac:dyDescent="0.25">
      <c r="E116" s="138"/>
    </row>
    <row r="117" spans="5:5" x14ac:dyDescent="0.25">
      <c r="E117" s="138"/>
    </row>
    <row r="118" spans="5:5" x14ac:dyDescent="0.25">
      <c r="E118" s="138"/>
    </row>
    <row r="119" spans="5:5" x14ac:dyDescent="0.25">
      <c r="E119" s="138"/>
    </row>
    <row r="120" spans="5:5" x14ac:dyDescent="0.25">
      <c r="E120" s="138"/>
    </row>
    <row r="121" spans="5:5" x14ac:dyDescent="0.25">
      <c r="E121" s="138"/>
    </row>
    <row r="122" spans="5:5" x14ac:dyDescent="0.25">
      <c r="E122" s="138"/>
    </row>
    <row r="123" spans="5:5" x14ac:dyDescent="0.25">
      <c r="E123" s="138"/>
    </row>
    <row r="124" spans="5:5" x14ac:dyDescent="0.25">
      <c r="E124" s="138"/>
    </row>
    <row r="125" spans="5:5" x14ac:dyDescent="0.25">
      <c r="E125" s="138"/>
    </row>
    <row r="126" spans="5:5" x14ac:dyDescent="0.25">
      <c r="E126" s="138"/>
    </row>
    <row r="127" spans="5:5" x14ac:dyDescent="0.25">
      <c r="E127" s="138"/>
    </row>
    <row r="128" spans="5:5" x14ac:dyDescent="0.25">
      <c r="E128" s="138"/>
    </row>
    <row r="129" spans="5:5" x14ac:dyDescent="0.25">
      <c r="E129" s="138"/>
    </row>
    <row r="130" spans="5:5" x14ac:dyDescent="0.25">
      <c r="E130" s="138"/>
    </row>
    <row r="131" spans="5:5" x14ac:dyDescent="0.25">
      <c r="E131" s="138"/>
    </row>
    <row r="132" spans="5:5" x14ac:dyDescent="0.25">
      <c r="E132" s="138"/>
    </row>
    <row r="133" spans="5:5" x14ac:dyDescent="0.25">
      <c r="E133" s="138"/>
    </row>
    <row r="134" spans="5:5" x14ac:dyDescent="0.25">
      <c r="E134" s="138"/>
    </row>
    <row r="135" spans="5:5" x14ac:dyDescent="0.25">
      <c r="E135" s="138"/>
    </row>
    <row r="136" spans="5:5" x14ac:dyDescent="0.25">
      <c r="E136" s="138"/>
    </row>
    <row r="137" spans="5:5" x14ac:dyDescent="0.25">
      <c r="E137" s="138"/>
    </row>
    <row r="138" spans="5:5" x14ac:dyDescent="0.25">
      <c r="E138" s="138"/>
    </row>
    <row r="139" spans="5:5" x14ac:dyDescent="0.25">
      <c r="E139" s="138"/>
    </row>
    <row r="140" spans="5:5" x14ac:dyDescent="0.25">
      <c r="E140" s="138"/>
    </row>
    <row r="141" spans="5:5" x14ac:dyDescent="0.25">
      <c r="E141" s="138"/>
    </row>
    <row r="142" spans="5:5" x14ac:dyDescent="0.25">
      <c r="E142" s="138"/>
    </row>
    <row r="143" spans="5:5" x14ac:dyDescent="0.25">
      <c r="E143" s="138"/>
    </row>
    <row r="144" spans="5:5" x14ac:dyDescent="0.25">
      <c r="E144" s="138"/>
    </row>
    <row r="145" spans="5:5" x14ac:dyDescent="0.25">
      <c r="E145" s="138"/>
    </row>
    <row r="146" spans="5:5" x14ac:dyDescent="0.25">
      <c r="E146" s="138"/>
    </row>
    <row r="147" spans="5:5" x14ac:dyDescent="0.25">
      <c r="E147" s="138"/>
    </row>
    <row r="148" spans="5:5" x14ac:dyDescent="0.25">
      <c r="E148" s="138"/>
    </row>
    <row r="149" spans="5:5" x14ac:dyDescent="0.25">
      <c r="E149" s="138"/>
    </row>
    <row r="150" spans="5:5" x14ac:dyDescent="0.25">
      <c r="E150" s="138"/>
    </row>
    <row r="151" spans="5:5" x14ac:dyDescent="0.25">
      <c r="E151" s="138"/>
    </row>
    <row r="152" spans="5:5" x14ac:dyDescent="0.25">
      <c r="E152" s="138"/>
    </row>
    <row r="153" spans="5:5" x14ac:dyDescent="0.25">
      <c r="E153" s="138"/>
    </row>
    <row r="154" spans="5:5" x14ac:dyDescent="0.25">
      <c r="E154" s="138"/>
    </row>
    <row r="155" spans="5:5" x14ac:dyDescent="0.25">
      <c r="E155" s="138"/>
    </row>
    <row r="156" spans="5:5" x14ac:dyDescent="0.25">
      <c r="E156" s="138"/>
    </row>
    <row r="157" spans="5:5" x14ac:dyDescent="0.25">
      <c r="E157" s="138"/>
    </row>
    <row r="158" spans="5:5" x14ac:dyDescent="0.25">
      <c r="E158" s="138"/>
    </row>
    <row r="159" spans="5:5" x14ac:dyDescent="0.25">
      <c r="E159" s="138"/>
    </row>
    <row r="160" spans="5:5" x14ac:dyDescent="0.25">
      <c r="E160" s="138"/>
    </row>
    <row r="161" spans="5:5" x14ac:dyDescent="0.25">
      <c r="E161" s="138"/>
    </row>
    <row r="162" spans="5:5" x14ac:dyDescent="0.25">
      <c r="E162" s="138"/>
    </row>
    <row r="163" spans="5:5" x14ac:dyDescent="0.25">
      <c r="E163" s="138"/>
    </row>
    <row r="164" spans="5:5" x14ac:dyDescent="0.25">
      <c r="E164" s="138"/>
    </row>
    <row r="165" spans="5:5" x14ac:dyDescent="0.25">
      <c r="E165" s="138"/>
    </row>
    <row r="166" spans="5:5" x14ac:dyDescent="0.25">
      <c r="E166" s="138"/>
    </row>
    <row r="167" spans="5:5" x14ac:dyDescent="0.25">
      <c r="E167" s="138"/>
    </row>
    <row r="168" spans="5:5" x14ac:dyDescent="0.25">
      <c r="E168" s="138"/>
    </row>
    <row r="169" spans="5:5" x14ac:dyDescent="0.25">
      <c r="E169" s="138"/>
    </row>
    <row r="170" spans="5:5" x14ac:dyDescent="0.25">
      <c r="E170" s="138"/>
    </row>
    <row r="171" spans="5:5" x14ac:dyDescent="0.25">
      <c r="E171" s="138"/>
    </row>
    <row r="172" spans="5:5" x14ac:dyDescent="0.25">
      <c r="E172" s="138"/>
    </row>
    <row r="173" spans="5:5" x14ac:dyDescent="0.25">
      <c r="E173" s="138"/>
    </row>
    <row r="174" spans="5:5" x14ac:dyDescent="0.25">
      <c r="E174" s="138"/>
    </row>
    <row r="175" spans="5:5" x14ac:dyDescent="0.25">
      <c r="E175" s="138"/>
    </row>
    <row r="176" spans="5:5" x14ac:dyDescent="0.25">
      <c r="E176" s="138"/>
    </row>
    <row r="177" spans="5:5" x14ac:dyDescent="0.25">
      <c r="E177" s="138"/>
    </row>
    <row r="178" spans="5:5" x14ac:dyDescent="0.25">
      <c r="E178" s="138"/>
    </row>
    <row r="179" spans="5:5" x14ac:dyDescent="0.25">
      <c r="E179" s="138"/>
    </row>
    <row r="180" spans="5:5" x14ac:dyDescent="0.25">
      <c r="E180" s="138"/>
    </row>
    <row r="181" spans="5:5" x14ac:dyDescent="0.25">
      <c r="E181" s="138"/>
    </row>
    <row r="182" spans="5:5" x14ac:dyDescent="0.25">
      <c r="E182" s="138"/>
    </row>
    <row r="183" spans="5:5" x14ac:dyDescent="0.25">
      <c r="E183" s="138"/>
    </row>
    <row r="184" spans="5:5" x14ac:dyDescent="0.25">
      <c r="E184" s="138"/>
    </row>
    <row r="185" spans="5:5" x14ac:dyDescent="0.25">
      <c r="E185" s="138"/>
    </row>
    <row r="186" spans="5:5" x14ac:dyDescent="0.25">
      <c r="E186" s="138"/>
    </row>
    <row r="187" spans="5:5" x14ac:dyDescent="0.25">
      <c r="E187" s="138"/>
    </row>
    <row r="188" spans="5:5" x14ac:dyDescent="0.25">
      <c r="E188" s="138"/>
    </row>
    <row r="189" spans="5:5" x14ac:dyDescent="0.25">
      <c r="E189" s="138"/>
    </row>
    <row r="190" spans="5:5" x14ac:dyDescent="0.25">
      <c r="E190" s="138"/>
    </row>
    <row r="191" spans="5:5" x14ac:dyDescent="0.25">
      <c r="E191" s="138"/>
    </row>
    <row r="192" spans="5:5" x14ac:dyDescent="0.25">
      <c r="E192" s="138"/>
    </row>
    <row r="193" spans="5:5" x14ac:dyDescent="0.25">
      <c r="E193" s="138"/>
    </row>
    <row r="194" spans="5:5" x14ac:dyDescent="0.25">
      <c r="E194" s="138"/>
    </row>
    <row r="195" spans="5:5" x14ac:dyDescent="0.25">
      <c r="E195" s="138"/>
    </row>
    <row r="196" spans="5:5" x14ac:dyDescent="0.25">
      <c r="E196" s="138"/>
    </row>
    <row r="197" spans="5:5" x14ac:dyDescent="0.25">
      <c r="E197" s="138"/>
    </row>
    <row r="198" spans="5:5" x14ac:dyDescent="0.25">
      <c r="E198" s="138"/>
    </row>
    <row r="199" spans="5:5" x14ac:dyDescent="0.25">
      <c r="E199" s="138"/>
    </row>
    <row r="200" spans="5:5" x14ac:dyDescent="0.25">
      <c r="E200" s="138"/>
    </row>
    <row r="201" spans="5:5" x14ac:dyDescent="0.25">
      <c r="E201" s="138"/>
    </row>
    <row r="202" spans="5:5" x14ac:dyDescent="0.25">
      <c r="E202" s="138"/>
    </row>
    <row r="203" spans="5:5" x14ac:dyDescent="0.25">
      <c r="E203" s="138"/>
    </row>
    <row r="204" spans="5:5" x14ac:dyDescent="0.25">
      <c r="E204" s="138"/>
    </row>
    <row r="205" spans="5:5" x14ac:dyDescent="0.25">
      <c r="E205" s="138"/>
    </row>
    <row r="206" spans="5:5" x14ac:dyDescent="0.25">
      <c r="E206" s="138"/>
    </row>
    <row r="207" spans="5:5" x14ac:dyDescent="0.25">
      <c r="E207" s="138"/>
    </row>
    <row r="208" spans="5:5" x14ac:dyDescent="0.25">
      <c r="E208" s="138"/>
    </row>
    <row r="209" spans="5:5" x14ac:dyDescent="0.25">
      <c r="E209" s="138"/>
    </row>
    <row r="210" spans="5:5" x14ac:dyDescent="0.25">
      <c r="E210" s="138"/>
    </row>
    <row r="211" spans="5:5" x14ac:dyDescent="0.25">
      <c r="E211" s="138"/>
    </row>
    <row r="212" spans="5:5" x14ac:dyDescent="0.25">
      <c r="E212" s="138"/>
    </row>
    <row r="213" spans="5:5" x14ac:dyDescent="0.25">
      <c r="E213" s="138"/>
    </row>
    <row r="214" spans="5:5" x14ac:dyDescent="0.25">
      <c r="E214" s="138"/>
    </row>
    <row r="215" spans="5:5" x14ac:dyDescent="0.25">
      <c r="E215" s="138"/>
    </row>
    <row r="216" spans="5:5" x14ac:dyDescent="0.25">
      <c r="E216" s="138"/>
    </row>
    <row r="217" spans="5:5" x14ac:dyDescent="0.25">
      <c r="E217" s="138"/>
    </row>
    <row r="218" spans="5:5" x14ac:dyDescent="0.25">
      <c r="E218" s="138"/>
    </row>
    <row r="219" spans="5:5" x14ac:dyDescent="0.25">
      <c r="E219" s="138"/>
    </row>
    <row r="220" spans="5:5" x14ac:dyDescent="0.25">
      <c r="E220" s="138"/>
    </row>
    <row r="221" spans="5:5" x14ac:dyDescent="0.25">
      <c r="E221" s="138"/>
    </row>
    <row r="222" spans="5:5" x14ac:dyDescent="0.25">
      <c r="E222" s="138"/>
    </row>
    <row r="223" spans="5:5" x14ac:dyDescent="0.25">
      <c r="E223" s="138"/>
    </row>
    <row r="224" spans="5:5" x14ac:dyDescent="0.25">
      <c r="E224" s="138"/>
    </row>
    <row r="225" spans="5:5" x14ac:dyDescent="0.25">
      <c r="E225" s="138"/>
    </row>
    <row r="226" spans="5:5" x14ac:dyDescent="0.25">
      <c r="E226" s="138"/>
    </row>
    <row r="227" spans="5:5" x14ac:dyDescent="0.25">
      <c r="E227" s="138"/>
    </row>
    <row r="228" spans="5:5" x14ac:dyDescent="0.25">
      <c r="E228" s="138"/>
    </row>
    <row r="229" spans="5:5" x14ac:dyDescent="0.25">
      <c r="E229" s="138"/>
    </row>
    <row r="230" spans="5:5" x14ac:dyDescent="0.25">
      <c r="E230" s="138"/>
    </row>
    <row r="231" spans="5:5" x14ac:dyDescent="0.25">
      <c r="E231" s="138"/>
    </row>
    <row r="232" spans="5:5" x14ac:dyDescent="0.25">
      <c r="E232" s="138"/>
    </row>
    <row r="233" spans="5:5" x14ac:dyDescent="0.25">
      <c r="E233" s="138"/>
    </row>
    <row r="234" spans="5:5" x14ac:dyDescent="0.25">
      <c r="E234" s="138"/>
    </row>
    <row r="235" spans="5:5" x14ac:dyDescent="0.25">
      <c r="E235" s="138"/>
    </row>
    <row r="236" spans="5:5" x14ac:dyDescent="0.25">
      <c r="E236" s="138"/>
    </row>
    <row r="237" spans="5:5" x14ac:dyDescent="0.25">
      <c r="E237" s="138"/>
    </row>
    <row r="238" spans="5:5" x14ac:dyDescent="0.25">
      <c r="E238" s="138"/>
    </row>
    <row r="239" spans="5:5" x14ac:dyDescent="0.25">
      <c r="E239" s="138"/>
    </row>
    <row r="240" spans="5:5" x14ac:dyDescent="0.25">
      <c r="E240" s="138"/>
    </row>
    <row r="241" spans="5:5" x14ac:dyDescent="0.25">
      <c r="E241" s="138"/>
    </row>
    <row r="242" spans="5:5" x14ac:dyDescent="0.25">
      <c r="E242" s="138"/>
    </row>
    <row r="243" spans="5:5" x14ac:dyDescent="0.25">
      <c r="E243" s="138"/>
    </row>
    <row r="244" spans="5:5" x14ac:dyDescent="0.25">
      <c r="E244" s="138"/>
    </row>
    <row r="245" spans="5:5" x14ac:dyDescent="0.25">
      <c r="E245" s="138"/>
    </row>
    <row r="246" spans="5:5" x14ac:dyDescent="0.25">
      <c r="E246" s="138"/>
    </row>
    <row r="247" spans="5:5" x14ac:dyDescent="0.25">
      <c r="E247" s="138"/>
    </row>
    <row r="248" spans="5:5" x14ac:dyDescent="0.25">
      <c r="E248" s="138"/>
    </row>
    <row r="249" spans="5:5" x14ac:dyDescent="0.25">
      <c r="E249" s="138"/>
    </row>
    <row r="250" spans="5:5" x14ac:dyDescent="0.25">
      <c r="E250" s="138"/>
    </row>
    <row r="251" spans="5:5" x14ac:dyDescent="0.25">
      <c r="E251" s="138"/>
    </row>
    <row r="252" spans="5:5" x14ac:dyDescent="0.25">
      <c r="E252" s="138"/>
    </row>
    <row r="253" spans="5:5" x14ac:dyDescent="0.25">
      <c r="E253" s="138"/>
    </row>
    <row r="254" spans="5:5" x14ac:dyDescent="0.25">
      <c r="E254" s="138"/>
    </row>
    <row r="255" spans="5:5" x14ac:dyDescent="0.25">
      <c r="E255" s="138"/>
    </row>
    <row r="256" spans="5:5" x14ac:dyDescent="0.25">
      <c r="E256" s="138"/>
    </row>
    <row r="257" spans="5:5" x14ac:dyDescent="0.25">
      <c r="E257" s="138"/>
    </row>
    <row r="258" spans="5:5" x14ac:dyDescent="0.25">
      <c r="E258" s="138"/>
    </row>
    <row r="259" spans="5:5" x14ac:dyDescent="0.25">
      <c r="E259" s="138"/>
    </row>
    <row r="260" spans="5:5" x14ac:dyDescent="0.25">
      <c r="E260" s="138"/>
    </row>
    <row r="261" spans="5:5" x14ac:dyDescent="0.25">
      <c r="E261" s="138"/>
    </row>
    <row r="262" spans="5:5" x14ac:dyDescent="0.25">
      <c r="E262" s="138"/>
    </row>
    <row r="263" spans="5:5" x14ac:dyDescent="0.25">
      <c r="E263" s="138"/>
    </row>
    <row r="264" spans="5:5" x14ac:dyDescent="0.25">
      <c r="E264" s="138"/>
    </row>
    <row r="265" spans="5:5" x14ac:dyDescent="0.25">
      <c r="E265" s="138"/>
    </row>
    <row r="266" spans="5:5" x14ac:dyDescent="0.25">
      <c r="E266" s="138"/>
    </row>
    <row r="267" spans="5:5" x14ac:dyDescent="0.25">
      <c r="E267" s="138"/>
    </row>
    <row r="268" spans="5:5" x14ac:dyDescent="0.25">
      <c r="E268" s="138"/>
    </row>
    <row r="269" spans="5:5" x14ac:dyDescent="0.25">
      <c r="E269" s="138"/>
    </row>
    <row r="270" spans="5:5" x14ac:dyDescent="0.25">
      <c r="E270" s="138"/>
    </row>
    <row r="271" spans="5:5" x14ac:dyDescent="0.25">
      <c r="E271" s="138"/>
    </row>
    <row r="272" spans="5:5" x14ac:dyDescent="0.25">
      <c r="E272" s="138"/>
    </row>
    <row r="273" spans="5:5" x14ac:dyDescent="0.25">
      <c r="E273" s="138"/>
    </row>
    <row r="274" spans="5:5" x14ac:dyDescent="0.25">
      <c r="E274" s="138"/>
    </row>
    <row r="275" spans="5:5" x14ac:dyDescent="0.25">
      <c r="E275" s="138"/>
    </row>
    <row r="276" spans="5:5" x14ac:dyDescent="0.25">
      <c r="E276" s="138"/>
    </row>
    <row r="277" spans="5:5" x14ac:dyDescent="0.25">
      <c r="E277" s="138"/>
    </row>
    <row r="278" spans="5:5" x14ac:dyDescent="0.25">
      <c r="E278" s="138"/>
    </row>
    <row r="279" spans="5:5" x14ac:dyDescent="0.25">
      <c r="E279" s="138"/>
    </row>
    <row r="280" spans="5:5" x14ac:dyDescent="0.25">
      <c r="E280" s="138"/>
    </row>
    <row r="281" spans="5:5" x14ac:dyDescent="0.25">
      <c r="E281" s="138"/>
    </row>
    <row r="282" spans="5:5" x14ac:dyDescent="0.25">
      <c r="E282" s="138"/>
    </row>
    <row r="283" spans="5:5" x14ac:dyDescent="0.25">
      <c r="E283" s="138"/>
    </row>
    <row r="284" spans="5:5" x14ac:dyDescent="0.25">
      <c r="E284" s="138"/>
    </row>
    <row r="285" spans="5:5" x14ac:dyDescent="0.25">
      <c r="E285" s="138"/>
    </row>
    <row r="286" spans="5:5" x14ac:dyDescent="0.25">
      <c r="E286" s="138"/>
    </row>
    <row r="287" spans="5:5" x14ac:dyDescent="0.25">
      <c r="E287" s="138"/>
    </row>
    <row r="288" spans="5:5" x14ac:dyDescent="0.25">
      <c r="E288" s="138"/>
    </row>
    <row r="289" spans="5:5" x14ac:dyDescent="0.25">
      <c r="E289" s="138"/>
    </row>
    <row r="290" spans="5:5" x14ac:dyDescent="0.25">
      <c r="E290" s="138"/>
    </row>
    <row r="291" spans="5:5" x14ac:dyDescent="0.25">
      <c r="E291" s="138"/>
    </row>
    <row r="292" spans="5:5" x14ac:dyDescent="0.25">
      <c r="E292" s="138"/>
    </row>
    <row r="293" spans="5:5" x14ac:dyDescent="0.25">
      <c r="E293" s="138"/>
    </row>
    <row r="294" spans="5:5" x14ac:dyDescent="0.25">
      <c r="E294" s="138"/>
    </row>
    <row r="295" spans="5:5" x14ac:dyDescent="0.25">
      <c r="E295" s="138"/>
    </row>
    <row r="296" spans="5:5" x14ac:dyDescent="0.25">
      <c r="E296" s="138"/>
    </row>
    <row r="297" spans="5:5" x14ac:dyDescent="0.25">
      <c r="E297" s="138"/>
    </row>
    <row r="298" spans="5:5" x14ac:dyDescent="0.25">
      <c r="E298" s="138"/>
    </row>
    <row r="299" spans="5:5" x14ac:dyDescent="0.25">
      <c r="E299" s="138"/>
    </row>
    <row r="300" spans="5:5" x14ac:dyDescent="0.25">
      <c r="E300" s="138"/>
    </row>
    <row r="301" spans="5:5" x14ac:dyDescent="0.25">
      <c r="E301" s="138"/>
    </row>
    <row r="302" spans="5:5" x14ac:dyDescent="0.25">
      <c r="E302" s="138"/>
    </row>
    <row r="303" spans="5:5" x14ac:dyDescent="0.25">
      <c r="E303" s="138"/>
    </row>
    <row r="304" spans="5:5" x14ac:dyDescent="0.25">
      <c r="E304" s="138"/>
    </row>
    <row r="305" spans="5:5" x14ac:dyDescent="0.25">
      <c r="E305" s="138"/>
    </row>
    <row r="306" spans="5:5" x14ac:dyDescent="0.25">
      <c r="E306" s="138"/>
    </row>
    <row r="307" spans="5:5" x14ac:dyDescent="0.25">
      <c r="E307" s="138"/>
    </row>
    <row r="308" spans="5:5" x14ac:dyDescent="0.25">
      <c r="E308" s="138"/>
    </row>
    <row r="309" spans="5:5" x14ac:dyDescent="0.25">
      <c r="E309" s="138"/>
    </row>
    <row r="310" spans="5:5" x14ac:dyDescent="0.25">
      <c r="E310" s="138"/>
    </row>
    <row r="311" spans="5:5" x14ac:dyDescent="0.25">
      <c r="E311" s="138"/>
    </row>
    <row r="312" spans="5:5" x14ac:dyDescent="0.25">
      <c r="E312" s="138"/>
    </row>
    <row r="313" spans="5:5" x14ac:dyDescent="0.25">
      <c r="E313" s="138"/>
    </row>
    <row r="314" spans="5:5" x14ac:dyDescent="0.25">
      <c r="E314" s="138"/>
    </row>
    <row r="315" spans="5:5" x14ac:dyDescent="0.25">
      <c r="E315" s="138"/>
    </row>
    <row r="316" spans="5:5" x14ac:dyDescent="0.25">
      <c r="E316" s="138"/>
    </row>
    <row r="317" spans="5:5" x14ac:dyDescent="0.25">
      <c r="E317" s="138"/>
    </row>
    <row r="318" spans="5:5" x14ac:dyDescent="0.25">
      <c r="E318" s="138"/>
    </row>
    <row r="319" spans="5:5" x14ac:dyDescent="0.25">
      <c r="E319" s="138"/>
    </row>
    <row r="320" spans="5:5" x14ac:dyDescent="0.25">
      <c r="E320" s="138"/>
    </row>
    <row r="321" spans="5:5" x14ac:dyDescent="0.25">
      <c r="E321" s="138"/>
    </row>
    <row r="322" spans="5:5" x14ac:dyDescent="0.25">
      <c r="E322" s="138"/>
    </row>
    <row r="323" spans="5:5" x14ac:dyDescent="0.25">
      <c r="E323" s="138"/>
    </row>
    <row r="324" spans="5:5" x14ac:dyDescent="0.25">
      <c r="E324" s="138"/>
    </row>
    <row r="325" spans="5:5" x14ac:dyDescent="0.25">
      <c r="E325" s="138"/>
    </row>
    <row r="326" spans="5:5" x14ac:dyDescent="0.25">
      <c r="E326" s="138"/>
    </row>
    <row r="327" spans="5:5" x14ac:dyDescent="0.25">
      <c r="E327" s="138"/>
    </row>
    <row r="328" spans="5:5" x14ac:dyDescent="0.25">
      <c r="E328" s="138"/>
    </row>
    <row r="329" spans="5:5" x14ac:dyDescent="0.25">
      <c r="E329" s="138"/>
    </row>
    <row r="330" spans="5:5" x14ac:dyDescent="0.25">
      <c r="E330" s="138"/>
    </row>
    <row r="331" spans="5:5" x14ac:dyDescent="0.25">
      <c r="E331" s="138"/>
    </row>
    <row r="332" spans="5:5" x14ac:dyDescent="0.25">
      <c r="E332" s="138"/>
    </row>
    <row r="333" spans="5:5" x14ac:dyDescent="0.25">
      <c r="E333" s="138"/>
    </row>
  </sheetData>
  <mergeCells count="4">
    <mergeCell ref="B26:C26"/>
    <mergeCell ref="B3:H3"/>
    <mergeCell ref="B2:H2"/>
    <mergeCell ref="B12:E12"/>
  </mergeCells>
  <phoneticPr fontId="0" type="noConversion"/>
  <printOptions gridLines="1"/>
  <pageMargins left="0.42" right="0.75" top="1" bottom="1" header="0.5" footer="0.5"/>
  <pageSetup scale="6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pageSetUpPr fitToPage="1"/>
  </sheetPr>
  <dimension ref="A1:M91"/>
  <sheetViews>
    <sheetView showGridLines="0" topLeftCell="A9" zoomScaleNormal="100" workbookViewId="0">
      <selection activeCell="N36" sqref="N36"/>
    </sheetView>
  </sheetViews>
  <sheetFormatPr defaultColWidth="7.88671875" defaultRowHeight="13.2" x14ac:dyDescent="0.25"/>
  <cols>
    <col min="1" max="1" width="5.33203125" style="1" customWidth="1"/>
    <col min="2" max="2" width="10.33203125" style="1" customWidth="1"/>
    <col min="3" max="3" width="46.5546875" style="1" customWidth="1"/>
    <col min="4" max="9" width="7.109375" style="1" customWidth="1"/>
    <col min="10" max="10" width="1.109375" style="1" customWidth="1"/>
    <col min="11" max="11" width="13.5546875" style="1" customWidth="1"/>
    <col min="12" max="12" width="24.88671875" style="1" customWidth="1"/>
    <col min="13" max="16" width="7.88671875" style="1"/>
    <col min="17" max="17" width="8.5546875" style="1" bestFit="1" customWidth="1"/>
    <col min="18" max="16384" width="7.88671875" style="1"/>
  </cols>
  <sheetData>
    <row r="1" spans="1:12" s="607" customFormat="1" hidden="1" x14ac:dyDescent="0.25">
      <c r="A1" s="677" t="s">
        <v>2100</v>
      </c>
    </row>
    <row r="2" spans="1:12" s="1508" customFormat="1" ht="30.75" hidden="1" customHeight="1" x14ac:dyDescent="0.25">
      <c r="A2" s="2299" t="s">
        <v>2193</v>
      </c>
      <c r="B2" s="2299"/>
      <c r="C2" s="2299"/>
      <c r="D2" s="2299"/>
      <c r="E2" s="2299"/>
      <c r="F2" s="2299"/>
      <c r="G2" s="2299"/>
      <c r="H2" s="2299"/>
      <c r="I2" s="2299"/>
      <c r="J2" s="2299"/>
      <c r="K2" s="2299"/>
      <c r="L2" s="2299"/>
    </row>
    <row r="3" spans="1:12" s="607" customFormat="1" ht="32.25" hidden="1" customHeight="1" x14ac:dyDescent="0.25">
      <c r="A3" s="2299" t="s">
        <v>2117</v>
      </c>
      <c r="B3" s="2299"/>
      <c r="C3" s="2299"/>
      <c r="D3" s="2299"/>
      <c r="E3" s="2299"/>
      <c r="F3" s="2299"/>
      <c r="G3" s="2299"/>
      <c r="H3" s="2299"/>
      <c r="I3" s="2299"/>
      <c r="J3" s="2299"/>
      <c r="K3" s="2299"/>
      <c r="L3" s="2299"/>
    </row>
    <row r="4" spans="1:12" s="607" customFormat="1" ht="22.5" hidden="1" customHeight="1" x14ac:dyDescent="0.25">
      <c r="A4" s="2299" t="s">
        <v>2119</v>
      </c>
      <c r="B4" s="2299"/>
      <c r="C4" s="2299"/>
      <c r="D4" s="2299"/>
      <c r="E4" s="2299"/>
      <c r="F4" s="2299"/>
      <c r="G4" s="2299"/>
      <c r="H4" s="2299"/>
      <c r="I4" s="2299"/>
      <c r="J4" s="2299"/>
      <c r="K4" s="2299"/>
      <c r="L4" s="2299"/>
    </row>
    <row r="5" spans="1:12" s="607" customFormat="1" ht="23.25" hidden="1" customHeight="1" x14ac:dyDescent="0.25">
      <c r="A5" s="2299" t="s">
        <v>2118</v>
      </c>
      <c r="B5" s="2299"/>
      <c r="C5" s="2299"/>
      <c r="D5" s="2299"/>
      <c r="E5" s="2299"/>
      <c r="F5" s="2299"/>
      <c r="G5" s="2299"/>
      <c r="H5" s="2299"/>
      <c r="I5" s="2299"/>
      <c r="J5" s="2299"/>
      <c r="K5" s="2299"/>
      <c r="L5" s="2299"/>
    </row>
    <row r="6" spans="1:12" s="607" customFormat="1" ht="45" hidden="1" customHeight="1" x14ac:dyDescent="0.25">
      <c r="A6" s="2299" t="s">
        <v>2126</v>
      </c>
      <c r="B6" s="2299"/>
      <c r="C6" s="2299"/>
      <c r="D6" s="2299"/>
      <c r="E6" s="2299"/>
      <c r="F6" s="2299"/>
      <c r="G6" s="2299"/>
      <c r="H6" s="2299"/>
      <c r="I6" s="2299"/>
      <c r="J6" s="2299"/>
      <c r="K6" s="2299"/>
      <c r="L6" s="2299"/>
    </row>
    <row r="7" spans="1:12" s="607" customFormat="1" hidden="1" x14ac:dyDescent="0.25"/>
    <row r="8" spans="1:12" s="607" customFormat="1" hidden="1" x14ac:dyDescent="0.25">
      <c r="A8" s="1574"/>
      <c r="B8" s="1574"/>
      <c r="C8" s="1574"/>
      <c r="D8" s="1574"/>
      <c r="E8" s="1574"/>
      <c r="F8" s="1574"/>
      <c r="G8" s="1574"/>
      <c r="H8" s="1574"/>
      <c r="I8" s="1574"/>
      <c r="J8" s="1574"/>
      <c r="K8" s="1574"/>
      <c r="L8" s="1574"/>
    </row>
    <row r="9" spans="1:12" ht="13.8" thickBot="1" x14ac:dyDescent="0.3">
      <c r="D9" s="424"/>
      <c r="E9" s="424"/>
      <c r="F9" s="424"/>
      <c r="G9" s="424"/>
      <c r="H9" s="424"/>
      <c r="I9" s="406" t="s">
        <v>82</v>
      </c>
      <c r="K9" s="6"/>
      <c r="L9" s="6"/>
    </row>
    <row r="10" spans="1:12" ht="25.5" customHeight="1" thickBot="1" x14ac:dyDescent="0.3">
      <c r="B10" s="424"/>
      <c r="C10" s="424"/>
      <c r="D10" s="424"/>
      <c r="E10" s="424"/>
      <c r="F10" s="424"/>
      <c r="G10" s="424"/>
      <c r="H10" s="424"/>
      <c r="I10" s="406" t="s">
        <v>85</v>
      </c>
      <c r="K10" s="6"/>
      <c r="L10" s="6"/>
    </row>
    <row r="11" spans="1:12" ht="13.8" thickBot="1" x14ac:dyDescent="0.3">
      <c r="B11" s="199"/>
      <c r="C11" s="211"/>
      <c r="D11" s="305"/>
      <c r="F11" s="305"/>
      <c r="G11" s="305"/>
      <c r="H11" s="305"/>
      <c r="I11" s="305"/>
      <c r="J11" s="305"/>
      <c r="K11" s="305"/>
      <c r="L11" s="305"/>
    </row>
    <row r="12" spans="1:12" ht="15.6" x14ac:dyDescent="0.3">
      <c r="B12" s="2271" t="s">
        <v>1403</v>
      </c>
      <c r="C12" s="2272"/>
      <c r="D12" s="2272"/>
      <c r="E12" s="2272"/>
      <c r="F12" s="2272"/>
      <c r="G12" s="2272"/>
      <c r="H12" s="2272"/>
      <c r="I12" s="2272"/>
      <c r="J12" s="2272"/>
      <c r="K12" s="2272"/>
      <c r="L12" s="2301"/>
    </row>
    <row r="13" spans="1:12" s="607" customFormat="1" ht="15.6" x14ac:dyDescent="0.3">
      <c r="B13" s="2274" t="s">
        <v>1374</v>
      </c>
      <c r="C13" s="2275"/>
      <c r="D13" s="2275"/>
      <c r="E13" s="2275"/>
      <c r="F13" s="2275"/>
      <c r="G13" s="2275"/>
      <c r="H13" s="2275"/>
      <c r="I13" s="2275"/>
      <c r="J13" s="2275"/>
      <c r="K13" s="2275"/>
      <c r="L13" s="2295"/>
    </row>
    <row r="14" spans="1:12" ht="15.6" x14ac:dyDescent="0.3">
      <c r="B14" s="2274" t="s">
        <v>1378</v>
      </c>
      <c r="C14" s="2275"/>
      <c r="D14" s="2275"/>
      <c r="E14" s="2275"/>
      <c r="F14" s="2275"/>
      <c r="G14" s="2275"/>
      <c r="H14" s="2275"/>
      <c r="I14" s="2275"/>
      <c r="J14" s="2275"/>
      <c r="K14" s="2275"/>
      <c r="L14" s="2295"/>
    </row>
    <row r="15" spans="1:12" ht="15.6" x14ac:dyDescent="0.3">
      <c r="B15" s="2283" t="s">
        <v>258</v>
      </c>
      <c r="C15" s="2284"/>
      <c r="D15" s="2284"/>
      <c r="E15" s="1365"/>
      <c r="F15" s="1365"/>
      <c r="G15" s="1365"/>
      <c r="H15" s="1365"/>
      <c r="I15" s="1365"/>
      <c r="J15" s="1365"/>
      <c r="K15" s="1365"/>
      <c r="L15" s="1371"/>
    </row>
    <row r="16" spans="1:12" ht="15.6" x14ac:dyDescent="0.3">
      <c r="B16" s="10" t="s">
        <v>259</v>
      </c>
      <c r="C16" s="609"/>
      <c r="D16" s="609"/>
      <c r="E16" s="1365"/>
      <c r="F16" s="1365"/>
      <c r="G16" s="83" t="s">
        <v>967</v>
      </c>
      <c r="H16" s="612"/>
      <c r="I16" s="612"/>
      <c r="J16" s="612"/>
      <c r="K16" s="612"/>
      <c r="L16" s="1371"/>
    </row>
    <row r="17" spans="2:13" x14ac:dyDescent="0.25">
      <c r="B17" s="47" t="s">
        <v>508</v>
      </c>
      <c r="C17" s="609"/>
      <c r="D17" s="551" t="s">
        <v>839</v>
      </c>
      <c r="E17" s="551"/>
      <c r="F17" s="608"/>
      <c r="G17" s="608"/>
      <c r="H17" s="612"/>
      <c r="I17" s="612"/>
      <c r="J17" s="612"/>
      <c r="K17" s="612"/>
      <c r="L17" s="40"/>
    </row>
    <row r="18" spans="2:13" s="607" customFormat="1" x14ac:dyDescent="0.25">
      <c r="B18" s="47"/>
      <c r="C18" s="609"/>
      <c r="D18" s="869"/>
      <c r="E18" s="869"/>
      <c r="F18" s="867"/>
      <c r="G18" s="867"/>
      <c r="H18" s="612"/>
      <c r="I18" s="612"/>
      <c r="J18" s="612"/>
      <c r="K18" s="612"/>
      <c r="L18" s="40"/>
    </row>
    <row r="19" spans="2:13" x14ac:dyDescent="0.25">
      <c r="B19" s="10"/>
      <c r="C19" s="612"/>
      <c r="D19" s="612"/>
      <c r="E19" s="612"/>
      <c r="F19" s="612"/>
      <c r="G19" s="612"/>
      <c r="H19" s="612"/>
      <c r="I19" s="612"/>
      <c r="J19" s="612"/>
      <c r="K19" s="612"/>
      <c r="L19" s="40"/>
    </row>
    <row r="20" spans="2:13" ht="13.8" thickBot="1" x14ac:dyDescent="0.3">
      <c r="B20" s="10"/>
      <c r="C20" s="6" t="s">
        <v>1366</v>
      </c>
      <c r="D20" s="6"/>
      <c r="E20" s="6"/>
      <c r="F20" s="6" t="s">
        <v>1408</v>
      </c>
      <c r="G20" s="6"/>
      <c r="H20" s="6"/>
      <c r="I20" s="6"/>
      <c r="J20" s="6"/>
      <c r="K20" s="6"/>
      <c r="L20" s="50"/>
    </row>
    <row r="21" spans="2:13" x14ac:dyDescent="0.25">
      <c r="B21" s="10"/>
      <c r="C21" s="612"/>
      <c r="D21" s="612"/>
      <c r="E21" s="612"/>
      <c r="F21" s="612"/>
      <c r="G21" s="612"/>
      <c r="H21" s="612"/>
      <c r="I21" s="612"/>
      <c r="J21" s="612"/>
      <c r="K21" s="612"/>
      <c r="L21" s="40"/>
    </row>
    <row r="22" spans="2:13" ht="13.8" thickBot="1" x14ac:dyDescent="0.3">
      <c r="B22" s="10"/>
      <c r="C22" s="612"/>
      <c r="D22" s="612"/>
      <c r="E22" s="612"/>
      <c r="F22" s="612"/>
      <c r="G22" s="612"/>
      <c r="H22" s="612"/>
      <c r="I22" s="612"/>
      <c r="J22" s="612"/>
      <c r="K22" s="612"/>
      <c r="L22" s="40"/>
    </row>
    <row r="23" spans="2:13" x14ac:dyDescent="0.25">
      <c r="B23" s="1018" t="s">
        <v>1380</v>
      </c>
      <c r="C23" s="770" t="s">
        <v>1367</v>
      </c>
      <c r="D23" s="771" t="s">
        <v>1368</v>
      </c>
      <c r="E23" s="771" t="s">
        <v>1377</v>
      </c>
      <c r="F23" s="771" t="s">
        <v>1369</v>
      </c>
      <c r="G23" s="771" t="s">
        <v>1370</v>
      </c>
      <c r="H23" s="771" t="s">
        <v>1122</v>
      </c>
      <c r="I23" s="771" t="s">
        <v>1120</v>
      </c>
      <c r="J23" s="771"/>
      <c r="K23" s="771" t="s">
        <v>1371</v>
      </c>
      <c r="L23" s="772" t="s">
        <v>1371</v>
      </c>
    </row>
    <row r="24" spans="2:13" x14ac:dyDescent="0.25">
      <c r="B24" s="10"/>
      <c r="C24" s="10"/>
      <c r="D24" s="612"/>
      <c r="E24" s="612"/>
      <c r="F24" s="612"/>
      <c r="G24" s="612"/>
      <c r="H24" s="1368" t="s">
        <v>1993</v>
      </c>
      <c r="I24" s="1368" t="s">
        <v>1119</v>
      </c>
      <c r="J24" s="612"/>
      <c r="K24" s="1368" t="s">
        <v>1372</v>
      </c>
      <c r="L24" s="12" t="s">
        <v>1373</v>
      </c>
    </row>
    <row r="25" spans="2:13" ht="13.8" thickBot="1" x14ac:dyDescent="0.3">
      <c r="B25" s="10"/>
      <c r="C25" s="13"/>
      <c r="D25" s="14"/>
      <c r="E25" s="14"/>
      <c r="F25" s="14"/>
      <c r="G25" s="14"/>
      <c r="H25" s="14"/>
      <c r="I25" s="14"/>
      <c r="J25" s="14"/>
      <c r="K25" s="15"/>
      <c r="L25" s="16"/>
    </row>
    <row r="26" spans="2:13" ht="13.8" thickTop="1" x14ac:dyDescent="0.25">
      <c r="B26" s="1374" t="s">
        <v>1375</v>
      </c>
      <c r="C26" s="2152" t="s">
        <v>2113</v>
      </c>
      <c r="D26" s="424" t="s">
        <v>1403</v>
      </c>
      <c r="E26" s="424"/>
      <c r="F26" s="424"/>
      <c r="G26" s="424"/>
      <c r="H26" s="424"/>
      <c r="I26" s="424"/>
      <c r="J26" s="612"/>
      <c r="K26" s="18"/>
      <c r="L26" s="825"/>
      <c r="M26" s="677"/>
    </row>
    <row r="27" spans="2:13" x14ac:dyDescent="0.25">
      <c r="B27" s="10"/>
      <c r="C27" s="1107">
        <v>485898</v>
      </c>
      <c r="D27" s="407">
        <v>12220</v>
      </c>
      <c r="E27" s="407" t="s">
        <v>262</v>
      </c>
      <c r="F27" s="407" t="s">
        <v>262</v>
      </c>
      <c r="G27" s="407" t="s">
        <v>262</v>
      </c>
      <c r="H27" s="407">
        <v>2017</v>
      </c>
      <c r="I27" s="407"/>
      <c r="J27" s="612"/>
      <c r="K27" s="824">
        <v>1600000</v>
      </c>
      <c r="L27" s="827"/>
      <c r="M27" s="677" t="s">
        <v>2116</v>
      </c>
    </row>
    <row r="28" spans="2:13" x14ac:dyDescent="0.25">
      <c r="B28" s="905"/>
      <c r="C28" s="1140" t="s">
        <v>2114</v>
      </c>
      <c r="D28" s="407"/>
      <c r="E28" s="407"/>
      <c r="F28" s="407"/>
      <c r="G28" s="407"/>
      <c r="H28" s="407"/>
      <c r="I28" s="407"/>
      <c r="J28" s="612"/>
      <c r="K28" s="828"/>
      <c r="L28" s="829"/>
      <c r="M28" s="677"/>
    </row>
    <row r="29" spans="2:13" x14ac:dyDescent="0.25">
      <c r="B29" s="905"/>
      <c r="C29" s="1173">
        <v>298402</v>
      </c>
      <c r="D29" s="407">
        <v>12220</v>
      </c>
      <c r="E29" s="407" t="s">
        <v>262</v>
      </c>
      <c r="F29" s="407" t="s">
        <v>262</v>
      </c>
      <c r="G29" s="407" t="s">
        <v>262</v>
      </c>
      <c r="H29" s="407">
        <v>2017</v>
      </c>
      <c r="I29" s="407"/>
      <c r="J29" s="612"/>
      <c r="K29" s="824"/>
      <c r="L29" s="1154">
        <v>1600000</v>
      </c>
      <c r="M29" s="677" t="s">
        <v>2115</v>
      </c>
    </row>
    <row r="30" spans="2:13" x14ac:dyDescent="0.25">
      <c r="B30" s="10"/>
      <c r="C30" s="1107"/>
      <c r="D30" s="407"/>
      <c r="E30" s="407"/>
      <c r="F30" s="407"/>
      <c r="G30" s="407"/>
      <c r="H30" s="407"/>
      <c r="I30" s="407"/>
      <c r="J30" s="612"/>
      <c r="K30" s="824"/>
      <c r="L30" s="827"/>
      <c r="M30" s="677"/>
    </row>
    <row r="31" spans="2:13" x14ac:dyDescent="0.25">
      <c r="B31" s="10"/>
      <c r="C31" s="1108" t="s">
        <v>1099</v>
      </c>
      <c r="D31" s="563"/>
      <c r="E31" s="563"/>
      <c r="F31" s="563"/>
      <c r="G31" s="563"/>
      <c r="H31" s="563"/>
      <c r="I31" s="563"/>
      <c r="J31" s="434"/>
      <c r="K31" s="572"/>
      <c r="L31" s="573"/>
      <c r="M31" s="677"/>
    </row>
    <row r="32" spans="2:13" x14ac:dyDescent="0.25">
      <c r="B32" s="10"/>
      <c r="C32" s="1173">
        <v>311100</v>
      </c>
      <c r="D32" s="563">
        <v>12220</v>
      </c>
      <c r="E32" s="563"/>
      <c r="F32" s="563"/>
      <c r="G32" s="563"/>
      <c r="H32" s="407">
        <v>2017</v>
      </c>
      <c r="I32" s="563"/>
      <c r="J32" s="434"/>
      <c r="K32" s="572">
        <v>1600000</v>
      </c>
      <c r="L32" s="573"/>
    </row>
    <row r="33" spans="2:13" x14ac:dyDescent="0.25">
      <c r="B33" s="10"/>
      <c r="C33" s="1140" t="s">
        <v>1100</v>
      </c>
      <c r="D33" s="563"/>
      <c r="E33" s="563"/>
      <c r="F33" s="563"/>
      <c r="G33" s="563"/>
      <c r="H33" s="563"/>
      <c r="I33" s="563"/>
      <c r="J33" s="434"/>
      <c r="K33" s="572"/>
      <c r="L33" s="573"/>
    </row>
    <row r="34" spans="2:13" x14ac:dyDescent="0.25">
      <c r="B34" s="10"/>
      <c r="C34" s="1173" t="s">
        <v>1080</v>
      </c>
      <c r="D34" s="563">
        <v>12220</v>
      </c>
      <c r="E34" s="563"/>
      <c r="F34" s="563"/>
      <c r="G34" s="563"/>
      <c r="H34" s="407">
        <v>2017</v>
      </c>
      <c r="I34" s="563"/>
      <c r="J34" s="434"/>
      <c r="K34" s="572"/>
      <c r="L34" s="573">
        <v>1600000</v>
      </c>
    </row>
    <row r="35" spans="2:13" s="607" customFormat="1" x14ac:dyDescent="0.25">
      <c r="B35" s="10"/>
      <c r="C35" s="1173"/>
      <c r="D35" s="563"/>
      <c r="E35" s="563"/>
      <c r="F35" s="563"/>
      <c r="G35" s="563"/>
      <c r="H35" s="407"/>
      <c r="I35" s="563"/>
      <c r="J35" s="434"/>
      <c r="K35" s="572"/>
      <c r="L35" s="573"/>
    </row>
    <row r="36" spans="2:13" x14ac:dyDescent="0.25">
      <c r="B36" s="10"/>
      <c r="C36" s="1140" t="s">
        <v>725</v>
      </c>
      <c r="D36" s="407"/>
      <c r="E36" s="407"/>
      <c r="F36" s="407"/>
      <c r="G36" s="407"/>
      <c r="H36" s="407"/>
      <c r="I36" s="407"/>
      <c r="J36" s="612"/>
      <c r="K36" s="824"/>
      <c r="L36" s="827"/>
    </row>
    <row r="37" spans="2:13" x14ac:dyDescent="0.25">
      <c r="B37" s="10"/>
      <c r="C37" s="1107" t="s">
        <v>1080</v>
      </c>
      <c r="D37" s="407">
        <v>12220</v>
      </c>
      <c r="E37" s="407" t="s">
        <v>262</v>
      </c>
      <c r="F37" s="407" t="s">
        <v>262</v>
      </c>
      <c r="G37" s="407" t="s">
        <v>262</v>
      </c>
      <c r="H37" s="407">
        <v>2017</v>
      </c>
      <c r="I37" s="407"/>
      <c r="J37" s="612"/>
      <c r="K37" s="824">
        <v>1600000</v>
      </c>
      <c r="L37" s="827"/>
    </row>
    <row r="38" spans="2:13" x14ac:dyDescent="0.25">
      <c r="B38" s="10"/>
      <c r="C38" s="2152" t="s">
        <v>2093</v>
      </c>
      <c r="D38" s="407"/>
      <c r="E38" s="407"/>
      <c r="F38" s="407"/>
      <c r="G38" s="407"/>
      <c r="H38" s="407"/>
      <c r="I38" s="407"/>
      <c r="J38" s="612"/>
      <c r="K38" s="824"/>
      <c r="L38" s="827"/>
    </row>
    <row r="39" spans="2:13" x14ac:dyDescent="0.25">
      <c r="B39" s="10"/>
      <c r="C39" s="1107">
        <v>329200</v>
      </c>
      <c r="D39" s="407">
        <v>12220</v>
      </c>
      <c r="E39" s="407" t="s">
        <v>262</v>
      </c>
      <c r="F39" s="407" t="s">
        <v>262</v>
      </c>
      <c r="G39" s="407" t="s">
        <v>262</v>
      </c>
      <c r="H39" s="407">
        <v>2017</v>
      </c>
      <c r="I39" s="407"/>
      <c r="J39" s="612"/>
      <c r="K39" s="824"/>
      <c r="L39" s="827">
        <v>1600000</v>
      </c>
    </row>
    <row r="40" spans="2:13" ht="13.8" thickBot="1" x14ac:dyDescent="0.3">
      <c r="B40" s="10"/>
      <c r="C40" s="1107"/>
      <c r="D40" s="407"/>
      <c r="E40" s="407"/>
      <c r="F40" s="407"/>
      <c r="G40" s="407"/>
      <c r="H40" s="407"/>
      <c r="I40" s="407"/>
      <c r="J40" s="612"/>
      <c r="K40" s="824"/>
      <c r="L40" s="827"/>
    </row>
    <row r="41" spans="2:13" x14ac:dyDescent="0.25">
      <c r="B41" s="10"/>
      <c r="C41" s="1372"/>
      <c r="D41" s="1373"/>
      <c r="E41" s="1373"/>
      <c r="F41" s="1373"/>
      <c r="G41" s="1373"/>
      <c r="H41" s="1373"/>
      <c r="I41" s="1373"/>
      <c r="J41" s="29"/>
      <c r="K41" s="30"/>
      <c r="L41" s="31"/>
    </row>
    <row r="42" spans="2:13" ht="13.8" thickBot="1" x14ac:dyDescent="0.3">
      <c r="B42" s="10"/>
      <c r="C42" s="10"/>
      <c r="D42" s="612"/>
      <c r="E42" s="612"/>
      <c r="F42" s="612"/>
      <c r="G42" s="612"/>
      <c r="H42" s="612"/>
      <c r="I42" s="612"/>
      <c r="J42" s="612"/>
      <c r="K42" s="32">
        <f>SUM(K27:K41)</f>
        <v>4800000</v>
      </c>
      <c r="L42" s="33">
        <f>SUM(L27:L41)</f>
        <v>4800000</v>
      </c>
    </row>
    <row r="43" spans="2:13" ht="14.4" thickTop="1" thickBot="1" x14ac:dyDescent="0.3">
      <c r="B43" s="10"/>
      <c r="C43" s="34"/>
      <c r="D43" s="6"/>
      <c r="E43" s="6"/>
      <c r="F43" s="6"/>
      <c r="G43" s="6"/>
      <c r="H43" s="6"/>
      <c r="I43" s="6"/>
      <c r="J43" s="6"/>
      <c r="K43" s="35"/>
      <c r="L43" s="36">
        <f>+L42-K42</f>
        <v>0</v>
      </c>
    </row>
    <row r="44" spans="2:13" x14ac:dyDescent="0.25">
      <c r="B44" s="10"/>
      <c r="C44" s="612"/>
      <c r="D44" s="612"/>
      <c r="E44" s="612"/>
      <c r="F44" s="612"/>
      <c r="G44" s="612"/>
      <c r="H44" s="612"/>
      <c r="I44" s="612"/>
      <c r="J44" s="612"/>
      <c r="K44" s="612"/>
      <c r="L44" s="40"/>
      <c r="M44" s="4"/>
    </row>
    <row r="45" spans="2:13" x14ac:dyDescent="0.25">
      <c r="B45" s="10"/>
      <c r="C45" s="2279" t="s">
        <v>1409</v>
      </c>
      <c r="D45" s="2279"/>
      <c r="E45" s="612"/>
      <c r="F45" s="612"/>
      <c r="G45" s="612"/>
      <c r="H45" s="612"/>
      <c r="I45" s="612"/>
      <c r="J45" s="612"/>
      <c r="K45" s="612"/>
      <c r="L45" s="619"/>
      <c r="M45" s="4"/>
    </row>
    <row r="46" spans="2:13" x14ac:dyDescent="0.25">
      <c r="B46" s="10"/>
      <c r="C46" s="41" t="s">
        <v>850</v>
      </c>
      <c r="D46" s="41"/>
      <c r="E46" s="41"/>
      <c r="F46" s="41"/>
      <c r="G46" s="41"/>
      <c r="H46" s="41"/>
      <c r="I46" s="41"/>
      <c r="J46" s="41"/>
      <c r="K46" s="41"/>
      <c r="L46" s="1389"/>
      <c r="M46" s="4"/>
    </row>
    <row r="47" spans="2:13" ht="14.25" customHeight="1" x14ac:dyDescent="0.25">
      <c r="B47" s="10"/>
      <c r="C47" s="41" t="s">
        <v>706</v>
      </c>
      <c r="D47" s="41"/>
      <c r="E47" s="41"/>
      <c r="F47" s="41"/>
      <c r="G47" s="41"/>
      <c r="H47" s="41"/>
      <c r="I47" s="41"/>
      <c r="J47" s="41"/>
      <c r="K47" s="41"/>
      <c r="L47" s="1389"/>
      <c r="M47" s="4"/>
    </row>
    <row r="48" spans="2:13" s="4" customFormat="1" x14ac:dyDescent="0.25">
      <c r="B48" s="10"/>
      <c r="C48" s="41" t="s">
        <v>1898</v>
      </c>
      <c r="D48" s="417"/>
      <c r="E48" s="417"/>
      <c r="F48" s="417"/>
      <c r="G48" s="417"/>
      <c r="H48" s="417"/>
      <c r="I48" s="417"/>
      <c r="J48" s="41"/>
      <c r="K48" s="41"/>
      <c r="L48" s="1389"/>
    </row>
    <row r="49" spans="2:13" s="612" customFormat="1" x14ac:dyDescent="0.25">
      <c r="B49" s="10"/>
      <c r="C49" s="41"/>
      <c r="D49" s="417"/>
      <c r="E49" s="417"/>
      <c r="F49" s="417"/>
      <c r="G49" s="417"/>
      <c r="H49" s="417"/>
      <c r="I49" s="417"/>
      <c r="J49" s="41"/>
      <c r="K49" s="41"/>
      <c r="L49" s="1389"/>
    </row>
    <row r="50" spans="2:13" s="612" customFormat="1" x14ac:dyDescent="0.25">
      <c r="B50" s="10"/>
      <c r="C50" s="2396" t="s">
        <v>2219</v>
      </c>
      <c r="D50" s="2396"/>
      <c r="E50" s="2396"/>
      <c r="F50" s="2396"/>
      <c r="G50" s="2396"/>
      <c r="H50" s="2396"/>
      <c r="I50" s="2396"/>
      <c r="J50" s="2396"/>
      <c r="K50" s="2396"/>
      <c r="L50" s="2397"/>
    </row>
    <row r="51" spans="2:13" s="4" customFormat="1" x14ac:dyDescent="0.25">
      <c r="B51" s="10"/>
      <c r="C51" s="2396"/>
      <c r="D51" s="2396"/>
      <c r="E51" s="2396"/>
      <c r="F51" s="2396"/>
      <c r="G51" s="2396"/>
      <c r="H51" s="2396"/>
      <c r="I51" s="2396"/>
      <c r="J51" s="2396"/>
      <c r="K51" s="2396"/>
      <c r="L51" s="2397"/>
      <c r="M51" s="1579"/>
    </row>
    <row r="52" spans="2:13" s="4" customFormat="1" x14ac:dyDescent="0.25">
      <c r="B52" s="10"/>
      <c r="C52" s="2396"/>
      <c r="D52" s="2396"/>
      <c r="E52" s="2396"/>
      <c r="F52" s="2396"/>
      <c r="G52" s="2396"/>
      <c r="H52" s="2396"/>
      <c r="I52" s="2396"/>
      <c r="J52" s="2396"/>
      <c r="K52" s="2396"/>
      <c r="L52" s="2397"/>
      <c r="M52" s="1579"/>
    </row>
    <row r="53" spans="2:13" s="4" customFormat="1" x14ac:dyDescent="0.25">
      <c r="B53" s="10"/>
      <c r="C53" s="2396"/>
      <c r="D53" s="2396"/>
      <c r="E53" s="2396"/>
      <c r="F53" s="2396"/>
      <c r="G53" s="2396"/>
      <c r="H53" s="2396"/>
      <c r="I53" s="2396"/>
      <c r="J53" s="2396"/>
      <c r="K53" s="2396"/>
      <c r="L53" s="2397"/>
    </row>
    <row r="54" spans="2:13" s="612" customFormat="1" x14ac:dyDescent="0.25">
      <c r="B54" s="10"/>
      <c r="C54" s="1644"/>
      <c r="D54" s="1645"/>
      <c r="E54" s="1645"/>
      <c r="F54" s="1645"/>
      <c r="G54" s="1645"/>
      <c r="H54" s="1645"/>
      <c r="I54" s="1645"/>
      <c r="J54" s="1644"/>
      <c r="K54" s="1644"/>
      <c r="L54" s="1646"/>
    </row>
    <row r="55" spans="2:13" s="612" customFormat="1" x14ac:dyDescent="0.25">
      <c r="B55" s="10"/>
      <c r="C55" s="1645" t="s">
        <v>2120</v>
      </c>
      <c r="D55" s="1645"/>
      <c r="E55" s="1645"/>
      <c r="F55" s="1645"/>
      <c r="G55" s="1645"/>
      <c r="H55" s="1645"/>
      <c r="I55" s="1645"/>
      <c r="J55" s="1644"/>
      <c r="K55" s="1644"/>
      <c r="L55" s="1646"/>
    </row>
    <row r="56" spans="2:13" s="612" customFormat="1" x14ac:dyDescent="0.25">
      <c r="B56" s="10"/>
      <c r="C56" s="41"/>
      <c r="D56" s="417"/>
      <c r="E56" s="417"/>
      <c r="F56" s="417"/>
      <c r="G56" s="417"/>
      <c r="H56" s="417"/>
      <c r="I56" s="417"/>
      <c r="J56" s="41"/>
      <c r="K56" s="41"/>
      <c r="L56" s="1389"/>
    </row>
    <row r="57" spans="2:13" x14ac:dyDescent="0.25">
      <c r="B57" s="10"/>
      <c r="C57" s="2394" t="s">
        <v>2125</v>
      </c>
      <c r="D57" s="2394"/>
      <c r="E57" s="2394"/>
      <c r="F57" s="2394"/>
      <c r="G57" s="2394"/>
      <c r="H57" s="2394"/>
      <c r="I57" s="2394"/>
      <c r="J57" s="2394"/>
      <c r="K57" s="2394"/>
      <c r="L57" s="2395"/>
      <c r="M57" s="4"/>
    </row>
    <row r="58" spans="2:13" x14ac:dyDescent="0.25">
      <c r="B58" s="10"/>
      <c r="C58" s="2394"/>
      <c r="D58" s="2394"/>
      <c r="E58" s="2394"/>
      <c r="F58" s="2394"/>
      <c r="G58" s="2394"/>
      <c r="H58" s="2394"/>
      <c r="I58" s="2394"/>
      <c r="J58" s="2394"/>
      <c r="K58" s="2394"/>
      <c r="L58" s="2395"/>
      <c r="M58" s="4"/>
    </row>
    <row r="59" spans="2:13" ht="12" customHeight="1" x14ac:dyDescent="0.25">
      <c r="B59" s="10"/>
      <c r="C59" s="2394"/>
      <c r="D59" s="2394"/>
      <c r="E59" s="2394"/>
      <c r="F59" s="2394"/>
      <c r="G59" s="2394"/>
      <c r="H59" s="2394"/>
      <c r="I59" s="2394"/>
      <c r="J59" s="2394"/>
      <c r="K59" s="2394"/>
      <c r="L59" s="2395"/>
      <c r="M59" s="4"/>
    </row>
    <row r="60" spans="2:13" ht="12" customHeight="1" x14ac:dyDescent="0.25">
      <c r="B60" s="10"/>
      <c r="C60" s="2394"/>
      <c r="D60" s="2394"/>
      <c r="E60" s="2394"/>
      <c r="F60" s="2394"/>
      <c r="G60" s="2394"/>
      <c r="H60" s="2394"/>
      <c r="I60" s="2394"/>
      <c r="J60" s="2394"/>
      <c r="K60" s="2394"/>
      <c r="L60" s="2395"/>
      <c r="M60" s="4"/>
    </row>
    <row r="61" spans="2:13" s="607" customFormat="1" ht="12" customHeight="1" x14ac:dyDescent="0.25">
      <c r="B61" s="10"/>
      <c r="C61" s="2394"/>
      <c r="D61" s="2394"/>
      <c r="E61" s="2394"/>
      <c r="F61" s="2394"/>
      <c r="G61" s="2394"/>
      <c r="H61" s="2394"/>
      <c r="I61" s="2394"/>
      <c r="J61" s="2394"/>
      <c r="K61" s="2394"/>
      <c r="L61" s="2395"/>
      <c r="M61" s="612"/>
    </row>
    <row r="62" spans="2:13" ht="5.25" customHeight="1" x14ac:dyDescent="0.25">
      <c r="B62" s="10"/>
      <c r="C62" s="41"/>
      <c r="D62" s="41"/>
      <c r="E62" s="41"/>
      <c r="F62" s="41"/>
      <c r="G62" s="41"/>
      <c r="H62" s="41"/>
      <c r="I62" s="41"/>
      <c r="J62" s="41"/>
      <c r="K62" s="41"/>
      <c r="L62" s="1389"/>
      <c r="M62" s="4"/>
    </row>
    <row r="63" spans="2:13" s="607" customFormat="1" x14ac:dyDescent="0.25">
      <c r="B63" s="10"/>
      <c r="C63" s="41"/>
      <c r="D63" s="41"/>
      <c r="E63" s="41"/>
      <c r="F63" s="41"/>
      <c r="G63" s="41"/>
      <c r="H63" s="41"/>
      <c r="I63" s="41"/>
      <c r="J63" s="41"/>
      <c r="K63" s="41"/>
      <c r="L63" s="1389"/>
      <c r="M63" s="612"/>
    </row>
    <row r="64" spans="2:13" s="607" customFormat="1" x14ac:dyDescent="0.25">
      <c r="B64" s="10"/>
      <c r="C64" s="41"/>
      <c r="D64" s="41"/>
      <c r="E64" s="41"/>
      <c r="F64" s="41"/>
      <c r="G64" s="41"/>
      <c r="H64" s="41"/>
      <c r="I64" s="41"/>
      <c r="J64" s="41"/>
      <c r="K64" s="41"/>
      <c r="L64" s="1389"/>
      <c r="M64" s="612"/>
    </row>
    <row r="65" spans="2:13" s="607" customFormat="1" x14ac:dyDescent="0.25">
      <c r="B65" s="10"/>
      <c r="C65" s="41"/>
      <c r="D65" s="41"/>
      <c r="E65" s="41"/>
      <c r="F65" s="41"/>
      <c r="G65" s="41"/>
      <c r="H65" s="41"/>
      <c r="I65" s="41"/>
      <c r="J65" s="41"/>
      <c r="K65" s="41"/>
      <c r="L65" s="1389"/>
      <c r="M65" s="612"/>
    </row>
    <row r="66" spans="2:13" s="607" customFormat="1" x14ac:dyDescent="0.25">
      <c r="B66" s="10"/>
      <c r="C66" s="41"/>
      <c r="D66" s="41"/>
      <c r="E66" s="41"/>
      <c r="F66" s="41"/>
      <c r="G66" s="41"/>
      <c r="H66" s="41"/>
      <c r="I66" s="41"/>
      <c r="J66" s="41"/>
      <c r="K66" s="41"/>
      <c r="L66" s="1389"/>
      <c r="M66" s="612"/>
    </row>
    <row r="67" spans="2:13" s="607" customFormat="1" x14ac:dyDescent="0.25">
      <c r="B67" s="10"/>
      <c r="C67" s="41"/>
      <c r="D67" s="41"/>
      <c r="E67" s="41"/>
      <c r="F67" s="41"/>
      <c r="G67" s="41"/>
      <c r="H67" s="41"/>
      <c r="I67" s="41"/>
      <c r="J67" s="41"/>
      <c r="K67" s="41"/>
      <c r="L67" s="1389"/>
      <c r="M67" s="612"/>
    </row>
    <row r="68" spans="2:13" s="607" customFormat="1" x14ac:dyDescent="0.25">
      <c r="B68" s="10"/>
      <c r="C68" s="41"/>
      <c r="D68" s="41"/>
      <c r="E68" s="41"/>
      <c r="F68" s="41"/>
      <c r="G68" s="41"/>
      <c r="H68" s="41"/>
      <c r="I68" s="41"/>
      <c r="J68" s="41"/>
      <c r="K68" s="41"/>
      <c r="L68" s="1389"/>
      <c r="M68" s="612"/>
    </row>
    <row r="69" spans="2:13" s="607" customFormat="1" x14ac:dyDescent="0.25">
      <c r="B69" s="10"/>
      <c r="C69" s="41"/>
      <c r="D69" s="41"/>
      <c r="E69" s="41"/>
      <c r="F69" s="41"/>
      <c r="G69" s="41"/>
      <c r="H69" s="41"/>
      <c r="I69" s="41"/>
      <c r="J69" s="41"/>
      <c r="K69" s="41"/>
      <c r="L69" s="1389"/>
      <c r="M69" s="612"/>
    </row>
    <row r="70" spans="2:13" s="607" customFormat="1" x14ac:dyDescent="0.25">
      <c r="B70" s="10"/>
      <c r="C70" s="41"/>
      <c r="D70" s="41"/>
      <c r="E70" s="41"/>
      <c r="F70" s="41"/>
      <c r="G70" s="41"/>
      <c r="H70" s="41"/>
      <c r="I70" s="41"/>
      <c r="J70" s="41"/>
      <c r="K70" s="41"/>
      <c r="L70" s="1389"/>
      <c r="M70" s="612"/>
    </row>
    <row r="71" spans="2:13" x14ac:dyDescent="0.25">
      <c r="B71" s="10"/>
      <c r="C71" s="609" t="s">
        <v>962</v>
      </c>
      <c r="D71" s="609"/>
      <c r="E71" s="612"/>
      <c r="F71" s="612" t="s">
        <v>705</v>
      </c>
      <c r="G71" s="612"/>
      <c r="H71" s="612"/>
      <c r="I71" s="612"/>
      <c r="J71" s="612"/>
      <c r="K71" s="612"/>
      <c r="L71" s="619"/>
      <c r="M71" s="4"/>
    </row>
    <row r="72" spans="2:13" ht="6.75" customHeight="1" x14ac:dyDescent="0.25">
      <c r="B72" s="10"/>
      <c r="C72" s="609"/>
      <c r="D72" s="609"/>
      <c r="E72" s="612"/>
      <c r="F72" s="612"/>
      <c r="G72" s="612"/>
      <c r="H72" s="612"/>
      <c r="I72" s="612"/>
      <c r="J72" s="612"/>
      <c r="K72" s="612"/>
      <c r="L72" s="619"/>
      <c r="M72" s="4"/>
    </row>
    <row r="73" spans="2:13" x14ac:dyDescent="0.25">
      <c r="B73" s="10"/>
      <c r="C73" s="609" t="s">
        <v>963</v>
      </c>
      <c r="D73" s="609"/>
      <c r="E73" s="612"/>
      <c r="F73" s="612" t="s">
        <v>909</v>
      </c>
      <c r="G73" s="612"/>
      <c r="H73" s="612"/>
      <c r="I73" s="612"/>
      <c r="J73" s="612"/>
      <c r="K73" s="612"/>
      <c r="L73" s="619"/>
      <c r="M73" s="4"/>
    </row>
    <row r="74" spans="2:13" x14ac:dyDescent="0.25">
      <c r="B74" s="10"/>
      <c r="C74" s="609" t="s">
        <v>964</v>
      </c>
      <c r="D74" s="609"/>
      <c r="E74" s="612"/>
      <c r="F74" s="612"/>
      <c r="G74" s="612"/>
      <c r="H74" s="612"/>
      <c r="I74" s="612"/>
      <c r="J74" s="612"/>
      <c r="K74" s="612"/>
      <c r="L74" s="619"/>
      <c r="M74" s="4"/>
    </row>
    <row r="75" spans="2:13" x14ac:dyDescent="0.25">
      <c r="B75" s="10"/>
      <c r="C75" s="609" t="s">
        <v>965</v>
      </c>
      <c r="D75" s="609"/>
      <c r="E75" s="612"/>
      <c r="F75" s="612"/>
      <c r="G75" s="612"/>
      <c r="H75" s="612"/>
      <c r="I75" s="612"/>
      <c r="J75" s="612"/>
      <c r="K75" s="612"/>
      <c r="L75" s="619"/>
      <c r="M75" s="4"/>
    </row>
    <row r="76" spans="2:13" ht="7.5" customHeight="1" x14ac:dyDescent="0.25">
      <c r="B76" s="10"/>
      <c r="C76" s="609"/>
      <c r="D76" s="609"/>
      <c r="E76" s="612"/>
      <c r="F76" s="612"/>
      <c r="G76" s="612"/>
      <c r="H76" s="612"/>
      <c r="I76" s="612"/>
      <c r="J76" s="612"/>
      <c r="K76" s="612"/>
      <c r="L76" s="619"/>
      <c r="M76" s="4"/>
    </row>
    <row r="77" spans="2:13" x14ac:dyDescent="0.25">
      <c r="B77" s="10"/>
      <c r="C77" s="609" t="s">
        <v>64</v>
      </c>
      <c r="D77" s="609"/>
      <c r="E77" s="295"/>
      <c r="F77" s="612" t="s">
        <v>683</v>
      </c>
      <c r="G77" s="612"/>
      <c r="H77" s="612"/>
      <c r="I77" s="612"/>
      <c r="J77" s="612"/>
      <c r="K77" s="612"/>
      <c r="L77" s="40"/>
      <c r="M77" s="4"/>
    </row>
    <row r="78" spans="2:13" x14ac:dyDescent="0.25">
      <c r="B78" s="10"/>
      <c r="C78" s="612"/>
      <c r="D78" s="612"/>
      <c r="E78" s="612"/>
      <c r="F78" s="612"/>
      <c r="G78" s="612"/>
      <c r="H78" s="612"/>
      <c r="I78" s="612"/>
      <c r="J78" s="612"/>
      <c r="K78" s="612"/>
      <c r="L78" s="40"/>
      <c r="M78" s="4"/>
    </row>
    <row r="79" spans="2:13" x14ac:dyDescent="0.25">
      <c r="B79" s="10"/>
      <c r="C79" s="612"/>
      <c r="D79" s="612"/>
      <c r="E79" s="612"/>
      <c r="F79" s="612"/>
      <c r="G79" s="612"/>
      <c r="H79" s="612"/>
      <c r="I79" s="609" t="s">
        <v>960</v>
      </c>
      <c r="J79" s="609"/>
      <c r="K79" s="609"/>
      <c r="L79" s="620">
        <v>39552</v>
      </c>
      <c r="M79" s="4"/>
    </row>
    <row r="80" spans="2:13" x14ac:dyDescent="0.25">
      <c r="B80" s="10"/>
      <c r="C80" s="41"/>
      <c r="D80" s="41"/>
      <c r="E80" s="41"/>
      <c r="F80" s="41"/>
      <c r="G80" s="41"/>
      <c r="H80" s="41"/>
      <c r="I80" s="609" t="s">
        <v>961</v>
      </c>
      <c r="J80" s="609"/>
      <c r="K80" s="609"/>
      <c r="L80" s="1433">
        <v>39930</v>
      </c>
      <c r="M80" s="4"/>
    </row>
    <row r="81" spans="2:13" x14ac:dyDescent="0.25">
      <c r="B81" s="10"/>
      <c r="C81" s="41"/>
      <c r="D81" s="41"/>
      <c r="E81" s="41"/>
      <c r="F81" s="41"/>
      <c r="G81" s="41"/>
      <c r="H81" s="41"/>
      <c r="I81" s="612"/>
      <c r="J81" s="41"/>
      <c r="K81" s="41"/>
      <c r="L81" s="1901">
        <v>42522</v>
      </c>
      <c r="M81" s="4"/>
    </row>
    <row r="82" spans="2:13" ht="13.8" thickBot="1" x14ac:dyDescent="0.3">
      <c r="B82" s="34"/>
      <c r="C82" s="6"/>
      <c r="D82" s="6"/>
      <c r="E82" s="6"/>
      <c r="F82" s="6"/>
      <c r="G82" s="6"/>
      <c r="H82" s="6"/>
      <c r="I82" s="6"/>
      <c r="J82" s="6"/>
      <c r="K82" s="6"/>
      <c r="L82" s="1391"/>
    </row>
    <row r="83" spans="2:13" x14ac:dyDescent="0.25">
      <c r="C83" s="71"/>
    </row>
    <row r="84" spans="2:13" x14ac:dyDescent="0.25">
      <c r="C84" s="4"/>
      <c r="L84" s="4"/>
    </row>
    <row r="86" spans="2:13" x14ac:dyDescent="0.25">
      <c r="C86" s="4"/>
      <c r="H86" s="4"/>
      <c r="I86" s="4"/>
      <c r="J86" s="4"/>
      <c r="K86" s="4"/>
      <c r="L86" s="4"/>
    </row>
    <row r="87" spans="2:13" x14ac:dyDescent="0.25">
      <c r="H87" s="4"/>
      <c r="I87" s="4"/>
      <c r="J87" s="4"/>
      <c r="K87" s="4"/>
      <c r="L87" s="4"/>
    </row>
    <row r="88" spans="2:13" x14ac:dyDescent="0.25">
      <c r="H88" s="4"/>
      <c r="I88" s="4"/>
      <c r="J88" s="4"/>
      <c r="K88" s="4"/>
      <c r="L88" s="4"/>
    </row>
    <row r="89" spans="2:13" x14ac:dyDescent="0.25">
      <c r="H89" s="4"/>
      <c r="I89" s="4"/>
      <c r="J89" s="4"/>
      <c r="K89" s="4"/>
      <c r="L89" s="4"/>
    </row>
    <row r="90" spans="2:13" x14ac:dyDescent="0.25">
      <c r="H90" s="4"/>
      <c r="I90" s="4"/>
      <c r="J90" s="4"/>
      <c r="K90" s="4"/>
      <c r="L90" s="4"/>
    </row>
    <row r="91" spans="2:13" x14ac:dyDescent="0.25">
      <c r="H91" s="4"/>
      <c r="I91" s="4"/>
      <c r="J91" s="4"/>
      <c r="K91" s="4"/>
      <c r="L91" s="4"/>
    </row>
  </sheetData>
  <mergeCells count="12">
    <mergeCell ref="C57:L61"/>
    <mergeCell ref="A2:L2"/>
    <mergeCell ref="C50:L53"/>
    <mergeCell ref="A3:L3"/>
    <mergeCell ref="A4:L4"/>
    <mergeCell ref="A5:L5"/>
    <mergeCell ref="A6:L6"/>
    <mergeCell ref="B12:L12"/>
    <mergeCell ref="B14:L14"/>
    <mergeCell ref="C45:D45"/>
    <mergeCell ref="B15:D15"/>
    <mergeCell ref="B13:L13"/>
  </mergeCells>
  <phoneticPr fontId="0" type="noConversion"/>
  <printOptions horizontalCentered="1"/>
  <pageMargins left="0.1" right="0.15" top="1" bottom="0.75" header="0.69" footer="0"/>
  <pageSetup scale="99" fitToHeight="15" orientation="landscape" r:id="rId1"/>
  <headerFooter alignWithMargins="0">
    <oddFooter>&amp;L&amp;"Times New Roman,Regular"&amp;9
Journal Entry Control Log
June 2016
&amp;R&amp;P of &amp;N
&amp;D   &amp;T</oddFooter>
  </headerFooter>
  <rowBreaks count="1" manualBreakCount="1">
    <brk id="44" min="1" max="11"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88"/>
  <sheetViews>
    <sheetView showGridLines="0" topLeftCell="A9" zoomScaleNormal="100" workbookViewId="0">
      <selection activeCell="G34" sqref="G34"/>
    </sheetView>
  </sheetViews>
  <sheetFormatPr defaultColWidth="7.88671875" defaultRowHeight="13.2" x14ac:dyDescent="0.25"/>
  <cols>
    <col min="1" max="1" width="8.44140625" style="1" customWidth="1"/>
    <col min="2" max="2" width="46.5546875" style="1" customWidth="1"/>
    <col min="3" max="4" width="7.109375" style="1" customWidth="1"/>
    <col min="5" max="5" width="7.5546875" style="1" customWidth="1"/>
    <col min="6" max="8" width="7.109375" style="1" customWidth="1"/>
    <col min="9" max="9" width="1.109375" style="1" customWidth="1"/>
    <col min="10" max="10" width="16.5546875" style="1" customWidth="1"/>
    <col min="11" max="11" width="24" style="1" customWidth="1"/>
    <col min="12" max="16384" width="7.88671875" style="1"/>
  </cols>
  <sheetData>
    <row r="1" spans="1:12" s="607" customFormat="1" hidden="1" x14ac:dyDescent="0.25">
      <c r="A1" s="677" t="s">
        <v>2100</v>
      </c>
    </row>
    <row r="2" spans="1:12" s="1508" customFormat="1" ht="30.75" hidden="1" customHeight="1" x14ac:dyDescent="0.25">
      <c r="A2" s="2299" t="s">
        <v>2193</v>
      </c>
      <c r="B2" s="2299"/>
      <c r="C2" s="2299"/>
      <c r="D2" s="2299"/>
      <c r="E2" s="2299"/>
      <c r="F2" s="2299"/>
      <c r="G2" s="2299"/>
      <c r="H2" s="2299"/>
      <c r="I2" s="2299"/>
      <c r="J2" s="2299"/>
      <c r="K2" s="2299"/>
      <c r="L2" s="2299"/>
    </row>
    <row r="3" spans="1:12" s="607" customFormat="1" ht="23.25" hidden="1" customHeight="1" x14ac:dyDescent="0.25">
      <c r="A3" s="2299" t="s">
        <v>2117</v>
      </c>
      <c r="B3" s="2299"/>
      <c r="C3" s="2299"/>
      <c r="D3" s="2299"/>
      <c r="E3" s="2299"/>
      <c r="F3" s="2299"/>
      <c r="G3" s="2299"/>
      <c r="H3" s="2299"/>
      <c r="I3" s="2299"/>
      <c r="J3" s="2299"/>
      <c r="K3" s="2299"/>
      <c r="L3" s="2299"/>
    </row>
    <row r="4" spans="1:12" s="607" customFormat="1" ht="27.75" hidden="1" customHeight="1" x14ac:dyDescent="0.25">
      <c r="A4" s="2299" t="s">
        <v>2119</v>
      </c>
      <c r="B4" s="2299"/>
      <c r="C4" s="2299"/>
      <c r="D4" s="2299"/>
      <c r="E4" s="2299"/>
      <c r="F4" s="2299"/>
      <c r="G4" s="2299"/>
      <c r="H4" s="2299"/>
      <c r="I4" s="2299"/>
      <c r="J4" s="2299"/>
      <c r="K4" s="2299"/>
      <c r="L4" s="2299"/>
    </row>
    <row r="5" spans="1:12" s="607" customFormat="1" ht="23.25" hidden="1" customHeight="1" x14ac:dyDescent="0.25">
      <c r="A5" s="2299" t="s">
        <v>2118</v>
      </c>
      <c r="B5" s="2299"/>
      <c r="C5" s="2299"/>
      <c r="D5" s="2299"/>
      <c r="E5" s="2299"/>
      <c r="F5" s="2299"/>
      <c r="G5" s="2299"/>
      <c r="H5" s="2299"/>
      <c r="I5" s="2299"/>
      <c r="J5" s="2299"/>
      <c r="K5" s="2299"/>
      <c r="L5" s="2299"/>
    </row>
    <row r="6" spans="1:12" s="607" customFormat="1" ht="39" hidden="1" customHeight="1" x14ac:dyDescent="0.25">
      <c r="A6" s="2299" t="s">
        <v>2126</v>
      </c>
      <c r="B6" s="2299"/>
      <c r="C6" s="2299"/>
      <c r="D6" s="2299"/>
      <c r="E6" s="2299"/>
      <c r="F6" s="2299"/>
      <c r="G6" s="2299"/>
      <c r="H6" s="2299"/>
      <c r="I6" s="2299"/>
      <c r="J6" s="2299"/>
      <c r="K6" s="2299"/>
      <c r="L6" s="2299"/>
    </row>
    <row r="7" spans="1:12" s="607" customFormat="1" hidden="1" x14ac:dyDescent="0.25"/>
    <row r="8" spans="1:12" s="607" customFormat="1" hidden="1" x14ac:dyDescent="0.25">
      <c r="A8" s="1574"/>
      <c r="B8" s="1574"/>
      <c r="C8" s="1574"/>
      <c r="D8" s="1574"/>
      <c r="E8" s="1574"/>
      <c r="F8" s="1574"/>
      <c r="G8" s="1574"/>
      <c r="H8" s="1574"/>
      <c r="I8" s="1574"/>
      <c r="J8" s="1574"/>
      <c r="K8" s="1574"/>
      <c r="L8" s="1574"/>
    </row>
    <row r="9" spans="1:12" x14ac:dyDescent="0.25">
      <c r="C9" s="424"/>
      <c r="D9" s="424"/>
      <c r="E9" s="424"/>
      <c r="F9" s="424"/>
      <c r="G9" s="424"/>
      <c r="H9" s="406" t="s">
        <v>82</v>
      </c>
      <c r="J9" s="69"/>
      <c r="K9" s="69"/>
    </row>
    <row r="10" spans="1:12" ht="25.5" customHeight="1" x14ac:dyDescent="0.25">
      <c r="A10" s="424"/>
      <c r="B10" s="424"/>
      <c r="C10" s="424"/>
      <c r="D10" s="424"/>
      <c r="E10" s="424"/>
      <c r="F10" s="424"/>
      <c r="G10" s="424"/>
      <c r="H10" s="406" t="s">
        <v>85</v>
      </c>
      <c r="J10" s="300"/>
      <c r="K10" s="300"/>
    </row>
    <row r="11" spans="1:12" ht="13.8" thickBot="1" x14ac:dyDescent="0.3">
      <c r="A11" s="3"/>
      <c r="B11" s="211"/>
      <c r="C11" s="305"/>
      <c r="D11" s="305"/>
      <c r="E11" s="305"/>
      <c r="F11" s="305"/>
      <c r="G11" s="305"/>
      <c r="H11" s="305"/>
      <c r="I11" s="305"/>
      <c r="J11" s="305"/>
      <c r="K11" s="305"/>
    </row>
    <row r="12" spans="1:12" ht="15.6" x14ac:dyDescent="0.3">
      <c r="A12" s="2271" t="s">
        <v>1403</v>
      </c>
      <c r="B12" s="2272"/>
      <c r="C12" s="2272"/>
      <c r="D12" s="2272"/>
      <c r="E12" s="2272"/>
      <c r="F12" s="2272"/>
      <c r="G12" s="2272"/>
      <c r="H12" s="2272"/>
      <c r="I12" s="2272"/>
      <c r="J12" s="2272"/>
      <c r="K12" s="2301"/>
    </row>
    <row r="13" spans="1:12" s="607" customFormat="1" ht="15.6" x14ac:dyDescent="0.3">
      <c r="A13" s="2274" t="s">
        <v>1374</v>
      </c>
      <c r="B13" s="2275"/>
      <c r="C13" s="2275"/>
      <c r="D13" s="2275"/>
      <c r="E13" s="2275"/>
      <c r="F13" s="2275"/>
      <c r="G13" s="2275"/>
      <c r="H13" s="2275"/>
      <c r="I13" s="2275"/>
      <c r="J13" s="2275"/>
      <c r="K13" s="2295"/>
    </row>
    <row r="14" spans="1:12" ht="15.6" x14ac:dyDescent="0.3">
      <c r="A14" s="2274" t="s">
        <v>1378</v>
      </c>
      <c r="B14" s="2275"/>
      <c r="C14" s="2275"/>
      <c r="D14" s="2275"/>
      <c r="E14" s="2275"/>
      <c r="F14" s="2275"/>
      <c r="G14" s="2275"/>
      <c r="H14" s="2275"/>
      <c r="I14" s="2275"/>
      <c r="J14" s="2275"/>
      <c r="K14" s="2295"/>
    </row>
    <row r="15" spans="1:12" ht="15.6" x14ac:dyDescent="0.3">
      <c r="A15" s="2283" t="s">
        <v>258</v>
      </c>
      <c r="B15" s="2284"/>
      <c r="C15" s="2284"/>
      <c r="D15" s="1365"/>
      <c r="E15" s="1365"/>
      <c r="F15" s="1365"/>
      <c r="G15" s="1365"/>
      <c r="H15" s="1365"/>
      <c r="I15" s="1365"/>
      <c r="J15" s="1365"/>
      <c r="K15" s="1371"/>
    </row>
    <row r="16" spans="1:12" ht="15.6" x14ac:dyDescent="0.3">
      <c r="A16" s="10" t="s">
        <v>259</v>
      </c>
      <c r="B16" s="609"/>
      <c r="C16" s="609"/>
      <c r="D16" s="1365"/>
      <c r="E16" s="1365"/>
      <c r="F16" s="83" t="s">
        <v>967</v>
      </c>
      <c r="G16" s="612"/>
      <c r="H16" s="612"/>
      <c r="I16" s="612"/>
      <c r="J16" s="612"/>
      <c r="K16" s="1371"/>
    </row>
    <row r="17" spans="1:11" x14ac:dyDescent="0.25">
      <c r="A17" s="47" t="s">
        <v>853</v>
      </c>
      <c r="B17" s="609"/>
      <c r="C17" s="554" t="s">
        <v>854</v>
      </c>
      <c r="D17" s="554"/>
      <c r="E17" s="555"/>
      <c r="F17" s="555"/>
      <c r="G17" s="555"/>
      <c r="H17" s="612"/>
      <c r="I17" s="612"/>
      <c r="J17" s="612"/>
      <c r="K17" s="40"/>
    </row>
    <row r="18" spans="1:11" x14ac:dyDescent="0.25">
      <c r="A18" s="10"/>
      <c r="B18" s="612"/>
      <c r="C18" s="612"/>
      <c r="D18" s="612"/>
      <c r="E18" s="612"/>
      <c r="F18" s="612"/>
      <c r="G18" s="612"/>
      <c r="H18" s="612"/>
      <c r="I18" s="612"/>
      <c r="J18" s="612"/>
      <c r="K18" s="40"/>
    </row>
    <row r="19" spans="1:11" x14ac:dyDescent="0.25">
      <c r="A19" s="10"/>
      <c r="B19" s="612"/>
      <c r="C19" s="612"/>
      <c r="D19" s="612"/>
      <c r="E19" s="612"/>
      <c r="F19" s="612"/>
      <c r="G19" s="612"/>
      <c r="H19" s="612"/>
      <c r="I19" s="612"/>
      <c r="J19" s="612"/>
      <c r="K19" s="40"/>
    </row>
    <row r="20" spans="1:11" ht="13.8" thickBot="1" x14ac:dyDescent="0.3">
      <c r="A20" s="10"/>
      <c r="B20" s="6" t="s">
        <v>1366</v>
      </c>
      <c r="C20" s="6"/>
      <c r="D20" s="6"/>
      <c r="E20" s="6" t="s">
        <v>1408</v>
      </c>
      <c r="F20" s="6"/>
      <c r="G20" s="6"/>
      <c r="H20" s="6"/>
      <c r="I20" s="6"/>
      <c r="J20" s="6"/>
      <c r="K20" s="50"/>
    </row>
    <row r="21" spans="1:11" x14ac:dyDescent="0.25">
      <c r="A21" s="10"/>
      <c r="B21" s="612"/>
      <c r="C21" s="612"/>
      <c r="D21" s="612"/>
      <c r="E21" s="612"/>
      <c r="F21" s="612"/>
      <c r="G21" s="612"/>
      <c r="H21" s="612"/>
      <c r="I21" s="612"/>
      <c r="J21" s="612"/>
      <c r="K21" s="40"/>
    </row>
    <row r="22" spans="1:11" ht="13.8" thickBot="1" x14ac:dyDescent="0.3">
      <c r="A22" s="10"/>
      <c r="B22" s="612"/>
      <c r="C22" s="612"/>
      <c r="D22" s="612"/>
      <c r="E22" s="612"/>
      <c r="F22" s="612"/>
      <c r="G22" s="612"/>
      <c r="H22" s="612"/>
      <c r="I22" s="612"/>
      <c r="J22" s="612"/>
      <c r="K22" s="40"/>
    </row>
    <row r="23" spans="1:11" x14ac:dyDescent="0.25">
      <c r="A23" s="48" t="s">
        <v>1380</v>
      </c>
      <c r="B23" s="770" t="s">
        <v>1367</v>
      </c>
      <c r="C23" s="771" t="s">
        <v>1368</v>
      </c>
      <c r="D23" s="771" t="s">
        <v>1377</v>
      </c>
      <c r="E23" s="771" t="s">
        <v>1369</v>
      </c>
      <c r="F23" s="771" t="s">
        <v>1370</v>
      </c>
      <c r="G23" s="771" t="s">
        <v>1122</v>
      </c>
      <c r="H23" s="771" t="s">
        <v>1120</v>
      </c>
      <c r="I23" s="771"/>
      <c r="J23" s="771" t="s">
        <v>1371</v>
      </c>
      <c r="K23" s="772" t="s">
        <v>1371</v>
      </c>
    </row>
    <row r="24" spans="1:11" x14ac:dyDescent="0.25">
      <c r="A24" s="10"/>
      <c r="B24" s="10"/>
      <c r="C24" s="612"/>
      <c r="D24" s="612"/>
      <c r="E24" s="612"/>
      <c r="F24" s="612"/>
      <c r="G24" s="1368" t="s">
        <v>1993</v>
      </c>
      <c r="H24" s="1368" t="s">
        <v>1119</v>
      </c>
      <c r="I24" s="612"/>
      <c r="J24" s="1368" t="s">
        <v>1372</v>
      </c>
      <c r="K24" s="12" t="s">
        <v>1373</v>
      </c>
    </row>
    <row r="25" spans="1:11" ht="13.8" thickBot="1" x14ac:dyDescent="0.3">
      <c r="A25" s="10"/>
      <c r="B25" s="13"/>
      <c r="C25" s="14"/>
      <c r="D25" s="14"/>
      <c r="E25" s="14"/>
      <c r="F25" s="14"/>
      <c r="G25" s="14"/>
      <c r="H25" s="14"/>
      <c r="I25" s="14"/>
      <c r="J25" s="15"/>
      <c r="K25" s="16"/>
    </row>
    <row r="26" spans="1:11" ht="13.8" thickTop="1" x14ac:dyDescent="0.25">
      <c r="A26" s="905"/>
      <c r="B26" s="1140" t="s">
        <v>2114</v>
      </c>
      <c r="C26" s="424" t="s">
        <v>1403</v>
      </c>
      <c r="D26" s="424"/>
      <c r="E26" s="424"/>
      <c r="F26" s="424"/>
      <c r="G26" s="424"/>
      <c r="H26" s="424"/>
      <c r="I26" s="424"/>
      <c r="J26" s="1175"/>
      <c r="K26" s="1176"/>
    </row>
    <row r="27" spans="1:11" x14ac:dyDescent="0.25">
      <c r="A27" s="10"/>
      <c r="B27" s="1173">
        <v>298402</v>
      </c>
      <c r="C27" s="407">
        <v>12220</v>
      </c>
      <c r="D27" s="407" t="s">
        <v>262</v>
      </c>
      <c r="E27" s="407" t="s">
        <v>262</v>
      </c>
      <c r="F27" s="407" t="s">
        <v>262</v>
      </c>
      <c r="G27" s="407" t="s">
        <v>1562</v>
      </c>
      <c r="H27" s="407"/>
      <c r="I27" s="424"/>
      <c r="J27" s="1156">
        <v>400000</v>
      </c>
      <c r="K27" s="1154"/>
    </row>
    <row r="28" spans="1:11" x14ac:dyDescent="0.25">
      <c r="A28" s="10"/>
      <c r="B28" s="1140" t="s">
        <v>1897</v>
      </c>
      <c r="C28" s="407"/>
      <c r="D28" s="407"/>
      <c r="E28" s="407"/>
      <c r="F28" s="407"/>
      <c r="G28" s="407"/>
      <c r="H28" s="407"/>
      <c r="I28" s="424"/>
      <c r="J28" s="1157"/>
      <c r="K28" s="1155"/>
    </row>
    <row r="29" spans="1:11" x14ac:dyDescent="0.25">
      <c r="A29" s="10"/>
      <c r="B29" s="1173" t="s">
        <v>1091</v>
      </c>
      <c r="C29" s="407">
        <v>12220</v>
      </c>
      <c r="D29" s="407" t="s">
        <v>262</v>
      </c>
      <c r="E29" s="407" t="s">
        <v>262</v>
      </c>
      <c r="F29" s="407" t="s">
        <v>262</v>
      </c>
      <c r="G29" s="407" t="s">
        <v>1562</v>
      </c>
      <c r="H29" s="407"/>
      <c r="I29" s="424"/>
      <c r="J29" s="1156"/>
      <c r="K29" s="1154">
        <v>0</v>
      </c>
    </row>
    <row r="30" spans="1:11" x14ac:dyDescent="0.25">
      <c r="A30" s="10"/>
      <c r="B30" s="2152" t="s">
        <v>2113</v>
      </c>
      <c r="C30" s="407"/>
      <c r="D30" s="407"/>
      <c r="E30" s="407"/>
      <c r="F30" s="407"/>
      <c r="G30" s="407"/>
      <c r="H30" s="407"/>
      <c r="I30" s="424"/>
      <c r="J30" s="1157"/>
      <c r="K30" s="1155"/>
    </row>
    <row r="31" spans="1:11" x14ac:dyDescent="0.25">
      <c r="A31" s="10"/>
      <c r="B31" s="1107">
        <v>485898</v>
      </c>
      <c r="C31" s="407">
        <v>12220</v>
      </c>
      <c r="D31" s="407" t="s">
        <v>262</v>
      </c>
      <c r="E31" s="407" t="s">
        <v>262</v>
      </c>
      <c r="F31" s="407" t="s">
        <v>262</v>
      </c>
      <c r="G31" s="407" t="s">
        <v>1562</v>
      </c>
      <c r="H31" s="407"/>
      <c r="I31" s="424"/>
      <c r="J31" s="1156"/>
      <c r="K31" s="1154">
        <v>400000</v>
      </c>
    </row>
    <row r="32" spans="1:11" x14ac:dyDescent="0.25">
      <c r="A32" s="10"/>
      <c r="B32" s="958"/>
      <c r="C32" s="424"/>
      <c r="D32" s="424"/>
      <c r="E32" s="424"/>
      <c r="F32" s="424"/>
      <c r="G32" s="424"/>
      <c r="H32" s="424"/>
      <c r="I32" s="424"/>
      <c r="J32" s="424"/>
      <c r="K32" s="528"/>
    </row>
    <row r="33" spans="1:11" x14ac:dyDescent="0.25">
      <c r="A33" s="10"/>
      <c r="B33" s="1140" t="s">
        <v>1100</v>
      </c>
      <c r="C33" s="563"/>
      <c r="D33" s="563"/>
      <c r="E33" s="563"/>
      <c r="F33" s="563"/>
      <c r="G33" s="563"/>
      <c r="H33" s="563"/>
      <c r="I33" s="506"/>
      <c r="J33" s="2172"/>
      <c r="K33" s="2173"/>
    </row>
    <row r="34" spans="1:11" x14ac:dyDescent="0.25">
      <c r="A34" s="10"/>
      <c r="B34" s="1173" t="s">
        <v>1080</v>
      </c>
      <c r="C34" s="563">
        <v>12220</v>
      </c>
      <c r="D34" s="563"/>
      <c r="E34" s="563"/>
      <c r="F34" s="563"/>
      <c r="G34" s="407" t="s">
        <v>1562</v>
      </c>
      <c r="H34" s="563"/>
      <c r="I34" s="506"/>
      <c r="J34" s="2172">
        <v>400000</v>
      </c>
      <c r="K34" s="2173"/>
    </row>
    <row r="35" spans="1:11" x14ac:dyDescent="0.25">
      <c r="A35" s="10"/>
      <c r="B35" s="1139"/>
      <c r="C35" s="563"/>
      <c r="D35" s="563"/>
      <c r="E35" s="563"/>
      <c r="F35" s="563"/>
      <c r="G35" s="563"/>
      <c r="H35" s="563"/>
      <c r="I35" s="506"/>
      <c r="J35" s="2172"/>
      <c r="K35" s="2173"/>
    </row>
    <row r="36" spans="1:11" x14ac:dyDescent="0.25">
      <c r="A36" s="10"/>
      <c r="B36" s="1108" t="s">
        <v>1099</v>
      </c>
      <c r="C36" s="563"/>
      <c r="D36" s="563"/>
      <c r="E36" s="563"/>
      <c r="F36" s="563"/>
      <c r="G36" s="563"/>
      <c r="H36" s="563"/>
      <c r="I36" s="506"/>
      <c r="J36" s="2172"/>
      <c r="K36" s="2173"/>
    </row>
    <row r="37" spans="1:11" x14ac:dyDescent="0.25">
      <c r="A37" s="10"/>
      <c r="B37" s="1139">
        <v>311100</v>
      </c>
      <c r="C37" s="563">
        <v>12220</v>
      </c>
      <c r="D37" s="563"/>
      <c r="E37" s="563"/>
      <c r="F37" s="563"/>
      <c r="G37" s="407" t="s">
        <v>1562</v>
      </c>
      <c r="H37" s="563"/>
      <c r="I37" s="506"/>
      <c r="J37" s="2172"/>
      <c r="K37" s="2173">
        <v>400000</v>
      </c>
    </row>
    <row r="38" spans="1:11" x14ac:dyDescent="0.25">
      <c r="A38" s="10"/>
      <c r="B38" s="1107"/>
      <c r="C38" s="407"/>
      <c r="D38" s="407"/>
      <c r="E38" s="407"/>
      <c r="F38" s="407"/>
      <c r="G38" s="407"/>
      <c r="H38" s="407"/>
      <c r="I38" s="424"/>
      <c r="J38" s="1156"/>
      <c r="K38" s="1154"/>
    </row>
    <row r="39" spans="1:11" x14ac:dyDescent="0.25">
      <c r="A39" s="10"/>
      <c r="B39" s="2152" t="s">
        <v>2093</v>
      </c>
      <c r="C39" s="407"/>
      <c r="D39" s="407"/>
      <c r="E39" s="407"/>
      <c r="F39" s="407"/>
      <c r="G39" s="407"/>
      <c r="H39" s="407"/>
      <c r="I39" s="424"/>
      <c r="J39" s="1156"/>
      <c r="K39" s="1154"/>
    </row>
    <row r="40" spans="1:11" x14ac:dyDescent="0.25">
      <c r="A40" s="10"/>
      <c r="B40" s="1107">
        <v>329200</v>
      </c>
      <c r="C40" s="407">
        <v>12220</v>
      </c>
      <c r="D40" s="407" t="s">
        <v>262</v>
      </c>
      <c r="E40" s="407" t="s">
        <v>262</v>
      </c>
      <c r="F40" s="407" t="s">
        <v>262</v>
      </c>
      <c r="G40" s="407" t="s">
        <v>1562</v>
      </c>
      <c r="H40" s="407"/>
      <c r="I40" s="424"/>
      <c r="J40" s="1156">
        <v>400000</v>
      </c>
      <c r="K40" s="1154"/>
    </row>
    <row r="41" spans="1:11" x14ac:dyDescent="0.25">
      <c r="A41" s="10"/>
      <c r="B41" s="2152" t="s">
        <v>725</v>
      </c>
      <c r="C41" s="407"/>
      <c r="D41" s="407"/>
      <c r="E41" s="407"/>
      <c r="F41" s="407"/>
      <c r="G41" s="407"/>
      <c r="H41" s="407"/>
      <c r="I41" s="424"/>
      <c r="J41" s="1156"/>
      <c r="K41" s="1154"/>
    </row>
    <row r="42" spans="1:11" x14ac:dyDescent="0.25">
      <c r="A42" s="10"/>
      <c r="B42" s="1107" t="s">
        <v>1080</v>
      </c>
      <c r="C42" s="407">
        <v>12220</v>
      </c>
      <c r="D42" s="407" t="s">
        <v>262</v>
      </c>
      <c r="E42" s="407" t="s">
        <v>262</v>
      </c>
      <c r="F42" s="407" t="s">
        <v>262</v>
      </c>
      <c r="G42" s="407" t="s">
        <v>1562</v>
      </c>
      <c r="H42" s="407"/>
      <c r="I42" s="424"/>
      <c r="J42" s="1156"/>
      <c r="K42" s="1154">
        <v>400000</v>
      </c>
    </row>
    <row r="43" spans="1:11" ht="13.8" thickBot="1" x14ac:dyDescent="0.3">
      <c r="A43" s="10"/>
      <c r="B43" s="52"/>
      <c r="C43" s="53"/>
      <c r="D43" s="53"/>
      <c r="E43" s="53"/>
      <c r="F43" s="53"/>
      <c r="G43" s="53"/>
      <c r="H43" s="53"/>
      <c r="I43" s="6"/>
      <c r="J43" s="54"/>
      <c r="K43" s="55"/>
    </row>
    <row r="44" spans="1:11" x14ac:dyDescent="0.25">
      <c r="A44" s="10"/>
      <c r="B44" s="1372"/>
      <c r="C44" s="1373"/>
      <c r="D44" s="1373"/>
      <c r="E44" s="1373"/>
      <c r="F44" s="1373"/>
      <c r="G44" s="1373"/>
      <c r="H44" s="1373"/>
      <c r="I44" s="29"/>
      <c r="J44" s="30"/>
      <c r="K44" s="31"/>
    </row>
    <row r="45" spans="1:11" ht="13.8" thickBot="1" x14ac:dyDescent="0.3">
      <c r="A45" s="10"/>
      <c r="B45" s="10"/>
      <c r="C45" s="612"/>
      <c r="D45" s="612"/>
      <c r="E45" s="612"/>
      <c r="F45" s="612"/>
      <c r="G45" s="612"/>
      <c r="H45" s="612"/>
      <c r="I45" s="612"/>
      <c r="J45" s="32">
        <f>SUM(J27:J44)</f>
        <v>1200000</v>
      </c>
      <c r="K45" s="33">
        <f>SUM(K27:K44)</f>
        <v>1200000</v>
      </c>
    </row>
    <row r="46" spans="1:11" ht="14.4" thickTop="1" thickBot="1" x14ac:dyDescent="0.3">
      <c r="A46" s="10"/>
      <c r="B46" s="34"/>
      <c r="C46" s="6"/>
      <c r="D46" s="6"/>
      <c r="E46" s="6"/>
      <c r="F46" s="6"/>
      <c r="G46" s="6"/>
      <c r="H46" s="6"/>
      <c r="I46" s="6"/>
      <c r="J46" s="35"/>
      <c r="K46" s="36">
        <f>+K45-J45</f>
        <v>0</v>
      </c>
    </row>
    <row r="47" spans="1:11" x14ac:dyDescent="0.25">
      <c r="A47" s="10"/>
      <c r="B47" s="612"/>
      <c r="C47" s="612"/>
      <c r="D47" s="612"/>
      <c r="E47" s="612"/>
      <c r="F47" s="612"/>
      <c r="G47" s="612"/>
      <c r="H47" s="612"/>
      <c r="I47" s="612"/>
      <c r="J47" s="612"/>
      <c r="K47" s="40"/>
    </row>
    <row r="48" spans="1:11" x14ac:dyDescent="0.25">
      <c r="A48" s="10"/>
      <c r="B48" s="2279" t="s">
        <v>1409</v>
      </c>
      <c r="C48" s="2279"/>
      <c r="D48" s="612"/>
      <c r="E48" s="612"/>
      <c r="F48" s="612"/>
      <c r="G48" s="612"/>
      <c r="H48" s="612"/>
      <c r="I48" s="612"/>
      <c r="J48" s="612"/>
      <c r="K48" s="619"/>
    </row>
    <row r="49" spans="1:11" x14ac:dyDescent="0.25">
      <c r="A49" s="10"/>
      <c r="B49" s="41" t="s">
        <v>840</v>
      </c>
      <c r="C49" s="41"/>
      <c r="D49" s="41"/>
      <c r="E49" s="41"/>
      <c r="F49" s="41"/>
      <c r="G49" s="41"/>
      <c r="H49" s="41"/>
      <c r="I49" s="41"/>
      <c r="J49" s="41"/>
      <c r="K49" s="1389"/>
    </row>
    <row r="50" spans="1:11" x14ac:dyDescent="0.25">
      <c r="A50" s="10"/>
      <c r="B50" s="41" t="s">
        <v>11</v>
      </c>
      <c r="C50" s="41"/>
      <c r="D50" s="41"/>
      <c r="E50" s="41"/>
      <c r="F50" s="41"/>
      <c r="G50" s="41"/>
      <c r="H50" s="41"/>
      <c r="I50" s="41"/>
      <c r="J50" s="41"/>
      <c r="K50" s="1389"/>
    </row>
    <row r="51" spans="1:11" x14ac:dyDescent="0.25">
      <c r="A51" s="10"/>
      <c r="B51" s="41" t="s">
        <v>2130</v>
      </c>
      <c r="C51" s="41"/>
      <c r="D51" s="41"/>
      <c r="E51" s="41"/>
      <c r="F51" s="41"/>
      <c r="G51" s="41"/>
      <c r="H51" s="41"/>
      <c r="I51" s="41"/>
      <c r="J51" s="41"/>
      <c r="K51" s="1389"/>
    </row>
    <row r="52" spans="1:11" ht="14.25" customHeight="1" x14ac:dyDescent="0.25">
      <c r="A52" s="10"/>
      <c r="B52" s="41" t="s">
        <v>2131</v>
      </c>
      <c r="C52" s="41"/>
      <c r="D52" s="41"/>
      <c r="E52" s="41"/>
      <c r="F52" s="41"/>
      <c r="G52" s="41"/>
      <c r="H52" s="41"/>
      <c r="I52" s="41"/>
      <c r="J52" s="41"/>
      <c r="K52" s="1389"/>
    </row>
    <row r="53" spans="1:11" s="4" customFormat="1" x14ac:dyDescent="0.25">
      <c r="A53" s="10"/>
      <c r="B53" s="41"/>
      <c r="C53" s="417"/>
      <c r="D53" s="417"/>
      <c r="E53" s="417"/>
      <c r="F53" s="417"/>
      <c r="G53" s="417"/>
      <c r="H53" s="417"/>
      <c r="I53" s="41"/>
      <c r="J53" s="41"/>
      <c r="K53" s="1389"/>
    </row>
    <row r="54" spans="1:11" x14ac:dyDescent="0.25">
      <c r="A54" s="10"/>
      <c r="B54" s="41"/>
      <c r="C54" s="41"/>
      <c r="D54" s="41"/>
      <c r="E54" s="41"/>
      <c r="F54" s="41"/>
      <c r="G54" s="41"/>
      <c r="H54" s="41"/>
      <c r="I54" s="41"/>
      <c r="J54" s="41"/>
      <c r="K54" s="1389"/>
    </row>
    <row r="55" spans="1:11" s="607" customFormat="1" x14ac:dyDescent="0.25">
      <c r="A55" s="10"/>
      <c r="B55" s="931" t="s">
        <v>2120</v>
      </c>
      <c r="C55" s="930"/>
      <c r="D55" s="930"/>
      <c r="E55" s="930"/>
      <c r="F55" s="930"/>
      <c r="G55" s="930"/>
      <c r="H55" s="930"/>
      <c r="I55" s="930"/>
      <c r="J55" s="41"/>
      <c r="K55" s="1389"/>
    </row>
    <row r="56" spans="1:11" s="607" customFormat="1" x14ac:dyDescent="0.25">
      <c r="A56" s="10"/>
      <c r="B56" s="41"/>
      <c r="C56" s="41"/>
      <c r="D56" s="41"/>
      <c r="E56" s="41"/>
      <c r="F56" s="41"/>
      <c r="G56" s="41"/>
      <c r="H56" s="41"/>
      <c r="I56" s="41"/>
      <c r="J56" s="41"/>
      <c r="K56" s="1389"/>
    </row>
    <row r="57" spans="1:11" x14ac:dyDescent="0.25">
      <c r="A57" s="10"/>
      <c r="B57" s="41" t="s">
        <v>627</v>
      </c>
      <c r="C57" s="41"/>
      <c r="D57" s="41"/>
      <c r="E57" s="41"/>
      <c r="F57" s="41"/>
      <c r="G57" s="41"/>
      <c r="H57" s="41"/>
      <c r="I57" s="41"/>
      <c r="J57" s="41"/>
      <c r="K57" s="1389"/>
    </row>
    <row r="58" spans="1:11" ht="12" customHeight="1" x14ac:dyDescent="0.25">
      <c r="A58" s="10"/>
      <c r="B58" s="41"/>
      <c r="C58" s="417"/>
      <c r="D58" s="41"/>
      <c r="E58" s="41"/>
      <c r="F58" s="41"/>
      <c r="G58" s="41"/>
      <c r="H58" s="41"/>
      <c r="I58" s="41"/>
      <c r="J58" s="41"/>
      <c r="K58" s="1389"/>
    </row>
    <row r="59" spans="1:11" s="607" customFormat="1" ht="12" customHeight="1" x14ac:dyDescent="0.25">
      <c r="A59" s="10"/>
      <c r="B59" s="41"/>
      <c r="C59" s="417"/>
      <c r="D59" s="41"/>
      <c r="E59" s="41"/>
      <c r="F59" s="41"/>
      <c r="G59" s="41"/>
      <c r="H59" s="41"/>
      <c r="I59" s="41"/>
      <c r="J59" s="41"/>
      <c r="K59" s="1389"/>
    </row>
    <row r="60" spans="1:11" s="607" customFormat="1" ht="12" customHeight="1" x14ac:dyDescent="0.25">
      <c r="A60" s="10"/>
      <c r="B60" s="41"/>
      <c r="C60" s="417"/>
      <c r="D60" s="41"/>
      <c r="E60" s="41"/>
      <c r="F60" s="41"/>
      <c r="G60" s="41"/>
      <c r="H60" s="41"/>
      <c r="I60" s="41"/>
      <c r="J60" s="41"/>
      <c r="K60" s="1389"/>
    </row>
    <row r="61" spans="1:11" s="607" customFormat="1" ht="12" customHeight="1" x14ac:dyDescent="0.25">
      <c r="A61" s="10"/>
      <c r="B61" s="41"/>
      <c r="C61" s="417"/>
      <c r="D61" s="41"/>
      <c r="E61" s="41"/>
      <c r="F61" s="41"/>
      <c r="G61" s="41"/>
      <c r="H61" s="41"/>
      <c r="I61" s="41"/>
      <c r="J61" s="41"/>
      <c r="K61" s="1389"/>
    </row>
    <row r="62" spans="1:11" s="607" customFormat="1" ht="12" customHeight="1" x14ac:dyDescent="0.25">
      <c r="A62" s="10"/>
      <c r="B62" s="41"/>
      <c r="C62" s="417"/>
      <c r="D62" s="41"/>
      <c r="E62" s="41"/>
      <c r="F62" s="41"/>
      <c r="G62" s="41"/>
      <c r="H62" s="41"/>
      <c r="I62" s="41"/>
      <c r="J62" s="41"/>
      <c r="K62" s="1389"/>
    </row>
    <row r="63" spans="1:11" s="607" customFormat="1" ht="12" customHeight="1" x14ac:dyDescent="0.25">
      <c r="A63" s="10"/>
      <c r="B63" s="41"/>
      <c r="C63" s="417"/>
      <c r="D63" s="41"/>
      <c r="E63" s="41"/>
      <c r="F63" s="41"/>
      <c r="G63" s="41"/>
      <c r="H63" s="41"/>
      <c r="I63" s="41"/>
      <c r="J63" s="41"/>
      <c r="K63" s="1389"/>
    </row>
    <row r="64" spans="1:11" s="607" customFormat="1" ht="12" customHeight="1" x14ac:dyDescent="0.25">
      <c r="A64" s="10"/>
      <c r="B64" s="41"/>
      <c r="C64" s="417"/>
      <c r="D64" s="41"/>
      <c r="E64" s="41"/>
      <c r="F64" s="41"/>
      <c r="G64" s="41"/>
      <c r="H64" s="41"/>
      <c r="I64" s="41"/>
      <c r="J64" s="41"/>
      <c r="K64" s="1389"/>
    </row>
    <row r="65" spans="1:11" s="607" customFormat="1" ht="12" customHeight="1" x14ac:dyDescent="0.25">
      <c r="A65" s="10"/>
      <c r="B65" s="41"/>
      <c r="C65" s="417"/>
      <c r="D65" s="41"/>
      <c r="E65" s="41"/>
      <c r="F65" s="41"/>
      <c r="G65" s="41"/>
      <c r="H65" s="41"/>
      <c r="I65" s="41"/>
      <c r="J65" s="41"/>
      <c r="K65" s="1389"/>
    </row>
    <row r="66" spans="1:11" s="607" customFormat="1" ht="12" customHeight="1" x14ac:dyDescent="0.25">
      <c r="A66" s="10"/>
      <c r="B66" s="41"/>
      <c r="C66" s="417"/>
      <c r="D66" s="41"/>
      <c r="E66" s="41"/>
      <c r="F66" s="41"/>
      <c r="G66" s="41"/>
      <c r="H66" s="41"/>
      <c r="I66" s="41"/>
      <c r="J66" s="41"/>
      <c r="K66" s="1389"/>
    </row>
    <row r="67" spans="1:11" ht="5.25" customHeight="1" x14ac:dyDescent="0.25">
      <c r="A67" s="10"/>
      <c r="B67" s="41"/>
      <c r="C67" s="41"/>
      <c r="D67" s="41"/>
      <c r="E67" s="41"/>
      <c r="F67" s="41"/>
      <c r="G67" s="41"/>
      <c r="H67" s="41"/>
      <c r="I67" s="41"/>
      <c r="J67" s="41"/>
      <c r="K67" s="1389"/>
    </row>
    <row r="68" spans="1:11" x14ac:dyDescent="0.25">
      <c r="A68" s="10"/>
      <c r="B68" s="609" t="s">
        <v>962</v>
      </c>
      <c r="C68" s="609"/>
      <c r="D68" s="612"/>
      <c r="E68" s="612" t="s">
        <v>705</v>
      </c>
      <c r="F68" s="612"/>
      <c r="G68" s="612"/>
      <c r="H68" s="612"/>
      <c r="I68" s="612"/>
      <c r="J68" s="612"/>
      <c r="K68" s="619"/>
    </row>
    <row r="69" spans="1:11" ht="6.75" customHeight="1" x14ac:dyDescent="0.25">
      <c r="A69" s="10"/>
      <c r="B69" s="609"/>
      <c r="C69" s="609"/>
      <c r="D69" s="612"/>
      <c r="E69" s="612"/>
      <c r="F69" s="612"/>
      <c r="G69" s="612"/>
      <c r="H69" s="612"/>
      <c r="I69" s="612"/>
      <c r="J69" s="612"/>
      <c r="K69" s="619"/>
    </row>
    <row r="70" spans="1:11" x14ac:dyDescent="0.25">
      <c r="A70" s="10"/>
      <c r="B70" s="609" t="s">
        <v>963</v>
      </c>
      <c r="C70" s="609"/>
      <c r="D70" s="612"/>
      <c r="E70" s="612" t="s">
        <v>909</v>
      </c>
      <c r="F70" s="612"/>
      <c r="G70" s="612"/>
      <c r="H70" s="612"/>
      <c r="I70" s="612"/>
      <c r="J70" s="612"/>
      <c r="K70" s="619"/>
    </row>
    <row r="71" spans="1:11" x14ac:dyDescent="0.25">
      <c r="A71" s="10"/>
      <c r="B71" s="609" t="s">
        <v>964</v>
      </c>
      <c r="C71" s="609"/>
      <c r="D71" s="612"/>
      <c r="E71" s="612"/>
      <c r="F71" s="612"/>
      <c r="G71" s="612"/>
      <c r="H71" s="612"/>
      <c r="I71" s="612"/>
      <c r="J71" s="612"/>
      <c r="K71" s="619"/>
    </row>
    <row r="72" spans="1:11" x14ac:dyDescent="0.25">
      <c r="A72" s="10"/>
      <c r="B72" s="609" t="s">
        <v>965</v>
      </c>
      <c r="C72" s="609"/>
      <c r="D72" s="612"/>
      <c r="E72" s="612"/>
      <c r="F72" s="612"/>
      <c r="G72" s="612"/>
      <c r="H72" s="612"/>
      <c r="I72" s="612"/>
      <c r="J72" s="612"/>
      <c r="K72" s="619"/>
    </row>
    <row r="73" spans="1:11" ht="7.5" customHeight="1" x14ac:dyDescent="0.25">
      <c r="A73" s="10"/>
      <c r="B73" s="609"/>
      <c r="C73" s="609"/>
      <c r="D73" s="612"/>
      <c r="E73" s="612"/>
      <c r="F73" s="612"/>
      <c r="G73" s="612"/>
      <c r="H73" s="612"/>
      <c r="I73" s="612"/>
      <c r="J73" s="612"/>
      <c r="K73" s="619"/>
    </row>
    <row r="74" spans="1:11" x14ac:dyDescent="0.25">
      <c r="A74" s="10"/>
      <c r="B74" s="609" t="s">
        <v>64</v>
      </c>
      <c r="C74" s="609"/>
      <c r="D74" s="295"/>
      <c r="E74" s="612" t="s">
        <v>628</v>
      </c>
      <c r="F74" s="612"/>
      <c r="G74" s="612"/>
      <c r="H74" s="612"/>
      <c r="I74" s="612"/>
      <c r="J74" s="612"/>
      <c r="K74" s="40"/>
    </row>
    <row r="75" spans="1:11" x14ac:dyDescent="0.25">
      <c r="A75" s="10"/>
      <c r="B75" s="612"/>
      <c r="C75" s="612"/>
      <c r="D75" s="612"/>
      <c r="E75" s="612"/>
      <c r="F75" s="612"/>
      <c r="G75" s="612"/>
      <c r="H75" s="612"/>
      <c r="I75" s="612"/>
      <c r="J75" s="612"/>
      <c r="K75" s="40"/>
    </row>
    <row r="76" spans="1:11" x14ac:dyDescent="0.25">
      <c r="A76" s="10"/>
      <c r="B76" s="612"/>
      <c r="C76" s="612"/>
      <c r="D76" s="612"/>
      <c r="E76" s="612"/>
      <c r="F76" s="612"/>
      <c r="G76" s="612"/>
      <c r="H76" s="609" t="s">
        <v>960</v>
      </c>
      <c r="I76" s="609"/>
      <c r="J76" s="609"/>
      <c r="K76" s="620">
        <v>39552</v>
      </c>
    </row>
    <row r="77" spans="1:11" x14ac:dyDescent="0.25">
      <c r="A77" s="10"/>
      <c r="B77" s="41"/>
      <c r="C77" s="41"/>
      <c r="D77" s="41"/>
      <c r="E77" s="41"/>
      <c r="F77" s="41"/>
      <c r="G77" s="41"/>
      <c r="H77" s="609" t="s">
        <v>961</v>
      </c>
      <c r="I77" s="609"/>
      <c r="J77" s="609"/>
      <c r="K77" s="1433">
        <v>39930</v>
      </c>
    </row>
    <row r="78" spans="1:11" x14ac:dyDescent="0.25">
      <c r="A78" s="10"/>
      <c r="B78" s="41"/>
      <c r="C78" s="41"/>
      <c r="D78" s="41"/>
      <c r="E78" s="41"/>
      <c r="F78" s="41"/>
      <c r="G78" s="41"/>
      <c r="H78" s="612"/>
      <c r="I78" s="41"/>
      <c r="J78" s="41"/>
      <c r="K78" s="1901">
        <v>42522</v>
      </c>
    </row>
    <row r="79" spans="1:11" ht="13.8" thickBot="1" x14ac:dyDescent="0.3">
      <c r="A79" s="34"/>
      <c r="B79" s="6"/>
      <c r="C79" s="6"/>
      <c r="D79" s="6"/>
      <c r="E79" s="6"/>
      <c r="F79" s="6"/>
      <c r="G79" s="6"/>
      <c r="H79" s="6"/>
      <c r="I79" s="6"/>
      <c r="J79" s="6"/>
      <c r="K79" s="1391"/>
    </row>
    <row r="80" spans="1:11" x14ac:dyDescent="0.25">
      <c r="B80" s="71"/>
    </row>
    <row r="81" spans="2:11" x14ac:dyDescent="0.25">
      <c r="B81" s="4"/>
      <c r="K81" s="4"/>
    </row>
    <row r="83" spans="2:11" x14ac:dyDescent="0.25">
      <c r="B83" s="4"/>
      <c r="G83" s="4"/>
      <c r="H83" s="4"/>
      <c r="I83" s="4"/>
      <c r="J83" s="4"/>
      <c r="K83" s="4"/>
    </row>
    <row r="84" spans="2:11" x14ac:dyDescent="0.25">
      <c r="G84" s="4"/>
      <c r="H84" s="4"/>
      <c r="I84" s="4"/>
      <c r="J84" s="4"/>
      <c r="K84" s="4"/>
    </row>
    <row r="85" spans="2:11" x14ac:dyDescent="0.25">
      <c r="G85" s="4"/>
      <c r="H85" s="4"/>
      <c r="I85" s="4"/>
      <c r="J85" s="4"/>
      <c r="K85" s="4"/>
    </row>
    <row r="86" spans="2:11" x14ac:dyDescent="0.25">
      <c r="G86" s="4"/>
      <c r="H86" s="4"/>
      <c r="I86" s="4"/>
      <c r="J86" s="4"/>
      <c r="K86" s="4"/>
    </row>
    <row r="87" spans="2:11" x14ac:dyDescent="0.25">
      <c r="G87" s="4"/>
      <c r="H87" s="4"/>
      <c r="I87" s="4"/>
      <c r="J87" s="4"/>
      <c r="K87" s="4"/>
    </row>
    <row r="88" spans="2:11" x14ac:dyDescent="0.25">
      <c r="G88" s="4"/>
      <c r="H88" s="4"/>
      <c r="I88" s="4"/>
      <c r="J88" s="4"/>
      <c r="K88" s="4"/>
    </row>
  </sheetData>
  <mergeCells count="10">
    <mergeCell ref="B48:C48"/>
    <mergeCell ref="A13:K13"/>
    <mergeCell ref="A12:K12"/>
    <mergeCell ref="A14:K14"/>
    <mergeCell ref="A15:C15"/>
    <mergeCell ref="A2:L2"/>
    <mergeCell ref="A3:L3"/>
    <mergeCell ref="A4:L4"/>
    <mergeCell ref="A5:L5"/>
    <mergeCell ref="A6:L6"/>
  </mergeCells>
  <phoneticPr fontId="57" type="noConversion"/>
  <printOptions horizontalCentered="1"/>
  <pageMargins left="0.1" right="0.15" top="1" bottom="0.75" header="0.69" footer="0"/>
  <pageSetup scale="70" fitToHeight="15" orientation="landscape" r:id="rId1"/>
  <headerFooter alignWithMargins="0">
    <oddFooter>&amp;L&amp;"Times New Roman,Regular"&amp;9
Journal Entry Control Log
June 2016
&amp;R&amp;P of &amp;N
&amp;D   &amp;T</oddFooter>
  </headerFooter>
  <rowBreaks count="1" manualBreakCount="1">
    <brk id="46" max="10"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24"/>
  <sheetViews>
    <sheetView topLeftCell="A9" zoomScaleNormal="100" workbookViewId="0">
      <selection activeCell="M27" sqref="M27"/>
    </sheetView>
  </sheetViews>
  <sheetFormatPr defaultRowHeight="13.2" x14ac:dyDescent="0.25"/>
  <cols>
    <col min="1" max="1" width="11.44140625" bestFit="1" customWidth="1"/>
    <col min="2" max="3" width="12.33203125" customWidth="1"/>
    <col min="4" max="4" width="11.5546875" customWidth="1"/>
    <col min="6" max="6" width="16" customWidth="1"/>
    <col min="8" max="8" width="14.109375" bestFit="1" customWidth="1"/>
    <col min="9" max="9" width="14.5546875" customWidth="1"/>
  </cols>
  <sheetData>
    <row r="1" spans="1:9" hidden="1" x14ac:dyDescent="0.25">
      <c r="A1" s="677" t="s">
        <v>2100</v>
      </c>
      <c r="B1" s="607"/>
      <c r="C1" s="607"/>
      <c r="D1" s="607"/>
      <c r="E1" s="607"/>
      <c r="F1" s="607"/>
      <c r="G1" s="607"/>
      <c r="H1" s="607"/>
      <c r="I1" s="607"/>
    </row>
    <row r="2" spans="1:9" hidden="1" x14ac:dyDescent="0.25">
      <c r="A2" s="1548" t="s">
        <v>2123</v>
      </c>
      <c r="B2" s="607"/>
      <c r="C2" s="607"/>
      <c r="D2" s="607"/>
      <c r="E2" s="607"/>
      <c r="F2" s="607"/>
      <c r="G2" s="607"/>
      <c r="H2" s="607"/>
      <c r="I2" s="607"/>
    </row>
    <row r="3" spans="1:9" hidden="1" x14ac:dyDescent="0.25">
      <c r="A3" s="1548" t="s">
        <v>2122</v>
      </c>
      <c r="B3" s="607"/>
      <c r="C3" s="607"/>
      <c r="D3" s="607"/>
      <c r="E3" s="607"/>
      <c r="F3" s="607"/>
      <c r="G3" s="607"/>
      <c r="H3" s="607"/>
      <c r="I3" s="607"/>
    </row>
    <row r="4" spans="1:9" hidden="1" x14ac:dyDescent="0.25">
      <c r="A4" s="1548" t="s">
        <v>2121</v>
      </c>
      <c r="B4" s="607"/>
      <c r="C4" s="607"/>
      <c r="D4" s="607"/>
      <c r="E4" s="607"/>
      <c r="F4" s="607"/>
      <c r="G4" s="607"/>
      <c r="H4" s="607"/>
      <c r="I4" s="607"/>
    </row>
    <row r="5" spans="1:9" ht="58.5" hidden="1" customHeight="1" x14ac:dyDescent="0.25">
      <c r="A5" s="2399" t="s">
        <v>2124</v>
      </c>
      <c r="B5" s="2399"/>
      <c r="C5" s="2399"/>
      <c r="D5" s="2399"/>
      <c r="E5" s="2399"/>
      <c r="F5" s="2399"/>
      <c r="G5" s="2399"/>
      <c r="H5" s="2399"/>
      <c r="I5" s="2399"/>
    </row>
    <row r="6" spans="1:9" hidden="1" x14ac:dyDescent="0.25">
      <c r="A6" s="1548"/>
      <c r="B6" s="607"/>
      <c r="C6" s="607"/>
      <c r="D6" s="607"/>
      <c r="E6" s="607"/>
      <c r="F6" s="607"/>
      <c r="G6" s="607"/>
      <c r="H6" s="607"/>
      <c r="I6" s="607"/>
    </row>
    <row r="7" spans="1:9" hidden="1" x14ac:dyDescent="0.25">
      <c r="A7" s="1548"/>
      <c r="B7" s="607"/>
      <c r="C7" s="607"/>
      <c r="D7" s="607"/>
      <c r="E7" s="607"/>
      <c r="F7" s="607"/>
      <c r="G7" s="607"/>
      <c r="H7" s="607"/>
      <c r="I7" s="607"/>
    </row>
    <row r="8" spans="1:9" hidden="1" x14ac:dyDescent="0.25">
      <c r="A8" s="607"/>
      <c r="B8" s="607"/>
      <c r="C8" s="607"/>
      <c r="D8" s="607"/>
      <c r="E8" s="607"/>
      <c r="F8" s="607"/>
      <c r="G8" s="607"/>
      <c r="H8" s="607"/>
      <c r="I8" s="607"/>
    </row>
    <row r="9" spans="1:9" x14ac:dyDescent="0.25">
      <c r="A9" s="1574"/>
      <c r="B9" s="1574"/>
      <c r="C9" s="1574"/>
      <c r="D9" s="1574"/>
      <c r="E9" s="1574"/>
      <c r="F9" s="1574"/>
      <c r="G9" s="1574"/>
      <c r="H9" s="1574"/>
      <c r="I9" s="1574"/>
    </row>
    <row r="10" spans="1:9" x14ac:dyDescent="0.25">
      <c r="A10" s="51" t="s">
        <v>629</v>
      </c>
      <c r="B10" s="1"/>
      <c r="C10" s="1"/>
      <c r="D10" s="1"/>
      <c r="E10" s="1"/>
      <c r="F10" s="1"/>
      <c r="G10" s="1"/>
      <c r="H10" s="1"/>
      <c r="I10" s="1"/>
    </row>
    <row r="11" spans="1:9" x14ac:dyDescent="0.25">
      <c r="A11" s="51" t="s">
        <v>844</v>
      </c>
      <c r="B11" s="1"/>
      <c r="C11" s="1"/>
      <c r="D11" s="1"/>
      <c r="E11" s="1"/>
      <c r="F11" s="1"/>
      <c r="G11" s="1"/>
      <c r="H11" s="1"/>
      <c r="I11" s="1"/>
    </row>
    <row r="12" spans="1:9" x14ac:dyDescent="0.25">
      <c r="A12" s="1"/>
      <c r="B12" s="1"/>
      <c r="C12" s="1"/>
      <c r="D12" s="1"/>
      <c r="E12" s="1"/>
      <c r="F12" s="1"/>
      <c r="G12" s="1"/>
      <c r="H12" s="1"/>
      <c r="I12" s="1"/>
    </row>
    <row r="13" spans="1:9" x14ac:dyDescent="0.25">
      <c r="A13" s="1" t="s">
        <v>630</v>
      </c>
      <c r="B13" s="1"/>
      <c r="C13" s="1"/>
      <c r="D13" s="1"/>
      <c r="E13" s="1"/>
      <c r="F13" s="1"/>
      <c r="G13" s="1"/>
      <c r="H13" s="1"/>
      <c r="I13" s="1"/>
    </row>
    <row r="14" spans="1:9" x14ac:dyDescent="0.25">
      <c r="A14" s="1" t="s">
        <v>631</v>
      </c>
      <c r="B14" s="1"/>
      <c r="C14" s="1"/>
      <c r="D14" s="1"/>
      <c r="E14" s="1"/>
      <c r="F14" s="1"/>
      <c r="G14" s="1"/>
      <c r="H14" s="1"/>
      <c r="I14" s="1"/>
    </row>
    <row r="15" spans="1:9" x14ac:dyDescent="0.25">
      <c r="A15" s="677" t="s">
        <v>2045</v>
      </c>
      <c r="B15" s="1"/>
      <c r="C15" s="1"/>
      <c r="D15" s="1"/>
      <c r="E15" s="1"/>
      <c r="F15" s="1"/>
      <c r="G15" s="1"/>
      <c r="H15" s="1"/>
      <c r="I15" s="1"/>
    </row>
    <row r="16" spans="1:9" x14ac:dyDescent="0.25">
      <c r="A16" s="677" t="s">
        <v>2046</v>
      </c>
      <c r="B16" s="1"/>
      <c r="C16" s="1"/>
      <c r="D16" s="1"/>
      <c r="E16" s="1"/>
      <c r="F16" s="1"/>
      <c r="G16" s="1"/>
      <c r="H16" s="1"/>
      <c r="I16" s="1"/>
    </row>
    <row r="17" spans="1:9" x14ac:dyDescent="0.25">
      <c r="A17" s="1" t="s">
        <v>632</v>
      </c>
      <c r="B17" s="1"/>
      <c r="C17" s="1"/>
      <c r="D17" s="1"/>
      <c r="E17" s="1"/>
      <c r="F17" s="1"/>
      <c r="G17" s="1"/>
      <c r="H17" s="1"/>
      <c r="I17" s="1"/>
    </row>
    <row r="18" spans="1:9" x14ac:dyDescent="0.25">
      <c r="A18" s="1"/>
      <c r="B18" s="1"/>
      <c r="C18" s="1"/>
      <c r="D18" s="1"/>
      <c r="E18" s="1"/>
      <c r="F18" s="1"/>
      <c r="G18" s="1"/>
      <c r="H18" s="1"/>
      <c r="I18" s="1"/>
    </row>
    <row r="19" spans="1:9" x14ac:dyDescent="0.25">
      <c r="A19" s="1" t="s">
        <v>842</v>
      </c>
      <c r="B19" s="1"/>
      <c r="C19" s="1"/>
      <c r="D19" s="1"/>
      <c r="E19" s="1"/>
      <c r="F19" s="1"/>
      <c r="G19" s="1"/>
      <c r="H19" s="1"/>
      <c r="I19" s="1"/>
    </row>
    <row r="20" spans="1:9" x14ac:dyDescent="0.25">
      <c r="A20" s="1" t="s">
        <v>843</v>
      </c>
      <c r="B20" s="1"/>
      <c r="C20" s="1"/>
      <c r="D20" s="1"/>
      <c r="E20" s="1"/>
      <c r="F20" s="1"/>
      <c r="G20" s="1"/>
      <c r="H20" s="1"/>
      <c r="I20" s="1"/>
    </row>
    <row r="21" spans="1:9" x14ac:dyDescent="0.25">
      <c r="A21" s="1"/>
      <c r="B21" s="1"/>
      <c r="C21" s="1"/>
      <c r="D21" s="1"/>
      <c r="E21" s="1"/>
      <c r="F21" s="1"/>
      <c r="G21" s="1"/>
      <c r="H21" s="1"/>
      <c r="I21" s="1"/>
    </row>
    <row r="22" spans="1:9" x14ac:dyDescent="0.25">
      <c r="A22" s="1" t="s">
        <v>636</v>
      </c>
      <c r="B22" s="1"/>
      <c r="C22" s="1"/>
      <c r="D22" s="1"/>
      <c r="E22" s="1"/>
      <c r="F22" s="1"/>
      <c r="G22" s="1"/>
      <c r="H22" s="1"/>
      <c r="I22" s="1"/>
    </row>
    <row r="23" spans="1:9" x14ac:dyDescent="0.25">
      <c r="A23" s="1" t="s">
        <v>1553</v>
      </c>
      <c r="B23" s="1"/>
      <c r="C23" s="1"/>
      <c r="D23" s="1"/>
      <c r="E23" s="1"/>
      <c r="F23" s="1"/>
      <c r="G23" s="1"/>
      <c r="H23" s="1"/>
      <c r="I23" s="1"/>
    </row>
    <row r="24" spans="1:9" x14ac:dyDescent="0.25">
      <c r="A24" s="1"/>
      <c r="B24" s="1"/>
      <c r="C24" s="1"/>
      <c r="D24" s="1"/>
      <c r="E24" s="1"/>
      <c r="F24" s="1"/>
      <c r="G24" s="1"/>
      <c r="H24" s="1"/>
      <c r="I24" s="1"/>
    </row>
    <row r="25" spans="1:9" x14ac:dyDescent="0.25">
      <c r="A25" s="1"/>
      <c r="B25" s="1" t="s">
        <v>579</v>
      </c>
      <c r="C25" s="677" t="s">
        <v>1056</v>
      </c>
      <c r="D25" s="1"/>
      <c r="E25" s="1"/>
      <c r="F25" s="538">
        <v>400000</v>
      </c>
      <c r="G25" s="1"/>
      <c r="H25" s="1"/>
      <c r="I25" s="1"/>
    </row>
    <row r="26" spans="1:9" x14ac:dyDescent="0.25">
      <c r="A26" s="1"/>
      <c r="B26" s="1" t="s">
        <v>724</v>
      </c>
      <c r="C26" s="677" t="s">
        <v>399</v>
      </c>
      <c r="D26" s="1"/>
      <c r="E26" s="1"/>
      <c r="F26" s="538">
        <v>400000</v>
      </c>
      <c r="G26" s="1"/>
      <c r="H26" s="1"/>
      <c r="I26" s="1"/>
    </row>
    <row r="27" spans="1:9" x14ac:dyDescent="0.25">
      <c r="A27" s="1"/>
      <c r="B27" s="1" t="s">
        <v>1555</v>
      </c>
      <c r="C27" s="677" t="s">
        <v>2042</v>
      </c>
      <c r="D27" s="1"/>
      <c r="E27" s="1"/>
      <c r="F27" s="538">
        <v>400000</v>
      </c>
      <c r="G27" s="1"/>
      <c r="H27" s="1"/>
      <c r="I27" s="1"/>
    </row>
    <row r="28" spans="1:9" x14ac:dyDescent="0.25">
      <c r="A28" s="1"/>
      <c r="B28" s="1" t="s">
        <v>1556</v>
      </c>
      <c r="C28" s="677" t="s">
        <v>2043</v>
      </c>
      <c r="D28" s="1"/>
      <c r="E28" s="1"/>
      <c r="F28" s="538">
        <v>400000</v>
      </c>
      <c r="G28" s="1"/>
      <c r="H28" s="1"/>
      <c r="I28" s="1"/>
    </row>
    <row r="29" spans="1:9" x14ac:dyDescent="0.25">
      <c r="A29" s="1"/>
      <c r="B29" s="1" t="s">
        <v>1557</v>
      </c>
      <c r="C29" s="677" t="s">
        <v>2044</v>
      </c>
      <c r="D29" s="1"/>
      <c r="E29" s="1"/>
      <c r="F29" s="539">
        <v>400000</v>
      </c>
      <c r="G29" s="1"/>
      <c r="H29" s="1"/>
      <c r="I29" s="1"/>
    </row>
    <row r="30" spans="1:9" x14ac:dyDescent="0.25">
      <c r="A30" s="1"/>
      <c r="B30" s="1"/>
      <c r="C30" s="1"/>
      <c r="D30" s="1"/>
      <c r="E30" s="1"/>
      <c r="F30" s="1"/>
      <c r="G30" s="1"/>
      <c r="H30" s="1"/>
      <c r="I30" s="1"/>
    </row>
    <row r="31" spans="1:9" ht="13.8" thickBot="1" x14ac:dyDescent="0.3">
      <c r="A31" s="1"/>
      <c r="B31" s="1"/>
      <c r="C31" s="1"/>
      <c r="D31" s="1"/>
      <c r="E31" s="1"/>
      <c r="F31" s="540">
        <f>SUM(F25:F30)</f>
        <v>2000000</v>
      </c>
      <c r="G31" s="1"/>
      <c r="H31" s="1"/>
      <c r="I31" s="1"/>
    </row>
    <row r="32" spans="1:9" ht="13.8" thickTop="1" x14ac:dyDescent="0.25">
      <c r="A32" s="1"/>
      <c r="B32" s="1"/>
      <c r="C32" s="1"/>
      <c r="D32" s="1"/>
      <c r="E32" s="1"/>
      <c r="F32" s="1"/>
      <c r="G32" s="1"/>
      <c r="H32" s="1"/>
      <c r="I32" s="1"/>
    </row>
    <row r="33" spans="1:9" x14ac:dyDescent="0.25">
      <c r="A33" s="51" t="s">
        <v>1554</v>
      </c>
      <c r="B33" s="1"/>
      <c r="C33" s="1"/>
      <c r="D33" s="1"/>
      <c r="E33" s="1"/>
      <c r="F33" s="1"/>
      <c r="G33" s="1"/>
      <c r="H33" s="1"/>
      <c r="I33" s="1"/>
    </row>
    <row r="34" spans="1:9" x14ac:dyDescent="0.25">
      <c r="A34" s="1" t="s">
        <v>633</v>
      </c>
      <c r="B34" s="1"/>
      <c r="C34" s="1"/>
      <c r="D34" s="1"/>
      <c r="E34" s="1"/>
      <c r="F34" s="1"/>
      <c r="G34" s="1"/>
      <c r="H34" s="1"/>
      <c r="I34" s="1"/>
    </row>
    <row r="35" spans="1:9" x14ac:dyDescent="0.25">
      <c r="A35" s="1"/>
      <c r="B35" s="1"/>
      <c r="C35" s="1"/>
      <c r="D35" s="1"/>
      <c r="E35" s="1"/>
      <c r="F35" s="1"/>
      <c r="G35" s="1"/>
      <c r="H35" s="1"/>
      <c r="I35" s="1"/>
    </row>
    <row r="36" spans="1:9" x14ac:dyDescent="0.25">
      <c r="A36" s="541">
        <v>41091</v>
      </c>
      <c r="B36" s="1" t="s">
        <v>634</v>
      </c>
      <c r="C36" s="1"/>
      <c r="D36" s="1"/>
      <c r="E36" s="1"/>
      <c r="F36" s="542">
        <v>2000000</v>
      </c>
      <c r="G36" s="1"/>
      <c r="H36" s="1"/>
      <c r="I36" s="1"/>
    </row>
    <row r="37" spans="1:9" x14ac:dyDescent="0.25">
      <c r="A37" s="1"/>
      <c r="B37" s="1"/>
      <c r="C37" s="1548" t="s">
        <v>2113</v>
      </c>
      <c r="D37" s="1"/>
      <c r="E37" s="1"/>
      <c r="F37" s="1"/>
      <c r="G37" s="1"/>
      <c r="H37" s="542">
        <v>2000000</v>
      </c>
      <c r="I37" s="1"/>
    </row>
    <row r="38" spans="1:9" x14ac:dyDescent="0.25">
      <c r="A38" s="1"/>
      <c r="B38" s="1"/>
      <c r="C38" s="1"/>
      <c r="D38" s="1"/>
      <c r="E38" s="1"/>
      <c r="F38" s="1"/>
      <c r="G38" s="1"/>
      <c r="H38" s="1"/>
      <c r="I38" s="1"/>
    </row>
    <row r="39" spans="1:9" x14ac:dyDescent="0.25">
      <c r="A39" s="1"/>
      <c r="B39" s="677" t="s">
        <v>2889</v>
      </c>
      <c r="C39" s="1"/>
      <c r="D39" s="1"/>
      <c r="E39" s="1"/>
      <c r="F39" s="1"/>
      <c r="G39" s="1"/>
      <c r="H39" s="1"/>
      <c r="I39" s="1"/>
    </row>
    <row r="40" spans="1:9" x14ac:dyDescent="0.25">
      <c r="A40" s="1"/>
      <c r="B40" s="1"/>
      <c r="C40" s="1"/>
      <c r="D40" s="1"/>
      <c r="E40" s="1"/>
      <c r="F40" s="1"/>
      <c r="G40" s="1"/>
      <c r="H40" s="1"/>
      <c r="I40" s="1"/>
    </row>
    <row r="41" spans="1:9" x14ac:dyDescent="0.25">
      <c r="A41" s="1" t="s">
        <v>635</v>
      </c>
      <c r="B41" s="1"/>
      <c r="C41" s="1"/>
      <c r="D41" s="1"/>
      <c r="E41" s="1"/>
      <c r="F41" s="1"/>
      <c r="G41" s="1"/>
      <c r="H41" s="1"/>
      <c r="I41" s="1"/>
    </row>
    <row r="42" spans="1:9" x14ac:dyDescent="0.25">
      <c r="A42" s="1"/>
      <c r="B42" s="1"/>
      <c r="C42" s="1"/>
      <c r="D42" s="1"/>
      <c r="E42" s="1"/>
      <c r="F42" s="1"/>
      <c r="G42" s="1"/>
      <c r="H42" s="1"/>
      <c r="I42" s="1"/>
    </row>
    <row r="43" spans="1:9" x14ac:dyDescent="0.25">
      <c r="A43" s="541">
        <v>41455</v>
      </c>
      <c r="B43" s="1548" t="s">
        <v>2113</v>
      </c>
      <c r="C43" s="1"/>
      <c r="D43" s="1"/>
      <c r="E43" s="1"/>
      <c r="F43" s="538">
        <v>1600000</v>
      </c>
      <c r="G43" s="1"/>
      <c r="H43" s="1"/>
      <c r="I43" s="1"/>
    </row>
    <row r="44" spans="1:9" x14ac:dyDescent="0.25">
      <c r="A44" s="1"/>
      <c r="B44" s="1"/>
      <c r="C44" s="1577" t="s">
        <v>2114</v>
      </c>
      <c r="D44" s="612"/>
      <c r="E44" s="612"/>
      <c r="F44" s="612"/>
      <c r="G44" s="1"/>
      <c r="H44" s="1578">
        <v>1600000</v>
      </c>
      <c r="I44" s="1"/>
    </row>
    <row r="45" spans="1:9" x14ac:dyDescent="0.25">
      <c r="A45" s="1"/>
      <c r="B45" s="1"/>
      <c r="C45" s="1"/>
      <c r="D45" s="1"/>
      <c r="E45" s="1"/>
      <c r="F45" s="1"/>
      <c r="G45" s="1"/>
      <c r="H45" s="538"/>
      <c r="I45" s="1"/>
    </row>
    <row r="46" spans="1:9" x14ac:dyDescent="0.25">
      <c r="A46" s="1"/>
      <c r="B46" s="1" t="s">
        <v>1099</v>
      </c>
      <c r="C46" s="1"/>
      <c r="D46" s="1"/>
      <c r="E46" s="1"/>
      <c r="F46" s="553">
        <v>1600000</v>
      </c>
      <c r="G46" s="1"/>
      <c r="H46" s="538"/>
      <c r="I46" s="1"/>
    </row>
    <row r="47" spans="1:9" x14ac:dyDescent="0.25">
      <c r="A47" s="1"/>
      <c r="B47" s="1"/>
      <c r="C47" s="1" t="s">
        <v>841</v>
      </c>
      <c r="D47" s="1"/>
      <c r="E47" s="1"/>
      <c r="F47" s="1"/>
      <c r="G47" s="1"/>
      <c r="H47" s="538">
        <v>1600000</v>
      </c>
      <c r="I47" s="1"/>
    </row>
    <row r="48" spans="1:9" x14ac:dyDescent="0.25">
      <c r="A48" s="1"/>
      <c r="B48" s="1"/>
      <c r="C48" s="1"/>
      <c r="D48" s="1"/>
      <c r="E48" s="1"/>
      <c r="F48" s="1"/>
      <c r="G48" s="1"/>
      <c r="H48" s="538"/>
      <c r="I48" s="1"/>
    </row>
    <row r="49" spans="1:10" x14ac:dyDescent="0.25">
      <c r="A49" s="1"/>
      <c r="B49" s="1" t="s">
        <v>841</v>
      </c>
      <c r="C49" s="1"/>
      <c r="D49" s="1"/>
      <c r="E49" s="1"/>
      <c r="F49" s="553">
        <v>1600000</v>
      </c>
      <c r="G49" s="1"/>
      <c r="H49" s="538"/>
      <c r="I49" s="1"/>
    </row>
    <row r="50" spans="1:10" x14ac:dyDescent="0.25">
      <c r="A50" s="1"/>
      <c r="B50" s="1"/>
      <c r="C50" s="1548" t="s">
        <v>2093</v>
      </c>
      <c r="D50" s="1"/>
      <c r="E50" s="1"/>
      <c r="F50" s="1"/>
      <c r="G50" s="1"/>
      <c r="H50" s="538">
        <v>1600000</v>
      </c>
      <c r="I50" s="1"/>
    </row>
    <row r="51" spans="1:10" x14ac:dyDescent="0.25">
      <c r="A51" s="1"/>
      <c r="B51" s="1"/>
      <c r="C51" s="1"/>
      <c r="D51" s="1"/>
      <c r="E51" s="1"/>
      <c r="F51" s="1"/>
      <c r="G51" s="1"/>
      <c r="H51" s="538"/>
      <c r="I51" s="1"/>
    </row>
    <row r="52" spans="1:10" x14ac:dyDescent="0.25">
      <c r="A52" s="1"/>
      <c r="B52" s="2398" t="s">
        <v>2192</v>
      </c>
      <c r="C52" s="2398"/>
      <c r="D52" s="2398"/>
      <c r="E52" s="2398"/>
      <c r="F52" s="2398"/>
      <c r="G52" s="2398"/>
      <c r="H52" s="2398"/>
      <c r="I52" s="915"/>
    </row>
    <row r="53" spans="1:10" x14ac:dyDescent="0.25">
      <c r="A53" s="1"/>
      <c r="B53" s="2398"/>
      <c r="C53" s="2398"/>
      <c r="D53" s="2398"/>
      <c r="E53" s="2398"/>
      <c r="F53" s="2398"/>
      <c r="G53" s="2398"/>
      <c r="H53" s="2398"/>
      <c r="I53" s="915"/>
    </row>
    <row r="54" spans="1:10" x14ac:dyDescent="0.25">
      <c r="A54" s="607"/>
      <c r="B54" s="2398"/>
      <c r="C54" s="2398"/>
      <c r="D54" s="2398"/>
      <c r="E54" s="2398"/>
      <c r="F54" s="2398"/>
      <c r="G54" s="2398"/>
      <c r="H54" s="2398"/>
      <c r="I54" s="915"/>
    </row>
    <row r="55" spans="1:10" x14ac:dyDescent="0.25">
      <c r="A55" s="607"/>
      <c r="B55" s="2398"/>
      <c r="C55" s="2398"/>
      <c r="D55" s="2398"/>
      <c r="E55" s="2398"/>
      <c r="F55" s="2398"/>
      <c r="G55" s="2398"/>
      <c r="H55" s="2398"/>
      <c r="I55" s="915"/>
      <c r="J55" s="1579"/>
    </row>
    <row r="56" spans="1:10" x14ac:dyDescent="0.25">
      <c r="A56" s="1"/>
      <c r="B56" s="915"/>
      <c r="C56" s="915"/>
      <c r="D56" s="915"/>
      <c r="E56" s="915"/>
      <c r="F56" s="915"/>
      <c r="G56" s="915"/>
      <c r="H56" s="915"/>
      <c r="I56" s="915"/>
    </row>
    <row r="57" spans="1:10" x14ac:dyDescent="0.25">
      <c r="A57" s="51" t="s">
        <v>1558</v>
      </c>
      <c r="B57" s="1"/>
      <c r="C57" s="1"/>
      <c r="D57" s="1"/>
      <c r="E57" s="1"/>
      <c r="F57" s="1"/>
      <c r="G57" s="1"/>
      <c r="H57" s="1"/>
      <c r="I57" s="1"/>
    </row>
    <row r="58" spans="1:10" x14ac:dyDescent="0.25">
      <c r="A58" s="1" t="s">
        <v>635</v>
      </c>
      <c r="B58" s="1"/>
      <c r="C58" s="1"/>
      <c r="D58" s="1"/>
      <c r="E58" s="1"/>
      <c r="F58" s="1"/>
      <c r="G58" s="1"/>
      <c r="H58" s="1"/>
      <c r="I58" s="1"/>
    </row>
    <row r="59" spans="1:10" x14ac:dyDescent="0.25">
      <c r="A59" s="1"/>
      <c r="B59" s="1"/>
      <c r="C59" s="1"/>
      <c r="D59" s="1"/>
      <c r="E59" s="1"/>
      <c r="F59" s="1"/>
      <c r="G59" s="1"/>
      <c r="H59" s="1"/>
      <c r="I59" s="1"/>
    </row>
    <row r="60" spans="1:10" x14ac:dyDescent="0.25">
      <c r="A60" s="541">
        <v>41820</v>
      </c>
      <c r="B60" s="1577" t="s">
        <v>2114</v>
      </c>
      <c r="C60" s="612"/>
      <c r="D60" s="612"/>
      <c r="E60" s="612"/>
      <c r="F60" s="538">
        <v>400000</v>
      </c>
      <c r="G60" s="1"/>
      <c r="H60" s="1"/>
      <c r="I60" s="1"/>
    </row>
    <row r="61" spans="1:10" x14ac:dyDescent="0.25">
      <c r="A61" s="1"/>
      <c r="B61" s="1"/>
      <c r="C61" s="1548" t="s">
        <v>2113</v>
      </c>
      <c r="D61" s="1"/>
      <c r="E61" s="1"/>
      <c r="F61" s="1"/>
      <c r="G61" s="1"/>
      <c r="H61" s="538">
        <v>400000</v>
      </c>
      <c r="I61" s="1"/>
    </row>
    <row r="62" spans="1:10" x14ac:dyDescent="0.25">
      <c r="A62" s="1"/>
      <c r="B62" s="1"/>
      <c r="C62" s="1"/>
      <c r="D62" s="1"/>
      <c r="E62" s="1"/>
      <c r="F62" s="1"/>
      <c r="G62" s="1"/>
      <c r="H62" s="538"/>
      <c r="I62" s="1"/>
    </row>
    <row r="63" spans="1:10" x14ac:dyDescent="0.25">
      <c r="A63" s="1"/>
      <c r="B63" s="1" t="s">
        <v>841</v>
      </c>
      <c r="C63" s="1"/>
      <c r="D63" s="1"/>
      <c r="E63" s="1"/>
      <c r="F63" s="553">
        <v>400000</v>
      </c>
      <c r="G63" s="1"/>
      <c r="H63" s="538"/>
      <c r="I63" s="1"/>
    </row>
    <row r="64" spans="1:10" x14ac:dyDescent="0.25">
      <c r="A64" s="1"/>
      <c r="B64" s="1"/>
      <c r="C64" s="1" t="s">
        <v>1099</v>
      </c>
      <c r="D64" s="1"/>
      <c r="E64" s="1"/>
      <c r="F64" s="1"/>
      <c r="G64" s="1"/>
      <c r="H64" s="538">
        <v>400000</v>
      </c>
      <c r="I64" s="1"/>
    </row>
    <row r="65" spans="1:9" x14ac:dyDescent="0.25">
      <c r="A65" s="1"/>
      <c r="B65" s="1"/>
      <c r="C65" s="1"/>
      <c r="D65" s="1"/>
      <c r="E65" s="1"/>
      <c r="F65" s="1"/>
      <c r="G65" s="1"/>
      <c r="H65" s="538"/>
      <c r="I65" s="1"/>
    </row>
    <row r="66" spans="1:9" x14ac:dyDescent="0.25">
      <c r="A66" s="1"/>
      <c r="B66" s="1548" t="s">
        <v>2093</v>
      </c>
      <c r="C66" s="1"/>
      <c r="D66" s="1"/>
      <c r="E66" s="1"/>
      <c r="F66" s="553">
        <v>400000</v>
      </c>
      <c r="G66" s="1"/>
      <c r="H66" s="538"/>
      <c r="I66" s="1"/>
    </row>
    <row r="67" spans="1:9" x14ac:dyDescent="0.25">
      <c r="A67" s="1"/>
      <c r="B67" s="1"/>
      <c r="C67" s="1" t="s">
        <v>841</v>
      </c>
      <c r="D67" s="1"/>
      <c r="E67" s="1"/>
      <c r="F67" s="1"/>
      <c r="G67" s="1"/>
      <c r="H67" s="538">
        <v>400000</v>
      </c>
      <c r="I67" s="1"/>
    </row>
    <row r="68" spans="1:9" x14ac:dyDescent="0.25">
      <c r="A68" s="1"/>
      <c r="B68" s="1"/>
      <c r="C68" s="1"/>
      <c r="D68" s="1"/>
      <c r="E68" s="1"/>
      <c r="F68" s="1"/>
      <c r="G68" s="1"/>
      <c r="H68" s="538"/>
      <c r="I68" s="1"/>
    </row>
    <row r="69" spans="1:9" x14ac:dyDescent="0.25">
      <c r="A69" s="1"/>
      <c r="B69" s="1"/>
      <c r="C69" s="1"/>
      <c r="D69" s="1"/>
      <c r="E69" s="1"/>
      <c r="F69" s="1"/>
      <c r="G69" s="1"/>
      <c r="H69" s="1"/>
      <c r="I69" s="1"/>
    </row>
    <row r="70" spans="1:9" x14ac:dyDescent="0.25">
      <c r="A70" s="1"/>
      <c r="B70" s="1" t="s">
        <v>845</v>
      </c>
      <c r="C70" s="1"/>
      <c r="D70" s="1"/>
      <c r="E70" s="1"/>
      <c r="F70" s="1"/>
      <c r="G70" s="1"/>
      <c r="H70" s="1"/>
      <c r="I70" s="1"/>
    </row>
    <row r="71" spans="1:9" x14ac:dyDescent="0.25">
      <c r="A71" s="1"/>
      <c r="B71" s="1" t="s">
        <v>13</v>
      </c>
      <c r="C71" s="1"/>
      <c r="D71" s="1"/>
      <c r="E71" s="1"/>
      <c r="F71" s="1"/>
      <c r="G71" s="1"/>
      <c r="H71" s="1"/>
      <c r="I71" s="1"/>
    </row>
    <row r="72" spans="1:9" x14ac:dyDescent="0.25">
      <c r="A72" s="1"/>
      <c r="B72" s="677" t="s">
        <v>2127</v>
      </c>
      <c r="C72" s="1"/>
      <c r="D72" s="1"/>
      <c r="E72" s="1"/>
      <c r="F72" s="1"/>
      <c r="G72" s="1"/>
      <c r="H72" s="1"/>
      <c r="I72" s="1"/>
    </row>
    <row r="73" spans="1:9" x14ac:dyDescent="0.25">
      <c r="A73" s="1"/>
      <c r="B73" s="1" t="s">
        <v>12</v>
      </c>
      <c r="C73" s="1"/>
      <c r="D73" s="1"/>
      <c r="E73" s="1"/>
      <c r="F73" s="1"/>
      <c r="G73" s="1"/>
      <c r="H73" s="1"/>
      <c r="I73" s="1"/>
    </row>
    <row r="74" spans="1:9" x14ac:dyDescent="0.25">
      <c r="A74" s="1"/>
      <c r="B74" s="1"/>
      <c r="C74" s="1"/>
      <c r="D74" s="1"/>
      <c r="E74" s="1"/>
      <c r="F74" s="1"/>
      <c r="G74" s="1"/>
      <c r="H74" s="1"/>
      <c r="I74" s="1"/>
    </row>
    <row r="75" spans="1:9" x14ac:dyDescent="0.25">
      <c r="A75" s="51" t="s">
        <v>1559</v>
      </c>
      <c r="B75" s="1"/>
      <c r="C75" s="1"/>
      <c r="D75" s="1"/>
      <c r="E75" s="1"/>
      <c r="F75" s="1"/>
      <c r="G75" s="1"/>
      <c r="H75" s="1"/>
      <c r="I75" s="1"/>
    </row>
    <row r="76" spans="1:9" x14ac:dyDescent="0.25">
      <c r="A76" s="1" t="s">
        <v>635</v>
      </c>
      <c r="B76" s="1"/>
      <c r="C76" s="1"/>
      <c r="D76" s="1"/>
      <c r="E76" s="1"/>
      <c r="F76" s="1"/>
      <c r="G76" s="1"/>
      <c r="H76" s="1"/>
      <c r="I76" s="1"/>
    </row>
    <row r="77" spans="1:9" x14ac:dyDescent="0.25">
      <c r="A77" s="1"/>
      <c r="B77" s="1"/>
      <c r="C77" s="1"/>
      <c r="D77" s="1"/>
      <c r="E77" s="1"/>
      <c r="F77" s="1"/>
      <c r="G77" s="1"/>
      <c r="H77" s="1"/>
      <c r="I77" s="1"/>
    </row>
    <row r="78" spans="1:9" x14ac:dyDescent="0.25">
      <c r="A78" s="541">
        <v>42185</v>
      </c>
      <c r="B78" s="1577" t="s">
        <v>2114</v>
      </c>
      <c r="C78" s="612"/>
      <c r="D78" s="612"/>
      <c r="E78" s="612"/>
      <c r="F78" s="538">
        <v>400000</v>
      </c>
      <c r="G78" s="1"/>
      <c r="H78" s="1"/>
      <c r="I78" s="1"/>
    </row>
    <row r="79" spans="1:9" x14ac:dyDescent="0.25">
      <c r="A79" s="1"/>
      <c r="B79" s="607"/>
      <c r="C79" s="1548" t="s">
        <v>2113</v>
      </c>
      <c r="D79" s="1"/>
      <c r="E79" s="1"/>
      <c r="F79" s="1"/>
      <c r="G79" s="1"/>
      <c r="H79" s="538">
        <v>400000</v>
      </c>
      <c r="I79" s="1"/>
    </row>
    <row r="80" spans="1:9" x14ac:dyDescent="0.25">
      <c r="A80" s="1"/>
      <c r="B80" s="1"/>
      <c r="C80" s="1"/>
      <c r="D80" s="1"/>
      <c r="E80" s="1"/>
      <c r="F80" s="1"/>
      <c r="G80" s="1"/>
      <c r="H80" s="538"/>
      <c r="I80" s="1"/>
    </row>
    <row r="81" spans="1:9" x14ac:dyDescent="0.25">
      <c r="A81" s="1"/>
      <c r="B81" s="1" t="s">
        <v>841</v>
      </c>
      <c r="C81" s="1"/>
      <c r="D81" s="1"/>
      <c r="E81" s="1"/>
      <c r="F81" s="553">
        <v>400000</v>
      </c>
      <c r="G81" s="1"/>
      <c r="H81" s="538"/>
      <c r="I81" s="1"/>
    </row>
    <row r="82" spans="1:9" x14ac:dyDescent="0.25">
      <c r="A82" s="1"/>
      <c r="B82" s="1"/>
      <c r="C82" s="1" t="s">
        <v>1099</v>
      </c>
      <c r="D82" s="1"/>
      <c r="E82" s="1"/>
      <c r="F82" s="1"/>
      <c r="G82" s="1"/>
      <c r="H82" s="538">
        <v>400000</v>
      </c>
      <c r="I82" s="1"/>
    </row>
    <row r="83" spans="1:9" x14ac:dyDescent="0.25">
      <c r="A83" s="1"/>
      <c r="B83" s="1"/>
      <c r="C83" s="1"/>
      <c r="D83" s="1"/>
      <c r="E83" s="1"/>
      <c r="F83" s="1"/>
      <c r="G83" s="1"/>
      <c r="H83" s="538"/>
      <c r="I83" s="1"/>
    </row>
    <row r="84" spans="1:9" x14ac:dyDescent="0.25">
      <c r="A84" s="1"/>
      <c r="B84" s="1548" t="s">
        <v>2093</v>
      </c>
      <c r="C84" s="1"/>
      <c r="D84" s="1"/>
      <c r="E84" s="1"/>
      <c r="F84" s="553">
        <v>400000</v>
      </c>
      <c r="G84" s="1"/>
      <c r="H84" s="538"/>
      <c r="I84" s="1"/>
    </row>
    <row r="85" spans="1:9" x14ac:dyDescent="0.25">
      <c r="A85" s="1"/>
      <c r="B85" s="1"/>
      <c r="C85" s="1" t="s">
        <v>841</v>
      </c>
      <c r="D85" s="1"/>
      <c r="E85" s="1"/>
      <c r="F85" s="1"/>
      <c r="G85" s="1"/>
      <c r="H85" s="538">
        <v>400000</v>
      </c>
      <c r="I85" s="1"/>
    </row>
    <row r="86" spans="1:9" x14ac:dyDescent="0.25">
      <c r="A86" s="1"/>
      <c r="B86" s="1"/>
      <c r="C86" s="1"/>
      <c r="D86" s="1"/>
      <c r="E86" s="1"/>
      <c r="F86" s="1"/>
      <c r="G86" s="1"/>
      <c r="H86" s="1"/>
      <c r="I86" s="1"/>
    </row>
    <row r="87" spans="1:9" x14ac:dyDescent="0.25">
      <c r="A87" s="1"/>
      <c r="B87" s="1" t="s">
        <v>846</v>
      </c>
      <c r="C87" s="1"/>
      <c r="D87" s="1"/>
      <c r="E87" s="1"/>
      <c r="F87" s="1"/>
      <c r="G87" s="1"/>
      <c r="H87" s="1"/>
      <c r="I87" s="1"/>
    </row>
    <row r="88" spans="1:9" x14ac:dyDescent="0.25">
      <c r="A88" s="1"/>
      <c r="B88" s="1" t="s">
        <v>13</v>
      </c>
      <c r="C88" s="1"/>
      <c r="D88" s="1"/>
      <c r="E88" s="1"/>
      <c r="F88" s="1"/>
      <c r="G88" s="1"/>
      <c r="H88" s="1"/>
      <c r="I88" s="1"/>
    </row>
    <row r="89" spans="1:9" x14ac:dyDescent="0.25">
      <c r="A89" s="1"/>
      <c r="B89" s="677" t="s">
        <v>2127</v>
      </c>
      <c r="C89" s="1"/>
      <c r="D89" s="1"/>
      <c r="E89" s="1"/>
      <c r="F89" s="1"/>
      <c r="G89" s="1"/>
      <c r="H89" s="1"/>
      <c r="I89" s="1"/>
    </row>
    <row r="90" spans="1:9" x14ac:dyDescent="0.25">
      <c r="A90" s="1"/>
      <c r="B90" s="1" t="s">
        <v>12</v>
      </c>
      <c r="C90" s="1"/>
      <c r="D90" s="1"/>
      <c r="E90" s="1"/>
      <c r="F90" s="1"/>
      <c r="G90" s="1"/>
      <c r="H90" s="1"/>
      <c r="I90" s="1"/>
    </row>
    <row r="91" spans="1:9" x14ac:dyDescent="0.25">
      <c r="A91" s="1"/>
      <c r="B91" s="1"/>
      <c r="C91" s="1"/>
      <c r="D91" s="1"/>
      <c r="E91" s="1"/>
      <c r="F91" s="1"/>
      <c r="G91" s="1"/>
      <c r="H91" s="1"/>
      <c r="I91" s="1"/>
    </row>
    <row r="92" spans="1:9" x14ac:dyDescent="0.25">
      <c r="A92" s="51" t="s">
        <v>1560</v>
      </c>
      <c r="B92" s="1"/>
      <c r="C92" s="1"/>
      <c r="D92" s="1"/>
      <c r="E92" s="1"/>
      <c r="F92" s="1"/>
      <c r="G92" s="1"/>
      <c r="H92" s="1"/>
      <c r="I92" s="1"/>
    </row>
    <row r="93" spans="1:9" x14ac:dyDescent="0.25">
      <c r="A93" s="1" t="s">
        <v>635</v>
      </c>
      <c r="B93" s="1"/>
      <c r="C93" s="1"/>
      <c r="D93" s="1"/>
      <c r="E93" s="1"/>
      <c r="F93" s="1"/>
      <c r="G93" s="1"/>
      <c r="H93" s="1"/>
      <c r="I93" s="1"/>
    </row>
    <row r="94" spans="1:9" x14ac:dyDescent="0.25">
      <c r="A94" s="1"/>
      <c r="B94" s="1"/>
      <c r="C94" s="1"/>
      <c r="D94" s="1"/>
      <c r="E94" s="1"/>
      <c r="F94" s="1"/>
      <c r="G94" s="1"/>
      <c r="H94" s="1"/>
      <c r="I94" s="1"/>
    </row>
    <row r="95" spans="1:9" x14ac:dyDescent="0.25">
      <c r="A95" s="541">
        <v>42551</v>
      </c>
      <c r="B95" s="1577" t="s">
        <v>2114</v>
      </c>
      <c r="C95" s="612"/>
      <c r="D95" s="612"/>
      <c r="E95" s="612"/>
      <c r="F95" s="538">
        <v>400000</v>
      </c>
      <c r="G95" s="1"/>
      <c r="H95" s="1"/>
      <c r="I95" s="1"/>
    </row>
    <row r="96" spans="1:9" x14ac:dyDescent="0.25">
      <c r="A96" s="1"/>
      <c r="B96" s="607"/>
      <c r="C96" s="1548" t="s">
        <v>2113</v>
      </c>
      <c r="D96" s="1"/>
      <c r="E96" s="1"/>
      <c r="F96" s="1"/>
      <c r="G96" s="1"/>
      <c r="H96" s="538">
        <v>400000</v>
      </c>
      <c r="I96" s="1"/>
    </row>
    <row r="97" spans="1:9" x14ac:dyDescent="0.25">
      <c r="A97" s="1"/>
      <c r="B97" s="1"/>
      <c r="C97" s="1"/>
      <c r="D97" s="1"/>
      <c r="E97" s="1"/>
      <c r="F97" s="1"/>
      <c r="G97" s="1"/>
      <c r="H97" s="538"/>
      <c r="I97" s="1"/>
    </row>
    <row r="98" spans="1:9" x14ac:dyDescent="0.25">
      <c r="A98" s="1"/>
      <c r="B98" s="1" t="s">
        <v>841</v>
      </c>
      <c r="C98" s="1"/>
      <c r="D98" s="1"/>
      <c r="E98" s="1"/>
      <c r="F98" s="553">
        <v>400000</v>
      </c>
      <c r="G98" s="1"/>
      <c r="H98" s="538"/>
      <c r="I98" s="1"/>
    </row>
    <row r="99" spans="1:9" x14ac:dyDescent="0.25">
      <c r="A99" s="1"/>
      <c r="B99" s="1"/>
      <c r="C99" s="1" t="s">
        <v>1099</v>
      </c>
      <c r="D99" s="1"/>
      <c r="E99" s="1"/>
      <c r="F99" s="1"/>
      <c r="G99" s="1"/>
      <c r="H99" s="538">
        <v>400000</v>
      </c>
      <c r="I99" s="1"/>
    </row>
    <row r="100" spans="1:9" x14ac:dyDescent="0.25">
      <c r="A100" s="1"/>
      <c r="B100" s="1"/>
      <c r="C100" s="1"/>
      <c r="D100" s="1"/>
      <c r="E100" s="1"/>
      <c r="F100" s="1"/>
      <c r="G100" s="1"/>
      <c r="H100" s="538"/>
      <c r="I100" s="1"/>
    </row>
    <row r="101" spans="1:9" x14ac:dyDescent="0.25">
      <c r="A101" s="1"/>
      <c r="B101" s="1548" t="s">
        <v>2093</v>
      </c>
      <c r="C101" s="1"/>
      <c r="D101" s="1"/>
      <c r="E101" s="1"/>
      <c r="F101" s="553">
        <v>400000</v>
      </c>
      <c r="G101" s="1"/>
      <c r="H101" s="538"/>
      <c r="I101" s="1"/>
    </row>
    <row r="102" spans="1:9" x14ac:dyDescent="0.25">
      <c r="A102" s="1"/>
      <c r="B102" s="1"/>
      <c r="C102" s="1" t="s">
        <v>841</v>
      </c>
      <c r="D102" s="1"/>
      <c r="E102" s="1"/>
      <c r="F102" s="1"/>
      <c r="G102" s="1"/>
      <c r="H102" s="538">
        <v>400000</v>
      </c>
      <c r="I102" s="1"/>
    </row>
    <row r="103" spans="1:9" x14ac:dyDescent="0.25">
      <c r="A103" s="1"/>
      <c r="B103" s="1"/>
      <c r="C103" s="1"/>
      <c r="D103" s="1"/>
      <c r="E103" s="1"/>
      <c r="F103" s="1"/>
      <c r="G103" s="1"/>
      <c r="H103" s="1"/>
      <c r="I103" s="1"/>
    </row>
    <row r="104" spans="1:9" x14ac:dyDescent="0.25">
      <c r="A104" s="1"/>
      <c r="B104" s="1" t="s">
        <v>847</v>
      </c>
      <c r="C104" s="1"/>
      <c r="D104" s="1"/>
      <c r="E104" s="1"/>
      <c r="F104" s="1"/>
      <c r="G104" s="1"/>
      <c r="H104" s="1"/>
      <c r="I104" s="1"/>
    </row>
    <row r="105" spans="1:9" x14ac:dyDescent="0.25">
      <c r="A105" s="1"/>
      <c r="B105" s="1" t="s">
        <v>13</v>
      </c>
      <c r="C105" s="1"/>
      <c r="D105" s="1"/>
      <c r="E105" s="1"/>
      <c r="F105" s="1"/>
      <c r="G105" s="1"/>
      <c r="H105" s="1"/>
      <c r="I105" s="1"/>
    </row>
    <row r="106" spans="1:9" x14ac:dyDescent="0.25">
      <c r="A106" s="1"/>
      <c r="B106" s="677" t="s">
        <v>2127</v>
      </c>
      <c r="C106" s="1"/>
      <c r="D106" s="1"/>
      <c r="E106" s="1"/>
      <c r="F106" s="1"/>
      <c r="G106" s="1"/>
      <c r="H106" s="1"/>
      <c r="I106" s="1"/>
    </row>
    <row r="107" spans="1:9" x14ac:dyDescent="0.25">
      <c r="A107" s="1"/>
      <c r="B107" s="1" t="s">
        <v>12</v>
      </c>
      <c r="C107" s="1"/>
      <c r="D107" s="1"/>
      <c r="E107" s="1"/>
      <c r="F107" s="1"/>
      <c r="G107" s="1"/>
      <c r="H107" s="1"/>
      <c r="I107" s="1"/>
    </row>
    <row r="108" spans="1:9" x14ac:dyDescent="0.25">
      <c r="A108" s="1"/>
      <c r="B108" s="1"/>
      <c r="C108" s="1"/>
      <c r="D108" s="1"/>
      <c r="E108" s="1"/>
      <c r="F108" s="1"/>
      <c r="G108" s="1"/>
      <c r="H108" s="1"/>
      <c r="I108" s="1"/>
    </row>
    <row r="109" spans="1:9" x14ac:dyDescent="0.25">
      <c r="A109" s="51" t="s">
        <v>1561</v>
      </c>
      <c r="B109" s="1"/>
      <c r="C109" s="1"/>
      <c r="D109" s="1"/>
      <c r="E109" s="1"/>
      <c r="F109" s="1"/>
      <c r="G109" s="1"/>
      <c r="H109" s="1"/>
      <c r="I109" s="1"/>
    </row>
    <row r="110" spans="1:9" x14ac:dyDescent="0.25">
      <c r="A110" s="1" t="s">
        <v>635</v>
      </c>
      <c r="B110" s="1"/>
      <c r="C110" s="1"/>
      <c r="D110" s="1"/>
      <c r="E110" s="1"/>
      <c r="F110" s="1"/>
      <c r="G110" s="1"/>
      <c r="H110" s="1"/>
      <c r="I110" s="1"/>
    </row>
    <row r="111" spans="1:9" x14ac:dyDescent="0.25">
      <c r="A111" s="1"/>
      <c r="B111" s="1"/>
      <c r="C111" s="1"/>
      <c r="D111" s="1"/>
      <c r="E111" s="1"/>
      <c r="F111" s="1"/>
      <c r="G111" s="1"/>
      <c r="H111" s="1"/>
      <c r="I111" s="1"/>
    </row>
    <row r="112" spans="1:9" x14ac:dyDescent="0.25">
      <c r="A112" s="541">
        <v>42916</v>
      </c>
      <c r="B112" s="1577" t="s">
        <v>2114</v>
      </c>
      <c r="C112" s="612"/>
      <c r="D112" s="612"/>
      <c r="E112" s="612"/>
      <c r="F112" s="538">
        <v>400000</v>
      </c>
      <c r="G112" s="1"/>
      <c r="H112" s="1"/>
      <c r="I112" s="1"/>
    </row>
    <row r="113" spans="1:9" x14ac:dyDescent="0.25">
      <c r="A113" s="1"/>
      <c r="B113" s="607"/>
      <c r="C113" s="1548" t="s">
        <v>2113</v>
      </c>
      <c r="D113" s="1"/>
      <c r="E113" s="1"/>
      <c r="F113" s="1"/>
      <c r="G113" s="1"/>
      <c r="H113" s="538">
        <v>400000</v>
      </c>
      <c r="I113" s="1"/>
    </row>
    <row r="114" spans="1:9" x14ac:dyDescent="0.25">
      <c r="A114" s="1"/>
      <c r="B114" s="1"/>
      <c r="C114" s="1"/>
      <c r="D114" s="1"/>
      <c r="E114" s="1"/>
      <c r="F114" s="1"/>
      <c r="G114" s="1"/>
      <c r="H114" s="538"/>
      <c r="I114" s="1"/>
    </row>
    <row r="115" spans="1:9" x14ac:dyDescent="0.25">
      <c r="A115" s="1"/>
      <c r="B115" s="1" t="s">
        <v>841</v>
      </c>
      <c r="C115" s="1"/>
      <c r="D115" s="1"/>
      <c r="E115" s="1"/>
      <c r="F115" s="553">
        <v>400000</v>
      </c>
      <c r="G115" s="1"/>
      <c r="H115" s="538"/>
      <c r="I115" s="1"/>
    </row>
    <row r="116" spans="1:9" x14ac:dyDescent="0.25">
      <c r="A116" s="1"/>
      <c r="B116" s="1"/>
      <c r="C116" s="1" t="s">
        <v>1099</v>
      </c>
      <c r="D116" s="1"/>
      <c r="E116" s="1"/>
      <c r="F116" s="1"/>
      <c r="G116" s="1"/>
      <c r="H116" s="538">
        <v>400000</v>
      </c>
      <c r="I116" s="1"/>
    </row>
    <row r="117" spans="1:9" x14ac:dyDescent="0.25">
      <c r="A117" s="1"/>
      <c r="B117" s="1"/>
      <c r="C117" s="1"/>
      <c r="D117" s="1"/>
      <c r="E117" s="1"/>
      <c r="F117" s="1"/>
      <c r="G117" s="1"/>
      <c r="H117" s="538"/>
      <c r="I117" s="1"/>
    </row>
    <row r="118" spans="1:9" x14ac:dyDescent="0.25">
      <c r="A118" s="1"/>
      <c r="B118" s="1548" t="s">
        <v>2093</v>
      </c>
      <c r="C118" s="1"/>
      <c r="D118" s="1"/>
      <c r="E118" s="1"/>
      <c r="F118" s="553">
        <v>400000</v>
      </c>
      <c r="G118" s="1"/>
      <c r="H118" s="538"/>
      <c r="I118" s="1"/>
    </row>
    <row r="119" spans="1:9" x14ac:dyDescent="0.25">
      <c r="A119" s="1"/>
      <c r="B119" s="1"/>
      <c r="C119" s="1" t="s">
        <v>841</v>
      </c>
      <c r="D119" s="1"/>
      <c r="E119" s="1"/>
      <c r="F119" s="1"/>
      <c r="G119" s="1"/>
      <c r="H119" s="538">
        <v>400000</v>
      </c>
      <c r="I119" s="1"/>
    </row>
    <row r="120" spans="1:9" x14ac:dyDescent="0.25">
      <c r="A120" s="1"/>
      <c r="B120" s="1"/>
      <c r="C120" s="1"/>
      <c r="D120" s="1"/>
      <c r="E120" s="1"/>
      <c r="F120" s="1"/>
      <c r="G120" s="1"/>
      <c r="H120" s="1"/>
      <c r="I120" s="1"/>
    </row>
    <row r="121" spans="1:9" x14ac:dyDescent="0.25">
      <c r="A121" s="1"/>
      <c r="B121" s="1" t="s">
        <v>848</v>
      </c>
      <c r="C121" s="1"/>
      <c r="D121" s="1"/>
      <c r="E121" s="1"/>
      <c r="F121" s="1"/>
      <c r="G121" s="1"/>
      <c r="H121" s="1"/>
      <c r="I121" s="1"/>
    </row>
    <row r="122" spans="1:9" x14ac:dyDescent="0.25">
      <c r="A122" s="1"/>
      <c r="B122" s="677" t="s">
        <v>2128</v>
      </c>
      <c r="C122" s="1"/>
      <c r="D122" s="1"/>
      <c r="E122" s="1"/>
      <c r="F122" s="1"/>
      <c r="G122" s="1"/>
      <c r="H122" s="1"/>
      <c r="I122" s="1"/>
    </row>
    <row r="123" spans="1:9" x14ac:dyDescent="0.25">
      <c r="A123" s="1"/>
      <c r="B123" s="1" t="s">
        <v>849</v>
      </c>
      <c r="C123" s="1"/>
      <c r="D123" s="1"/>
      <c r="E123" s="1"/>
      <c r="F123" s="1"/>
      <c r="G123" s="1"/>
      <c r="H123" s="1"/>
      <c r="I123" s="1"/>
    </row>
    <row r="124" spans="1:9" x14ac:dyDescent="0.25">
      <c r="A124" s="1"/>
      <c r="B124" s="677" t="s">
        <v>2129</v>
      </c>
      <c r="C124" s="1"/>
      <c r="D124" s="1"/>
      <c r="E124" s="1"/>
      <c r="F124" s="1"/>
      <c r="G124" s="1"/>
      <c r="H124" s="1"/>
      <c r="I124" s="1"/>
    </row>
  </sheetData>
  <mergeCells count="2">
    <mergeCell ref="B52:H55"/>
    <mergeCell ref="A5:I5"/>
  </mergeCells>
  <phoneticPr fontId="57" type="noConversion"/>
  <pageMargins left="0.28000000000000003" right="0.17" top="1" bottom="0.47" header="0.5" footer="0.5"/>
  <pageSetup scale="89" fitToHeight="2" orientation="portrait" r:id="rId1"/>
  <headerFooter alignWithMargins="0">
    <oddFooter>&amp;A</oddFooter>
  </headerFooter>
  <rowBreaks count="2" manualBreakCount="2">
    <brk id="56" max="8" man="1"/>
    <brk id="108" max="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O117"/>
  <sheetViews>
    <sheetView zoomScaleNormal="100" workbookViewId="0">
      <selection activeCell="B7" sqref="B7:M7"/>
    </sheetView>
  </sheetViews>
  <sheetFormatPr defaultColWidth="7.88671875" defaultRowHeight="13.2" x14ac:dyDescent="0.25"/>
  <cols>
    <col min="1" max="1" width="3.88671875" style="607" customWidth="1"/>
    <col min="2" max="2" width="10.5546875" style="607" customWidth="1"/>
    <col min="3" max="3" width="35.109375" style="607" customWidth="1"/>
    <col min="4" max="4" width="17.44140625" style="607" customWidth="1"/>
    <col min="5" max="6" width="7.109375" style="607" customWidth="1"/>
    <col min="7" max="7" width="7.5546875" style="607" customWidth="1"/>
    <col min="8" max="10" width="7.109375" style="607" customWidth="1"/>
    <col min="11" max="11" width="1.109375" style="607" customWidth="1"/>
    <col min="12" max="12" width="16.5546875" style="607" customWidth="1"/>
    <col min="13" max="13" width="16.109375" style="607" customWidth="1"/>
    <col min="14" max="14" width="2.44140625" style="607" hidden="1" customWidth="1"/>
    <col min="15" max="16384" width="7.88671875" style="607"/>
  </cols>
  <sheetData>
    <row r="1" spans="2:15" ht="13.8" thickBot="1" x14ac:dyDescent="0.3">
      <c r="E1" s="424"/>
      <c r="F1" s="424"/>
      <c r="G1" s="424"/>
      <c r="H1" s="424"/>
      <c r="I1" s="424"/>
      <c r="J1" s="406" t="s">
        <v>82</v>
      </c>
      <c r="L1" s="6"/>
      <c r="M1" s="6"/>
    </row>
    <row r="2" spans="2:15" x14ac:dyDescent="0.25">
      <c r="E2" s="424"/>
      <c r="F2" s="424"/>
      <c r="G2" s="424"/>
      <c r="H2" s="424"/>
      <c r="I2" s="424"/>
      <c r="J2" s="406"/>
      <c r="L2" s="612"/>
      <c r="M2" s="612"/>
    </row>
    <row r="3" spans="2:15" ht="13.8" thickBot="1" x14ac:dyDescent="0.3">
      <c r="B3" s="424"/>
      <c r="C3" s="424"/>
      <c r="D3" s="424"/>
      <c r="E3" s="424"/>
      <c r="F3" s="424"/>
      <c r="G3" s="424"/>
      <c r="H3" s="424"/>
      <c r="I3" s="424"/>
      <c r="J3" s="406" t="s">
        <v>85</v>
      </c>
      <c r="L3" s="6"/>
      <c r="M3" s="6"/>
    </row>
    <row r="4" spans="2:15" ht="13.8" thickBot="1" x14ac:dyDescent="0.3">
      <c r="B4" s="609"/>
      <c r="C4" s="211"/>
      <c r="D4" s="211"/>
      <c r="E4" s="305"/>
      <c r="F4" s="305"/>
      <c r="G4" s="305"/>
      <c r="H4" s="305"/>
      <c r="I4" s="305"/>
      <c r="J4" s="305"/>
      <c r="K4" s="305"/>
      <c r="L4" s="305"/>
      <c r="M4" s="305"/>
    </row>
    <row r="5" spans="2:15" ht="15.6" x14ac:dyDescent="0.3">
      <c r="B5" s="2271" t="s">
        <v>1403</v>
      </c>
      <c r="C5" s="2272"/>
      <c r="D5" s="2272"/>
      <c r="E5" s="2272"/>
      <c r="F5" s="2272"/>
      <c r="G5" s="2272"/>
      <c r="H5" s="2272"/>
      <c r="I5" s="2272"/>
      <c r="J5" s="2272"/>
      <c r="K5" s="2272"/>
      <c r="L5" s="2272"/>
      <c r="M5" s="2272"/>
      <c r="N5" s="88"/>
      <c r="O5" s="88"/>
    </row>
    <row r="6" spans="2:15" ht="15.6" x14ac:dyDescent="0.3">
      <c r="B6" s="2274" t="s">
        <v>1374</v>
      </c>
      <c r="C6" s="2275"/>
      <c r="D6" s="2275"/>
      <c r="E6" s="2275"/>
      <c r="F6" s="2275"/>
      <c r="G6" s="2275"/>
      <c r="H6" s="2275"/>
      <c r="I6" s="2275"/>
      <c r="J6" s="2275"/>
      <c r="K6" s="2275"/>
      <c r="L6" s="2275"/>
      <c r="M6" s="2275"/>
      <c r="N6" s="2295"/>
      <c r="O6" s="40"/>
    </row>
    <row r="7" spans="2:15" ht="15.6" x14ac:dyDescent="0.3">
      <c r="B7" s="2274" t="s">
        <v>1378</v>
      </c>
      <c r="C7" s="2275"/>
      <c r="D7" s="2275"/>
      <c r="E7" s="2275"/>
      <c r="F7" s="2275"/>
      <c r="G7" s="2275"/>
      <c r="H7" s="2275"/>
      <c r="I7" s="2275"/>
      <c r="J7" s="2275"/>
      <c r="K7" s="2275"/>
      <c r="L7" s="2275"/>
      <c r="M7" s="2275"/>
      <c r="N7" s="40"/>
      <c r="O7" s="40"/>
    </row>
    <row r="8" spans="2:15" ht="15.6" x14ac:dyDescent="0.3">
      <c r="B8" s="2283" t="s">
        <v>258</v>
      </c>
      <c r="C8" s="2284"/>
      <c r="D8" s="2284"/>
      <c r="E8" s="2284"/>
      <c r="F8" s="1580"/>
      <c r="G8" s="1580"/>
      <c r="H8" s="1580"/>
      <c r="I8" s="1580"/>
      <c r="J8" s="1580"/>
      <c r="K8" s="1580"/>
      <c r="L8" s="1580"/>
      <c r="M8" s="1580"/>
      <c r="N8" s="40"/>
      <c r="O8" s="40"/>
    </row>
    <row r="9" spans="2:15" ht="15.6" x14ac:dyDescent="0.3">
      <c r="B9" s="10" t="s">
        <v>259</v>
      </c>
      <c r="C9" s="609"/>
      <c r="D9" s="609"/>
      <c r="E9" s="609"/>
      <c r="F9" s="1580"/>
      <c r="G9" s="1580"/>
      <c r="H9" s="83" t="s">
        <v>967</v>
      </c>
      <c r="I9" s="612"/>
      <c r="J9" s="612"/>
      <c r="K9" s="612"/>
      <c r="L9" s="612"/>
      <c r="M9" s="1580"/>
      <c r="N9" s="40"/>
      <c r="O9" s="40"/>
    </row>
    <row r="10" spans="2:15" x14ac:dyDescent="0.25">
      <c r="B10" s="47" t="s">
        <v>1765</v>
      </c>
      <c r="C10" s="609"/>
      <c r="D10" s="609"/>
      <c r="E10" s="1064"/>
      <c r="F10" s="1064"/>
      <c r="G10" s="1065"/>
      <c r="H10" s="1065"/>
      <c r="I10" s="1065"/>
      <c r="J10" s="612"/>
      <c r="K10" s="612"/>
      <c r="L10" s="612"/>
      <c r="M10" s="612"/>
      <c r="N10" s="40"/>
      <c r="O10" s="40"/>
    </row>
    <row r="11" spans="2:15" x14ac:dyDescent="0.25">
      <c r="B11" s="10"/>
      <c r="C11" s="612"/>
      <c r="D11" s="612"/>
      <c r="E11" s="612"/>
      <c r="F11" s="612"/>
      <c r="G11" s="612"/>
      <c r="H11" s="612"/>
      <c r="I11" s="612"/>
      <c r="J11" s="612"/>
      <c r="K11" s="612"/>
      <c r="L11" s="612"/>
      <c r="M11" s="612"/>
      <c r="N11" s="40"/>
      <c r="O11" s="40"/>
    </row>
    <row r="12" spans="2:15" ht="13.8" thickBot="1" x14ac:dyDescent="0.3">
      <c r="B12" s="10"/>
      <c r="C12" s="6" t="s">
        <v>1366</v>
      </c>
      <c r="D12" s="6"/>
      <c r="E12" s="6"/>
      <c r="F12" s="6"/>
      <c r="G12" s="6" t="s">
        <v>1408</v>
      </c>
      <c r="H12" s="6"/>
      <c r="I12" s="6"/>
      <c r="J12" s="6"/>
      <c r="K12" s="6"/>
      <c r="L12" s="6"/>
      <c r="M12" s="6"/>
      <c r="N12" s="40"/>
      <c r="O12" s="40"/>
    </row>
    <row r="13" spans="2:15" x14ac:dyDescent="0.25">
      <c r="B13" s="10"/>
      <c r="C13" s="612"/>
      <c r="D13" s="612"/>
      <c r="E13" s="612"/>
      <c r="F13" s="612"/>
      <c r="G13" s="612"/>
      <c r="H13" s="612"/>
      <c r="I13" s="612"/>
      <c r="J13" s="612"/>
      <c r="K13" s="612"/>
      <c r="L13" s="612"/>
      <c r="M13" s="612"/>
      <c r="N13" s="40"/>
      <c r="O13" s="40"/>
    </row>
    <row r="14" spans="2:15" ht="13.8" thickBot="1" x14ac:dyDescent="0.3">
      <c r="B14" s="10"/>
      <c r="C14" s="132" t="s">
        <v>1957</v>
      </c>
      <c r="D14" s="612"/>
      <c r="E14" s="612"/>
      <c r="F14" s="612"/>
      <c r="G14" s="612"/>
      <c r="H14" s="612"/>
      <c r="I14" s="612"/>
      <c r="J14" s="612"/>
      <c r="K14" s="612"/>
      <c r="L14" s="612"/>
      <c r="M14" s="612"/>
      <c r="N14" s="40"/>
      <c r="O14" s="40"/>
    </row>
    <row r="15" spans="2:15" x14ac:dyDescent="0.25">
      <c r="B15" s="48" t="s">
        <v>1380</v>
      </c>
      <c r="C15" s="770" t="s">
        <v>1767</v>
      </c>
      <c r="D15" s="771"/>
      <c r="E15" s="771" t="s">
        <v>1368</v>
      </c>
      <c r="F15" s="771" t="s">
        <v>1377</v>
      </c>
      <c r="G15" s="771" t="s">
        <v>1369</v>
      </c>
      <c r="H15" s="771" t="s">
        <v>1370</v>
      </c>
      <c r="I15" s="771" t="s">
        <v>1122</v>
      </c>
      <c r="J15" s="771" t="s">
        <v>1120</v>
      </c>
      <c r="K15" s="771"/>
      <c r="L15" s="771" t="s">
        <v>1371</v>
      </c>
      <c r="M15" s="772" t="s">
        <v>1371</v>
      </c>
      <c r="N15" s="40"/>
      <c r="O15" s="40"/>
    </row>
    <row r="16" spans="2:15" x14ac:dyDescent="0.25">
      <c r="B16" s="1298"/>
      <c r="C16" s="10"/>
      <c r="D16" s="612"/>
      <c r="E16" s="612"/>
      <c r="F16" s="612"/>
      <c r="G16" s="612"/>
      <c r="H16" s="612"/>
      <c r="I16" s="1582" t="s">
        <v>1993</v>
      </c>
      <c r="J16" s="1582" t="s">
        <v>1119</v>
      </c>
      <c r="K16" s="612"/>
      <c r="L16" s="1582" t="s">
        <v>1372</v>
      </c>
      <c r="M16" s="12" t="s">
        <v>1373</v>
      </c>
      <c r="N16" s="40"/>
      <c r="O16" s="40"/>
    </row>
    <row r="17" spans="2:15" x14ac:dyDescent="0.25">
      <c r="B17" s="10" t="s">
        <v>610</v>
      </c>
      <c r="C17" s="239" t="s">
        <v>1403</v>
      </c>
      <c r="D17" s="299"/>
      <c r="E17" s="612" t="s">
        <v>1403</v>
      </c>
      <c r="F17" s="612"/>
      <c r="G17" s="612"/>
      <c r="H17" s="612"/>
      <c r="I17" s="612"/>
      <c r="J17" s="612"/>
      <c r="K17" s="612"/>
      <c r="L17" s="18"/>
      <c r="M17" s="825"/>
      <c r="N17" s="40"/>
      <c r="O17" s="40"/>
    </row>
    <row r="18" spans="2:15" x14ac:dyDescent="0.25">
      <c r="B18" s="10"/>
      <c r="C18" s="2152" t="s">
        <v>1924</v>
      </c>
      <c r="D18" s="523" t="s">
        <v>748</v>
      </c>
      <c r="E18" s="407" t="s">
        <v>748</v>
      </c>
      <c r="F18" s="407" t="s">
        <v>262</v>
      </c>
      <c r="G18" s="407" t="s">
        <v>262</v>
      </c>
      <c r="H18" s="407" t="s">
        <v>262</v>
      </c>
      <c r="I18" s="523">
        <v>2013</v>
      </c>
      <c r="J18" s="407"/>
      <c r="K18" s="424"/>
      <c r="L18" s="1156">
        <v>500000</v>
      </c>
      <c r="M18" s="1154"/>
      <c r="N18" s="40"/>
      <c r="O18" s="40"/>
    </row>
    <row r="19" spans="2:15" ht="26.4" x14ac:dyDescent="0.25">
      <c r="B19" s="10"/>
      <c r="C19" s="2139" t="s">
        <v>2133</v>
      </c>
      <c r="D19" s="2174">
        <v>298300</v>
      </c>
      <c r="E19" s="2175" t="s">
        <v>748</v>
      </c>
      <c r="F19" s="2175" t="s">
        <v>262</v>
      </c>
      <c r="G19" s="2175" t="s">
        <v>262</v>
      </c>
      <c r="H19" s="2175" t="s">
        <v>262</v>
      </c>
      <c r="I19" s="2176">
        <v>2013</v>
      </c>
      <c r="J19" s="407"/>
      <c r="K19" s="424"/>
      <c r="L19" s="1157"/>
      <c r="M19" s="1154">
        <v>500000</v>
      </c>
      <c r="N19" s="40"/>
      <c r="O19" s="40"/>
    </row>
    <row r="20" spans="2:15" ht="15" thickBot="1" x14ac:dyDescent="0.35">
      <c r="B20" s="905"/>
      <c r="C20" s="2177" t="s">
        <v>1921</v>
      </c>
      <c r="D20" s="2126"/>
      <c r="E20" s="909"/>
      <c r="F20" s="909"/>
      <c r="G20" s="909"/>
      <c r="H20" s="909"/>
      <c r="I20" s="909"/>
      <c r="J20" s="909"/>
      <c r="K20" s="909"/>
      <c r="L20" s="2127">
        <f>SUM(L18:L19)</f>
        <v>500000</v>
      </c>
      <c r="M20" s="2128">
        <f>SUM(M18:M19)</f>
        <v>500000</v>
      </c>
      <c r="N20" s="40"/>
      <c r="O20" s="40"/>
    </row>
    <row r="21" spans="2:15" ht="14.4" thickTop="1" thickBot="1" x14ac:dyDescent="0.3">
      <c r="B21" s="905"/>
      <c r="C21" s="1434"/>
      <c r="D21" s="1454"/>
      <c r="E21" s="1454"/>
      <c r="F21" s="1454"/>
      <c r="G21" s="1454"/>
      <c r="H21" s="1454"/>
      <c r="I21" s="1454"/>
      <c r="J21" s="1454"/>
      <c r="K21" s="1454"/>
      <c r="L21" s="2178"/>
      <c r="M21" s="2179" t="s">
        <v>1403</v>
      </c>
      <c r="N21" s="40"/>
      <c r="O21" s="40"/>
    </row>
    <row r="22" spans="2:15" x14ac:dyDescent="0.25">
      <c r="B22" s="905"/>
      <c r="C22" s="2180"/>
      <c r="D22" s="2181"/>
      <c r="E22" s="2181"/>
      <c r="F22" s="2181"/>
      <c r="G22" s="2181"/>
      <c r="H22" s="2181"/>
      <c r="I22" s="2181"/>
      <c r="J22" s="2181"/>
      <c r="K22" s="2181"/>
      <c r="L22" s="2181"/>
      <c r="M22" s="2182"/>
      <c r="N22" s="40"/>
      <c r="O22" s="40"/>
    </row>
    <row r="23" spans="2:15" ht="13.8" thickBot="1" x14ac:dyDescent="0.3">
      <c r="B23" s="10"/>
      <c r="C23" s="114" t="s">
        <v>1956</v>
      </c>
      <c r="D23" s="424"/>
      <c r="E23" s="424"/>
      <c r="F23" s="424"/>
      <c r="G23" s="424"/>
      <c r="H23" s="424"/>
      <c r="I23" s="424"/>
      <c r="J23" s="424"/>
      <c r="K23" s="424"/>
      <c r="L23" s="424"/>
      <c r="M23" s="528"/>
      <c r="N23" s="40"/>
      <c r="O23" s="40"/>
    </row>
    <row r="24" spans="2:15" x14ac:dyDescent="0.25">
      <c r="B24" s="48" t="s">
        <v>1380</v>
      </c>
      <c r="C24" s="770" t="s">
        <v>1768</v>
      </c>
      <c r="D24" s="771"/>
      <c r="E24" s="771" t="s">
        <v>1368</v>
      </c>
      <c r="F24" s="771" t="s">
        <v>1377</v>
      </c>
      <c r="G24" s="771" t="s">
        <v>1369</v>
      </c>
      <c r="H24" s="771" t="s">
        <v>1370</v>
      </c>
      <c r="I24" s="771" t="s">
        <v>1122</v>
      </c>
      <c r="J24" s="771" t="s">
        <v>1120</v>
      </c>
      <c r="K24" s="771"/>
      <c r="L24" s="771" t="s">
        <v>1371</v>
      </c>
      <c r="M24" s="772" t="s">
        <v>1371</v>
      </c>
      <c r="N24" s="40"/>
      <c r="O24" s="40"/>
    </row>
    <row r="25" spans="2:15" x14ac:dyDescent="0.25">
      <c r="B25" s="10"/>
      <c r="C25" s="478"/>
      <c r="D25" s="424"/>
      <c r="E25" s="424"/>
      <c r="F25" s="424"/>
      <c r="G25" s="424"/>
      <c r="H25" s="424"/>
      <c r="I25" s="2154" t="s">
        <v>1993</v>
      </c>
      <c r="J25" s="2154" t="s">
        <v>1119</v>
      </c>
      <c r="K25" s="424"/>
      <c r="L25" s="2154" t="s">
        <v>1372</v>
      </c>
      <c r="M25" s="12" t="s">
        <v>1373</v>
      </c>
      <c r="N25" s="40"/>
      <c r="O25" s="40"/>
    </row>
    <row r="26" spans="2:15" x14ac:dyDescent="0.25">
      <c r="B26" s="10" t="s">
        <v>1619</v>
      </c>
      <c r="C26" s="2152" t="s">
        <v>1403</v>
      </c>
      <c r="D26" s="2153"/>
      <c r="E26" s="424" t="s">
        <v>1403</v>
      </c>
      <c r="F26" s="424"/>
      <c r="G26" s="424"/>
      <c r="H26" s="424"/>
      <c r="I26" s="424"/>
      <c r="J26" s="424"/>
      <c r="K26" s="424"/>
      <c r="L26" s="1175"/>
      <c r="M26" s="1176"/>
      <c r="N26" s="40"/>
      <c r="O26" s="40"/>
    </row>
    <row r="27" spans="2:15" x14ac:dyDescent="0.25">
      <c r="B27" s="10"/>
      <c r="C27" s="2152" t="s">
        <v>1922</v>
      </c>
      <c r="D27" s="523" t="s">
        <v>748</v>
      </c>
      <c r="E27" s="407" t="s">
        <v>748</v>
      </c>
      <c r="F27" s="407" t="s">
        <v>262</v>
      </c>
      <c r="G27" s="407" t="s">
        <v>262</v>
      </c>
      <c r="H27" s="407" t="s">
        <v>262</v>
      </c>
      <c r="I27" s="523">
        <v>2013</v>
      </c>
      <c r="J27" s="407"/>
      <c r="K27" s="424"/>
      <c r="L27" s="1156">
        <v>3000000</v>
      </c>
      <c r="M27" s="1154"/>
      <c r="N27" s="40"/>
      <c r="O27" s="40"/>
    </row>
    <row r="28" spans="2:15" ht="28.8" x14ac:dyDescent="0.3">
      <c r="B28" s="10"/>
      <c r="C28" s="2183" t="s">
        <v>2919</v>
      </c>
      <c r="D28" s="2153">
        <v>211450</v>
      </c>
      <c r="E28" s="407" t="s">
        <v>748</v>
      </c>
      <c r="F28" s="407" t="s">
        <v>262</v>
      </c>
      <c r="G28" s="407" t="s">
        <v>262</v>
      </c>
      <c r="H28" s="407" t="s">
        <v>262</v>
      </c>
      <c r="I28" s="523">
        <v>2013</v>
      </c>
      <c r="J28" s="407"/>
      <c r="K28" s="424"/>
      <c r="L28" s="1157"/>
      <c r="M28" s="2140">
        <v>405545</v>
      </c>
      <c r="N28" s="40"/>
      <c r="O28" s="40"/>
    </row>
    <row r="29" spans="2:15" ht="28.8" x14ac:dyDescent="0.3">
      <c r="B29" s="10"/>
      <c r="C29" s="2183" t="s">
        <v>2920</v>
      </c>
      <c r="D29" s="2153">
        <v>211450</v>
      </c>
      <c r="E29" s="407" t="s">
        <v>748</v>
      </c>
      <c r="F29" s="407" t="s">
        <v>262</v>
      </c>
      <c r="G29" s="407" t="s">
        <v>262</v>
      </c>
      <c r="H29" s="407" t="s">
        <v>262</v>
      </c>
      <c r="I29" s="523">
        <v>2013</v>
      </c>
      <c r="J29" s="407"/>
      <c r="K29" s="424"/>
      <c r="L29" s="1157"/>
      <c r="M29" s="2140">
        <v>81109</v>
      </c>
      <c r="N29" s="40"/>
      <c r="O29" s="40"/>
    </row>
    <row r="30" spans="2:15" ht="39.6" x14ac:dyDescent="0.25">
      <c r="B30" s="10"/>
      <c r="C30" s="2184" t="s">
        <v>2132</v>
      </c>
      <c r="D30" s="2153">
        <v>298301</v>
      </c>
      <c r="E30" s="407" t="s">
        <v>748</v>
      </c>
      <c r="F30" s="407" t="s">
        <v>262</v>
      </c>
      <c r="G30" s="407" t="s">
        <v>262</v>
      </c>
      <c r="H30" s="407" t="s">
        <v>262</v>
      </c>
      <c r="I30" s="523">
        <v>2013</v>
      </c>
      <c r="J30" s="407"/>
      <c r="K30" s="424"/>
      <c r="L30" s="1157"/>
      <c r="M30" s="2140">
        <v>2513346</v>
      </c>
      <c r="N30" s="40"/>
      <c r="O30" s="40"/>
    </row>
    <row r="31" spans="2:15" x14ac:dyDescent="0.25">
      <c r="B31" s="10"/>
      <c r="C31" s="2152"/>
      <c r="D31" s="2153"/>
      <c r="E31" s="407"/>
      <c r="F31" s="407"/>
      <c r="G31" s="407"/>
      <c r="H31" s="407"/>
      <c r="I31" s="523"/>
      <c r="J31" s="407"/>
      <c r="K31" s="424"/>
      <c r="L31" s="1157"/>
      <c r="M31" s="2140"/>
      <c r="N31" s="40"/>
      <c r="O31" s="40"/>
    </row>
    <row r="32" spans="2:15" ht="15" thickBot="1" x14ac:dyDescent="0.35">
      <c r="B32" s="905"/>
      <c r="C32" s="2125" t="s">
        <v>1923</v>
      </c>
      <c r="D32" s="2126"/>
      <c r="E32" s="909"/>
      <c r="F32" s="909"/>
      <c r="G32" s="909"/>
      <c r="H32" s="909"/>
      <c r="I32" s="909"/>
      <c r="J32" s="909"/>
      <c r="K32" s="909"/>
      <c r="L32" s="2127">
        <f>SUM(L27:L30)</f>
        <v>3000000</v>
      </c>
      <c r="M32" s="2128">
        <f>SUM(M27:M30)</f>
        <v>3000000</v>
      </c>
      <c r="N32" s="40"/>
      <c r="O32" s="40"/>
    </row>
    <row r="33" spans="2:15" ht="15.6" thickTop="1" thickBot="1" x14ac:dyDescent="0.35">
      <c r="B33" s="905"/>
      <c r="C33" s="2185"/>
      <c r="D33" s="2186"/>
      <c r="E33" s="1454"/>
      <c r="F33" s="1454"/>
      <c r="G33" s="1454"/>
      <c r="H33" s="1454"/>
      <c r="I33" s="1454"/>
      <c r="J33" s="1454"/>
      <c r="K33" s="1454"/>
      <c r="L33" s="2187"/>
      <c r="M33" s="2188"/>
      <c r="N33" s="40"/>
      <c r="O33" s="40"/>
    </row>
    <row r="34" spans="2:15" x14ac:dyDescent="0.25">
      <c r="B34" s="958" t="s">
        <v>1403</v>
      </c>
      <c r="C34" s="770" t="s">
        <v>1768</v>
      </c>
      <c r="D34" s="771"/>
      <c r="E34" s="771" t="s">
        <v>1368</v>
      </c>
      <c r="F34" s="771" t="s">
        <v>1377</v>
      </c>
      <c r="G34" s="771" t="s">
        <v>1369</v>
      </c>
      <c r="H34" s="771" t="s">
        <v>1370</v>
      </c>
      <c r="I34" s="771" t="s">
        <v>1122</v>
      </c>
      <c r="J34" s="771" t="s">
        <v>1120</v>
      </c>
      <c r="K34" s="771"/>
      <c r="L34" s="771" t="s">
        <v>1371</v>
      </c>
      <c r="M34" s="772" t="s">
        <v>1371</v>
      </c>
      <c r="N34" s="40"/>
      <c r="O34" s="40"/>
    </row>
    <row r="35" spans="2:15" x14ac:dyDescent="0.25">
      <c r="B35" s="48" t="s">
        <v>1380</v>
      </c>
      <c r="C35" s="1162" t="s">
        <v>1910</v>
      </c>
      <c r="D35" s="909"/>
      <c r="E35" s="424"/>
      <c r="F35" s="424"/>
      <c r="G35" s="424"/>
      <c r="H35" s="424"/>
      <c r="I35" s="2154" t="s">
        <v>1993</v>
      </c>
      <c r="J35" s="2154" t="s">
        <v>1119</v>
      </c>
      <c r="K35" s="424"/>
      <c r="L35" s="2154" t="s">
        <v>1372</v>
      </c>
      <c r="M35" s="12" t="s">
        <v>1373</v>
      </c>
      <c r="N35" s="40"/>
      <c r="O35" s="40"/>
    </row>
    <row r="36" spans="2:15" x14ac:dyDescent="0.25">
      <c r="B36" s="905"/>
      <c r="C36" s="958" t="s">
        <v>1403</v>
      </c>
      <c r="D36" s="909"/>
      <c r="E36" s="909"/>
      <c r="F36" s="909" t="s">
        <v>1403</v>
      </c>
      <c r="G36" s="909"/>
      <c r="H36" s="909"/>
      <c r="I36" s="909"/>
      <c r="J36" s="909"/>
      <c r="K36" s="909"/>
      <c r="L36" s="909"/>
      <c r="M36" s="2189"/>
      <c r="N36" s="40"/>
      <c r="O36" s="40"/>
    </row>
    <row r="37" spans="2:15" x14ac:dyDescent="0.25">
      <c r="B37" s="1273" t="s">
        <v>1915</v>
      </c>
      <c r="C37" s="958" t="s">
        <v>1385</v>
      </c>
      <c r="D37" s="1306" t="s">
        <v>748</v>
      </c>
      <c r="E37" s="2400" t="s">
        <v>1912</v>
      </c>
      <c r="F37" s="2400"/>
      <c r="G37" s="2400"/>
      <c r="H37" s="2400"/>
      <c r="I37" s="909">
        <v>2014</v>
      </c>
      <c r="J37" s="909"/>
      <c r="K37" s="909"/>
      <c r="L37" s="2190">
        <v>100000</v>
      </c>
      <c r="M37" s="2191"/>
      <c r="N37" s="40"/>
      <c r="O37" s="40"/>
    </row>
    <row r="38" spans="2:15" x14ac:dyDescent="0.25">
      <c r="B38" s="1284" t="s">
        <v>1915</v>
      </c>
      <c r="C38" s="958" t="s">
        <v>1735</v>
      </c>
      <c r="D38" s="1306" t="s">
        <v>748</v>
      </c>
      <c r="E38" s="2400" t="s">
        <v>1912</v>
      </c>
      <c r="F38" s="2400"/>
      <c r="G38" s="2400"/>
      <c r="H38" s="2400"/>
      <c r="I38" s="909">
        <v>2014</v>
      </c>
      <c r="J38" s="909"/>
      <c r="K38" s="909"/>
      <c r="L38" s="2190"/>
      <c r="M38" s="2191">
        <f>L37</f>
        <v>100000</v>
      </c>
      <c r="N38" s="40"/>
      <c r="O38" s="40"/>
    </row>
    <row r="39" spans="2:15" x14ac:dyDescent="0.25">
      <c r="B39" s="1284"/>
      <c r="C39" s="958"/>
      <c r="D39" s="1306"/>
      <c r="E39" s="2155"/>
      <c r="F39" s="2155"/>
      <c r="G39" s="2155"/>
      <c r="H39" s="2155"/>
      <c r="I39" s="909"/>
      <c r="J39" s="909"/>
      <c r="K39" s="909"/>
      <c r="L39" s="2190"/>
      <c r="M39" s="2191"/>
      <c r="N39" s="40"/>
      <c r="O39" s="40"/>
    </row>
    <row r="40" spans="2:15" ht="13.8" thickBot="1" x14ac:dyDescent="0.3">
      <c r="B40" s="1174"/>
      <c r="C40" s="958" t="s">
        <v>1911</v>
      </c>
      <c r="D40" s="909"/>
      <c r="E40" s="909"/>
      <c r="F40" s="909"/>
      <c r="G40" s="909"/>
      <c r="H40" s="909"/>
      <c r="I40" s="909"/>
      <c r="J40" s="909"/>
      <c r="K40" s="909"/>
      <c r="L40" s="2192">
        <f>SUM(L37:L38)</f>
        <v>100000</v>
      </c>
      <c r="M40" s="2193">
        <f>SUM(M37:M38)</f>
        <v>100000</v>
      </c>
      <c r="N40" s="40"/>
      <c r="O40" s="40"/>
    </row>
    <row r="41" spans="2:15" ht="14.4" thickTop="1" thickBot="1" x14ac:dyDescent="0.3">
      <c r="B41" s="1286"/>
      <c r="C41" s="1299"/>
      <c r="D41" s="1241"/>
      <c r="E41" s="1241"/>
      <c r="F41" s="1241"/>
      <c r="G41" s="1241"/>
      <c r="H41" s="1241"/>
      <c r="I41" s="1241"/>
      <c r="J41" s="1241"/>
      <c r="K41" s="1241"/>
      <c r="L41" s="1241"/>
      <c r="M41" s="2194"/>
      <c r="N41" s="40"/>
      <c r="O41" s="40"/>
    </row>
    <row r="42" spans="2:15" x14ac:dyDescent="0.25">
      <c r="B42" s="1174"/>
      <c r="C42" s="770" t="s">
        <v>1768</v>
      </c>
      <c r="D42" s="771"/>
      <c r="E42" s="771" t="s">
        <v>1368</v>
      </c>
      <c r="F42" s="771" t="s">
        <v>1377</v>
      </c>
      <c r="G42" s="771" t="s">
        <v>1369</v>
      </c>
      <c r="H42" s="771" t="s">
        <v>1370</v>
      </c>
      <c r="I42" s="771" t="s">
        <v>1122</v>
      </c>
      <c r="J42" s="771" t="s">
        <v>1120</v>
      </c>
      <c r="K42" s="771"/>
      <c r="L42" s="771" t="s">
        <v>1371</v>
      </c>
      <c r="M42" s="772" t="s">
        <v>1371</v>
      </c>
      <c r="N42" s="40"/>
      <c r="O42" s="40"/>
    </row>
    <row r="43" spans="2:15" x14ac:dyDescent="0.25">
      <c r="B43" s="1174"/>
      <c r="C43" s="478"/>
      <c r="D43" s="424"/>
      <c r="E43" s="424"/>
      <c r="F43" s="424"/>
      <c r="G43" s="424"/>
      <c r="H43" s="424"/>
      <c r="I43" s="2154" t="s">
        <v>1121</v>
      </c>
      <c r="J43" s="2154" t="s">
        <v>1119</v>
      </c>
      <c r="K43" s="424"/>
      <c r="L43" s="2154" t="s">
        <v>1372</v>
      </c>
      <c r="M43" s="12" t="s">
        <v>1373</v>
      </c>
      <c r="N43" s="40"/>
      <c r="O43" s="40"/>
    </row>
    <row r="44" spans="2:15" ht="26.4" x14ac:dyDescent="0.25">
      <c r="B44" s="1140" t="s">
        <v>1914</v>
      </c>
      <c r="C44" s="1303" t="s">
        <v>2142</v>
      </c>
      <c r="D44" s="1306">
        <v>98300</v>
      </c>
      <c r="E44" s="407" t="s">
        <v>748</v>
      </c>
      <c r="F44" s="407" t="s">
        <v>262</v>
      </c>
      <c r="G44" s="407" t="s">
        <v>262</v>
      </c>
      <c r="H44" s="407" t="s">
        <v>262</v>
      </c>
      <c r="I44" s="909">
        <v>2014</v>
      </c>
      <c r="J44" s="909"/>
      <c r="K44" s="909"/>
      <c r="L44" s="2190">
        <v>50000</v>
      </c>
      <c r="M44" s="2191"/>
      <c r="N44" s="40"/>
      <c r="O44" s="40"/>
    </row>
    <row r="45" spans="2:15" ht="26.4" x14ac:dyDescent="0.25">
      <c r="B45" s="1140" t="s">
        <v>1914</v>
      </c>
      <c r="C45" s="1303" t="s">
        <v>2921</v>
      </c>
      <c r="D45" s="1306" t="s">
        <v>2134</v>
      </c>
      <c r="E45" s="407" t="s">
        <v>748</v>
      </c>
      <c r="F45" s="407" t="s">
        <v>262</v>
      </c>
      <c r="G45" s="407" t="s">
        <v>262</v>
      </c>
      <c r="H45" s="407" t="s">
        <v>262</v>
      </c>
      <c r="I45" s="909">
        <v>2014</v>
      </c>
      <c r="J45" s="909"/>
      <c r="K45" s="909"/>
      <c r="L45" s="2190"/>
      <c r="M45" s="2191">
        <v>50000</v>
      </c>
      <c r="N45" s="40"/>
      <c r="O45" s="40"/>
    </row>
    <row r="46" spans="2:15" x14ac:dyDescent="0.25">
      <c r="B46" s="1140"/>
      <c r="C46" s="958"/>
      <c r="D46" s="1306"/>
      <c r="E46" s="407"/>
      <c r="F46" s="407"/>
      <c r="G46" s="407"/>
      <c r="H46" s="407"/>
      <c r="I46" s="909"/>
      <c r="J46" s="909"/>
      <c r="K46" s="909"/>
      <c r="L46" s="2190"/>
      <c r="M46" s="2191"/>
      <c r="N46" s="40"/>
      <c r="O46" s="40"/>
    </row>
    <row r="47" spans="2:15" ht="13.8" thickBot="1" x14ac:dyDescent="0.3">
      <c r="B47" s="1297"/>
      <c r="C47" s="1278" t="s">
        <v>1925</v>
      </c>
      <c r="D47" s="909"/>
      <c r="E47" s="909"/>
      <c r="F47" s="909"/>
      <c r="G47" s="909"/>
      <c r="H47" s="909"/>
      <c r="I47" s="909"/>
      <c r="J47" s="909"/>
      <c r="K47" s="909"/>
      <c r="L47" s="2192">
        <f>SUM(L44:L45)</f>
        <v>50000</v>
      </c>
      <c r="M47" s="2193">
        <f>SUM(M45)</f>
        <v>50000</v>
      </c>
      <c r="N47" s="40"/>
      <c r="O47" s="40"/>
    </row>
    <row r="48" spans="2:15" ht="14.4" thickTop="1" thickBot="1" x14ac:dyDescent="0.3">
      <c r="B48" s="1286"/>
      <c r="C48" s="958"/>
      <c r="D48" s="909"/>
      <c r="E48" s="909"/>
      <c r="F48" s="909"/>
      <c r="G48" s="909"/>
      <c r="H48" s="909"/>
      <c r="I48" s="909"/>
      <c r="J48" s="909"/>
      <c r="K48" s="909"/>
      <c r="L48" s="909"/>
      <c r="M48" s="2189"/>
      <c r="N48" s="1287"/>
      <c r="O48" s="40"/>
    </row>
    <row r="49" spans="2:15" x14ac:dyDescent="0.25">
      <c r="B49" s="1174"/>
      <c r="C49" s="770" t="s">
        <v>1768</v>
      </c>
      <c r="D49" s="771"/>
      <c r="E49" s="771" t="s">
        <v>1368</v>
      </c>
      <c r="F49" s="771" t="s">
        <v>1377</v>
      </c>
      <c r="G49" s="771" t="s">
        <v>1369</v>
      </c>
      <c r="H49" s="771" t="s">
        <v>1370</v>
      </c>
      <c r="I49" s="771" t="s">
        <v>1122</v>
      </c>
      <c r="J49" s="771" t="s">
        <v>1120</v>
      </c>
      <c r="K49" s="771"/>
      <c r="L49" s="771" t="s">
        <v>1371</v>
      </c>
      <c r="M49" s="772" t="s">
        <v>1371</v>
      </c>
      <c r="N49" s="40"/>
      <c r="O49" s="40"/>
    </row>
    <row r="50" spans="2:15" x14ac:dyDescent="0.25">
      <c r="B50" s="1174"/>
      <c r="C50" s="478"/>
      <c r="D50" s="424"/>
      <c r="E50" s="424"/>
      <c r="F50" s="424"/>
      <c r="G50" s="424"/>
      <c r="H50" s="424"/>
      <c r="I50" s="2154" t="s">
        <v>1993</v>
      </c>
      <c r="J50" s="2154" t="s">
        <v>1119</v>
      </c>
      <c r="K50" s="424"/>
      <c r="L50" s="2154" t="s">
        <v>1372</v>
      </c>
      <c r="M50" s="12" t="s">
        <v>1373</v>
      </c>
      <c r="N50" s="40"/>
      <c r="O50" s="40"/>
    </row>
    <row r="51" spans="2:15" x14ac:dyDescent="0.25">
      <c r="B51" s="1174"/>
      <c r="C51" s="958"/>
      <c r="D51" s="909"/>
      <c r="E51" s="909"/>
      <c r="F51" s="909"/>
      <c r="G51" s="909"/>
      <c r="H51" s="909"/>
      <c r="I51" s="909"/>
      <c r="J51" s="909"/>
      <c r="K51" s="909"/>
      <c r="L51" s="909"/>
      <c r="M51" s="2189"/>
      <c r="N51" s="40"/>
      <c r="O51" s="40"/>
    </row>
    <row r="52" spans="2:15" ht="26.4" x14ac:dyDescent="0.25">
      <c r="B52" s="1277" t="s">
        <v>1916</v>
      </c>
      <c r="C52" s="1303" t="s">
        <v>2922</v>
      </c>
      <c r="D52" s="1306">
        <v>211450</v>
      </c>
      <c r="E52" s="407" t="s">
        <v>748</v>
      </c>
      <c r="F52" s="407" t="s">
        <v>262</v>
      </c>
      <c r="G52" s="407" t="s">
        <v>262</v>
      </c>
      <c r="H52" s="407" t="s">
        <v>262</v>
      </c>
      <c r="I52" s="909">
        <v>2014</v>
      </c>
      <c r="J52" s="909"/>
      <c r="K52" s="909"/>
      <c r="L52" s="2190">
        <v>33778</v>
      </c>
      <c r="M52" s="2191"/>
      <c r="N52" s="40"/>
      <c r="O52" s="40"/>
    </row>
    <row r="53" spans="2:15" ht="39.6" x14ac:dyDescent="0.25">
      <c r="B53" s="1279" t="s">
        <v>1913</v>
      </c>
      <c r="C53" s="1274" t="s">
        <v>1741</v>
      </c>
      <c r="D53" s="1307" t="s">
        <v>748</v>
      </c>
      <c r="E53" s="2175" t="s">
        <v>748</v>
      </c>
      <c r="F53" s="2175" t="s">
        <v>262</v>
      </c>
      <c r="G53" s="2175" t="s">
        <v>262</v>
      </c>
      <c r="H53" s="2175" t="s">
        <v>262</v>
      </c>
      <c r="I53" s="1304">
        <v>2014</v>
      </c>
      <c r="J53" s="909"/>
      <c r="K53" s="909"/>
      <c r="L53" s="2195">
        <v>50000</v>
      </c>
      <c r="M53" s="2191"/>
      <c r="N53" s="40"/>
      <c r="O53" s="40"/>
    </row>
    <row r="54" spans="2:15" x14ac:dyDescent="0.25">
      <c r="B54" s="1277" t="s">
        <v>1916</v>
      </c>
      <c r="C54" s="1303" t="s">
        <v>2113</v>
      </c>
      <c r="D54" s="1306">
        <v>485898</v>
      </c>
      <c r="E54" s="407" t="s">
        <v>748</v>
      </c>
      <c r="F54" s="407" t="s">
        <v>262</v>
      </c>
      <c r="G54" s="407" t="s">
        <v>262</v>
      </c>
      <c r="H54" s="407" t="s">
        <v>262</v>
      </c>
      <c r="I54" s="909">
        <v>2014</v>
      </c>
      <c r="J54" s="909"/>
      <c r="K54" s="909"/>
      <c r="L54" s="2190"/>
      <c r="M54" s="2191">
        <v>33778</v>
      </c>
      <c r="N54" s="40"/>
      <c r="O54" s="40"/>
    </row>
    <row r="55" spans="2:15" ht="39.6" x14ac:dyDescent="0.25">
      <c r="B55" s="1279" t="s">
        <v>1913</v>
      </c>
      <c r="C55" s="1274" t="s">
        <v>537</v>
      </c>
      <c r="D55" s="1307" t="s">
        <v>748</v>
      </c>
      <c r="E55" s="2175" t="s">
        <v>748</v>
      </c>
      <c r="F55" s="2175" t="s">
        <v>262</v>
      </c>
      <c r="G55" s="2175" t="s">
        <v>262</v>
      </c>
      <c r="H55" s="2175" t="s">
        <v>262</v>
      </c>
      <c r="I55" s="1304">
        <v>2014</v>
      </c>
      <c r="J55" s="909"/>
      <c r="K55" s="909"/>
      <c r="L55" s="2190"/>
      <c r="M55" s="2196">
        <v>50000</v>
      </c>
      <c r="N55" s="40"/>
      <c r="O55" s="40"/>
    </row>
    <row r="56" spans="2:15" ht="13.8" thickBot="1" x14ac:dyDescent="0.3">
      <c r="B56" s="1279"/>
      <c r="C56" s="1274" t="s">
        <v>1931</v>
      </c>
      <c r="D56" s="1307"/>
      <c r="E56" s="2175"/>
      <c r="F56" s="2175"/>
      <c r="G56" s="2175"/>
      <c r="H56" s="2175"/>
      <c r="I56" s="1304"/>
      <c r="J56" s="909"/>
      <c r="K56" s="909"/>
      <c r="L56" s="2197">
        <f>SUM(L51:L54)</f>
        <v>83778</v>
      </c>
      <c r="M56" s="2198">
        <f>SUM(M54:M55)</f>
        <v>83778</v>
      </c>
      <c r="N56" s="40"/>
      <c r="O56" s="40"/>
    </row>
    <row r="57" spans="2:15" ht="14.4" thickTop="1" thickBot="1" x14ac:dyDescent="0.3">
      <c r="B57" s="1288"/>
      <c r="C57" s="1309" t="s">
        <v>1403</v>
      </c>
      <c r="D57" s="1310"/>
      <c r="E57" s="2199"/>
      <c r="F57" s="2199"/>
      <c r="G57" s="2199"/>
      <c r="H57" s="2199"/>
      <c r="I57" s="1310"/>
      <c r="J57" s="1454"/>
      <c r="K57" s="1454"/>
      <c r="L57" s="2200"/>
      <c r="M57" s="2201"/>
      <c r="N57" s="1287"/>
      <c r="O57" s="40"/>
    </row>
    <row r="58" spans="2:15" x14ac:dyDescent="0.25">
      <c r="B58" s="1285"/>
      <c r="C58" s="673" t="s">
        <v>1768</v>
      </c>
      <c r="D58" s="2154"/>
      <c r="E58" s="2154" t="s">
        <v>1368</v>
      </c>
      <c r="F58" s="2154" t="s">
        <v>1377</v>
      </c>
      <c r="G58" s="2154" t="s">
        <v>1369</v>
      </c>
      <c r="H58" s="2154" t="s">
        <v>1370</v>
      </c>
      <c r="I58" s="2154" t="s">
        <v>1122</v>
      </c>
      <c r="J58" s="2154" t="s">
        <v>1120</v>
      </c>
      <c r="K58" s="2154"/>
      <c r="L58" s="2154" t="s">
        <v>1371</v>
      </c>
      <c r="M58" s="12" t="s">
        <v>1371</v>
      </c>
      <c r="N58" s="40"/>
      <c r="O58" s="40"/>
    </row>
    <row r="59" spans="2:15" x14ac:dyDescent="0.25">
      <c r="B59" s="1285"/>
      <c r="C59" s="478"/>
      <c r="D59" s="424"/>
      <c r="E59" s="424"/>
      <c r="F59" s="424"/>
      <c r="G59" s="424"/>
      <c r="H59" s="424"/>
      <c r="I59" s="2154" t="s">
        <v>1993</v>
      </c>
      <c r="J59" s="2154" t="s">
        <v>1119</v>
      </c>
      <c r="K59" s="424"/>
      <c r="L59" s="2154" t="s">
        <v>1372</v>
      </c>
      <c r="M59" s="12" t="s">
        <v>1373</v>
      </c>
      <c r="N59" s="40"/>
      <c r="O59" s="40"/>
    </row>
    <row r="60" spans="2:15" x14ac:dyDescent="0.25">
      <c r="B60" s="1285"/>
      <c r="C60" s="1274"/>
      <c r="D60" s="1304"/>
      <c r="E60" s="2175"/>
      <c r="F60" s="2175"/>
      <c r="G60" s="2175"/>
      <c r="H60" s="2175"/>
      <c r="I60" s="1304"/>
      <c r="J60" s="909"/>
      <c r="K60" s="909"/>
      <c r="L60" s="2190"/>
      <c r="M60" s="2191"/>
      <c r="N60" s="40"/>
      <c r="O60" s="40"/>
    </row>
    <row r="61" spans="2:15" ht="26.4" x14ac:dyDescent="0.25">
      <c r="B61" s="1277" t="s">
        <v>1917</v>
      </c>
      <c r="C61" s="1303" t="s">
        <v>2920</v>
      </c>
      <c r="D61" s="1307">
        <v>211450</v>
      </c>
      <c r="E61" s="407" t="s">
        <v>748</v>
      </c>
      <c r="F61" s="407" t="s">
        <v>262</v>
      </c>
      <c r="G61" s="407" t="s">
        <v>262</v>
      </c>
      <c r="H61" s="407" t="s">
        <v>262</v>
      </c>
      <c r="I61" s="909">
        <v>2014</v>
      </c>
      <c r="J61" s="909"/>
      <c r="K61" s="909"/>
      <c r="L61" s="2190">
        <v>6756</v>
      </c>
      <c r="M61" s="2191"/>
      <c r="N61" s="40"/>
      <c r="O61" s="40"/>
    </row>
    <row r="62" spans="2:15" ht="39.6" x14ac:dyDescent="0.25">
      <c r="B62" s="1279" t="s">
        <v>1918</v>
      </c>
      <c r="C62" s="1274" t="s">
        <v>1744</v>
      </c>
      <c r="D62" s="1307" t="s">
        <v>748</v>
      </c>
      <c r="E62" s="2175" t="s">
        <v>748</v>
      </c>
      <c r="F62" s="2175" t="s">
        <v>262</v>
      </c>
      <c r="G62" s="2175" t="s">
        <v>262</v>
      </c>
      <c r="H62" s="2175" t="s">
        <v>262</v>
      </c>
      <c r="I62" s="1304">
        <v>2014</v>
      </c>
      <c r="J62" s="1304"/>
      <c r="K62" s="1304"/>
      <c r="L62" s="2195">
        <v>10000</v>
      </c>
      <c r="M62" s="2191"/>
      <c r="N62" s="40"/>
      <c r="O62" s="40"/>
    </row>
    <row r="63" spans="2:15" x14ac:dyDescent="0.25">
      <c r="B63" s="1277" t="s">
        <v>1917</v>
      </c>
      <c r="C63" s="958" t="s">
        <v>2113</v>
      </c>
      <c r="D63" s="1307">
        <v>485898</v>
      </c>
      <c r="E63" s="407" t="s">
        <v>748</v>
      </c>
      <c r="F63" s="407" t="s">
        <v>262</v>
      </c>
      <c r="G63" s="407" t="s">
        <v>262</v>
      </c>
      <c r="H63" s="407" t="s">
        <v>262</v>
      </c>
      <c r="I63" s="909">
        <v>2014</v>
      </c>
      <c r="J63" s="909"/>
      <c r="K63" s="909"/>
      <c r="L63" s="2190"/>
      <c r="M63" s="2191">
        <v>6756</v>
      </c>
      <c r="N63" s="40"/>
      <c r="O63" s="40"/>
    </row>
    <row r="64" spans="2:15" ht="39.6" x14ac:dyDescent="0.25">
      <c r="B64" s="1279" t="s">
        <v>1918</v>
      </c>
      <c r="C64" s="1274" t="s">
        <v>537</v>
      </c>
      <c r="D64" s="1307" t="s">
        <v>748</v>
      </c>
      <c r="E64" s="2175" t="s">
        <v>748</v>
      </c>
      <c r="F64" s="2175" t="s">
        <v>262</v>
      </c>
      <c r="G64" s="2175" t="s">
        <v>262</v>
      </c>
      <c r="H64" s="2175" t="s">
        <v>262</v>
      </c>
      <c r="I64" s="1304">
        <v>2014</v>
      </c>
      <c r="J64" s="909"/>
      <c r="K64" s="909"/>
      <c r="L64" s="2190"/>
      <c r="M64" s="2196">
        <v>10000</v>
      </c>
      <c r="N64" s="40"/>
      <c r="O64" s="40"/>
    </row>
    <row r="65" spans="2:15" ht="13.8" thickBot="1" x14ac:dyDescent="0.3">
      <c r="B65" s="1279"/>
      <c r="C65" s="1274" t="s">
        <v>1930</v>
      </c>
      <c r="D65" s="1304"/>
      <c r="E65" s="2175"/>
      <c r="F65" s="2175"/>
      <c r="G65" s="2175"/>
      <c r="H65" s="2175"/>
      <c r="I65" s="1304"/>
      <c r="J65" s="909"/>
      <c r="K65" s="909"/>
      <c r="L65" s="2197">
        <f>SUM(L61:L64)</f>
        <v>16756</v>
      </c>
      <c r="M65" s="2202">
        <f>SUM(M63:M64)</f>
        <v>16756</v>
      </c>
      <c r="N65" s="40"/>
      <c r="O65" s="40"/>
    </row>
    <row r="66" spans="2:15" ht="14.4" thickTop="1" thickBot="1" x14ac:dyDescent="0.3">
      <c r="B66" s="1279"/>
      <c r="C66" s="1274"/>
      <c r="D66" s="1304"/>
      <c r="E66" s="2175"/>
      <c r="F66" s="2175"/>
      <c r="G66" s="2175"/>
      <c r="H66" s="2175"/>
      <c r="I66" s="1304"/>
      <c r="J66" s="909"/>
      <c r="K66" s="909"/>
      <c r="L66" s="2190"/>
      <c r="M66" s="2196"/>
      <c r="N66" s="40"/>
      <c r="O66" s="40"/>
    </row>
    <row r="67" spans="2:15" x14ac:dyDescent="0.25">
      <c r="B67" s="1279"/>
      <c r="C67" s="770" t="s">
        <v>1768</v>
      </c>
      <c r="D67" s="771"/>
      <c r="E67" s="771" t="s">
        <v>1368</v>
      </c>
      <c r="F67" s="771" t="s">
        <v>1377</v>
      </c>
      <c r="G67" s="771" t="s">
        <v>1369</v>
      </c>
      <c r="H67" s="771" t="s">
        <v>1370</v>
      </c>
      <c r="I67" s="771" t="s">
        <v>1122</v>
      </c>
      <c r="J67" s="771" t="s">
        <v>1120</v>
      </c>
      <c r="K67" s="771"/>
      <c r="L67" s="771" t="s">
        <v>1371</v>
      </c>
      <c r="M67" s="772" t="s">
        <v>1371</v>
      </c>
      <c r="N67" s="40"/>
      <c r="O67" s="40"/>
    </row>
    <row r="68" spans="2:15" x14ac:dyDescent="0.25">
      <c r="B68" s="1279"/>
      <c r="C68" s="478"/>
      <c r="D68" s="424"/>
      <c r="E68" s="424"/>
      <c r="F68" s="424"/>
      <c r="G68" s="424"/>
      <c r="H68" s="424"/>
      <c r="I68" s="2154" t="s">
        <v>1993</v>
      </c>
      <c r="J68" s="2154" t="s">
        <v>1119</v>
      </c>
      <c r="K68" s="424"/>
      <c r="L68" s="2154" t="s">
        <v>1372</v>
      </c>
      <c r="M68" s="12" t="s">
        <v>1373</v>
      </c>
      <c r="N68" s="40"/>
      <c r="O68" s="40"/>
    </row>
    <row r="69" spans="2:15" x14ac:dyDescent="0.25">
      <c r="B69" s="1279"/>
      <c r="C69" s="1274"/>
      <c r="D69" s="1304"/>
      <c r="E69" s="2175"/>
      <c r="F69" s="2175"/>
      <c r="G69" s="2175"/>
      <c r="H69" s="2175"/>
      <c r="I69" s="1304"/>
      <c r="J69" s="909"/>
      <c r="K69" s="909"/>
      <c r="L69" s="2190"/>
      <c r="M69" s="2191"/>
      <c r="N69" s="40"/>
      <c r="O69" s="40"/>
    </row>
    <row r="70" spans="2:15" ht="39.6" x14ac:dyDescent="0.25">
      <c r="B70" s="1140" t="s">
        <v>1919</v>
      </c>
      <c r="C70" s="1303" t="s">
        <v>2132</v>
      </c>
      <c r="D70" s="2203">
        <v>298301</v>
      </c>
      <c r="E70" s="2175" t="s">
        <v>748</v>
      </c>
      <c r="F70" s="2175" t="s">
        <v>262</v>
      </c>
      <c r="G70" s="2175" t="s">
        <v>262</v>
      </c>
      <c r="H70" s="2175" t="s">
        <v>262</v>
      </c>
      <c r="I70" s="1304">
        <v>2014</v>
      </c>
      <c r="J70" s="909"/>
      <c r="K70" s="909"/>
      <c r="L70" s="2190">
        <v>251335</v>
      </c>
      <c r="M70" s="2191"/>
      <c r="N70" s="40"/>
      <c r="O70" s="40"/>
    </row>
    <row r="71" spans="2:15" x14ac:dyDescent="0.25">
      <c r="B71" s="1140" t="s">
        <v>1919</v>
      </c>
      <c r="C71" s="958" t="s">
        <v>2113</v>
      </c>
      <c r="D71" s="1307">
        <v>485898</v>
      </c>
      <c r="E71" s="2175" t="s">
        <v>748</v>
      </c>
      <c r="F71" s="2175" t="s">
        <v>262</v>
      </c>
      <c r="G71" s="2175" t="s">
        <v>262</v>
      </c>
      <c r="H71" s="2175" t="s">
        <v>262</v>
      </c>
      <c r="I71" s="1304">
        <v>2014</v>
      </c>
      <c r="J71" s="909"/>
      <c r="K71" s="909"/>
      <c r="L71" s="2190"/>
      <c r="M71" s="2191">
        <v>251335</v>
      </c>
      <c r="N71" s="40"/>
      <c r="O71" s="40"/>
    </row>
    <row r="72" spans="2:15" x14ac:dyDescent="0.25">
      <c r="B72" s="1140"/>
      <c r="C72" s="958"/>
      <c r="D72" s="1307"/>
      <c r="E72" s="2175"/>
      <c r="F72" s="2175"/>
      <c r="G72" s="2175"/>
      <c r="H72" s="2175"/>
      <c r="I72" s="1304"/>
      <c r="J72" s="909"/>
      <c r="K72" s="909"/>
      <c r="L72" s="2190"/>
      <c r="M72" s="2191"/>
      <c r="N72" s="40"/>
      <c r="O72" s="40"/>
    </row>
    <row r="73" spans="2:15" ht="13.8" thickBot="1" x14ac:dyDescent="0.3">
      <c r="B73" s="905"/>
      <c r="C73" s="958" t="s">
        <v>1920</v>
      </c>
      <c r="D73" s="909"/>
      <c r="E73" s="867"/>
      <c r="F73" s="867"/>
      <c r="G73" s="867"/>
      <c r="H73" s="867"/>
      <c r="I73" s="867"/>
      <c r="J73" s="867"/>
      <c r="K73" s="867"/>
      <c r="L73" s="1291">
        <f>SUM(L70:L71)</f>
        <v>251335</v>
      </c>
      <c r="M73" s="1296">
        <f>SUM(M71)</f>
        <v>251335</v>
      </c>
      <c r="N73" s="40"/>
      <c r="O73" s="40"/>
    </row>
    <row r="74" spans="2:15" ht="14.4" thickTop="1" thickBot="1" x14ac:dyDescent="0.3">
      <c r="B74" s="905"/>
      <c r="C74" s="1070"/>
      <c r="D74" s="1066"/>
      <c r="E74" s="1066"/>
      <c r="F74" s="1066"/>
      <c r="G74" s="1066"/>
      <c r="H74" s="1066"/>
      <c r="I74" s="1066"/>
      <c r="J74" s="1066"/>
      <c r="K74" s="1066"/>
      <c r="L74" s="1066"/>
      <c r="M74" s="1282"/>
      <c r="N74" s="1287"/>
      <c r="O74" s="40"/>
    </row>
    <row r="75" spans="2:15" x14ac:dyDescent="0.25">
      <c r="B75" s="905"/>
      <c r="C75" s="867"/>
      <c r="D75" s="867"/>
      <c r="E75" s="867"/>
      <c r="F75" s="867"/>
      <c r="G75" s="867"/>
      <c r="H75" s="867"/>
      <c r="I75" s="867"/>
      <c r="J75" s="867"/>
      <c r="K75" s="867"/>
      <c r="L75" s="867"/>
      <c r="M75" s="867"/>
      <c r="N75" s="40"/>
      <c r="O75" s="40"/>
    </row>
    <row r="76" spans="2:15" x14ac:dyDescent="0.25">
      <c r="B76" s="905"/>
      <c r="C76" s="2384" t="s">
        <v>1409</v>
      </c>
      <c r="D76" s="2384"/>
      <c r="E76" s="2384"/>
      <c r="F76" s="867"/>
      <c r="G76" s="867"/>
      <c r="H76" s="867"/>
      <c r="I76" s="867"/>
      <c r="J76" s="867"/>
      <c r="K76" s="867"/>
      <c r="L76" s="867"/>
      <c r="M76" s="913"/>
      <c r="N76" s="40"/>
      <c r="O76" s="40"/>
    </row>
    <row r="77" spans="2:15" x14ac:dyDescent="0.25">
      <c r="B77" s="905"/>
      <c r="C77" s="931" t="s">
        <v>1947</v>
      </c>
      <c r="D77" s="931"/>
      <c r="E77" s="930"/>
      <c r="F77" s="930"/>
      <c r="G77" s="930"/>
      <c r="H77" s="930"/>
      <c r="I77" s="930"/>
      <c r="J77" s="930"/>
      <c r="K77" s="930"/>
      <c r="L77" s="930"/>
      <c r="M77" s="932"/>
      <c r="N77" s="89"/>
      <c r="O77" s="40"/>
    </row>
    <row r="78" spans="2:15" s="915" customFormat="1" x14ac:dyDescent="0.25">
      <c r="B78" s="905"/>
      <c r="C78" s="1075"/>
      <c r="D78" s="1075"/>
      <c r="E78" s="1073"/>
      <c r="F78" s="1073"/>
      <c r="G78" s="1073"/>
      <c r="H78" s="1073"/>
      <c r="I78" s="1073"/>
      <c r="J78" s="1073"/>
      <c r="K78" s="1073"/>
      <c r="L78" s="1073"/>
      <c r="M78" s="1074"/>
      <c r="N78" s="1734"/>
      <c r="O78" s="906"/>
    </row>
    <row r="79" spans="2:15" s="915" customFormat="1" x14ac:dyDescent="0.25">
      <c r="B79" s="905"/>
      <c r="C79" s="1075"/>
      <c r="D79" s="1075"/>
      <c r="E79" s="1073"/>
      <c r="F79" s="1073"/>
      <c r="G79" s="1073"/>
      <c r="H79" s="1073"/>
      <c r="I79" s="1073"/>
      <c r="J79" s="1073"/>
      <c r="K79" s="1073"/>
      <c r="L79" s="1073"/>
      <c r="M79" s="1074"/>
      <c r="N79" s="1734"/>
      <c r="O79" s="906"/>
    </row>
    <row r="80" spans="2:15" s="915" customFormat="1" x14ac:dyDescent="0.25">
      <c r="B80" s="905"/>
      <c r="C80" s="1075"/>
      <c r="D80" s="1075"/>
      <c r="E80" s="1073"/>
      <c r="F80" s="1073"/>
      <c r="G80" s="1073"/>
      <c r="H80" s="1073"/>
      <c r="I80" s="1073"/>
      <c r="J80" s="1073"/>
      <c r="K80" s="1073"/>
      <c r="L80" s="1073"/>
      <c r="M80" s="1074"/>
      <c r="N80" s="1734"/>
      <c r="O80" s="906"/>
    </row>
    <row r="81" spans="2:15" s="915" customFormat="1" x14ac:dyDescent="0.25">
      <c r="B81" s="905"/>
      <c r="C81" s="1075"/>
      <c r="D81" s="1075"/>
      <c r="E81" s="1073"/>
      <c r="F81" s="1073"/>
      <c r="G81" s="1073"/>
      <c r="H81" s="1073"/>
      <c r="I81" s="1073"/>
      <c r="J81" s="1073"/>
      <c r="K81" s="1073"/>
      <c r="L81" s="1073"/>
      <c r="M81" s="1074"/>
      <c r="N81" s="1734"/>
      <c r="O81" s="906"/>
    </row>
    <row r="82" spans="2:15" s="915" customFormat="1" x14ac:dyDescent="0.25">
      <c r="B82" s="905"/>
      <c r="C82" s="1075"/>
      <c r="D82" s="1075"/>
      <c r="E82" s="1073"/>
      <c r="F82" s="1073"/>
      <c r="G82" s="1073"/>
      <c r="H82" s="1073"/>
      <c r="I82" s="1073"/>
      <c r="J82" s="1073"/>
      <c r="K82" s="1073"/>
      <c r="L82" s="1073"/>
      <c r="M82" s="1074"/>
      <c r="N82" s="1734"/>
      <c r="O82" s="906"/>
    </row>
    <row r="83" spans="2:15" s="915" customFormat="1" x14ac:dyDescent="0.25">
      <c r="B83" s="905"/>
      <c r="C83" s="1075"/>
      <c r="D83" s="1075"/>
      <c r="E83" s="1073"/>
      <c r="F83" s="1073"/>
      <c r="G83" s="1073"/>
      <c r="H83" s="1073"/>
      <c r="I83" s="1073"/>
      <c r="J83" s="1073"/>
      <c r="K83" s="1073"/>
      <c r="L83" s="1073"/>
      <c r="M83" s="1074"/>
      <c r="N83" s="1734"/>
      <c r="O83" s="906"/>
    </row>
    <row r="84" spans="2:15" s="915" customFormat="1" x14ac:dyDescent="0.25">
      <c r="B84" s="905"/>
      <c r="C84" s="1075"/>
      <c r="D84" s="1075"/>
      <c r="E84" s="1073"/>
      <c r="F84" s="1073"/>
      <c r="G84" s="1073"/>
      <c r="H84" s="1073"/>
      <c r="I84" s="1073"/>
      <c r="J84" s="1073"/>
      <c r="K84" s="1073"/>
      <c r="L84" s="1073"/>
      <c r="M84" s="1074"/>
      <c r="N84" s="1734"/>
      <c r="O84" s="906"/>
    </row>
    <row r="85" spans="2:15" s="915" customFormat="1" x14ac:dyDescent="0.25">
      <c r="B85" s="905"/>
      <c r="C85" s="1075"/>
      <c r="D85" s="1075"/>
      <c r="E85" s="1073"/>
      <c r="F85" s="1073"/>
      <c r="G85" s="1073"/>
      <c r="H85" s="1073"/>
      <c r="I85" s="1073"/>
      <c r="J85" s="1073"/>
      <c r="K85" s="1073"/>
      <c r="L85" s="1073"/>
      <c r="M85" s="1074"/>
      <c r="N85" s="1734"/>
      <c r="O85" s="906"/>
    </row>
    <row r="86" spans="2:15" s="915" customFormat="1" x14ac:dyDescent="0.25">
      <c r="B86" s="905"/>
      <c r="C86" s="1075"/>
      <c r="D86" s="1075"/>
      <c r="E86" s="1073"/>
      <c r="F86" s="1073"/>
      <c r="G86" s="1073"/>
      <c r="H86" s="1073"/>
      <c r="I86" s="1073"/>
      <c r="J86" s="1073"/>
      <c r="K86" s="1073"/>
      <c r="L86" s="1073"/>
      <c r="M86" s="1074"/>
      <c r="N86" s="1734"/>
      <c r="O86" s="906"/>
    </row>
    <row r="87" spans="2:15" s="915" customFormat="1" x14ac:dyDescent="0.25">
      <c r="B87" s="905"/>
      <c r="C87" s="1075"/>
      <c r="D87" s="1075"/>
      <c r="E87" s="1073"/>
      <c r="F87" s="1073"/>
      <c r="G87" s="1073"/>
      <c r="H87" s="1073"/>
      <c r="I87" s="1073"/>
      <c r="J87" s="1073"/>
      <c r="K87" s="1073"/>
      <c r="L87" s="1073"/>
      <c r="M87" s="1074"/>
      <c r="N87" s="1734"/>
      <c r="O87" s="906"/>
    </row>
    <row r="88" spans="2:15" s="915" customFormat="1" x14ac:dyDescent="0.25">
      <c r="B88" s="905"/>
      <c r="C88" s="1075"/>
      <c r="D88" s="1075"/>
      <c r="E88" s="1073"/>
      <c r="F88" s="1073"/>
      <c r="G88" s="1073"/>
      <c r="H88" s="1073"/>
      <c r="I88" s="1073"/>
      <c r="J88" s="1073"/>
      <c r="K88" s="1073"/>
      <c r="L88" s="1073"/>
      <c r="M88" s="1074"/>
      <c r="N88" s="1734"/>
      <c r="O88" s="906"/>
    </row>
    <row r="89" spans="2:15" s="915" customFormat="1" x14ac:dyDescent="0.25">
      <c r="B89" s="905"/>
      <c r="C89" s="1075"/>
      <c r="D89" s="1075"/>
      <c r="E89" s="1073"/>
      <c r="F89" s="1073"/>
      <c r="G89" s="1073"/>
      <c r="H89" s="1073"/>
      <c r="I89" s="1073"/>
      <c r="J89" s="1073"/>
      <c r="K89" s="1073"/>
      <c r="L89" s="1073"/>
      <c r="M89" s="1074"/>
      <c r="N89" s="1734"/>
      <c r="O89" s="906"/>
    </row>
    <row r="90" spans="2:15" s="915" customFormat="1" x14ac:dyDescent="0.25">
      <c r="B90" s="905"/>
      <c r="C90" s="1075"/>
      <c r="D90" s="1075"/>
      <c r="E90" s="1073"/>
      <c r="F90" s="1073"/>
      <c r="G90" s="1073"/>
      <c r="H90" s="1073"/>
      <c r="I90" s="1073"/>
      <c r="J90" s="1073"/>
      <c r="K90" s="1073"/>
      <c r="L90" s="1073"/>
      <c r="M90" s="1074"/>
      <c r="N90" s="1734"/>
      <c r="O90" s="906"/>
    </row>
    <row r="91" spans="2:15" s="915" customFormat="1" x14ac:dyDescent="0.25">
      <c r="B91" s="905"/>
      <c r="C91" s="1075"/>
      <c r="D91" s="1075"/>
      <c r="E91" s="1073"/>
      <c r="F91" s="1073"/>
      <c r="G91" s="1073"/>
      <c r="H91" s="1073"/>
      <c r="I91" s="1073"/>
      <c r="J91" s="1073"/>
      <c r="K91" s="1073"/>
      <c r="L91" s="1073"/>
      <c r="M91" s="1074"/>
      <c r="N91" s="1734"/>
      <c r="O91" s="906"/>
    </row>
    <row r="92" spans="2:15" s="915" customFormat="1" x14ac:dyDescent="0.25">
      <c r="B92" s="905"/>
      <c r="C92" s="1075"/>
      <c r="D92" s="1075"/>
      <c r="E92" s="1073"/>
      <c r="F92" s="1073"/>
      <c r="G92" s="1073"/>
      <c r="H92" s="1073"/>
      <c r="I92" s="1073"/>
      <c r="J92" s="1073"/>
      <c r="K92" s="1073"/>
      <c r="L92" s="1073"/>
      <c r="M92" s="1074"/>
      <c r="N92" s="1734"/>
      <c r="O92" s="906"/>
    </row>
    <row r="93" spans="2:15" s="915" customFormat="1" x14ac:dyDescent="0.25">
      <c r="B93" s="905"/>
      <c r="C93" s="1075"/>
      <c r="D93" s="1075"/>
      <c r="E93" s="1073"/>
      <c r="F93" s="1073"/>
      <c r="G93" s="1073"/>
      <c r="H93" s="1073"/>
      <c r="I93" s="1073"/>
      <c r="J93" s="1073"/>
      <c r="K93" s="1073"/>
      <c r="L93" s="1073"/>
      <c r="M93" s="1074"/>
      <c r="N93" s="1734"/>
      <c r="O93" s="906"/>
    </row>
    <row r="94" spans="2:15" s="915" customFormat="1" x14ac:dyDescent="0.25">
      <c r="B94" s="905"/>
      <c r="C94" s="1075"/>
      <c r="D94" s="1075"/>
      <c r="E94" s="1073"/>
      <c r="F94" s="1073"/>
      <c r="G94" s="1073"/>
      <c r="H94" s="1073"/>
      <c r="I94" s="1073"/>
      <c r="J94" s="1073"/>
      <c r="K94" s="1073"/>
      <c r="L94" s="1073"/>
      <c r="M94" s="1074"/>
      <c r="N94" s="1734"/>
      <c r="O94" s="906"/>
    </row>
    <row r="95" spans="2:15" s="915" customFormat="1" x14ac:dyDescent="0.25">
      <c r="B95" s="905"/>
      <c r="C95" s="1075"/>
      <c r="D95" s="1075"/>
      <c r="E95" s="1073"/>
      <c r="F95" s="1073"/>
      <c r="G95" s="1073"/>
      <c r="H95" s="1073"/>
      <c r="I95" s="1073"/>
      <c r="J95" s="1073"/>
      <c r="K95" s="1073"/>
      <c r="L95" s="1073"/>
      <c r="M95" s="1074"/>
      <c r="N95" s="1734"/>
      <c r="O95" s="906"/>
    </row>
    <row r="96" spans="2:15" x14ac:dyDescent="0.25">
      <c r="B96" s="905"/>
      <c r="C96" s="1073"/>
      <c r="D96" s="1073"/>
      <c r="E96" s="1073"/>
      <c r="F96" s="1073"/>
      <c r="G96" s="1073"/>
      <c r="H96" s="1073"/>
      <c r="I96" s="1073"/>
      <c r="J96" s="1073"/>
      <c r="K96" s="1073"/>
      <c r="L96" s="1073"/>
      <c r="M96" s="1074"/>
      <c r="N96" s="89"/>
      <c r="O96" s="40"/>
    </row>
    <row r="97" spans="2:15" ht="5.25" customHeight="1" x14ac:dyDescent="0.25">
      <c r="B97" s="905"/>
      <c r="C97" s="1073"/>
      <c r="D97" s="1073"/>
      <c r="E97" s="1073"/>
      <c r="F97" s="1073"/>
      <c r="G97" s="1073"/>
      <c r="H97" s="1073"/>
      <c r="I97" s="1073"/>
      <c r="J97" s="1073"/>
      <c r="K97" s="1073"/>
      <c r="L97" s="1073"/>
      <c r="M97" s="1074"/>
      <c r="N97" s="89"/>
      <c r="O97" s="40"/>
    </row>
    <row r="98" spans="2:15" x14ac:dyDescent="0.25">
      <c r="B98" s="905"/>
      <c r="C98" s="869" t="s">
        <v>962</v>
      </c>
      <c r="D98" s="869"/>
      <c r="E98" s="869"/>
      <c r="F98" s="867"/>
      <c r="G98" s="867" t="s">
        <v>705</v>
      </c>
      <c r="H98" s="867"/>
      <c r="I98" s="867"/>
      <c r="J98" s="867"/>
      <c r="K98" s="867"/>
      <c r="L98" s="867"/>
      <c r="M98" s="913"/>
      <c r="N98" s="89"/>
      <c r="O98" s="40"/>
    </row>
    <row r="99" spans="2:15" ht="6.75" customHeight="1" x14ac:dyDescent="0.25">
      <c r="B99" s="905"/>
      <c r="C99" s="869"/>
      <c r="D99" s="869"/>
      <c r="E99" s="869"/>
      <c r="F99" s="867"/>
      <c r="G99" s="867"/>
      <c r="H99" s="867"/>
      <c r="I99" s="867"/>
      <c r="J99" s="867"/>
      <c r="K99" s="867"/>
      <c r="L99" s="867"/>
      <c r="M99" s="913"/>
      <c r="N99" s="89"/>
      <c r="O99" s="40"/>
    </row>
    <row r="100" spans="2:15" x14ac:dyDescent="0.25">
      <c r="B100" s="905"/>
      <c r="C100" s="869" t="s">
        <v>963</v>
      </c>
      <c r="D100" s="869"/>
      <c r="E100" s="869"/>
      <c r="F100" s="867"/>
      <c r="G100" s="867" t="s">
        <v>909</v>
      </c>
      <c r="H100" s="867"/>
      <c r="I100" s="867"/>
      <c r="J100" s="867"/>
      <c r="K100" s="867"/>
      <c r="L100" s="867"/>
      <c r="M100" s="913"/>
      <c r="N100" s="89"/>
      <c r="O100" s="40"/>
    </row>
    <row r="101" spans="2:15" x14ac:dyDescent="0.25">
      <c r="B101" s="905"/>
      <c r="C101" s="869" t="s">
        <v>964</v>
      </c>
      <c r="D101" s="869"/>
      <c r="E101" s="869"/>
      <c r="F101" s="867"/>
      <c r="G101" s="867"/>
      <c r="H101" s="867"/>
      <c r="I101" s="867"/>
      <c r="J101" s="867"/>
      <c r="K101" s="867"/>
      <c r="L101" s="867"/>
      <c r="M101" s="913"/>
      <c r="N101" s="89"/>
      <c r="O101" s="40"/>
    </row>
    <row r="102" spans="2:15" x14ac:dyDescent="0.25">
      <c r="B102" s="905"/>
      <c r="C102" s="869" t="s">
        <v>965</v>
      </c>
      <c r="D102" s="869"/>
      <c r="E102" s="869"/>
      <c r="F102" s="867"/>
      <c r="G102" s="867"/>
      <c r="H102" s="867"/>
      <c r="I102" s="867"/>
      <c r="J102" s="867"/>
      <c r="K102" s="867"/>
      <c r="L102" s="867"/>
      <c r="M102" s="913"/>
      <c r="N102" s="89"/>
      <c r="O102" s="40"/>
    </row>
    <row r="103" spans="2:15" ht="7.5" customHeight="1" x14ac:dyDescent="0.25">
      <c r="B103" s="905"/>
      <c r="C103" s="869"/>
      <c r="D103" s="869"/>
      <c r="E103" s="869"/>
      <c r="F103" s="867"/>
      <c r="G103" s="867"/>
      <c r="H103" s="867"/>
      <c r="I103" s="867"/>
      <c r="J103" s="867"/>
      <c r="K103" s="867"/>
      <c r="L103" s="867"/>
      <c r="M103" s="913"/>
      <c r="N103" s="89"/>
      <c r="O103" s="40"/>
    </row>
    <row r="104" spans="2:15" x14ac:dyDescent="0.25">
      <c r="B104" s="905"/>
      <c r="C104" s="869" t="s">
        <v>64</v>
      </c>
      <c r="D104" s="869"/>
      <c r="E104" s="869"/>
      <c r="F104" s="902" t="s">
        <v>1769</v>
      </c>
      <c r="G104" s="902"/>
      <c r="H104" s="867"/>
      <c r="I104" s="867"/>
      <c r="J104" s="867"/>
      <c r="K104" s="867"/>
      <c r="L104" s="867"/>
      <c r="M104" s="867"/>
      <c r="N104" s="89"/>
      <c r="O104" s="40"/>
    </row>
    <row r="105" spans="2:15" x14ac:dyDescent="0.25">
      <c r="B105" s="905"/>
      <c r="C105" s="867"/>
      <c r="D105" s="867"/>
      <c r="E105" s="867"/>
      <c r="F105" s="902" t="s">
        <v>1770</v>
      </c>
      <c r="G105" s="867"/>
      <c r="H105" s="867"/>
      <c r="I105" s="867"/>
      <c r="J105" s="869" t="s">
        <v>960</v>
      </c>
      <c r="K105" s="869"/>
      <c r="L105" s="869"/>
      <c r="M105" s="1076">
        <v>41395</v>
      </c>
      <c r="N105" s="89"/>
      <c r="O105" s="40"/>
    </row>
    <row r="106" spans="2:15" x14ac:dyDescent="0.25">
      <c r="B106" s="905"/>
      <c r="C106" s="867"/>
      <c r="D106" s="867"/>
      <c r="E106" s="867"/>
      <c r="F106" s="902"/>
      <c r="G106" s="867"/>
      <c r="H106" s="867"/>
      <c r="I106" s="867"/>
      <c r="J106" s="869" t="s">
        <v>961</v>
      </c>
      <c r="K106" s="869"/>
      <c r="L106" s="869"/>
      <c r="M106" s="1598" t="s">
        <v>2144</v>
      </c>
      <c r="N106" s="89"/>
      <c r="O106" s="40"/>
    </row>
    <row r="107" spans="2:15" ht="13.8" thickBot="1" x14ac:dyDescent="0.3">
      <c r="B107" s="1070"/>
      <c r="C107" s="1087"/>
      <c r="D107" s="1087"/>
      <c r="E107" s="1087"/>
      <c r="F107" s="1087"/>
      <c r="G107" s="1087"/>
      <c r="H107" s="1087"/>
      <c r="I107" s="1087"/>
      <c r="J107" s="1088"/>
      <c r="K107" s="1088"/>
      <c r="L107" s="1088"/>
      <c r="M107" s="1599" t="s">
        <v>2143</v>
      </c>
      <c r="N107" s="1089"/>
      <c r="O107" s="50"/>
    </row>
    <row r="108" spans="2:15" x14ac:dyDescent="0.25">
      <c r="B108" s="612"/>
      <c r="C108" s="612"/>
      <c r="D108" s="612"/>
      <c r="I108" s="612"/>
      <c r="J108" s="612"/>
      <c r="K108" s="612"/>
      <c r="L108" s="612"/>
      <c r="M108" s="613"/>
    </row>
    <row r="109" spans="2:15" x14ac:dyDescent="0.25">
      <c r="C109" s="71"/>
      <c r="D109" s="71"/>
    </row>
    <row r="110" spans="2:15" x14ac:dyDescent="0.25">
      <c r="C110" s="612"/>
      <c r="D110" s="612"/>
      <c r="M110" s="612"/>
    </row>
    <row r="112" spans="2:15" x14ac:dyDescent="0.25">
      <c r="C112" s="612"/>
      <c r="D112" s="612"/>
      <c r="I112" s="612"/>
      <c r="J112" s="612"/>
      <c r="K112" s="612"/>
      <c r="L112" s="612"/>
      <c r="M112" s="612"/>
    </row>
    <row r="113" spans="9:13" x14ac:dyDescent="0.25">
      <c r="I113" s="612"/>
      <c r="J113" s="612"/>
      <c r="K113" s="612"/>
      <c r="L113" s="612"/>
      <c r="M113" s="612"/>
    </row>
    <row r="114" spans="9:13" x14ac:dyDescent="0.25">
      <c r="I114" s="612"/>
      <c r="J114" s="612"/>
      <c r="K114" s="612"/>
      <c r="L114" s="612"/>
      <c r="M114" s="612"/>
    </row>
    <row r="115" spans="9:13" x14ac:dyDescent="0.25">
      <c r="I115" s="612"/>
      <c r="J115" s="612"/>
      <c r="K115" s="612"/>
      <c r="L115" s="612"/>
      <c r="M115" s="612"/>
    </row>
    <row r="116" spans="9:13" x14ac:dyDescent="0.25">
      <c r="I116" s="612"/>
      <c r="J116" s="612"/>
      <c r="K116" s="612"/>
      <c r="L116" s="612"/>
      <c r="M116" s="612"/>
    </row>
    <row r="117" spans="9:13" x14ac:dyDescent="0.25">
      <c r="I117" s="612"/>
      <c r="J117" s="612"/>
      <c r="K117" s="612"/>
      <c r="L117" s="612"/>
      <c r="M117" s="612"/>
    </row>
  </sheetData>
  <mergeCells count="7">
    <mergeCell ref="C76:E76"/>
    <mergeCell ref="B5:M5"/>
    <mergeCell ref="B7:M7"/>
    <mergeCell ref="B8:E8"/>
    <mergeCell ref="E37:H37"/>
    <mergeCell ref="E38:H38"/>
    <mergeCell ref="B6:N6"/>
  </mergeCells>
  <printOptions horizontalCentered="1"/>
  <pageMargins left="0.1" right="0.15" top="1" bottom="0.75" header="0.69" footer="0"/>
  <pageSetup scale="93" fitToHeight="15" orientation="landscape" r:id="rId1"/>
  <headerFooter alignWithMargins="0">
    <oddFooter>&amp;L&amp;"Times New Roman,Regular"&amp;9
Journal Entry Control Log
June 2016
&amp;R&amp;P of &amp;N
&amp;D   &amp;T</oddFooter>
  </headerFooter>
  <rowBreaks count="3" manualBreakCount="3">
    <brk id="41" min="1" max="14" man="1"/>
    <brk id="57" min="1" max="14" man="1"/>
    <brk id="66" min="1" max="14" man="1"/>
  </rowBreaks>
  <colBreaks count="1" manualBreakCount="1">
    <brk id="1" max="104857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39"/>
  <sheetViews>
    <sheetView workbookViewId="0">
      <selection activeCell="H21" sqref="H21"/>
    </sheetView>
  </sheetViews>
  <sheetFormatPr defaultColWidth="8.88671875" defaultRowHeight="13.2" x14ac:dyDescent="0.25"/>
  <cols>
    <col min="1" max="3" width="8.88671875" style="915"/>
    <col min="4" max="4" width="5.88671875" style="915" customWidth="1"/>
    <col min="5" max="5" width="38.88671875" style="915" customWidth="1"/>
    <col min="6" max="7" width="8.88671875" style="915"/>
    <col min="8" max="8" width="7.5546875" style="915" customWidth="1"/>
    <col min="9" max="9" width="8.88671875" style="915"/>
    <col min="10" max="10" width="15.88671875" style="1082" customWidth="1"/>
    <col min="11" max="12" width="8.88671875" style="915"/>
    <col min="13" max="17" width="9.33203125" style="915" bestFit="1" customWidth="1"/>
    <col min="18" max="18" width="12.109375" style="915" customWidth="1"/>
    <col min="19" max="20" width="9.33203125" style="915" bestFit="1" customWidth="1"/>
    <col min="21" max="23" width="8.88671875" style="915"/>
    <col min="24" max="24" width="9.88671875" style="915" customWidth="1"/>
    <col min="25" max="16384" width="8.88671875" style="915"/>
  </cols>
  <sheetData>
    <row r="1" spans="1:22" ht="14.4" x14ac:dyDescent="0.3">
      <c r="A1" s="2401" t="s">
        <v>1705</v>
      </c>
      <c r="B1" s="2401"/>
      <c r="C1" s="2401"/>
      <c r="D1" s="2401"/>
      <c r="E1" s="2401"/>
      <c r="F1" s="2401"/>
      <c r="G1" s="2401"/>
      <c r="H1" s="2401"/>
      <c r="I1" s="2401"/>
      <c r="J1" s="2401"/>
      <c r="K1" s="2401"/>
      <c r="L1" s="2401"/>
      <c r="M1" s="2401"/>
      <c r="N1" s="2401"/>
      <c r="O1" s="2401"/>
      <c r="P1" s="2401"/>
      <c r="Q1" s="2401"/>
      <c r="R1" s="2401"/>
      <c r="S1" s="1077"/>
      <c r="T1" s="1077"/>
      <c r="U1" s="1077"/>
      <c r="V1" s="1077"/>
    </row>
    <row r="2" spans="1:22" ht="14.4" x14ac:dyDescent="0.3">
      <c r="A2" s="1077"/>
      <c r="B2" s="1077"/>
      <c r="C2" s="1077"/>
      <c r="D2" s="1077"/>
      <c r="E2" s="1077"/>
      <c r="F2" s="1077"/>
      <c r="G2" s="1077"/>
      <c r="H2" s="1077"/>
      <c r="I2" s="2401" t="s">
        <v>348</v>
      </c>
      <c r="J2" s="2401"/>
      <c r="K2" s="2401"/>
      <c r="L2" s="2401"/>
      <c r="M2" s="1077"/>
      <c r="N2" s="1077"/>
      <c r="O2" s="1077"/>
      <c r="P2" s="1077"/>
      <c r="Q2" s="1077"/>
      <c r="R2" s="1077"/>
      <c r="S2" s="1077"/>
      <c r="T2" s="1077"/>
      <c r="U2" s="1077"/>
      <c r="V2" s="1077"/>
    </row>
    <row r="4" spans="1:22" ht="14.4" x14ac:dyDescent="0.3">
      <c r="A4" s="1078" t="s">
        <v>1706</v>
      </c>
      <c r="B4" s="1079"/>
      <c r="C4" s="1079"/>
      <c r="D4" s="1077"/>
      <c r="E4" s="1077"/>
      <c r="F4" s="1077"/>
      <c r="G4" s="1077"/>
      <c r="H4" s="1077"/>
      <c r="I4" s="1077"/>
      <c r="J4" s="1083"/>
      <c r="K4" s="1077"/>
      <c r="L4" s="1077"/>
      <c r="M4" s="1077"/>
      <c r="N4" s="1077"/>
      <c r="O4" s="1077"/>
      <c r="P4" s="1077"/>
      <c r="Q4" s="1077"/>
      <c r="R4" s="1077"/>
      <c r="S4" s="1077"/>
      <c r="T4" s="1077"/>
      <c r="U4" s="1077"/>
      <c r="V4" s="1077"/>
    </row>
    <row r="5" spans="1:22" ht="21.9" customHeight="1" x14ac:dyDescent="0.3">
      <c r="B5" s="2405" t="s">
        <v>1771</v>
      </c>
      <c r="C5" s="2405"/>
      <c r="D5" s="2405"/>
      <c r="E5" s="2405"/>
      <c r="F5" s="2405"/>
      <c r="G5" s="2405"/>
      <c r="H5" s="2405"/>
      <c r="I5" s="2405"/>
      <c r="J5" s="2405"/>
      <c r="K5" s="2405"/>
      <c r="L5" s="1077"/>
      <c r="M5" s="1077"/>
      <c r="N5" s="1077"/>
      <c r="O5" s="1077"/>
      <c r="P5" s="1077"/>
      <c r="Q5" s="1077"/>
      <c r="R5" s="1077"/>
      <c r="S5" s="1077"/>
      <c r="T5" s="1077"/>
      <c r="U5" s="1077"/>
      <c r="V5" s="1077"/>
    </row>
    <row r="6" spans="1:22" ht="21.9" customHeight="1" x14ac:dyDescent="0.3">
      <c r="B6" s="2405"/>
      <c r="C6" s="2405"/>
      <c r="D6" s="2405"/>
      <c r="E6" s="2405"/>
      <c r="F6" s="2405"/>
      <c r="G6" s="2405"/>
      <c r="H6" s="2405"/>
      <c r="I6" s="2405"/>
      <c r="J6" s="2405"/>
      <c r="K6" s="2405"/>
      <c r="L6" s="1077"/>
      <c r="M6" s="1077"/>
      <c r="N6" s="1077"/>
      <c r="O6" s="1077"/>
      <c r="P6" s="1077"/>
      <c r="Q6" s="1077"/>
      <c r="R6" s="1077"/>
      <c r="S6" s="1077"/>
      <c r="T6" s="1077"/>
      <c r="U6" s="1077"/>
      <c r="V6" s="1077"/>
    </row>
    <row r="7" spans="1:22" ht="21.9" customHeight="1" x14ac:dyDescent="0.3">
      <c r="B7" s="2405"/>
      <c r="C7" s="2405"/>
      <c r="D7" s="2405"/>
      <c r="E7" s="2405"/>
      <c r="F7" s="2405"/>
      <c r="G7" s="2405"/>
      <c r="H7" s="2405"/>
      <c r="I7" s="2405"/>
      <c r="J7" s="2405"/>
      <c r="K7" s="2405"/>
      <c r="L7" s="1077"/>
      <c r="M7" s="1077"/>
      <c r="N7" s="1077"/>
      <c r="O7" s="1077"/>
      <c r="P7" s="1077"/>
      <c r="Q7" s="1077"/>
      <c r="R7" s="1077"/>
      <c r="S7" s="1077"/>
      <c r="T7" s="1077"/>
      <c r="U7" s="1077"/>
      <c r="V7" s="1077"/>
    </row>
    <row r="8" spans="1:22" ht="21.9" customHeight="1" x14ac:dyDescent="0.3">
      <c r="B8" s="2405"/>
      <c r="C8" s="2405"/>
      <c r="D8" s="2405"/>
      <c r="E8" s="2405"/>
      <c r="F8" s="2405"/>
      <c r="G8" s="2405"/>
      <c r="H8" s="2405"/>
      <c r="I8" s="2405"/>
      <c r="J8" s="2405"/>
      <c r="K8" s="2405"/>
      <c r="L8" s="1077"/>
      <c r="M8" s="1077"/>
      <c r="N8" s="1077"/>
      <c r="O8" s="1077"/>
      <c r="P8" s="1077"/>
      <c r="Q8" s="1077"/>
      <c r="R8" s="1077"/>
      <c r="S8" s="1077"/>
      <c r="T8" s="1077"/>
      <c r="U8" s="1077"/>
      <c r="V8" s="1077"/>
    </row>
    <row r="9" spans="1:22" ht="21.9" customHeight="1" x14ac:dyDescent="0.3">
      <c r="B9" s="2405"/>
      <c r="C9" s="2405"/>
      <c r="D9" s="2405"/>
      <c r="E9" s="2405"/>
      <c r="F9" s="2405"/>
      <c r="G9" s="2405"/>
      <c r="H9" s="2405"/>
      <c r="I9" s="2405"/>
      <c r="J9" s="2405"/>
      <c r="K9" s="2405"/>
      <c r="L9" s="1077"/>
      <c r="M9" s="1077"/>
      <c r="N9" s="1077"/>
      <c r="O9" s="1077"/>
      <c r="P9" s="1077"/>
      <c r="Q9" s="1077"/>
      <c r="R9" s="1077"/>
      <c r="S9" s="1077"/>
      <c r="T9" s="1077"/>
      <c r="U9" s="1077"/>
      <c r="V9" s="1077"/>
    </row>
    <row r="10" spans="1:22" ht="21.9" customHeight="1" x14ac:dyDescent="0.3">
      <c r="B10" s="2405"/>
      <c r="C10" s="2405"/>
      <c r="D10" s="2405"/>
      <c r="E10" s="2405"/>
      <c r="F10" s="2405"/>
      <c r="G10" s="2405"/>
      <c r="H10" s="2405"/>
      <c r="I10" s="2405"/>
      <c r="J10" s="2405"/>
      <c r="K10" s="2405"/>
      <c r="L10" s="1077"/>
      <c r="M10" s="1077"/>
      <c r="N10" s="1077"/>
      <c r="O10" s="1077"/>
      <c r="P10" s="1077"/>
      <c r="Q10" s="1077"/>
      <c r="R10" s="1077"/>
      <c r="S10" s="1077"/>
      <c r="T10" s="1077"/>
      <c r="U10" s="1077"/>
      <c r="V10" s="1077"/>
    </row>
    <row r="11" spans="1:22" ht="21.9" customHeight="1" x14ac:dyDescent="0.3">
      <c r="B11" s="2405"/>
      <c r="C11" s="2405"/>
      <c r="D11" s="2405"/>
      <c r="E11" s="2405"/>
      <c r="F11" s="2405"/>
      <c r="G11" s="2405"/>
      <c r="H11" s="2405"/>
      <c r="I11" s="2405"/>
      <c r="J11" s="2405"/>
      <c r="K11" s="2405"/>
      <c r="L11" s="1077"/>
      <c r="M11" s="1077"/>
      <c r="N11" s="1077"/>
      <c r="O11" s="1077"/>
      <c r="P11" s="1077"/>
      <c r="Q11" s="1077"/>
      <c r="R11" s="1077"/>
      <c r="S11" s="1077"/>
      <c r="T11" s="1077"/>
      <c r="U11" s="1077"/>
      <c r="V11" s="1077"/>
    </row>
    <row r="12" spans="1:22" ht="50.1" customHeight="1" x14ac:dyDescent="0.3">
      <c r="B12" s="1255" t="s">
        <v>1574</v>
      </c>
      <c r="C12" s="2403" t="s">
        <v>1772</v>
      </c>
      <c r="D12" s="2403"/>
      <c r="E12" s="2403"/>
      <c r="F12" s="2403"/>
      <c r="G12" s="2403"/>
      <c r="H12" s="2403"/>
      <c r="I12" s="2403"/>
      <c r="J12" s="2403"/>
      <c r="K12" s="2403"/>
      <c r="L12" s="1077"/>
      <c r="M12" s="1077"/>
      <c r="N12" s="1077"/>
      <c r="O12" s="1077"/>
      <c r="P12" s="1077"/>
      <c r="Q12" s="1077"/>
      <c r="R12" s="1077"/>
      <c r="S12" s="1077"/>
      <c r="T12" s="1077"/>
      <c r="U12" s="1077"/>
      <c r="V12" s="1077"/>
    </row>
    <row r="13" spans="1:22" ht="14.4" x14ac:dyDescent="0.3">
      <c r="A13" s="1044"/>
      <c r="B13" s="1080"/>
      <c r="C13" s="1081"/>
      <c r="D13" s="1081"/>
      <c r="E13" s="1081"/>
      <c r="F13" s="1081"/>
      <c r="G13" s="1081"/>
      <c r="H13" s="1081"/>
      <c r="I13" s="1081"/>
      <c r="J13" s="1090"/>
      <c r="K13" s="1081"/>
      <c r="L13" s="1077"/>
      <c r="M13" s="1077"/>
      <c r="N13" s="1077"/>
      <c r="O13" s="1077"/>
      <c r="P13" s="1077"/>
      <c r="Q13" s="1077"/>
      <c r="R13" s="1077"/>
      <c r="S13" s="1077"/>
      <c r="T13" s="1077"/>
      <c r="U13" s="1077"/>
      <c r="V13" s="1077"/>
    </row>
    <row r="14" spans="1:22" ht="14.4" x14ac:dyDescent="0.3">
      <c r="B14" s="1255" t="s">
        <v>1575</v>
      </c>
      <c r="C14" s="2403" t="s">
        <v>1707</v>
      </c>
      <c r="D14" s="2403"/>
      <c r="E14" s="2403"/>
      <c r="F14" s="2403"/>
      <c r="G14" s="2403"/>
      <c r="H14" s="2403"/>
      <c r="I14" s="2403"/>
      <c r="J14" s="2403"/>
      <c r="K14" s="2403"/>
      <c r="L14" s="1077"/>
      <c r="M14" s="1077"/>
      <c r="N14" s="1077"/>
      <c r="O14" s="1077"/>
      <c r="P14" s="1077"/>
      <c r="Q14" s="1077"/>
      <c r="R14" s="1077"/>
      <c r="S14" s="1077"/>
      <c r="T14" s="1077"/>
      <c r="U14" s="1077"/>
      <c r="V14" s="1077"/>
    </row>
    <row r="16" spans="1:22" ht="14.4" x14ac:dyDescent="0.3">
      <c r="A16" s="1044"/>
      <c r="B16" s="2406" t="s">
        <v>1773</v>
      </c>
      <c r="C16" s="2406"/>
      <c r="D16" s="2406"/>
      <c r="E16" s="2406"/>
      <c r="F16" s="2406"/>
      <c r="G16" s="2406"/>
      <c r="H16" s="2406"/>
      <c r="I16" s="2406"/>
      <c r="J16" s="2406"/>
      <c r="K16" s="1077"/>
      <c r="L16" s="2404" t="s">
        <v>1708</v>
      </c>
      <c r="M16" s="2404"/>
      <c r="N16" s="2404"/>
      <c r="O16" s="2404"/>
      <c r="P16" s="2404"/>
      <c r="Q16" s="2404"/>
      <c r="R16" s="2404"/>
      <c r="S16" s="2404"/>
      <c r="T16" s="2404"/>
      <c r="U16" s="2404"/>
      <c r="V16" s="2404"/>
    </row>
    <row r="17" spans="1:22" ht="14.4" x14ac:dyDescent="0.3">
      <c r="A17" s="1044"/>
      <c r="B17" s="1044"/>
      <c r="C17" s="1044"/>
      <c r="D17" s="1044"/>
      <c r="E17" s="1044"/>
      <c r="F17" s="1044"/>
      <c r="G17" s="1044"/>
      <c r="H17" s="1044"/>
      <c r="I17" s="1044"/>
      <c r="J17" s="1062" t="s">
        <v>1709</v>
      </c>
      <c r="K17" s="1044"/>
      <c r="L17" s="1044"/>
      <c r="M17" s="1047" t="s">
        <v>1710</v>
      </c>
      <c r="N17" s="1047" t="s">
        <v>1711</v>
      </c>
      <c r="O17" s="1047" t="s">
        <v>1712</v>
      </c>
      <c r="P17" s="1047" t="s">
        <v>1713</v>
      </c>
      <c r="Q17" s="1047" t="s">
        <v>1714</v>
      </c>
      <c r="R17" s="1047" t="s">
        <v>1715</v>
      </c>
      <c r="S17" s="1047" t="s">
        <v>1716</v>
      </c>
      <c r="T17" s="1047" t="s">
        <v>1717</v>
      </c>
      <c r="U17" s="1047" t="s">
        <v>1718</v>
      </c>
      <c r="V17" s="1047" t="s">
        <v>1719</v>
      </c>
    </row>
    <row r="18" spans="1:22" ht="14.4" x14ac:dyDescent="0.3">
      <c r="A18" s="1044"/>
      <c r="B18" s="1044"/>
      <c r="C18" s="1044"/>
      <c r="D18" s="1044"/>
      <c r="E18" s="1044"/>
      <c r="F18" s="1044"/>
      <c r="G18" s="1045" t="s">
        <v>1720</v>
      </c>
      <c r="H18" s="1044"/>
      <c r="I18" s="1045" t="s">
        <v>1373</v>
      </c>
      <c r="J18" s="1063" t="s">
        <v>1721</v>
      </c>
      <c r="K18" s="1044"/>
      <c r="L18" s="1044" t="s">
        <v>579</v>
      </c>
      <c r="M18" s="1046">
        <v>50000</v>
      </c>
      <c r="N18" s="1046"/>
      <c r="O18" s="1046"/>
      <c r="P18" s="1046"/>
      <c r="Q18" s="1046"/>
      <c r="R18" s="1046"/>
      <c r="S18" s="1046"/>
      <c r="T18" s="1046"/>
      <c r="U18" s="1046"/>
      <c r="V18" s="1046"/>
    </row>
    <row r="19" spans="1:22" ht="14.4" x14ac:dyDescent="0.3">
      <c r="A19" s="1054" t="s">
        <v>1722</v>
      </c>
      <c r="B19" s="1044"/>
      <c r="C19" s="1044"/>
      <c r="D19" s="1044"/>
      <c r="E19" s="1044"/>
      <c r="F19" s="1044"/>
      <c r="G19" s="1044"/>
      <c r="H19" s="1044"/>
      <c r="I19" s="1044"/>
      <c r="J19" s="1084"/>
      <c r="K19" s="1044"/>
      <c r="L19" s="1044" t="s">
        <v>724</v>
      </c>
      <c r="M19" s="1046">
        <v>50000</v>
      </c>
      <c r="N19" s="1046">
        <v>50000</v>
      </c>
      <c r="O19" s="1046"/>
      <c r="P19" s="1046"/>
      <c r="Q19" s="1046"/>
      <c r="R19" s="1046"/>
      <c r="S19" s="1046"/>
      <c r="T19" s="1046"/>
      <c r="U19" s="1046"/>
      <c r="V19" s="1046"/>
    </row>
    <row r="20" spans="1:22" ht="14.4" x14ac:dyDescent="0.3">
      <c r="A20" s="1044" t="s">
        <v>1403</v>
      </c>
      <c r="B20" s="1593" t="s">
        <v>1723</v>
      </c>
      <c r="C20" s="1593"/>
      <c r="D20" s="1593"/>
      <c r="E20" s="1593"/>
      <c r="F20" s="1593"/>
      <c r="G20" s="1596">
        <v>3000000</v>
      </c>
      <c r="H20" s="1596"/>
      <c r="I20" s="1596"/>
      <c r="J20" s="1085" t="s">
        <v>1766</v>
      </c>
      <c r="K20" s="1044"/>
      <c r="L20" s="1044" t="s">
        <v>1555</v>
      </c>
      <c r="M20" s="1046">
        <v>50000</v>
      </c>
      <c r="N20" s="1046">
        <v>50000</v>
      </c>
      <c r="O20" s="1046">
        <v>50000</v>
      </c>
      <c r="P20" s="1046"/>
      <c r="Q20" s="1046"/>
      <c r="R20" s="1046"/>
      <c r="S20" s="1046"/>
      <c r="T20" s="1046"/>
      <c r="U20" s="1046"/>
      <c r="V20" s="1046"/>
    </row>
    <row r="21" spans="1:22" ht="14.4" x14ac:dyDescent="0.3">
      <c r="A21" s="1044"/>
      <c r="B21" s="1593" t="s">
        <v>1724</v>
      </c>
      <c r="C21" s="1593"/>
      <c r="D21" s="1593"/>
      <c r="E21" s="1593"/>
      <c r="F21" s="1593"/>
      <c r="G21" s="1596">
        <v>500000</v>
      </c>
      <c r="H21" s="1596"/>
      <c r="I21" s="1596"/>
      <c r="J21" s="1086" t="s">
        <v>1386</v>
      </c>
      <c r="K21" s="1044"/>
      <c r="L21" s="1044" t="s">
        <v>1556</v>
      </c>
      <c r="M21" s="1046">
        <v>50000</v>
      </c>
      <c r="N21" s="1046">
        <v>50000</v>
      </c>
      <c r="O21" s="1046">
        <v>50000</v>
      </c>
      <c r="P21" s="1046">
        <v>50000</v>
      </c>
      <c r="Q21" s="1046"/>
      <c r="R21" s="1046"/>
      <c r="S21" s="1046"/>
      <c r="T21" s="1046"/>
      <c r="U21" s="1046"/>
      <c r="V21" s="1046"/>
    </row>
    <row r="22" spans="1:22" ht="15" customHeight="1" x14ac:dyDescent="0.3">
      <c r="A22" s="1044"/>
      <c r="B22" s="1594"/>
      <c r="C22" s="1592" t="s">
        <v>2135</v>
      </c>
      <c r="D22" s="1592"/>
      <c r="E22" s="1592"/>
      <c r="F22" s="1592"/>
      <c r="G22" s="1592"/>
      <c r="H22" s="1592"/>
      <c r="I22" s="1596">
        <v>405545</v>
      </c>
      <c r="J22" s="1085" t="s">
        <v>1766</v>
      </c>
      <c r="K22" s="1044"/>
      <c r="L22" s="1044" t="s">
        <v>1557</v>
      </c>
      <c r="M22" s="1046">
        <v>50000</v>
      </c>
      <c r="N22" s="1046">
        <v>50000</v>
      </c>
      <c r="O22" s="1046">
        <v>50000</v>
      </c>
      <c r="P22" s="1046">
        <v>50000</v>
      </c>
      <c r="Q22" s="1046">
        <v>50000</v>
      </c>
      <c r="R22" s="1046"/>
      <c r="S22" s="1046"/>
      <c r="T22" s="1046"/>
      <c r="U22" s="1046"/>
      <c r="V22" s="1046"/>
    </row>
    <row r="23" spans="1:22" ht="15" customHeight="1" x14ac:dyDescent="0.3">
      <c r="A23" s="1044"/>
      <c r="B23" s="1594"/>
      <c r="C23" s="1592" t="s">
        <v>2136</v>
      </c>
      <c r="D23" s="1597"/>
      <c r="E23" s="1597"/>
      <c r="F23" s="1597"/>
      <c r="G23" s="1597"/>
      <c r="H23" s="1597"/>
      <c r="I23" s="1596">
        <v>81109</v>
      </c>
      <c r="J23" s="1085" t="s">
        <v>1766</v>
      </c>
      <c r="K23" s="1044"/>
      <c r="L23" s="1044" t="s">
        <v>1725</v>
      </c>
      <c r="M23" s="1046">
        <v>50000</v>
      </c>
      <c r="N23" s="1046">
        <v>50000</v>
      </c>
      <c r="O23" s="1046">
        <v>50000</v>
      </c>
      <c r="P23" s="1046">
        <v>50000</v>
      </c>
      <c r="Q23" s="1046">
        <v>50000</v>
      </c>
      <c r="R23" s="1046">
        <v>50000</v>
      </c>
      <c r="S23" s="1046"/>
      <c r="T23" s="1046"/>
      <c r="U23" s="1046"/>
      <c r="V23" s="1046"/>
    </row>
    <row r="24" spans="1:22" ht="15" customHeight="1" x14ac:dyDescent="0.3">
      <c r="A24" s="1044"/>
      <c r="B24" s="1594"/>
      <c r="C24" s="1592" t="s">
        <v>2137</v>
      </c>
      <c r="D24" s="1592"/>
      <c r="E24" s="1592"/>
      <c r="F24" s="1592"/>
      <c r="G24" s="1592"/>
      <c r="H24" s="1592"/>
      <c r="I24" s="1596">
        <v>2513346</v>
      </c>
      <c r="J24" s="1085" t="s">
        <v>1766</v>
      </c>
      <c r="K24" s="1044"/>
      <c r="L24" s="1044" t="s">
        <v>1726</v>
      </c>
      <c r="M24" s="1046">
        <v>50000</v>
      </c>
      <c r="N24" s="1046">
        <v>50000</v>
      </c>
      <c r="O24" s="1046">
        <v>50000</v>
      </c>
      <c r="P24" s="1046">
        <v>50000</v>
      </c>
      <c r="Q24" s="1046">
        <v>50000</v>
      </c>
      <c r="R24" s="1046">
        <v>50000</v>
      </c>
      <c r="S24" s="1046">
        <v>50000</v>
      </c>
      <c r="T24" s="1046"/>
      <c r="U24" s="1046"/>
      <c r="V24" s="1046"/>
    </row>
    <row r="25" spans="1:22" ht="15" customHeight="1" x14ac:dyDescent="0.3">
      <c r="A25" s="1044"/>
      <c r="B25" s="1590"/>
      <c r="C25" s="1592" t="s">
        <v>2138</v>
      </c>
      <c r="D25" s="1592"/>
      <c r="E25" s="1592"/>
      <c r="F25" s="1592"/>
      <c r="G25" s="1592"/>
      <c r="H25" s="1592"/>
      <c r="I25" s="1046">
        <v>500000</v>
      </c>
      <c r="J25" s="1086" t="s">
        <v>1386</v>
      </c>
      <c r="K25" s="1044"/>
      <c r="L25" s="1044" t="s">
        <v>1727</v>
      </c>
      <c r="M25" s="1046">
        <v>50000</v>
      </c>
      <c r="N25" s="1046">
        <v>50000</v>
      </c>
      <c r="O25" s="1046">
        <v>50000</v>
      </c>
      <c r="P25" s="1046">
        <v>50000</v>
      </c>
      <c r="Q25" s="1046">
        <v>50000</v>
      </c>
      <c r="R25" s="1046">
        <v>50000</v>
      </c>
      <c r="S25" s="1046">
        <v>50000</v>
      </c>
      <c r="T25" s="1046">
        <v>50000</v>
      </c>
      <c r="U25" s="1046"/>
      <c r="V25" s="1046"/>
    </row>
    <row r="26" spans="1:22" ht="14.4" x14ac:dyDescent="0.3">
      <c r="A26" s="1044"/>
      <c r="B26" s="1044"/>
      <c r="C26" s="1044"/>
      <c r="D26" s="1044"/>
      <c r="E26" s="1044"/>
      <c r="F26" s="1044"/>
      <c r="G26" s="1046"/>
      <c r="H26" s="1046"/>
      <c r="I26" s="1046"/>
      <c r="J26" s="1084"/>
      <c r="K26" s="1044"/>
      <c r="L26" s="1044" t="s">
        <v>1728</v>
      </c>
      <c r="M26" s="1046">
        <v>50000</v>
      </c>
      <c r="N26" s="1046">
        <v>50000</v>
      </c>
      <c r="O26" s="1046">
        <v>50000</v>
      </c>
      <c r="P26" s="1046">
        <v>50000</v>
      </c>
      <c r="Q26" s="1046">
        <v>50000</v>
      </c>
      <c r="R26" s="1046">
        <v>50000</v>
      </c>
      <c r="S26" s="1046">
        <v>50000</v>
      </c>
      <c r="T26" s="1046">
        <v>50000</v>
      </c>
      <c r="U26" s="1046">
        <v>50000</v>
      </c>
      <c r="V26" s="1046"/>
    </row>
    <row r="27" spans="1:22" ht="14.4" x14ac:dyDescent="0.3">
      <c r="A27" s="1044"/>
      <c r="B27" s="1044" t="s">
        <v>1729</v>
      </c>
      <c r="C27" s="1044"/>
      <c r="D27" s="1044"/>
      <c r="E27" s="1044"/>
      <c r="F27" s="1044"/>
      <c r="G27" s="1046"/>
      <c r="H27" s="1046"/>
      <c r="I27" s="1046"/>
      <c r="J27" s="1084"/>
      <c r="K27" s="1044"/>
      <c r="L27" s="1044" t="s">
        <v>1730</v>
      </c>
      <c r="M27" s="1050">
        <v>50000</v>
      </c>
      <c r="N27" s="1050">
        <v>50000</v>
      </c>
      <c r="O27" s="1050">
        <v>50000</v>
      </c>
      <c r="P27" s="1050">
        <v>50000</v>
      </c>
      <c r="Q27" s="1050">
        <v>50000</v>
      </c>
      <c r="R27" s="1050">
        <v>50000</v>
      </c>
      <c r="S27" s="1050">
        <v>50000</v>
      </c>
      <c r="T27" s="1050">
        <v>50000</v>
      </c>
      <c r="U27" s="1050">
        <v>50000</v>
      </c>
      <c r="V27" s="1050">
        <v>50000</v>
      </c>
    </row>
    <row r="28" spans="1:22" ht="14.4" x14ac:dyDescent="0.3">
      <c r="A28" s="1054" t="s">
        <v>1731</v>
      </c>
      <c r="B28" s="1044"/>
      <c r="C28" s="1044"/>
      <c r="D28" s="1044"/>
      <c r="E28" s="1044"/>
      <c r="F28" s="1044"/>
      <c r="G28" s="1046"/>
      <c r="H28" s="1046"/>
      <c r="I28" s="1046"/>
      <c r="J28" s="1084"/>
      <c r="K28" s="1044"/>
      <c r="L28" s="1044"/>
      <c r="M28" s="1046">
        <v>500000</v>
      </c>
      <c r="N28" s="1046">
        <v>450000</v>
      </c>
      <c r="O28" s="1046">
        <v>400000</v>
      </c>
      <c r="P28" s="1046">
        <v>350000</v>
      </c>
      <c r="Q28" s="1046">
        <v>300000</v>
      </c>
      <c r="R28" s="1046">
        <v>250000</v>
      </c>
      <c r="S28" s="1046">
        <v>200000</v>
      </c>
      <c r="T28" s="1046">
        <v>150000</v>
      </c>
      <c r="U28" s="1046">
        <v>100000</v>
      </c>
      <c r="V28" s="1046">
        <v>50000</v>
      </c>
    </row>
    <row r="29" spans="1:22" ht="14.4" x14ac:dyDescent="0.3">
      <c r="A29" s="1044"/>
      <c r="B29" s="1044"/>
      <c r="C29" s="1044"/>
      <c r="D29" s="1044"/>
      <c r="E29" s="1044"/>
      <c r="F29" s="1044"/>
      <c r="G29" s="1046"/>
      <c r="H29" s="1046"/>
      <c r="I29" s="1046"/>
      <c r="J29" s="1084"/>
      <c r="K29" s="1044"/>
      <c r="L29" s="1044"/>
      <c r="M29" s="1044"/>
      <c r="N29" s="1044"/>
      <c r="O29" s="1044"/>
      <c r="P29" s="1044"/>
      <c r="Q29" s="1044"/>
      <c r="R29" s="1044"/>
      <c r="S29" s="1044"/>
      <c r="T29" s="1044"/>
      <c r="U29" s="1044"/>
      <c r="V29" s="1044"/>
    </row>
    <row r="30" spans="1:22" ht="14.4" x14ac:dyDescent="0.3">
      <c r="A30" s="1044" t="s">
        <v>1403</v>
      </c>
      <c r="B30" s="1044"/>
      <c r="C30" s="1044"/>
      <c r="D30" s="1044"/>
      <c r="E30" s="1044"/>
      <c r="F30" s="1044"/>
      <c r="G30" s="1046"/>
      <c r="H30" s="1046"/>
      <c r="I30" s="1046"/>
      <c r="J30" s="1084"/>
      <c r="K30" s="1044"/>
      <c r="L30" s="1044" t="s">
        <v>1732</v>
      </c>
      <c r="M30" s="1044">
        <v>0.04</v>
      </c>
      <c r="N30" s="1044">
        <v>0.04</v>
      </c>
      <c r="O30" s="1044">
        <v>0.04</v>
      </c>
      <c r="P30" s="1044">
        <v>0.04</v>
      </c>
      <c r="Q30" s="1044">
        <v>0.04</v>
      </c>
      <c r="R30" s="1044">
        <v>0.04</v>
      </c>
      <c r="S30" s="1044">
        <v>0.04</v>
      </c>
      <c r="T30" s="1044">
        <v>0.04</v>
      </c>
      <c r="U30" s="1044">
        <v>0.04</v>
      </c>
      <c r="V30" s="1044">
        <v>0.04</v>
      </c>
    </row>
    <row r="31" spans="1:22" ht="14.4" x14ac:dyDescent="0.3">
      <c r="A31" s="1044" t="s">
        <v>1733</v>
      </c>
      <c r="B31" s="1044" t="s">
        <v>1385</v>
      </c>
      <c r="C31" s="1044"/>
      <c r="D31" s="1044"/>
      <c r="E31" s="1044"/>
      <c r="F31" s="1044"/>
      <c r="G31" s="1046">
        <v>100000</v>
      </c>
      <c r="H31" s="1046"/>
      <c r="I31" s="1046"/>
      <c r="J31" s="1084" t="s">
        <v>1734</v>
      </c>
      <c r="K31" s="1044"/>
      <c r="L31" s="1044"/>
      <c r="M31" s="1051"/>
      <c r="N31" s="1051"/>
      <c r="O31" s="1051"/>
      <c r="P31" s="1051"/>
      <c r="Q31" s="1051"/>
      <c r="R31" s="1051"/>
      <c r="S31" s="1051"/>
      <c r="T31" s="1051"/>
      <c r="U31" s="1051"/>
      <c r="V31" s="1051"/>
    </row>
    <row r="32" spans="1:22" ht="14.4" x14ac:dyDescent="0.3">
      <c r="A32" s="1044"/>
      <c r="B32" s="1044"/>
      <c r="C32" s="1044" t="s">
        <v>1735</v>
      </c>
      <c r="D32" s="1044"/>
      <c r="E32" s="1044"/>
      <c r="F32" s="1044"/>
      <c r="G32" s="1046"/>
      <c r="H32" s="1046"/>
      <c r="I32" s="1046">
        <v>100000</v>
      </c>
      <c r="J32" s="1084" t="s">
        <v>1734</v>
      </c>
      <c r="K32" s="1044"/>
      <c r="L32" s="1044"/>
      <c r="M32" s="1052">
        <v>405544.78896775132</v>
      </c>
      <c r="N32" s="1052">
        <v>371766.58052646136</v>
      </c>
      <c r="O32" s="1052">
        <v>336637.24374751985</v>
      </c>
      <c r="P32" s="1052">
        <v>300102.73349742068</v>
      </c>
      <c r="Q32" s="1052">
        <v>262106.84283731753</v>
      </c>
      <c r="R32" s="1052">
        <v>222591.11655081023</v>
      </c>
      <c r="S32" s="1052">
        <v>181494.76121284266</v>
      </c>
      <c r="T32" s="1052">
        <v>138754.55166135638</v>
      </c>
      <c r="U32" s="1052">
        <v>94304.733727810642</v>
      </c>
      <c r="V32" s="1052">
        <v>48076.923076923078</v>
      </c>
    </row>
    <row r="33" spans="1:24" ht="14.4" x14ac:dyDescent="0.3">
      <c r="A33" s="1044"/>
      <c r="B33" s="1044"/>
      <c r="C33" s="1044"/>
      <c r="D33" s="1044"/>
      <c r="E33" s="1044"/>
      <c r="F33" s="1044"/>
      <c r="G33" s="1046"/>
      <c r="H33" s="1046"/>
      <c r="I33" s="1046"/>
      <c r="J33" s="1084"/>
      <c r="K33" s="1044"/>
      <c r="L33" s="1044"/>
      <c r="M33" s="1049"/>
      <c r="N33" s="1049"/>
      <c r="O33" s="1049"/>
      <c r="P33" s="1049"/>
      <c r="Q33" s="1049"/>
      <c r="R33" s="1049"/>
      <c r="S33" s="1049"/>
      <c r="T33" s="1049"/>
      <c r="U33" s="1049"/>
      <c r="V33" s="1049"/>
      <c r="W33" s="1044"/>
      <c r="X33" s="1044"/>
    </row>
    <row r="34" spans="1:24" ht="14.4" x14ac:dyDescent="0.3">
      <c r="A34" s="1044"/>
      <c r="B34" s="1044" t="s">
        <v>1736</v>
      </c>
      <c r="C34" s="1044"/>
      <c r="D34" s="1044"/>
      <c r="E34" s="1044"/>
      <c r="F34" s="1044"/>
      <c r="G34" s="1046"/>
      <c r="H34" s="1046"/>
      <c r="I34" s="1046"/>
      <c r="J34" s="1084"/>
      <c r="K34" s="1044"/>
      <c r="L34" s="1044"/>
      <c r="M34" s="1052"/>
      <c r="N34" s="1052">
        <v>33778.208441289957</v>
      </c>
      <c r="O34" s="1052">
        <v>35129.336778941506</v>
      </c>
      <c r="P34" s="1052">
        <v>36534.510250099178</v>
      </c>
      <c r="Q34" s="1052">
        <v>37995.890660103149</v>
      </c>
      <c r="R34" s="1052">
        <v>39515.726286507299</v>
      </c>
      <c r="S34" s="1052">
        <v>41096.355337967572</v>
      </c>
      <c r="T34" s="1052">
        <v>42740.209551486274</v>
      </c>
      <c r="U34" s="1052">
        <v>44449.817933545739</v>
      </c>
      <c r="V34" s="1052">
        <v>46227.810650887564</v>
      </c>
      <c r="W34" s="1052">
        <v>48076.923076923078</v>
      </c>
      <c r="X34" s="1048">
        <v>405544.78896775132</v>
      </c>
    </row>
    <row r="35" spans="1:24" ht="14.4" x14ac:dyDescent="0.3">
      <c r="A35" s="1044"/>
      <c r="B35" s="1044"/>
      <c r="C35" s="1044"/>
      <c r="D35" s="1044"/>
      <c r="E35" s="1044"/>
      <c r="F35" s="1044"/>
      <c r="G35" s="1046"/>
      <c r="H35" s="1046"/>
      <c r="I35" s="1046"/>
      <c r="J35" s="1084"/>
      <c r="K35" s="1044"/>
      <c r="L35" s="1044"/>
      <c r="M35" s="1044"/>
      <c r="N35" s="1044"/>
      <c r="O35" s="1044"/>
      <c r="P35" s="1044"/>
      <c r="Q35" s="1044"/>
      <c r="R35" s="1044"/>
      <c r="S35" s="1044"/>
      <c r="T35" s="1044"/>
      <c r="U35" s="1044"/>
      <c r="V35" s="1044"/>
      <c r="W35" s="1044"/>
      <c r="X35" s="1044"/>
    </row>
    <row r="36" spans="1:24" ht="14.4" x14ac:dyDescent="0.3">
      <c r="A36" s="1044" t="s">
        <v>1737</v>
      </c>
      <c r="B36" s="1592" t="s">
        <v>2138</v>
      </c>
      <c r="C36" s="1044"/>
      <c r="D36" s="1044"/>
      <c r="E36" s="1044"/>
      <c r="F36" s="1044"/>
      <c r="G36" s="1046">
        <v>50000</v>
      </c>
      <c r="H36" s="1046"/>
      <c r="I36" s="1046"/>
      <c r="J36" s="1086" t="s">
        <v>1386</v>
      </c>
      <c r="K36" s="1044"/>
      <c r="L36" s="2404" t="s">
        <v>1738</v>
      </c>
      <c r="M36" s="2404"/>
      <c r="N36" s="2404"/>
      <c r="O36" s="2404"/>
      <c r="P36" s="2404"/>
      <c r="Q36" s="2404"/>
      <c r="R36" s="2404"/>
      <c r="S36" s="2404"/>
      <c r="T36" s="2404"/>
      <c r="U36" s="2404"/>
      <c r="V36" s="2404"/>
      <c r="W36" s="1044"/>
      <c r="X36" s="1044"/>
    </row>
    <row r="37" spans="1:24" ht="14.4" x14ac:dyDescent="0.3">
      <c r="A37" s="1044"/>
      <c r="B37" s="1591"/>
      <c r="C37" s="1589" t="s">
        <v>2139</v>
      </c>
      <c r="D37" s="1044"/>
      <c r="E37" s="1044"/>
      <c r="F37" s="1044"/>
      <c r="G37" s="1046"/>
      <c r="H37" s="1046"/>
      <c r="I37" s="1046">
        <v>50000</v>
      </c>
      <c r="J37" s="1086" t="s">
        <v>1386</v>
      </c>
      <c r="K37" s="1044"/>
      <c r="L37" s="1044"/>
      <c r="M37" s="1047" t="s">
        <v>1730</v>
      </c>
      <c r="N37" s="1047" t="s">
        <v>1728</v>
      </c>
      <c r="O37" s="1047" t="s">
        <v>1727</v>
      </c>
      <c r="P37" s="1047" t="s">
        <v>1726</v>
      </c>
      <c r="Q37" s="1047" t="s">
        <v>1725</v>
      </c>
      <c r="R37" s="1047" t="s">
        <v>1557</v>
      </c>
      <c r="S37" s="1047" t="s">
        <v>1556</v>
      </c>
      <c r="T37" s="1047" t="s">
        <v>1555</v>
      </c>
      <c r="U37" s="1047" t="s">
        <v>724</v>
      </c>
      <c r="V37" s="1047" t="s">
        <v>579</v>
      </c>
      <c r="W37" s="1044"/>
      <c r="X37" s="1044"/>
    </row>
    <row r="38" spans="1:24" ht="14.4" x14ac:dyDescent="0.3">
      <c r="A38" s="1044"/>
      <c r="B38" s="1044"/>
      <c r="C38" s="1044"/>
      <c r="D38" s="1044"/>
      <c r="E38" s="1044"/>
      <c r="F38" s="1044"/>
      <c r="G38" s="1046"/>
      <c r="H38" s="1046"/>
      <c r="I38" s="1046"/>
      <c r="J38" s="1084"/>
      <c r="K38" s="1044"/>
      <c r="L38" s="1044" t="s">
        <v>579</v>
      </c>
      <c r="M38" s="1046">
        <v>10000</v>
      </c>
      <c r="N38" s="1046"/>
      <c r="O38" s="1046"/>
      <c r="P38" s="1046"/>
      <c r="Q38" s="1046"/>
      <c r="R38" s="1046"/>
      <c r="S38" s="1046"/>
      <c r="T38" s="1046"/>
      <c r="U38" s="1046"/>
      <c r="V38" s="1046"/>
      <c r="W38" s="1044"/>
      <c r="X38" s="1044"/>
    </row>
    <row r="39" spans="1:24" ht="14.4" x14ac:dyDescent="0.3">
      <c r="A39" s="1044"/>
      <c r="B39" s="1044" t="s">
        <v>1739</v>
      </c>
      <c r="C39" s="1044"/>
      <c r="D39" s="1044"/>
      <c r="E39" s="1044"/>
      <c r="F39" s="1044"/>
      <c r="G39" s="1046"/>
      <c r="H39" s="1046"/>
      <c r="I39" s="1046"/>
      <c r="J39" s="1084"/>
      <c r="K39" s="1044"/>
      <c r="L39" s="1044" t="s">
        <v>724</v>
      </c>
      <c r="M39" s="1046">
        <v>10000</v>
      </c>
      <c r="N39" s="1046">
        <v>10000</v>
      </c>
      <c r="O39" s="1046"/>
      <c r="P39" s="1046"/>
      <c r="Q39" s="1046"/>
      <c r="R39" s="1046"/>
      <c r="S39" s="1046"/>
      <c r="T39" s="1046"/>
      <c r="U39" s="1046"/>
      <c r="V39" s="1046"/>
      <c r="W39" s="1044"/>
      <c r="X39" s="1044"/>
    </row>
    <row r="40" spans="1:24" ht="14.4" x14ac:dyDescent="0.3">
      <c r="A40" s="1044"/>
      <c r="B40" s="1044"/>
      <c r="C40" s="1044"/>
      <c r="D40" s="1044"/>
      <c r="E40" s="1044"/>
      <c r="F40" s="1044"/>
      <c r="G40" s="1046"/>
      <c r="H40" s="1046"/>
      <c r="I40" s="1046"/>
      <c r="J40" s="1084"/>
      <c r="K40" s="1044"/>
      <c r="L40" s="1044" t="s">
        <v>1555</v>
      </c>
      <c r="M40" s="1046">
        <v>10000</v>
      </c>
      <c r="N40" s="1046">
        <v>10000</v>
      </c>
      <c r="O40" s="1046">
        <v>10000</v>
      </c>
      <c r="P40" s="1046"/>
      <c r="Q40" s="1046"/>
      <c r="R40" s="1046"/>
      <c r="S40" s="1046"/>
      <c r="T40" s="1046"/>
      <c r="U40" s="1046"/>
      <c r="V40" s="1046"/>
      <c r="W40" s="1044"/>
      <c r="X40" s="1044"/>
    </row>
    <row r="41" spans="1:24" ht="14.4" x14ac:dyDescent="0.3">
      <c r="A41" s="1044" t="s">
        <v>1740</v>
      </c>
      <c r="B41" s="1595" t="s">
        <v>2140</v>
      </c>
      <c r="C41" s="1593"/>
      <c r="D41" s="1593"/>
      <c r="E41" s="1593"/>
      <c r="F41" s="1593"/>
      <c r="G41" s="1596">
        <v>33778</v>
      </c>
      <c r="H41" s="1596"/>
      <c r="I41" s="1596"/>
      <c r="J41" s="1085" t="s">
        <v>1766</v>
      </c>
      <c r="K41" s="1044"/>
      <c r="L41" s="1044" t="s">
        <v>1556</v>
      </c>
      <c r="M41" s="1046">
        <v>10000</v>
      </c>
      <c r="N41" s="1046">
        <v>10000</v>
      </c>
      <c r="O41" s="1046">
        <v>10000</v>
      </c>
      <c r="P41" s="1046">
        <v>10000</v>
      </c>
      <c r="Q41" s="1046"/>
      <c r="R41" s="1046"/>
      <c r="S41" s="1046"/>
      <c r="T41" s="1046"/>
      <c r="U41" s="1046"/>
      <c r="V41" s="1046"/>
      <c r="W41" s="1044"/>
      <c r="X41" s="1044"/>
    </row>
    <row r="42" spans="1:24" ht="14.4" x14ac:dyDescent="0.3">
      <c r="A42" s="1044"/>
      <c r="B42" s="1593" t="s">
        <v>1741</v>
      </c>
      <c r="C42" s="1593"/>
      <c r="D42" s="1593"/>
      <c r="E42" s="1593"/>
      <c r="F42" s="1593"/>
      <c r="G42" s="1596">
        <v>50000</v>
      </c>
      <c r="H42" s="1596"/>
      <c r="I42" s="1596"/>
      <c r="J42" s="1084" t="s">
        <v>1742</v>
      </c>
      <c r="K42" s="1044"/>
      <c r="L42" s="1044" t="s">
        <v>1557</v>
      </c>
      <c r="M42" s="1046">
        <v>10000</v>
      </c>
      <c r="N42" s="1046">
        <v>10000</v>
      </c>
      <c r="O42" s="1046">
        <v>10000</v>
      </c>
      <c r="P42" s="1046">
        <v>10000</v>
      </c>
      <c r="Q42" s="1046">
        <v>10000</v>
      </c>
      <c r="R42" s="1046"/>
      <c r="S42" s="1046"/>
      <c r="T42" s="1046"/>
      <c r="U42" s="1046"/>
      <c r="V42" s="1046"/>
      <c r="W42" s="1044"/>
      <c r="X42" s="1044"/>
    </row>
    <row r="43" spans="1:24" ht="14.4" x14ac:dyDescent="0.3">
      <c r="A43" s="1044"/>
      <c r="B43" s="1594"/>
      <c r="C43" s="1594" t="s">
        <v>2141</v>
      </c>
      <c r="D43" s="1593"/>
      <c r="E43" s="1593"/>
      <c r="F43" s="1593"/>
      <c r="G43" s="1596"/>
      <c r="H43" s="1596"/>
      <c r="I43" s="1596">
        <v>33778</v>
      </c>
      <c r="J43" s="1085" t="s">
        <v>1766</v>
      </c>
      <c r="K43" s="1044"/>
      <c r="L43" s="1044" t="s">
        <v>1725</v>
      </c>
      <c r="M43" s="1046">
        <v>10000</v>
      </c>
      <c r="N43" s="1046">
        <v>10000</v>
      </c>
      <c r="O43" s="1046">
        <v>10000</v>
      </c>
      <c r="P43" s="1046">
        <v>10000</v>
      </c>
      <c r="Q43" s="1046">
        <v>10000</v>
      </c>
      <c r="R43" s="1046">
        <v>10000</v>
      </c>
      <c r="S43" s="1046"/>
      <c r="T43" s="1046"/>
      <c r="U43" s="1046"/>
      <c r="V43" s="1046"/>
      <c r="W43" s="1044"/>
      <c r="X43" s="1044"/>
    </row>
    <row r="44" spans="1:24" ht="15.9" customHeight="1" x14ac:dyDescent="0.3">
      <c r="A44" s="1044"/>
      <c r="B44" s="1044"/>
      <c r="C44" s="1044" t="s">
        <v>537</v>
      </c>
      <c r="D44" s="1044"/>
      <c r="E44" s="1044"/>
      <c r="F44" s="1044"/>
      <c r="G44" s="1046"/>
      <c r="H44" s="1046"/>
      <c r="I44" s="1046">
        <v>50000</v>
      </c>
      <c r="J44" s="1084" t="s">
        <v>1742</v>
      </c>
      <c r="K44" s="1044"/>
      <c r="L44" s="1044" t="s">
        <v>1726</v>
      </c>
      <c r="M44" s="1046">
        <v>10000</v>
      </c>
      <c r="N44" s="1046">
        <v>10000</v>
      </c>
      <c r="O44" s="1046">
        <v>10000</v>
      </c>
      <c r="P44" s="1046">
        <v>10000</v>
      </c>
      <c r="Q44" s="1046">
        <v>10000</v>
      </c>
      <c r="R44" s="1046">
        <v>10000</v>
      </c>
      <c r="S44" s="1046">
        <v>10000</v>
      </c>
      <c r="T44" s="1046"/>
      <c r="U44" s="1046"/>
      <c r="V44" s="1046"/>
      <c r="W44" s="1044"/>
      <c r="X44" s="1044"/>
    </row>
    <row r="45" spans="1:24" ht="14.4" x14ac:dyDescent="0.3">
      <c r="A45" s="1044"/>
      <c r="B45" s="1044"/>
      <c r="C45" s="1044"/>
      <c r="D45" s="1044"/>
      <c r="E45" s="1044"/>
      <c r="F45" s="1044"/>
      <c r="G45" s="1046"/>
      <c r="H45" s="1046"/>
      <c r="I45" s="1046"/>
      <c r="J45" s="1084"/>
      <c r="K45" s="1044"/>
      <c r="L45" s="1044" t="s">
        <v>1727</v>
      </c>
      <c r="M45" s="1046">
        <v>10000</v>
      </c>
      <c r="N45" s="1046">
        <v>10000</v>
      </c>
      <c r="O45" s="1046">
        <v>10000</v>
      </c>
      <c r="P45" s="1046">
        <v>10000</v>
      </c>
      <c r="Q45" s="1046">
        <v>10000</v>
      </c>
      <c r="R45" s="1046">
        <v>10000</v>
      </c>
      <c r="S45" s="1046">
        <v>10000</v>
      </c>
      <c r="T45" s="1046">
        <v>10000</v>
      </c>
      <c r="U45" s="1046"/>
      <c r="V45" s="1046"/>
      <c r="W45" s="1044"/>
      <c r="X45" s="1044"/>
    </row>
    <row r="46" spans="1:24" ht="14.4" x14ac:dyDescent="0.3">
      <c r="A46" s="1044"/>
      <c r="B46" s="1301" t="s">
        <v>1928</v>
      </c>
      <c r="C46" s="1044"/>
      <c r="D46" s="1044"/>
      <c r="E46" s="1044"/>
      <c r="F46" s="1044"/>
      <c r="G46" s="1046"/>
      <c r="H46" s="1046"/>
      <c r="I46" s="1046"/>
      <c r="J46" s="1084"/>
      <c r="K46" s="1044"/>
      <c r="L46" s="1044" t="s">
        <v>1728</v>
      </c>
      <c r="M46" s="1046">
        <v>10000</v>
      </c>
      <c r="N46" s="1046">
        <v>10000</v>
      </c>
      <c r="O46" s="1046">
        <v>10000</v>
      </c>
      <c r="P46" s="1046">
        <v>10000</v>
      </c>
      <c r="Q46" s="1046">
        <v>10000</v>
      </c>
      <c r="R46" s="1046">
        <v>10000</v>
      </c>
      <c r="S46" s="1046">
        <v>10000</v>
      </c>
      <c r="T46" s="1046">
        <v>10000</v>
      </c>
      <c r="U46" s="1046">
        <v>10000</v>
      </c>
      <c r="V46" s="1046"/>
      <c r="W46" s="1044"/>
      <c r="X46" s="1044"/>
    </row>
    <row r="47" spans="1:24" ht="14.4" x14ac:dyDescent="0.3">
      <c r="A47" s="1044" t="s">
        <v>1403</v>
      </c>
      <c r="B47" s="1044"/>
      <c r="C47" s="1044"/>
      <c r="D47" s="1044"/>
      <c r="E47" s="1044"/>
      <c r="F47" s="1044"/>
      <c r="G47" s="1046"/>
      <c r="H47" s="1046"/>
      <c r="I47" s="1046"/>
      <c r="J47" s="1084"/>
      <c r="K47" s="1044"/>
      <c r="L47" s="1044" t="s">
        <v>1730</v>
      </c>
      <c r="M47" s="1050">
        <v>10000</v>
      </c>
      <c r="N47" s="1050">
        <v>10000</v>
      </c>
      <c r="O47" s="1050">
        <v>10000</v>
      </c>
      <c r="P47" s="1050">
        <v>10000</v>
      </c>
      <c r="Q47" s="1050">
        <v>10000</v>
      </c>
      <c r="R47" s="1050">
        <v>10000</v>
      </c>
      <c r="S47" s="1050">
        <v>10000</v>
      </c>
      <c r="T47" s="1050">
        <v>10000</v>
      </c>
      <c r="U47" s="1050">
        <v>10000</v>
      </c>
      <c r="V47" s="1050">
        <v>10000</v>
      </c>
      <c r="W47" s="1044"/>
      <c r="X47" s="1044"/>
    </row>
    <row r="48" spans="1:24" ht="14.4" x14ac:dyDescent="0.3">
      <c r="A48" s="1044" t="s">
        <v>1743</v>
      </c>
      <c r="B48" s="1592" t="s">
        <v>2136</v>
      </c>
      <c r="C48" s="1593"/>
      <c r="D48" s="1044"/>
      <c r="E48" s="1044"/>
      <c r="F48" s="1044"/>
      <c r="G48" s="1046">
        <v>6756</v>
      </c>
      <c r="H48" s="1046"/>
      <c r="I48" s="1046"/>
      <c r="J48" s="1085" t="s">
        <v>1766</v>
      </c>
      <c r="K48" s="1044"/>
      <c r="L48" s="1044"/>
      <c r="M48" s="1046">
        <v>100000</v>
      </c>
      <c r="N48" s="1046">
        <v>90000</v>
      </c>
      <c r="O48" s="1046">
        <v>80000</v>
      </c>
      <c r="P48" s="1046">
        <v>70000</v>
      </c>
      <c r="Q48" s="1046">
        <v>60000</v>
      </c>
      <c r="R48" s="1046">
        <v>50000</v>
      </c>
      <c r="S48" s="1046">
        <v>40000</v>
      </c>
      <c r="T48" s="1046">
        <v>30000</v>
      </c>
      <c r="U48" s="1046">
        <v>20000</v>
      </c>
      <c r="V48" s="1046">
        <v>10000</v>
      </c>
      <c r="W48" s="1044"/>
      <c r="X48" s="1044"/>
    </row>
    <row r="49" spans="1:24" ht="14.4" x14ac:dyDescent="0.3">
      <c r="A49" s="1044"/>
      <c r="B49" s="1593" t="s">
        <v>1744</v>
      </c>
      <c r="C49" s="1593"/>
      <c r="D49" s="1044"/>
      <c r="E49" s="1044"/>
      <c r="F49" s="1044"/>
      <c r="G49" s="1046">
        <v>10000</v>
      </c>
      <c r="H49" s="1046"/>
      <c r="I49" s="1046"/>
      <c r="J49" s="1084" t="s">
        <v>1745</v>
      </c>
      <c r="K49" s="1044"/>
      <c r="L49" s="1044"/>
      <c r="M49" s="1044"/>
      <c r="N49" s="1044"/>
      <c r="O49" s="1044"/>
      <c r="P49" s="1044"/>
      <c r="Q49" s="1044"/>
      <c r="R49" s="1044"/>
      <c r="S49" s="1044"/>
      <c r="T49" s="1044"/>
      <c r="U49" s="1044"/>
      <c r="V49" s="1044"/>
      <c r="W49" s="1044"/>
      <c r="X49" s="1044"/>
    </row>
    <row r="50" spans="1:24" ht="14.4" x14ac:dyDescent="0.3">
      <c r="A50" s="1044"/>
      <c r="B50" s="1594"/>
      <c r="C50" s="1594" t="s">
        <v>2141</v>
      </c>
      <c r="D50" s="1044"/>
      <c r="E50" s="1044"/>
      <c r="F50" s="1044"/>
      <c r="G50" s="1046"/>
      <c r="H50" s="1046"/>
      <c r="I50" s="1046">
        <v>6756</v>
      </c>
      <c r="J50" s="1085" t="s">
        <v>1766</v>
      </c>
      <c r="K50" s="1044"/>
      <c r="L50" s="1044"/>
      <c r="M50" s="1053">
        <v>0.04</v>
      </c>
      <c r="N50" s="1053">
        <v>0.04</v>
      </c>
      <c r="O50" s="1053">
        <v>0.04</v>
      </c>
      <c r="P50" s="1053">
        <v>0.04</v>
      </c>
      <c r="Q50" s="1053">
        <v>0.04</v>
      </c>
      <c r="R50" s="1053">
        <v>0.04</v>
      </c>
      <c r="S50" s="1053">
        <v>0.04</v>
      </c>
      <c r="T50" s="1053">
        <v>0.04</v>
      </c>
      <c r="U50" s="1053">
        <v>0.04</v>
      </c>
      <c r="V50" s="1053">
        <v>0.04</v>
      </c>
      <c r="W50" s="1044"/>
      <c r="X50" s="1044"/>
    </row>
    <row r="51" spans="1:24" ht="14.4" x14ac:dyDescent="0.3">
      <c r="A51" s="1044"/>
      <c r="B51" s="1044"/>
      <c r="C51" s="1044" t="s">
        <v>537</v>
      </c>
      <c r="D51" s="1044"/>
      <c r="E51" s="1044"/>
      <c r="F51" s="1044"/>
      <c r="G51" s="1046"/>
      <c r="H51" s="1046"/>
      <c r="I51" s="1046">
        <v>10000</v>
      </c>
      <c r="J51" s="1084" t="s">
        <v>1745</v>
      </c>
      <c r="K51" s="1044"/>
      <c r="L51" s="1044"/>
      <c r="M51" s="1044"/>
      <c r="N51" s="1044"/>
      <c r="O51" s="1044"/>
      <c r="P51" s="1044"/>
      <c r="Q51" s="1044"/>
      <c r="R51" s="1044"/>
      <c r="S51" s="1044"/>
      <c r="T51" s="1044"/>
      <c r="U51" s="1044"/>
      <c r="V51" s="1044"/>
      <c r="W51" s="1044"/>
      <c r="X51" s="1044"/>
    </row>
    <row r="52" spans="1:24" ht="14.4" x14ac:dyDescent="0.3">
      <c r="A52" s="1044"/>
      <c r="B52" s="1044"/>
      <c r="C52" s="1044"/>
      <c r="D52" s="1044"/>
      <c r="E52" s="1044"/>
      <c r="F52" s="1044"/>
      <c r="G52" s="1046"/>
      <c r="H52" s="1046"/>
      <c r="I52" s="1046"/>
      <c r="J52" s="1084"/>
      <c r="K52" s="1044"/>
      <c r="L52" s="1044"/>
      <c r="M52" s="1050">
        <v>81108.95779355026</v>
      </c>
      <c r="N52" s="1050">
        <v>74353.316105292281</v>
      </c>
      <c r="O52" s="1050">
        <v>67327.448749503979</v>
      </c>
      <c r="P52" s="1050">
        <v>60020.546699484141</v>
      </c>
      <c r="Q52" s="1050">
        <v>52421.368567463513</v>
      </c>
      <c r="R52" s="1050">
        <v>44518.223310162051</v>
      </c>
      <c r="S52" s="1050">
        <v>36298.952242568535</v>
      </c>
      <c r="T52" s="1050">
        <v>27750.91033227128</v>
      </c>
      <c r="U52" s="1050">
        <v>18860.946745562131</v>
      </c>
      <c r="V52" s="1050">
        <v>9615.3846153846152</v>
      </c>
      <c r="W52" s="1044"/>
      <c r="X52" s="1044"/>
    </row>
    <row r="53" spans="1:24" ht="14.4" x14ac:dyDescent="0.3">
      <c r="A53" s="1044"/>
      <c r="B53" s="1301" t="s">
        <v>1927</v>
      </c>
      <c r="C53" s="1044"/>
      <c r="D53" s="1044"/>
      <c r="E53" s="1044"/>
      <c r="F53" s="1044"/>
      <c r="G53" s="1046"/>
      <c r="H53" s="1046"/>
      <c r="I53" s="1046"/>
      <c r="J53" s="1084"/>
      <c r="K53" s="1044"/>
      <c r="L53" s="1044"/>
      <c r="M53" s="1044"/>
      <c r="N53" s="1044"/>
      <c r="O53" s="1044"/>
      <c r="P53" s="1044"/>
      <c r="Q53" s="1044"/>
      <c r="R53" s="1044"/>
      <c r="S53" s="1044"/>
      <c r="T53" s="1044"/>
      <c r="U53" s="1044"/>
      <c r="V53" s="1044"/>
      <c r="W53" s="1044"/>
      <c r="X53" s="1044"/>
    </row>
    <row r="54" spans="1:24" ht="14.4" x14ac:dyDescent="0.3">
      <c r="A54" s="1044" t="s">
        <v>1403</v>
      </c>
      <c r="B54" s="1044"/>
      <c r="C54" s="1044"/>
      <c r="D54" s="1044"/>
      <c r="E54" s="1044"/>
      <c r="F54" s="1044"/>
      <c r="G54" s="1046"/>
      <c r="H54" s="1046"/>
      <c r="I54" s="1046"/>
      <c r="J54" s="1084"/>
      <c r="K54" s="1044"/>
      <c r="L54" s="1044"/>
      <c r="M54" s="1050" t="s">
        <v>1403</v>
      </c>
      <c r="N54" s="1050">
        <v>6755.6416882579797</v>
      </c>
      <c r="O54" s="1050">
        <v>7025.8673557883012</v>
      </c>
      <c r="P54" s="1050">
        <v>7306.9020500198385</v>
      </c>
      <c r="Q54" s="1050">
        <v>7599.1781320206283</v>
      </c>
      <c r="R54" s="1050">
        <v>7903.1452573014612</v>
      </c>
      <c r="S54" s="1050">
        <v>8219.2710675935159</v>
      </c>
      <c r="T54" s="1050">
        <v>8548.0419102972555</v>
      </c>
      <c r="U54" s="1050">
        <v>8889.9635867091492</v>
      </c>
      <c r="V54" s="1050">
        <v>9245.5621301775154</v>
      </c>
      <c r="W54" s="1050">
        <v>9615.3846153846152</v>
      </c>
      <c r="X54" s="1046">
        <v>81108.95779355026</v>
      </c>
    </row>
    <row r="55" spans="1:24" ht="14.4" x14ac:dyDescent="0.3">
      <c r="A55" s="1044" t="s">
        <v>1746</v>
      </c>
      <c r="B55" s="1592" t="s">
        <v>2137</v>
      </c>
      <c r="C55" s="1044"/>
      <c r="D55" s="1044"/>
      <c r="E55" s="1044"/>
      <c r="F55" s="1044"/>
      <c r="G55" s="1046">
        <v>251335</v>
      </c>
      <c r="H55" s="1046"/>
      <c r="I55" s="1046"/>
      <c r="J55" s="1085" t="s">
        <v>1766</v>
      </c>
      <c r="K55" s="1044"/>
      <c r="L55" s="1044"/>
      <c r="M55" s="1044"/>
      <c r="N55" s="1044"/>
      <c r="O55" s="1044"/>
      <c r="P55" s="1044"/>
      <c r="Q55" s="1044"/>
      <c r="R55" s="1044"/>
      <c r="S55" s="1044"/>
      <c r="T55" s="1044"/>
      <c r="U55" s="1044"/>
      <c r="V55" s="1044"/>
      <c r="W55" s="1044"/>
      <c r="X55" s="1044"/>
    </row>
    <row r="56" spans="1:24" ht="14.4" x14ac:dyDescent="0.3">
      <c r="A56" s="1044"/>
      <c r="B56" s="1594"/>
      <c r="C56" s="1594" t="s">
        <v>2141</v>
      </c>
      <c r="D56" s="1044"/>
      <c r="E56" s="1044"/>
      <c r="F56" s="1044"/>
      <c r="G56" s="1046"/>
      <c r="H56" s="1046"/>
      <c r="I56" s="1046">
        <v>251335</v>
      </c>
      <c r="J56" s="1085" t="s">
        <v>1766</v>
      </c>
      <c r="K56" s="1055"/>
      <c r="L56" s="1055"/>
      <c r="M56" s="1055"/>
      <c r="N56" s="1055"/>
      <c r="O56" s="1055"/>
      <c r="P56" s="1055"/>
      <c r="Q56" s="1055"/>
      <c r="R56" s="1055"/>
      <c r="S56" s="1055"/>
      <c r="T56" s="1055"/>
      <c r="U56" s="1055"/>
      <c r="V56" s="1055"/>
      <c r="W56" s="1044"/>
      <c r="X56" s="1044"/>
    </row>
    <row r="57" spans="1:24" ht="14.4" x14ac:dyDescent="0.3">
      <c r="A57" s="1044"/>
      <c r="B57" s="1044"/>
      <c r="C57" s="1044"/>
      <c r="D57" s="1044"/>
      <c r="E57" s="1044"/>
      <c r="F57" s="1044"/>
      <c r="G57" s="1046"/>
      <c r="H57" s="1046"/>
      <c r="I57" s="1046"/>
      <c r="J57" s="1084"/>
      <c r="K57" s="1055"/>
      <c r="L57" s="2402" t="s">
        <v>1747</v>
      </c>
      <c r="M57" s="2402"/>
      <c r="N57" s="1055"/>
      <c r="O57" s="2402" t="s">
        <v>1748</v>
      </c>
      <c r="P57" s="2402"/>
      <c r="Q57" s="1055"/>
      <c r="R57" s="1056" t="s">
        <v>1749</v>
      </c>
      <c r="S57" s="1056"/>
      <c r="T57" s="1055"/>
      <c r="U57" s="2402" t="s">
        <v>1750</v>
      </c>
      <c r="V57" s="2402"/>
      <c r="W57" s="1044"/>
      <c r="X57" s="1044"/>
    </row>
    <row r="58" spans="1:24" ht="14.4" x14ac:dyDescent="0.3">
      <c r="A58" s="1044"/>
      <c r="B58" s="1044" t="s">
        <v>1751</v>
      </c>
      <c r="C58" s="1044"/>
      <c r="D58" s="1044"/>
      <c r="E58" s="1044"/>
      <c r="F58" s="1044"/>
      <c r="G58" s="1046"/>
      <c r="H58" s="1046"/>
      <c r="I58" s="1046"/>
      <c r="J58" s="1084"/>
      <c r="K58" s="1055">
        <v>2013</v>
      </c>
      <c r="L58" s="1057"/>
      <c r="M58" s="1058">
        <v>405545</v>
      </c>
      <c r="N58" s="1058"/>
      <c r="O58" s="1057"/>
      <c r="P58" s="1058">
        <v>81109</v>
      </c>
      <c r="Q58" s="1058"/>
      <c r="R58" s="1057"/>
      <c r="S58" s="1058">
        <v>2513346</v>
      </c>
      <c r="T58" s="1055"/>
      <c r="U58" s="1057"/>
      <c r="V58" s="1058">
        <v>500000</v>
      </c>
      <c r="W58" s="1044"/>
      <c r="X58" s="1044"/>
    </row>
    <row r="59" spans="1:24" ht="14.4" x14ac:dyDescent="0.3">
      <c r="A59" s="1044"/>
      <c r="B59" s="1044"/>
      <c r="C59" s="1044"/>
      <c r="D59" s="1044"/>
      <c r="E59" s="1044"/>
      <c r="F59" s="1044"/>
      <c r="G59" s="1044"/>
      <c r="H59" s="1044"/>
      <c r="I59" s="1044"/>
      <c r="J59" s="1084"/>
      <c r="K59" s="1055">
        <v>2014</v>
      </c>
      <c r="L59" s="1059">
        <v>33778.208441289957</v>
      </c>
      <c r="M59" s="1055"/>
      <c r="N59" s="1055"/>
      <c r="O59" s="1059">
        <v>6755.6416882579797</v>
      </c>
      <c r="P59" s="1055"/>
      <c r="Q59" s="1055"/>
      <c r="R59" s="1059">
        <v>251335</v>
      </c>
      <c r="S59" s="1055"/>
      <c r="T59" s="1055"/>
      <c r="U59" s="1059">
        <v>50000</v>
      </c>
      <c r="V59" s="1058"/>
      <c r="W59" s="1044"/>
      <c r="X59" s="1044"/>
    </row>
    <row r="60" spans="1:24" ht="14.4" x14ac:dyDescent="0.3">
      <c r="A60" s="1054" t="s">
        <v>1752</v>
      </c>
      <c r="B60" s="1044"/>
      <c r="C60" s="1044"/>
      <c r="D60" s="1044"/>
      <c r="E60" s="1044"/>
      <c r="F60" s="1044"/>
      <c r="G60" s="1046"/>
      <c r="H60" s="1046"/>
      <c r="I60" s="1046"/>
      <c r="J60" s="1084"/>
      <c r="K60" s="1055">
        <v>2015</v>
      </c>
      <c r="L60" s="1059">
        <v>35129.336778941506</v>
      </c>
      <c r="M60" s="1055"/>
      <c r="N60" s="1055"/>
      <c r="O60" s="1059">
        <v>7025.8673557883012</v>
      </c>
      <c r="P60" s="1055"/>
      <c r="Q60" s="1055"/>
      <c r="R60" s="1059">
        <v>251335</v>
      </c>
      <c r="S60" s="1055"/>
      <c r="T60" s="1055"/>
      <c r="U60" s="1059">
        <v>50000</v>
      </c>
      <c r="V60" s="1058"/>
      <c r="W60" s="1044"/>
      <c r="X60" s="1044"/>
    </row>
    <row r="61" spans="1:24" ht="14.4" x14ac:dyDescent="0.3">
      <c r="A61" s="1044"/>
      <c r="B61" s="1044"/>
      <c r="C61" s="1044"/>
      <c r="D61" s="1044"/>
      <c r="E61" s="1044"/>
      <c r="F61" s="1044"/>
      <c r="G61" s="1046"/>
      <c r="H61" s="1046"/>
      <c r="I61" s="1046"/>
      <c r="J61" s="1084"/>
      <c r="K61" s="1055">
        <v>2016</v>
      </c>
      <c r="L61" s="1059">
        <v>36534.510250099178</v>
      </c>
      <c r="M61" s="1055"/>
      <c r="N61" s="1055"/>
      <c r="O61" s="1059">
        <v>7306.9020500198385</v>
      </c>
      <c r="P61" s="1055"/>
      <c r="Q61" s="1055"/>
      <c r="R61" s="1059">
        <v>251335</v>
      </c>
      <c r="S61" s="1055"/>
      <c r="T61" s="1055"/>
      <c r="U61" s="1059">
        <v>50000</v>
      </c>
      <c r="V61" s="1058"/>
      <c r="W61" s="1044"/>
      <c r="X61" s="1044"/>
    </row>
    <row r="62" spans="1:24" ht="14.4" x14ac:dyDescent="0.3">
      <c r="A62" s="1044" t="s">
        <v>1403</v>
      </c>
      <c r="B62" s="1044"/>
      <c r="C62" s="1044"/>
      <c r="D62" s="1044"/>
      <c r="E62" s="1044"/>
      <c r="F62" s="1044"/>
      <c r="G62" s="1046"/>
      <c r="H62" s="1046"/>
      <c r="I62" s="1046"/>
      <c r="J62" s="1084"/>
      <c r="K62" s="1055">
        <v>2017</v>
      </c>
      <c r="L62" s="1059">
        <v>37995.890660103149</v>
      </c>
      <c r="M62" s="1055"/>
      <c r="N62" s="1055"/>
      <c r="O62" s="1059">
        <v>7599.1781320206283</v>
      </c>
      <c r="P62" s="1055"/>
      <c r="Q62" s="1055"/>
      <c r="R62" s="1059">
        <v>251335</v>
      </c>
      <c r="S62" s="1055"/>
      <c r="T62" s="1055"/>
      <c r="U62" s="1059">
        <v>50000</v>
      </c>
      <c r="V62" s="1058"/>
      <c r="W62" s="1044"/>
      <c r="X62" s="1044"/>
    </row>
    <row r="63" spans="1:24" ht="14.4" x14ac:dyDescent="0.3">
      <c r="A63" s="1044" t="s">
        <v>1733</v>
      </c>
      <c r="B63" s="1044" t="s">
        <v>1385</v>
      </c>
      <c r="C63" s="1044"/>
      <c r="D63" s="1044"/>
      <c r="E63" s="1044"/>
      <c r="F63" s="1044"/>
      <c r="G63" s="1046">
        <v>100000</v>
      </c>
      <c r="H63" s="1046"/>
      <c r="I63" s="1046"/>
      <c r="J63" s="1084" t="s">
        <v>1734</v>
      </c>
      <c r="K63" s="1055">
        <v>2018</v>
      </c>
      <c r="L63" s="1059">
        <v>39515.726286507299</v>
      </c>
      <c r="M63" s="1055"/>
      <c r="N63" s="1055"/>
      <c r="O63" s="1059">
        <v>7903.1452573014612</v>
      </c>
      <c r="P63" s="1055"/>
      <c r="Q63" s="1055"/>
      <c r="R63" s="1059">
        <v>251335</v>
      </c>
      <c r="S63" s="1055"/>
      <c r="T63" s="1055"/>
      <c r="U63" s="1059">
        <v>50000</v>
      </c>
      <c r="V63" s="1058"/>
      <c r="W63" s="1044"/>
      <c r="X63" s="1044"/>
    </row>
    <row r="64" spans="1:24" ht="14.4" x14ac:dyDescent="0.3">
      <c r="A64" s="1044"/>
      <c r="B64" s="1044"/>
      <c r="C64" s="1044" t="s">
        <v>1735</v>
      </c>
      <c r="D64" s="1044"/>
      <c r="E64" s="1044"/>
      <c r="F64" s="1044"/>
      <c r="G64" s="1046"/>
      <c r="H64" s="1046"/>
      <c r="I64" s="1046">
        <v>100000</v>
      </c>
      <c r="J64" s="1084" t="s">
        <v>1734</v>
      </c>
      <c r="K64" s="1055">
        <v>2019</v>
      </c>
      <c r="L64" s="1059">
        <v>41096.355337967572</v>
      </c>
      <c r="M64" s="1055"/>
      <c r="N64" s="1055"/>
      <c r="O64" s="1059">
        <v>8219.2710675935159</v>
      </c>
      <c r="P64" s="1055"/>
      <c r="Q64" s="1055"/>
      <c r="R64" s="1059">
        <v>251335</v>
      </c>
      <c r="S64" s="1055"/>
      <c r="T64" s="1055"/>
      <c r="U64" s="1059">
        <v>50000</v>
      </c>
      <c r="V64" s="1058"/>
      <c r="W64" s="1044"/>
      <c r="X64" s="1044"/>
    </row>
    <row r="65" spans="1:22" ht="14.4" x14ac:dyDescent="0.3">
      <c r="A65" s="1044"/>
      <c r="B65" s="1044"/>
      <c r="C65" s="1044"/>
      <c r="D65" s="1044"/>
      <c r="E65" s="1044"/>
      <c r="F65" s="1044"/>
      <c r="G65" s="1046"/>
      <c r="H65" s="1046"/>
      <c r="I65" s="1046"/>
      <c r="J65" s="1084"/>
      <c r="K65" s="1055">
        <v>2020</v>
      </c>
      <c r="L65" s="1059">
        <v>42740.209551486274</v>
      </c>
      <c r="M65" s="1055"/>
      <c r="N65" s="1055"/>
      <c r="O65" s="1059">
        <v>8548.0419102972555</v>
      </c>
      <c r="P65" s="1055"/>
      <c r="Q65" s="1055"/>
      <c r="R65" s="1059">
        <v>251335</v>
      </c>
      <c r="S65" s="1055"/>
      <c r="T65" s="1055"/>
      <c r="U65" s="1059">
        <v>50000</v>
      </c>
      <c r="V65" s="1058"/>
    </row>
    <row r="66" spans="1:22" ht="14.4" x14ac:dyDescent="0.3">
      <c r="A66" s="1044"/>
      <c r="B66" s="1044" t="s">
        <v>1736</v>
      </c>
      <c r="C66" s="1044"/>
      <c r="D66" s="1044"/>
      <c r="E66" s="1044"/>
      <c r="F66" s="1044"/>
      <c r="G66" s="1046"/>
      <c r="H66" s="1046"/>
      <c r="I66" s="1046"/>
      <c r="J66" s="1084"/>
      <c r="K66" s="1055">
        <v>2021</v>
      </c>
      <c r="L66" s="1059">
        <v>44449.817933545739</v>
      </c>
      <c r="M66" s="1055"/>
      <c r="N66" s="1055"/>
      <c r="O66" s="1059">
        <v>8889.9635867091492</v>
      </c>
      <c r="P66" s="1055"/>
      <c r="Q66" s="1055"/>
      <c r="R66" s="1059">
        <v>251335</v>
      </c>
      <c r="S66" s="1055"/>
      <c r="T66" s="1055"/>
      <c r="U66" s="1059">
        <v>50000</v>
      </c>
      <c r="V66" s="1058"/>
    </row>
    <row r="67" spans="1:22" ht="14.4" x14ac:dyDescent="0.3">
      <c r="A67" s="1044" t="s">
        <v>1403</v>
      </c>
      <c r="B67" s="1044"/>
      <c r="C67" s="1044"/>
      <c r="D67" s="1044"/>
      <c r="E67" s="1044"/>
      <c r="F67" s="1044"/>
      <c r="G67" s="1046"/>
      <c r="H67" s="1046"/>
      <c r="I67" s="1046"/>
      <c r="J67" s="1084"/>
      <c r="K67" s="1055">
        <v>2022</v>
      </c>
      <c r="L67" s="1059">
        <v>46227.810650887564</v>
      </c>
      <c r="M67" s="1055"/>
      <c r="N67" s="1055"/>
      <c r="O67" s="1059">
        <v>9245.5621301775154</v>
      </c>
      <c r="P67" s="1055"/>
      <c r="Q67" s="1055"/>
      <c r="R67" s="1059">
        <v>251335</v>
      </c>
      <c r="S67" s="1055"/>
      <c r="T67" s="1055"/>
      <c r="U67" s="1059">
        <v>50000</v>
      </c>
      <c r="V67" s="1058"/>
    </row>
    <row r="68" spans="1:22" ht="14.4" x14ac:dyDescent="0.3">
      <c r="A68" s="1044" t="s">
        <v>1737</v>
      </c>
      <c r="B68" s="1592" t="s">
        <v>2138</v>
      </c>
      <c r="C68" s="1044"/>
      <c r="D68" s="1044"/>
      <c r="E68" s="1044"/>
      <c r="F68" s="1044"/>
      <c r="G68" s="1046">
        <v>50000</v>
      </c>
      <c r="H68" s="1046"/>
      <c r="I68" s="1046"/>
      <c r="J68" s="1086" t="s">
        <v>1386</v>
      </c>
      <c r="K68" s="1055">
        <v>2023</v>
      </c>
      <c r="L68" s="1060">
        <v>48076.923076923078</v>
      </c>
      <c r="M68" s="1056"/>
      <c r="N68" s="1055"/>
      <c r="O68" s="1059">
        <v>9615.3846153846152</v>
      </c>
      <c r="P68" s="1055"/>
      <c r="Q68" s="1055"/>
      <c r="R68" s="1059">
        <v>251331</v>
      </c>
      <c r="S68" s="1055"/>
      <c r="T68" s="1055"/>
      <c r="U68" s="1059">
        <v>50000</v>
      </c>
      <c r="V68" s="1058"/>
    </row>
    <row r="69" spans="1:22" ht="14.4" x14ac:dyDescent="0.3">
      <c r="A69" s="1044"/>
      <c r="B69" s="1591"/>
      <c r="C69" s="1589" t="s">
        <v>2139</v>
      </c>
      <c r="D69" s="1044"/>
      <c r="E69" s="1044"/>
      <c r="F69" s="1044"/>
      <c r="G69" s="1046"/>
      <c r="H69" s="1046"/>
      <c r="I69" s="1046">
        <v>50000</v>
      </c>
      <c r="J69" s="1086" t="s">
        <v>1386</v>
      </c>
      <c r="K69" s="1055" t="s">
        <v>1403</v>
      </c>
      <c r="L69" s="1061">
        <v>405544.78896775132</v>
      </c>
      <c r="M69" s="1061">
        <v>405545</v>
      </c>
      <c r="N69" s="1055"/>
      <c r="O69" s="1061">
        <v>81108.95779355026</v>
      </c>
      <c r="P69" s="1061">
        <v>81109</v>
      </c>
      <c r="Q69" s="1055"/>
      <c r="R69" s="1061">
        <v>2513346</v>
      </c>
      <c r="S69" s="1061">
        <v>2513346</v>
      </c>
      <c r="T69" s="1055"/>
      <c r="U69" s="1061">
        <v>500000</v>
      </c>
      <c r="V69" s="1061">
        <v>500000</v>
      </c>
    </row>
    <row r="70" spans="1:22" ht="14.4" x14ac:dyDescent="0.3">
      <c r="A70" s="1044"/>
      <c r="B70" s="1044"/>
      <c r="C70" s="1044"/>
      <c r="D70" s="1044"/>
      <c r="E70" s="1044"/>
      <c r="F70" s="1044"/>
      <c r="G70" s="1046"/>
      <c r="H70" s="1046"/>
      <c r="I70" s="1046"/>
      <c r="J70" s="1084"/>
      <c r="K70" s="1044"/>
      <c r="L70" s="1044"/>
      <c r="M70" s="1044"/>
      <c r="N70" s="1044"/>
      <c r="O70" s="1044"/>
      <c r="P70" s="1044"/>
      <c r="Q70" s="1044"/>
      <c r="R70" s="1044"/>
      <c r="S70" s="1044"/>
      <c r="T70" s="1044"/>
      <c r="U70" s="1044"/>
      <c r="V70" s="1044"/>
    </row>
    <row r="71" spans="1:22" ht="14.4" x14ac:dyDescent="0.3">
      <c r="A71" s="1044"/>
      <c r="B71" s="1044" t="s">
        <v>1753</v>
      </c>
      <c r="C71" s="1044"/>
      <c r="D71" s="1044"/>
      <c r="E71" s="1044"/>
      <c r="F71" s="1044"/>
      <c r="G71" s="1046"/>
      <c r="H71" s="1046"/>
      <c r="I71" s="1046"/>
      <c r="J71" s="1084"/>
      <c r="K71" s="1044"/>
      <c r="L71" s="1044"/>
      <c r="M71" s="1044"/>
      <c r="N71" s="1044"/>
      <c r="O71" s="1044"/>
      <c r="P71" s="1044"/>
      <c r="Q71" s="1044"/>
      <c r="R71" s="1044"/>
      <c r="S71" s="1044"/>
      <c r="T71" s="1044"/>
      <c r="U71" s="1044"/>
      <c r="V71" s="1044"/>
    </row>
    <row r="72" spans="1:22" ht="14.4" x14ac:dyDescent="0.3">
      <c r="A72" s="1044" t="s">
        <v>1403</v>
      </c>
      <c r="B72" s="1044"/>
      <c r="C72" s="1044"/>
      <c r="D72" s="1044"/>
      <c r="E72" s="1044"/>
      <c r="F72" s="1044"/>
      <c r="G72" s="1046"/>
      <c r="H72" s="1046"/>
      <c r="I72" s="1046"/>
      <c r="J72" s="1084"/>
      <c r="K72" s="1044"/>
      <c r="L72" s="1044"/>
      <c r="M72" s="1044"/>
      <c r="N72" s="1044"/>
      <c r="O72" s="1044"/>
      <c r="P72" s="1044"/>
      <c r="Q72" s="1044"/>
      <c r="R72" s="1044"/>
      <c r="S72" s="1044"/>
      <c r="T72" s="1044"/>
      <c r="U72" s="1044"/>
      <c r="V72" s="1044"/>
    </row>
    <row r="73" spans="1:22" ht="14.4" x14ac:dyDescent="0.3">
      <c r="A73" s="1044" t="s">
        <v>1740</v>
      </c>
      <c r="B73" s="1595" t="s">
        <v>2140</v>
      </c>
      <c r="C73" s="1593"/>
      <c r="D73" s="1044"/>
      <c r="E73" s="1044"/>
      <c r="F73" s="1044"/>
      <c r="G73" s="1046">
        <v>35129</v>
      </c>
      <c r="H73" s="1046"/>
      <c r="I73" s="1046"/>
      <c r="J73" s="1085" t="s">
        <v>1766</v>
      </c>
      <c r="K73" s="1044"/>
      <c r="L73" s="1044"/>
      <c r="M73" s="1044"/>
      <c r="N73" s="1044"/>
      <c r="O73" s="1044"/>
      <c r="P73" s="1044"/>
      <c r="Q73" s="1044"/>
      <c r="R73" s="1044"/>
      <c r="S73" s="1044"/>
      <c r="T73" s="1044"/>
      <c r="U73" s="1044"/>
      <c r="V73" s="1044"/>
    </row>
    <row r="74" spans="1:22" ht="14.4" x14ac:dyDescent="0.3">
      <c r="A74" s="1044"/>
      <c r="B74" s="1593" t="s">
        <v>1741</v>
      </c>
      <c r="C74" s="1593"/>
      <c r="D74" s="1044"/>
      <c r="E74" s="1044"/>
      <c r="F74" s="1044"/>
      <c r="G74" s="1046">
        <v>50000</v>
      </c>
      <c r="H74" s="1046"/>
      <c r="I74" s="1046"/>
      <c r="J74" s="1084" t="s">
        <v>1745</v>
      </c>
      <c r="K74" s="1044"/>
      <c r="L74" s="1044"/>
      <c r="M74" s="1044"/>
      <c r="N74" s="1044"/>
      <c r="O74" s="1044"/>
      <c r="P74" s="1044"/>
      <c r="Q74" s="1044"/>
      <c r="R74" s="1044"/>
      <c r="S74" s="1044"/>
      <c r="T74" s="1044"/>
      <c r="U74" s="1044"/>
      <c r="V74" s="1044"/>
    </row>
    <row r="75" spans="1:22" ht="14.4" x14ac:dyDescent="0.3">
      <c r="A75" s="1044"/>
      <c r="B75" s="1594"/>
      <c r="C75" s="1594" t="s">
        <v>2141</v>
      </c>
      <c r="D75" s="1044"/>
      <c r="E75" s="1044"/>
      <c r="F75" s="1044"/>
      <c r="G75" s="1046"/>
      <c r="H75" s="1046"/>
      <c r="I75" s="1046">
        <v>35129</v>
      </c>
      <c r="J75" s="1085" t="s">
        <v>1766</v>
      </c>
      <c r="K75" s="1044"/>
      <c r="L75" s="1044"/>
      <c r="M75" s="1044"/>
      <c r="N75" s="1044"/>
      <c r="O75" s="1044"/>
      <c r="P75" s="1044"/>
      <c r="Q75" s="1044"/>
      <c r="R75" s="1044"/>
      <c r="S75" s="1044"/>
      <c r="T75" s="1044"/>
      <c r="U75" s="1044"/>
      <c r="V75" s="1044"/>
    </row>
    <row r="76" spans="1:22" ht="14.4" x14ac:dyDescent="0.3">
      <c r="A76" s="1044"/>
      <c r="B76" s="1044"/>
      <c r="C76" s="1044" t="s">
        <v>537</v>
      </c>
      <c r="D76" s="1044"/>
      <c r="E76" s="1044"/>
      <c r="F76" s="1044"/>
      <c r="G76" s="1046"/>
      <c r="H76" s="1046"/>
      <c r="I76" s="1046">
        <v>50000</v>
      </c>
      <c r="J76" s="1084" t="s">
        <v>1745</v>
      </c>
      <c r="K76" s="1044"/>
      <c r="L76" s="1044"/>
      <c r="M76" s="1044"/>
      <c r="N76" s="1044"/>
      <c r="O76" s="1044"/>
      <c r="P76" s="1044"/>
      <c r="Q76" s="1044"/>
      <c r="R76" s="1044"/>
      <c r="S76" s="1044"/>
      <c r="T76" s="1044"/>
      <c r="U76" s="1044"/>
      <c r="V76" s="1044"/>
    </row>
    <row r="77" spans="1:22" ht="14.4" x14ac:dyDescent="0.3">
      <c r="A77" s="1044"/>
      <c r="B77" s="1044"/>
      <c r="C77" s="1044"/>
      <c r="D77" s="1044"/>
      <c r="E77" s="1044"/>
      <c r="F77" s="1044"/>
      <c r="G77" s="1046"/>
      <c r="H77" s="1046"/>
      <c r="I77" s="1046"/>
      <c r="J77" s="1084"/>
      <c r="K77" s="1044"/>
      <c r="L77" s="1044"/>
      <c r="M77" s="1044"/>
      <c r="N77" s="1044"/>
      <c r="O77" s="1044"/>
      <c r="P77" s="1044"/>
      <c r="Q77" s="1044"/>
      <c r="R77" s="1044"/>
      <c r="S77" s="1044"/>
      <c r="T77" s="1044"/>
      <c r="U77" s="1044"/>
      <c r="V77" s="1044"/>
    </row>
    <row r="78" spans="1:22" ht="14.4" x14ac:dyDescent="0.3">
      <c r="A78" s="1044"/>
      <c r="B78" s="1301" t="s">
        <v>1928</v>
      </c>
      <c r="C78" s="1044"/>
      <c r="D78" s="1044"/>
      <c r="E78" s="1044"/>
      <c r="F78" s="1044"/>
      <c r="G78" s="1046"/>
      <c r="H78" s="1046"/>
      <c r="I78" s="1046"/>
      <c r="J78" s="1084"/>
      <c r="K78" s="1044"/>
      <c r="L78" s="1044"/>
      <c r="M78" s="1044"/>
      <c r="N78" s="1044"/>
      <c r="O78" s="1044"/>
      <c r="P78" s="1044"/>
      <c r="Q78" s="1044"/>
      <c r="R78" s="1044"/>
      <c r="S78" s="1044"/>
      <c r="T78" s="1044"/>
      <c r="U78" s="1044"/>
      <c r="V78" s="1044"/>
    </row>
    <row r="79" spans="1:22" ht="14.4" x14ac:dyDescent="0.3">
      <c r="A79" s="1044" t="s">
        <v>1403</v>
      </c>
      <c r="B79" s="1044"/>
      <c r="C79" s="1044"/>
      <c r="D79" s="1044"/>
      <c r="E79" s="1044"/>
      <c r="F79" s="1044"/>
      <c r="G79" s="1046"/>
      <c r="H79" s="1046"/>
      <c r="I79" s="1046"/>
      <c r="J79" s="1084"/>
      <c r="K79" s="1044"/>
      <c r="L79" s="1044"/>
      <c r="M79" s="1044"/>
      <c r="N79" s="1044"/>
      <c r="O79" s="1044"/>
      <c r="P79" s="1044"/>
      <c r="Q79" s="1044"/>
      <c r="R79" s="1044"/>
      <c r="S79" s="1044"/>
      <c r="T79" s="1044"/>
      <c r="U79" s="1044"/>
      <c r="V79" s="1044"/>
    </row>
    <row r="80" spans="1:22" ht="14.4" x14ac:dyDescent="0.3">
      <c r="A80" s="1044" t="s">
        <v>1743</v>
      </c>
      <c r="B80" s="1592" t="s">
        <v>2136</v>
      </c>
      <c r="C80" s="1593"/>
      <c r="D80" s="1044"/>
      <c r="E80" s="1044"/>
      <c r="F80" s="1044"/>
      <c r="G80" s="1046">
        <v>7026</v>
      </c>
      <c r="H80" s="1046"/>
      <c r="I80" s="1046"/>
      <c r="J80" s="1085" t="s">
        <v>1766</v>
      </c>
      <c r="K80" s="1044"/>
      <c r="L80" s="1044"/>
      <c r="M80" s="1044"/>
      <c r="N80" s="1044"/>
      <c r="O80" s="1044"/>
      <c r="P80" s="1044"/>
      <c r="Q80" s="1044"/>
      <c r="R80" s="1044"/>
      <c r="S80" s="1044"/>
      <c r="T80" s="1044"/>
      <c r="U80" s="1044"/>
      <c r="V80" s="1044"/>
    </row>
    <row r="81" spans="1:10" ht="14.4" x14ac:dyDescent="0.3">
      <c r="A81" s="1044"/>
      <c r="B81" s="1593" t="s">
        <v>1744</v>
      </c>
      <c r="C81" s="1593"/>
      <c r="D81" s="1044"/>
      <c r="E81" s="1044"/>
      <c r="F81" s="1044"/>
      <c r="G81" s="1046">
        <v>10000</v>
      </c>
      <c r="H81" s="1046"/>
      <c r="I81" s="1046"/>
      <c r="J81" s="1084" t="s">
        <v>1745</v>
      </c>
    </row>
    <row r="82" spans="1:10" ht="14.4" x14ac:dyDescent="0.3">
      <c r="A82" s="1044"/>
      <c r="B82" s="1594"/>
      <c r="C82" s="1594" t="s">
        <v>2141</v>
      </c>
      <c r="D82" s="1044"/>
      <c r="E82" s="1044"/>
      <c r="F82" s="1044"/>
      <c r="G82" s="1046"/>
      <c r="H82" s="1046"/>
      <c r="I82" s="1046">
        <v>7026</v>
      </c>
      <c r="J82" s="1085" t="s">
        <v>1766</v>
      </c>
    </row>
    <row r="83" spans="1:10" ht="14.4" x14ac:dyDescent="0.3">
      <c r="A83" s="1044"/>
      <c r="B83" s="1044"/>
      <c r="C83" s="1044" t="s">
        <v>537</v>
      </c>
      <c r="D83" s="1044"/>
      <c r="E83" s="1044"/>
      <c r="F83" s="1044"/>
      <c r="G83" s="1046"/>
      <c r="H83" s="1046"/>
      <c r="I83" s="1046">
        <v>10000</v>
      </c>
      <c r="J83" s="1084" t="s">
        <v>1745</v>
      </c>
    </row>
    <row r="84" spans="1:10" ht="14.4" x14ac:dyDescent="0.3">
      <c r="A84" s="1044"/>
      <c r="B84" s="1044"/>
      <c r="C84" s="1044"/>
      <c r="D84" s="1044"/>
      <c r="E84" s="1044"/>
      <c r="F84" s="1044"/>
      <c r="G84" s="1046"/>
      <c r="H84" s="1046"/>
      <c r="I84" s="1046"/>
      <c r="J84" s="1084"/>
    </row>
    <row r="85" spans="1:10" ht="14.4" x14ac:dyDescent="0.3">
      <c r="A85" s="1044"/>
      <c r="B85" s="1301" t="s">
        <v>1929</v>
      </c>
      <c r="C85" s="1044"/>
      <c r="D85" s="1044"/>
      <c r="E85" s="1044"/>
      <c r="F85" s="1044"/>
      <c r="G85" s="1046"/>
      <c r="H85" s="1046"/>
      <c r="I85" s="1046"/>
      <c r="J85" s="1084"/>
    </row>
    <row r="86" spans="1:10" ht="14.4" x14ac:dyDescent="0.3">
      <c r="A86" s="1044" t="s">
        <v>1403</v>
      </c>
      <c r="B86" s="1044"/>
      <c r="C86" s="1044"/>
      <c r="D86" s="1044"/>
      <c r="E86" s="1044"/>
      <c r="F86" s="1044"/>
      <c r="G86" s="1046"/>
      <c r="H86" s="1046"/>
      <c r="I86" s="1046"/>
      <c r="J86" s="1084"/>
    </row>
    <row r="87" spans="1:10" ht="14.4" x14ac:dyDescent="0.3">
      <c r="A87" s="1044" t="s">
        <v>1746</v>
      </c>
      <c r="B87" s="1592" t="s">
        <v>2137</v>
      </c>
      <c r="C87" s="1044"/>
      <c r="D87" s="1044"/>
      <c r="E87" s="1044"/>
      <c r="F87" s="1044"/>
      <c r="G87" s="1046">
        <v>251335</v>
      </c>
      <c r="H87" s="1046"/>
      <c r="I87" s="1046"/>
      <c r="J87" s="1085" t="s">
        <v>1766</v>
      </c>
    </row>
    <row r="88" spans="1:10" ht="14.4" x14ac:dyDescent="0.3">
      <c r="A88" s="1044"/>
      <c r="B88" s="1594"/>
      <c r="C88" s="1594" t="s">
        <v>2141</v>
      </c>
      <c r="D88" s="1044"/>
      <c r="E88" s="1044"/>
      <c r="F88" s="1044"/>
      <c r="G88" s="1046"/>
      <c r="H88" s="1046"/>
      <c r="I88" s="1046">
        <v>251335</v>
      </c>
      <c r="J88" s="1085" t="s">
        <v>1766</v>
      </c>
    </row>
    <row r="89" spans="1:10" ht="14.4" x14ac:dyDescent="0.3">
      <c r="A89" s="1044"/>
      <c r="B89" s="1044"/>
      <c r="C89" s="1044"/>
      <c r="D89" s="1044"/>
      <c r="E89" s="1044"/>
      <c r="F89" s="1044"/>
      <c r="G89" s="1046"/>
      <c r="H89" s="1046"/>
      <c r="I89" s="1046"/>
      <c r="J89" s="1084"/>
    </row>
    <row r="90" spans="1:10" ht="14.4" x14ac:dyDescent="0.3">
      <c r="A90" s="1044"/>
      <c r="B90" s="1044" t="s">
        <v>1751</v>
      </c>
      <c r="C90" s="1044"/>
      <c r="D90" s="1044"/>
      <c r="E90" s="1044"/>
      <c r="F90" s="1044"/>
      <c r="G90" s="1046"/>
      <c r="H90" s="1046"/>
      <c r="I90" s="1046"/>
      <c r="J90" s="1084"/>
    </row>
    <row r="92" spans="1:10" ht="14.4" x14ac:dyDescent="0.3">
      <c r="A92" s="1054" t="s">
        <v>1754</v>
      </c>
      <c r="B92" s="1044"/>
      <c r="C92" s="1044"/>
      <c r="D92" s="1044"/>
      <c r="E92" s="1044"/>
      <c r="F92" s="1044"/>
      <c r="G92" s="1046"/>
      <c r="H92" s="1046"/>
      <c r="I92" s="1046"/>
      <c r="J92" s="1084"/>
    </row>
    <row r="93" spans="1:10" ht="14.4" x14ac:dyDescent="0.3">
      <c r="A93" s="1044" t="s">
        <v>1403</v>
      </c>
      <c r="B93" s="1044"/>
      <c r="C93" s="1044"/>
      <c r="D93" s="1044"/>
      <c r="E93" s="1044"/>
      <c r="F93" s="1044"/>
      <c r="G93" s="1046"/>
      <c r="H93" s="1046"/>
      <c r="I93" s="1046"/>
      <c r="J93" s="1084"/>
    </row>
    <row r="94" spans="1:10" ht="14.4" x14ac:dyDescent="0.3">
      <c r="A94" s="1044" t="s">
        <v>1733</v>
      </c>
      <c r="B94" s="1044" t="s">
        <v>1385</v>
      </c>
      <c r="C94" s="1044"/>
      <c r="D94" s="1044"/>
      <c r="E94" s="1044"/>
      <c r="F94" s="1044"/>
      <c r="G94" s="1046">
        <v>100000</v>
      </c>
      <c r="H94" s="1046"/>
      <c r="I94" s="1046"/>
      <c r="J94" s="1084" t="s">
        <v>1734</v>
      </c>
    </row>
    <row r="95" spans="1:10" ht="14.4" x14ac:dyDescent="0.3">
      <c r="A95" s="1044"/>
      <c r="B95" s="1044"/>
      <c r="C95" s="1044" t="s">
        <v>1735</v>
      </c>
      <c r="D95" s="1044"/>
      <c r="E95" s="1044"/>
      <c r="F95" s="1044"/>
      <c r="G95" s="1046"/>
      <c r="H95" s="1046"/>
      <c r="I95" s="1046">
        <v>100000</v>
      </c>
      <c r="J95" s="1084" t="s">
        <v>1734</v>
      </c>
    </row>
    <row r="96" spans="1:10" ht="14.4" x14ac:dyDescent="0.3">
      <c r="A96" s="1044"/>
      <c r="B96" s="1044"/>
      <c r="C96" s="1044"/>
      <c r="D96" s="1044"/>
      <c r="E96" s="1044"/>
      <c r="F96" s="1044"/>
      <c r="G96" s="1046"/>
      <c r="H96" s="1046"/>
      <c r="I96" s="1046"/>
      <c r="J96" s="1084"/>
    </row>
    <row r="97" spans="1:10" ht="14.4" x14ac:dyDescent="0.3">
      <c r="A97" s="1044"/>
      <c r="B97" s="1044" t="s">
        <v>1736</v>
      </c>
      <c r="C97" s="1044"/>
      <c r="D97" s="1044"/>
      <c r="E97" s="1044"/>
      <c r="F97" s="1044"/>
      <c r="G97" s="1046"/>
      <c r="H97" s="1046"/>
      <c r="I97" s="1046"/>
      <c r="J97" s="1084"/>
    </row>
    <row r="98" spans="1:10" ht="14.4" x14ac:dyDescent="0.3">
      <c r="A98" s="1044" t="s">
        <v>1403</v>
      </c>
      <c r="B98" s="1044"/>
      <c r="C98" s="1044"/>
      <c r="D98" s="1044"/>
      <c r="E98" s="1044"/>
      <c r="F98" s="1044"/>
      <c r="G98" s="1046"/>
      <c r="H98" s="1046"/>
      <c r="I98" s="1046"/>
      <c r="J98" s="1084"/>
    </row>
    <row r="99" spans="1:10" ht="14.4" x14ac:dyDescent="0.3">
      <c r="A99" s="1044" t="s">
        <v>1737</v>
      </c>
      <c r="B99" s="1592" t="s">
        <v>2138</v>
      </c>
      <c r="C99" s="1044"/>
      <c r="D99" s="1044"/>
      <c r="E99" s="1044"/>
      <c r="F99" s="1044"/>
      <c r="G99" s="1046">
        <v>50000</v>
      </c>
      <c r="H99" s="1046"/>
      <c r="I99" s="1046"/>
      <c r="J99" s="1086" t="s">
        <v>1386</v>
      </c>
    </row>
    <row r="100" spans="1:10" ht="14.4" x14ac:dyDescent="0.3">
      <c r="A100" s="1044"/>
      <c r="B100" s="1591"/>
      <c r="C100" s="1589" t="s">
        <v>2139</v>
      </c>
      <c r="D100" s="1044"/>
      <c r="E100" s="1044"/>
      <c r="F100" s="1044"/>
      <c r="G100" s="1046"/>
      <c r="H100" s="1046"/>
      <c r="I100" s="1046">
        <v>50000</v>
      </c>
      <c r="J100" s="1086" t="s">
        <v>1386</v>
      </c>
    </row>
    <row r="101" spans="1:10" ht="14.4" x14ac:dyDescent="0.3">
      <c r="A101" s="1044"/>
      <c r="B101" s="1044"/>
      <c r="C101" s="1044"/>
      <c r="D101" s="1044"/>
      <c r="E101" s="1044"/>
      <c r="F101" s="1044"/>
      <c r="G101" s="1046"/>
      <c r="H101" s="1046"/>
      <c r="I101" s="1046"/>
      <c r="J101" s="1084"/>
    </row>
    <row r="102" spans="1:10" ht="14.4" x14ac:dyDescent="0.3">
      <c r="A102" s="1044"/>
      <c r="B102" s="1044" t="s">
        <v>1753</v>
      </c>
      <c r="C102" s="1044"/>
      <c r="D102" s="1044"/>
      <c r="E102" s="1044"/>
      <c r="F102" s="1044"/>
      <c r="G102" s="1046"/>
      <c r="H102" s="1046"/>
      <c r="I102" s="1046"/>
      <c r="J102" s="1084"/>
    </row>
    <row r="103" spans="1:10" ht="14.4" x14ac:dyDescent="0.3">
      <c r="A103" s="1044" t="s">
        <v>1403</v>
      </c>
      <c r="B103" s="1044"/>
      <c r="C103" s="1044"/>
      <c r="D103" s="1044"/>
      <c r="E103" s="1044"/>
      <c r="F103" s="1044"/>
      <c r="G103" s="1046"/>
      <c r="H103" s="1046"/>
      <c r="I103" s="1046"/>
      <c r="J103" s="1084"/>
    </row>
    <row r="104" spans="1:10" ht="14.4" x14ac:dyDescent="0.3">
      <c r="A104" s="1044" t="s">
        <v>1740</v>
      </c>
      <c r="B104" s="1595" t="s">
        <v>2140</v>
      </c>
      <c r="C104" s="1593"/>
      <c r="D104" s="1044"/>
      <c r="E104" s="1044"/>
      <c r="F104" s="1044"/>
      <c r="G104" s="1046">
        <v>36535</v>
      </c>
      <c r="H104" s="1046"/>
      <c r="I104" s="1046"/>
      <c r="J104" s="1085" t="s">
        <v>1766</v>
      </c>
    </row>
    <row r="105" spans="1:10" ht="14.4" x14ac:dyDescent="0.3">
      <c r="A105" s="1044"/>
      <c r="B105" s="1593" t="s">
        <v>1741</v>
      </c>
      <c r="C105" s="1593"/>
      <c r="D105" s="1044"/>
      <c r="E105" s="1044"/>
      <c r="F105" s="1044"/>
      <c r="G105" s="1046">
        <v>50000</v>
      </c>
      <c r="H105" s="1046"/>
      <c r="I105" s="1046"/>
      <c r="J105" s="1084" t="s">
        <v>1742</v>
      </c>
    </row>
    <row r="106" spans="1:10" ht="14.4" x14ac:dyDescent="0.3">
      <c r="A106" s="1044"/>
      <c r="B106" s="1594"/>
      <c r="C106" s="1594" t="s">
        <v>2141</v>
      </c>
      <c r="D106" s="1044"/>
      <c r="E106" s="1044"/>
      <c r="F106" s="1044"/>
      <c r="G106" s="1046"/>
      <c r="H106" s="1046"/>
      <c r="I106" s="1046">
        <v>36535</v>
      </c>
      <c r="J106" s="1085" t="s">
        <v>1766</v>
      </c>
    </row>
    <row r="107" spans="1:10" ht="14.4" x14ac:dyDescent="0.3">
      <c r="A107" s="1044"/>
      <c r="B107" s="1044"/>
      <c r="C107" s="1044" t="s">
        <v>537</v>
      </c>
      <c r="D107" s="1044"/>
      <c r="E107" s="1044"/>
      <c r="F107" s="1044"/>
      <c r="G107" s="1046"/>
      <c r="H107" s="1046"/>
      <c r="I107" s="1046">
        <v>50000</v>
      </c>
      <c r="J107" s="1084" t="s">
        <v>1742</v>
      </c>
    </row>
    <row r="108" spans="1:10" ht="14.4" x14ac:dyDescent="0.3">
      <c r="A108" s="1044"/>
      <c r="B108" s="1044"/>
      <c r="C108" s="1044"/>
      <c r="D108" s="1044"/>
      <c r="E108" s="1044"/>
      <c r="F108" s="1044"/>
      <c r="G108" s="1046"/>
      <c r="H108" s="1046"/>
      <c r="I108" s="1046"/>
      <c r="J108" s="1084"/>
    </row>
    <row r="109" spans="1:10" ht="14.4" x14ac:dyDescent="0.3">
      <c r="A109" s="1044"/>
      <c r="B109" s="1301" t="s">
        <v>1928</v>
      </c>
      <c r="C109" s="1044"/>
      <c r="D109" s="1044"/>
      <c r="E109" s="1044"/>
      <c r="F109" s="1044"/>
      <c r="G109" s="1046"/>
      <c r="H109" s="1046"/>
      <c r="I109" s="1046"/>
      <c r="J109" s="1084"/>
    </row>
    <row r="110" spans="1:10" ht="14.4" x14ac:dyDescent="0.3">
      <c r="A110" s="1044" t="s">
        <v>1403</v>
      </c>
      <c r="B110" s="1044"/>
      <c r="C110" s="1044"/>
      <c r="D110" s="1044"/>
      <c r="E110" s="1044"/>
      <c r="F110" s="1044"/>
      <c r="G110" s="1046"/>
      <c r="H110" s="1046"/>
      <c r="I110" s="1046"/>
      <c r="J110" s="1084"/>
    </row>
    <row r="111" spans="1:10" ht="14.4" x14ac:dyDescent="0.3">
      <c r="A111" s="1044" t="s">
        <v>1743</v>
      </c>
      <c r="B111" s="1592" t="s">
        <v>2136</v>
      </c>
      <c r="C111" s="1593"/>
      <c r="D111" s="1044"/>
      <c r="E111" s="1044"/>
      <c r="F111" s="1044"/>
      <c r="G111" s="1046">
        <v>7307</v>
      </c>
      <c r="H111" s="1046"/>
      <c r="I111" s="1046"/>
      <c r="J111" s="1085" t="s">
        <v>1766</v>
      </c>
    </row>
    <row r="112" spans="1:10" ht="14.4" x14ac:dyDescent="0.3">
      <c r="A112" s="1044"/>
      <c r="B112" s="1593" t="s">
        <v>1744</v>
      </c>
      <c r="C112" s="1593"/>
      <c r="D112" s="1044"/>
      <c r="E112" s="1044"/>
      <c r="F112" s="1044"/>
      <c r="G112" s="1046">
        <v>10000</v>
      </c>
      <c r="H112" s="1046"/>
      <c r="I112" s="1046"/>
      <c r="J112" s="1084" t="s">
        <v>1745</v>
      </c>
    </row>
    <row r="113" spans="1:10" ht="14.4" x14ac:dyDescent="0.3">
      <c r="A113" s="1044"/>
      <c r="B113" s="1594"/>
      <c r="C113" s="1594" t="s">
        <v>2141</v>
      </c>
      <c r="D113" s="1044"/>
      <c r="E113" s="1044"/>
      <c r="F113" s="1044"/>
      <c r="G113" s="1046"/>
      <c r="H113" s="1046"/>
      <c r="I113" s="1046">
        <v>7307</v>
      </c>
      <c r="J113" s="1085" t="s">
        <v>1766</v>
      </c>
    </row>
    <row r="114" spans="1:10" ht="14.4" x14ac:dyDescent="0.3">
      <c r="A114" s="1044"/>
      <c r="B114" s="1044"/>
      <c r="C114" s="1044" t="s">
        <v>537</v>
      </c>
      <c r="D114" s="1044"/>
      <c r="E114" s="1044"/>
      <c r="F114" s="1044"/>
      <c r="G114" s="1046"/>
      <c r="H114" s="1046"/>
      <c r="I114" s="1046">
        <v>10000</v>
      </c>
      <c r="J114" s="1084" t="s">
        <v>1745</v>
      </c>
    </row>
    <row r="115" spans="1:10" ht="14.4" x14ac:dyDescent="0.3">
      <c r="A115" s="1044"/>
      <c r="B115" s="1044"/>
      <c r="C115" s="1044"/>
      <c r="D115" s="1044"/>
      <c r="E115" s="1044"/>
      <c r="F115" s="1044"/>
      <c r="G115" s="1046"/>
      <c r="H115" s="1046"/>
      <c r="I115" s="1046"/>
      <c r="J115" s="1084"/>
    </row>
    <row r="116" spans="1:10" ht="14.4" x14ac:dyDescent="0.3">
      <c r="A116" s="1044"/>
      <c r="B116" s="1301" t="s">
        <v>1929</v>
      </c>
      <c r="C116" s="1044"/>
      <c r="D116" s="1044"/>
      <c r="E116" s="1044"/>
      <c r="F116" s="1044"/>
      <c r="G116" s="1046"/>
      <c r="H116" s="1046"/>
      <c r="I116" s="1046"/>
      <c r="J116" s="1084"/>
    </row>
    <row r="117" spans="1:10" ht="14.4" x14ac:dyDescent="0.3">
      <c r="A117" s="1044" t="s">
        <v>1403</v>
      </c>
      <c r="B117" s="1044"/>
      <c r="C117" s="1044"/>
      <c r="D117" s="1044"/>
      <c r="E117" s="1044"/>
      <c r="F117" s="1044"/>
      <c r="G117" s="1046"/>
      <c r="H117" s="1046"/>
      <c r="I117" s="1046"/>
      <c r="J117" s="1084"/>
    </row>
    <row r="118" spans="1:10" ht="14.4" x14ac:dyDescent="0.3">
      <c r="A118" s="1044" t="s">
        <v>1746</v>
      </c>
      <c r="B118" s="1592" t="s">
        <v>2137</v>
      </c>
      <c r="C118" s="1044"/>
      <c r="D118" s="1044"/>
      <c r="E118" s="1044"/>
      <c r="F118" s="1044"/>
      <c r="G118" s="1046">
        <v>251335</v>
      </c>
      <c r="H118" s="1046"/>
      <c r="I118" s="1046"/>
      <c r="J118" s="1085" t="s">
        <v>1766</v>
      </c>
    </row>
    <row r="119" spans="1:10" ht="14.4" x14ac:dyDescent="0.3">
      <c r="A119" s="1044"/>
      <c r="B119" s="1594"/>
      <c r="C119" s="1594" t="s">
        <v>2141</v>
      </c>
      <c r="D119" s="1044"/>
      <c r="E119" s="1044"/>
      <c r="F119" s="1044"/>
      <c r="G119" s="1046"/>
      <c r="H119" s="1046"/>
      <c r="I119" s="1046">
        <v>251335</v>
      </c>
      <c r="J119" s="1085" t="s">
        <v>1766</v>
      </c>
    </row>
    <row r="120" spans="1:10" ht="14.4" x14ac:dyDescent="0.3">
      <c r="A120" s="1044"/>
      <c r="B120" s="1044"/>
      <c r="C120" s="1044"/>
      <c r="D120" s="1044"/>
      <c r="E120" s="1044"/>
      <c r="F120" s="1044"/>
      <c r="G120" s="1046"/>
      <c r="H120" s="1046"/>
      <c r="I120" s="1046"/>
      <c r="J120" s="1084"/>
    </row>
    <row r="121" spans="1:10" ht="14.4" x14ac:dyDescent="0.3">
      <c r="A121" s="1044"/>
      <c r="B121" s="1044" t="s">
        <v>1751</v>
      </c>
      <c r="C121" s="1044"/>
      <c r="D121" s="1044"/>
      <c r="E121" s="1044"/>
      <c r="F121" s="1044"/>
      <c r="G121" s="1046"/>
      <c r="H121" s="1046"/>
      <c r="I121" s="1046"/>
      <c r="J121" s="1084"/>
    </row>
    <row r="123" spans="1:10" ht="14.4" x14ac:dyDescent="0.3">
      <c r="A123" s="1054" t="s">
        <v>1755</v>
      </c>
      <c r="B123" s="1044"/>
      <c r="C123" s="1044"/>
      <c r="D123" s="1044"/>
      <c r="E123" s="1044"/>
      <c r="F123" s="1044"/>
      <c r="G123" s="1046"/>
      <c r="H123" s="1046"/>
      <c r="I123" s="1046"/>
      <c r="J123" s="1084"/>
    </row>
    <row r="124" spans="1:10" ht="14.4" x14ac:dyDescent="0.3">
      <c r="A124" s="1044" t="s">
        <v>1403</v>
      </c>
      <c r="B124" s="1044"/>
      <c r="C124" s="1044"/>
      <c r="D124" s="1044"/>
      <c r="E124" s="1044"/>
      <c r="F124" s="1044"/>
      <c r="G124" s="1046"/>
      <c r="H124" s="1046"/>
      <c r="I124" s="1046"/>
      <c r="J124" s="1084"/>
    </row>
    <row r="125" spans="1:10" ht="14.4" x14ac:dyDescent="0.3">
      <c r="A125" s="1044" t="s">
        <v>1733</v>
      </c>
      <c r="B125" s="1044" t="s">
        <v>1385</v>
      </c>
      <c r="C125" s="1044"/>
      <c r="D125" s="1044"/>
      <c r="E125" s="1044"/>
      <c r="F125" s="1044"/>
      <c r="G125" s="1046">
        <v>100000</v>
      </c>
      <c r="H125" s="1046"/>
      <c r="I125" s="1046"/>
      <c r="J125" s="1084" t="s">
        <v>1734</v>
      </c>
    </row>
    <row r="126" spans="1:10" ht="14.4" x14ac:dyDescent="0.3">
      <c r="A126" s="1044"/>
      <c r="B126" s="1044"/>
      <c r="C126" s="1044" t="s">
        <v>1735</v>
      </c>
      <c r="D126" s="1044"/>
      <c r="E126" s="1044"/>
      <c r="F126" s="1044"/>
      <c r="G126" s="1046"/>
      <c r="H126" s="1046"/>
      <c r="I126" s="1046">
        <v>100000</v>
      </c>
      <c r="J126" s="1084" t="s">
        <v>1734</v>
      </c>
    </row>
    <row r="127" spans="1:10" ht="14.4" x14ac:dyDescent="0.3">
      <c r="A127" s="1044"/>
      <c r="B127" s="1044"/>
      <c r="C127" s="1044"/>
      <c r="D127" s="1044"/>
      <c r="E127" s="1044"/>
      <c r="F127" s="1044"/>
      <c r="G127" s="1046"/>
      <c r="H127" s="1046"/>
      <c r="I127" s="1046"/>
      <c r="J127" s="1084"/>
    </row>
    <row r="128" spans="1:10" ht="14.4" x14ac:dyDescent="0.3">
      <c r="A128" s="1044"/>
      <c r="B128" s="1044" t="s">
        <v>1736</v>
      </c>
      <c r="C128" s="1044"/>
      <c r="D128" s="1044"/>
      <c r="E128" s="1044"/>
      <c r="F128" s="1044"/>
      <c r="G128" s="1046"/>
      <c r="H128" s="1046"/>
      <c r="I128" s="1046"/>
      <c r="J128" s="1084"/>
    </row>
    <row r="129" spans="1:10" ht="14.4" x14ac:dyDescent="0.3">
      <c r="A129" s="1044" t="s">
        <v>1403</v>
      </c>
      <c r="B129" s="1044"/>
      <c r="C129" s="1044"/>
      <c r="D129" s="1044"/>
      <c r="E129" s="1044"/>
      <c r="F129" s="1044"/>
      <c r="G129" s="1046"/>
      <c r="H129" s="1046"/>
      <c r="I129" s="1046"/>
      <c r="J129" s="1084"/>
    </row>
    <row r="130" spans="1:10" ht="14.4" x14ac:dyDescent="0.3">
      <c r="A130" s="1044" t="s">
        <v>1737</v>
      </c>
      <c r="B130" s="1592" t="s">
        <v>2138</v>
      </c>
      <c r="C130" s="1044"/>
      <c r="D130" s="1044"/>
      <c r="E130" s="1044"/>
      <c r="F130" s="1044"/>
      <c r="G130" s="1046">
        <v>50000</v>
      </c>
      <c r="H130" s="1046"/>
      <c r="I130" s="1046"/>
      <c r="J130" s="1086" t="s">
        <v>1386</v>
      </c>
    </row>
    <row r="131" spans="1:10" ht="14.4" x14ac:dyDescent="0.3">
      <c r="A131" s="1044"/>
      <c r="B131" s="1591"/>
      <c r="C131" s="1589" t="s">
        <v>2139</v>
      </c>
      <c r="D131" s="1044"/>
      <c r="E131" s="1044"/>
      <c r="F131" s="1044"/>
      <c r="G131" s="1046"/>
      <c r="H131" s="1046"/>
      <c r="I131" s="1046">
        <v>50000</v>
      </c>
      <c r="J131" s="1086" t="s">
        <v>1386</v>
      </c>
    </row>
    <row r="132" spans="1:10" ht="14.4" x14ac:dyDescent="0.3">
      <c r="A132" s="1044"/>
      <c r="B132" s="1044"/>
      <c r="C132" s="1044"/>
      <c r="D132" s="1044"/>
      <c r="E132" s="1044"/>
      <c r="F132" s="1044"/>
      <c r="G132" s="1046"/>
      <c r="H132" s="1046"/>
      <c r="I132" s="1046"/>
      <c r="J132" s="1084"/>
    </row>
    <row r="133" spans="1:10" ht="14.4" x14ac:dyDescent="0.3">
      <c r="A133" s="1044"/>
      <c r="B133" s="1044" t="s">
        <v>1753</v>
      </c>
      <c r="C133" s="1044"/>
      <c r="D133" s="1044"/>
      <c r="E133" s="1044"/>
      <c r="F133" s="1044"/>
      <c r="G133" s="1046"/>
      <c r="H133" s="1046"/>
      <c r="I133" s="1046"/>
      <c r="J133" s="1084"/>
    </row>
    <row r="134" spans="1:10" ht="14.4" x14ac:dyDescent="0.3">
      <c r="A134" s="1044" t="s">
        <v>1403</v>
      </c>
      <c r="B134" s="1044"/>
      <c r="C134" s="1044"/>
      <c r="D134" s="1044"/>
      <c r="E134" s="1044"/>
      <c r="F134" s="1044"/>
      <c r="G134" s="1046"/>
      <c r="H134" s="1046"/>
      <c r="I134" s="1046"/>
      <c r="J134" s="1084"/>
    </row>
    <row r="135" spans="1:10" ht="14.4" x14ac:dyDescent="0.3">
      <c r="A135" s="1044" t="s">
        <v>1740</v>
      </c>
      <c r="B135" s="1595" t="s">
        <v>2140</v>
      </c>
      <c r="C135" s="1593"/>
      <c r="D135" s="1044"/>
      <c r="E135" s="1044"/>
      <c r="F135" s="1044"/>
      <c r="G135" s="1046">
        <v>37996</v>
      </c>
      <c r="H135" s="1046"/>
      <c r="I135" s="1046"/>
      <c r="J135" s="1085" t="s">
        <v>1766</v>
      </c>
    </row>
    <row r="136" spans="1:10" ht="14.4" x14ac:dyDescent="0.3">
      <c r="A136" s="1044"/>
      <c r="B136" s="1593" t="s">
        <v>1741</v>
      </c>
      <c r="C136" s="1593"/>
      <c r="D136" s="1044"/>
      <c r="E136" s="1044"/>
      <c r="F136" s="1044"/>
      <c r="G136" s="1046">
        <v>50000</v>
      </c>
      <c r="H136" s="1046"/>
      <c r="I136" s="1046"/>
      <c r="J136" s="1084" t="s">
        <v>1742</v>
      </c>
    </row>
    <row r="137" spans="1:10" ht="14.4" x14ac:dyDescent="0.3">
      <c r="A137" s="1044"/>
      <c r="B137" s="1594"/>
      <c r="C137" s="1594" t="s">
        <v>2141</v>
      </c>
      <c r="D137" s="1044"/>
      <c r="E137" s="1044"/>
      <c r="F137" s="1044"/>
      <c r="G137" s="1046"/>
      <c r="H137" s="1046"/>
      <c r="I137" s="1046">
        <v>37996</v>
      </c>
      <c r="J137" s="1085" t="s">
        <v>1766</v>
      </c>
    </row>
    <row r="138" spans="1:10" ht="14.4" x14ac:dyDescent="0.3">
      <c r="A138" s="1044"/>
      <c r="B138" s="1044"/>
      <c r="C138" s="1044" t="s">
        <v>537</v>
      </c>
      <c r="D138" s="1044"/>
      <c r="E138" s="1044"/>
      <c r="F138" s="1044"/>
      <c r="G138" s="1046"/>
      <c r="H138" s="1046"/>
      <c r="I138" s="1046">
        <v>50000</v>
      </c>
      <c r="J138" s="1084" t="s">
        <v>1742</v>
      </c>
    </row>
    <row r="139" spans="1:10" ht="14.4" x14ac:dyDescent="0.3">
      <c r="A139" s="1044"/>
      <c r="B139" s="1044"/>
      <c r="C139" s="1044"/>
      <c r="D139" s="1044"/>
      <c r="E139" s="1044"/>
      <c r="F139" s="1044"/>
      <c r="G139" s="1046"/>
      <c r="H139" s="1046"/>
      <c r="I139" s="1046"/>
      <c r="J139" s="1084"/>
    </row>
    <row r="140" spans="1:10" ht="14.4" x14ac:dyDescent="0.3">
      <c r="A140" s="1044"/>
      <c r="B140" s="1301" t="s">
        <v>1928</v>
      </c>
      <c r="C140" s="1044"/>
      <c r="D140" s="1044"/>
      <c r="E140" s="1044"/>
      <c r="F140" s="1044"/>
      <c r="G140" s="1046"/>
      <c r="H140" s="1046"/>
      <c r="I140" s="1046"/>
      <c r="J140" s="1084"/>
    </row>
    <row r="141" spans="1:10" ht="14.4" x14ac:dyDescent="0.3">
      <c r="A141" s="1044" t="s">
        <v>1403</v>
      </c>
      <c r="B141" s="1044"/>
      <c r="C141" s="1044"/>
      <c r="D141" s="1044"/>
      <c r="E141" s="1044"/>
      <c r="F141" s="1044"/>
      <c r="G141" s="1046"/>
      <c r="H141" s="1046"/>
      <c r="I141" s="1046"/>
      <c r="J141" s="1084"/>
    </row>
    <row r="142" spans="1:10" ht="14.4" x14ac:dyDescent="0.3">
      <c r="A142" s="1044" t="s">
        <v>1743</v>
      </c>
      <c r="B142" s="1592" t="s">
        <v>2136</v>
      </c>
      <c r="C142" s="1593"/>
      <c r="D142" s="1044"/>
      <c r="E142" s="1044"/>
      <c r="F142" s="1044"/>
      <c r="G142" s="1046">
        <v>7599</v>
      </c>
      <c r="H142" s="1046"/>
      <c r="I142" s="1046"/>
      <c r="J142" s="1085" t="s">
        <v>1766</v>
      </c>
    </row>
    <row r="143" spans="1:10" ht="14.4" x14ac:dyDescent="0.3">
      <c r="A143" s="1044"/>
      <c r="B143" s="1593" t="s">
        <v>1744</v>
      </c>
      <c r="C143" s="1593"/>
      <c r="D143" s="1044"/>
      <c r="E143" s="1044"/>
      <c r="F143" s="1044"/>
      <c r="G143" s="1046">
        <v>10000</v>
      </c>
      <c r="H143" s="1046"/>
      <c r="I143" s="1046"/>
      <c r="J143" s="1084" t="s">
        <v>1745</v>
      </c>
    </row>
    <row r="144" spans="1:10" ht="14.4" x14ac:dyDescent="0.3">
      <c r="A144" s="1044"/>
      <c r="B144" s="1594"/>
      <c r="C144" s="1594" t="s">
        <v>2141</v>
      </c>
      <c r="D144" s="1044"/>
      <c r="E144" s="1044"/>
      <c r="F144" s="1044"/>
      <c r="G144" s="1046"/>
      <c r="H144" s="1046"/>
      <c r="I144" s="1046">
        <v>7599</v>
      </c>
      <c r="J144" s="1085" t="s">
        <v>1766</v>
      </c>
    </row>
    <row r="145" spans="1:10" ht="14.4" x14ac:dyDescent="0.3">
      <c r="A145" s="1044"/>
      <c r="B145" s="1044"/>
      <c r="C145" s="1044" t="s">
        <v>537</v>
      </c>
      <c r="D145" s="1044"/>
      <c r="E145" s="1044"/>
      <c r="F145" s="1044"/>
      <c r="G145" s="1046"/>
      <c r="H145" s="1046"/>
      <c r="I145" s="1046">
        <v>10000</v>
      </c>
      <c r="J145" s="1084" t="s">
        <v>1745</v>
      </c>
    </row>
    <row r="146" spans="1:10" ht="14.4" x14ac:dyDescent="0.3">
      <c r="A146" s="1044"/>
      <c r="B146" s="1044"/>
      <c r="C146" s="1044"/>
      <c r="D146" s="1044"/>
      <c r="E146" s="1044"/>
      <c r="F146" s="1044"/>
      <c r="G146" s="1046"/>
      <c r="H146" s="1046"/>
      <c r="I146" s="1046"/>
      <c r="J146" s="1084"/>
    </row>
    <row r="147" spans="1:10" ht="14.4" x14ac:dyDescent="0.3">
      <c r="A147" s="1044"/>
      <c r="B147" s="1301" t="s">
        <v>1929</v>
      </c>
      <c r="C147" s="1044"/>
      <c r="D147" s="1044"/>
      <c r="E147" s="1044"/>
      <c r="F147" s="1044"/>
      <c r="G147" s="1046"/>
      <c r="H147" s="1046"/>
      <c r="I147" s="1046"/>
      <c r="J147" s="1084"/>
    </row>
    <row r="148" spans="1:10" ht="14.4" x14ac:dyDescent="0.3">
      <c r="A148" s="1044" t="s">
        <v>1403</v>
      </c>
      <c r="B148" s="1044"/>
      <c r="C148" s="1044"/>
      <c r="D148" s="1044"/>
      <c r="E148" s="1044"/>
      <c r="F148" s="1044"/>
      <c r="G148" s="1046"/>
      <c r="H148" s="1046"/>
      <c r="I148" s="1046"/>
      <c r="J148" s="1084"/>
    </row>
    <row r="149" spans="1:10" ht="14.4" x14ac:dyDescent="0.3">
      <c r="A149" s="1044" t="s">
        <v>1746</v>
      </c>
      <c r="B149" s="1592" t="s">
        <v>2137</v>
      </c>
      <c r="C149" s="1044"/>
      <c r="D149" s="1044"/>
      <c r="E149" s="1044"/>
      <c r="F149" s="1044"/>
      <c r="G149" s="1046">
        <v>251335</v>
      </c>
      <c r="H149" s="1046"/>
      <c r="I149" s="1046"/>
      <c r="J149" s="1085" t="s">
        <v>1766</v>
      </c>
    </row>
    <row r="150" spans="1:10" ht="14.4" x14ac:dyDescent="0.3">
      <c r="A150" s="1044"/>
      <c r="B150" s="1594"/>
      <c r="C150" s="1594" t="s">
        <v>2141</v>
      </c>
      <c r="D150" s="1044"/>
      <c r="E150" s="1044"/>
      <c r="F150" s="1044"/>
      <c r="G150" s="1046"/>
      <c r="H150" s="1046"/>
      <c r="I150" s="1046">
        <v>251335</v>
      </c>
      <c r="J150" s="1085" t="s">
        <v>1766</v>
      </c>
    </row>
    <row r="151" spans="1:10" ht="14.4" x14ac:dyDescent="0.3">
      <c r="A151" s="1044"/>
      <c r="B151" s="1044"/>
      <c r="C151" s="1044"/>
      <c r="D151" s="1044"/>
      <c r="E151" s="1044"/>
      <c r="F151" s="1044"/>
      <c r="G151" s="1046"/>
      <c r="H151" s="1046"/>
      <c r="I151" s="1046"/>
      <c r="J151" s="1084"/>
    </row>
    <row r="152" spans="1:10" ht="14.4" x14ac:dyDescent="0.3">
      <c r="A152" s="1044"/>
      <c r="B152" s="1044" t="s">
        <v>1751</v>
      </c>
      <c r="C152" s="1044"/>
      <c r="D152" s="1044"/>
      <c r="E152" s="1044"/>
      <c r="F152" s="1044"/>
      <c r="G152" s="1046"/>
      <c r="H152" s="1046"/>
      <c r="I152" s="1046"/>
      <c r="J152" s="1084"/>
    </row>
    <row r="154" spans="1:10" ht="14.4" x14ac:dyDescent="0.3">
      <c r="A154" s="1054" t="s">
        <v>1756</v>
      </c>
      <c r="B154" s="1044"/>
      <c r="C154" s="1044"/>
      <c r="D154" s="1044"/>
      <c r="E154" s="1044"/>
      <c r="F154" s="1044"/>
      <c r="G154" s="1046"/>
      <c r="H154" s="1046"/>
      <c r="I154" s="1046"/>
      <c r="J154" s="1084"/>
    </row>
    <row r="155" spans="1:10" ht="14.4" x14ac:dyDescent="0.3">
      <c r="A155" s="1044" t="s">
        <v>1403</v>
      </c>
      <c r="B155" s="1044"/>
      <c r="C155" s="1044"/>
      <c r="D155" s="1044"/>
      <c r="E155" s="1044"/>
      <c r="F155" s="1044"/>
      <c r="G155" s="1046"/>
      <c r="H155" s="1046"/>
      <c r="I155" s="1046"/>
      <c r="J155" s="1084"/>
    </row>
    <row r="156" spans="1:10" ht="14.4" x14ac:dyDescent="0.3">
      <c r="A156" s="1044" t="s">
        <v>1733</v>
      </c>
      <c r="B156" s="1044" t="s">
        <v>1385</v>
      </c>
      <c r="C156" s="1044"/>
      <c r="D156" s="1044"/>
      <c r="E156" s="1044"/>
      <c r="F156" s="1044"/>
      <c r="G156" s="1046">
        <v>100000</v>
      </c>
      <c r="H156" s="1046"/>
      <c r="I156" s="1046"/>
      <c r="J156" s="1084" t="s">
        <v>1734</v>
      </c>
    </row>
    <row r="157" spans="1:10" ht="14.4" x14ac:dyDescent="0.3">
      <c r="A157" s="1044"/>
      <c r="B157" s="1044"/>
      <c r="C157" s="1044" t="s">
        <v>1735</v>
      </c>
      <c r="D157" s="1044"/>
      <c r="E157" s="1044"/>
      <c r="F157" s="1044"/>
      <c r="G157" s="1046"/>
      <c r="H157" s="1046"/>
      <c r="I157" s="1046">
        <v>100000</v>
      </c>
      <c r="J157" s="1084" t="s">
        <v>1734</v>
      </c>
    </row>
    <row r="158" spans="1:10" ht="14.4" x14ac:dyDescent="0.3">
      <c r="A158" s="1044"/>
      <c r="B158" s="1044"/>
      <c r="C158" s="1044"/>
      <c r="D158" s="1044"/>
      <c r="E158" s="1044"/>
      <c r="F158" s="1044"/>
      <c r="G158" s="1046"/>
      <c r="H158" s="1046"/>
      <c r="I158" s="1046"/>
      <c r="J158" s="1084"/>
    </row>
    <row r="159" spans="1:10" ht="14.4" x14ac:dyDescent="0.3">
      <c r="A159" s="1044"/>
      <c r="B159" s="1044" t="s">
        <v>1736</v>
      </c>
      <c r="C159" s="1044"/>
      <c r="D159" s="1044"/>
      <c r="E159" s="1044"/>
      <c r="F159" s="1044"/>
      <c r="G159" s="1046"/>
      <c r="H159" s="1046"/>
      <c r="I159" s="1046"/>
      <c r="J159" s="1084"/>
    </row>
    <row r="160" spans="1:10" ht="14.4" x14ac:dyDescent="0.3">
      <c r="A160" s="1044" t="s">
        <v>1403</v>
      </c>
      <c r="B160" s="1044"/>
      <c r="C160" s="1044"/>
      <c r="D160" s="1044"/>
      <c r="E160" s="1044"/>
      <c r="F160" s="1044"/>
      <c r="G160" s="1046"/>
      <c r="H160" s="1046"/>
      <c r="I160" s="1046"/>
      <c r="J160" s="1084"/>
    </row>
    <row r="161" spans="1:10" ht="14.4" x14ac:dyDescent="0.3">
      <c r="A161" s="1044" t="s">
        <v>1737</v>
      </c>
      <c r="B161" s="1592" t="s">
        <v>2138</v>
      </c>
      <c r="C161" s="1044"/>
      <c r="D161" s="1044"/>
      <c r="E161" s="1044"/>
      <c r="F161" s="1044"/>
      <c r="G161" s="1046">
        <v>50000</v>
      </c>
      <c r="H161" s="1046"/>
      <c r="I161" s="1046"/>
      <c r="J161" s="1086" t="s">
        <v>1386</v>
      </c>
    </row>
    <row r="162" spans="1:10" ht="14.4" x14ac:dyDescent="0.3">
      <c r="A162" s="1044"/>
      <c r="B162" s="1591"/>
      <c r="C162" s="1589" t="s">
        <v>2139</v>
      </c>
      <c r="D162" s="1044"/>
      <c r="E162" s="1044"/>
      <c r="F162" s="1044"/>
      <c r="G162" s="1046"/>
      <c r="H162" s="1046"/>
      <c r="I162" s="1046">
        <v>50000</v>
      </c>
      <c r="J162" s="1086" t="s">
        <v>1386</v>
      </c>
    </row>
    <row r="163" spans="1:10" ht="14.4" x14ac:dyDescent="0.3">
      <c r="A163" s="1044"/>
      <c r="B163" s="1044"/>
      <c r="C163" s="1044"/>
      <c r="D163" s="1044"/>
      <c r="E163" s="1044"/>
      <c r="F163" s="1044"/>
      <c r="G163" s="1046"/>
      <c r="H163" s="1046"/>
      <c r="I163" s="1046"/>
      <c r="J163" s="1084"/>
    </row>
    <row r="164" spans="1:10" ht="14.4" x14ac:dyDescent="0.3">
      <c r="A164" s="1044"/>
      <c r="B164" s="1044" t="s">
        <v>1753</v>
      </c>
      <c r="C164" s="1044"/>
      <c r="D164" s="1044"/>
      <c r="E164" s="1044"/>
      <c r="F164" s="1044"/>
      <c r="G164" s="1046"/>
      <c r="H164" s="1046"/>
      <c r="I164" s="1046"/>
      <c r="J164" s="1084"/>
    </row>
    <row r="165" spans="1:10" ht="14.4" x14ac:dyDescent="0.3">
      <c r="A165" s="1044" t="s">
        <v>1403</v>
      </c>
      <c r="B165" s="1044"/>
      <c r="C165" s="1044"/>
      <c r="D165" s="1044"/>
      <c r="E165" s="1044"/>
      <c r="F165" s="1044"/>
      <c r="G165" s="1046"/>
      <c r="H165" s="1046"/>
      <c r="I165" s="1046"/>
      <c r="J165" s="1084"/>
    </row>
    <row r="166" spans="1:10" ht="14.4" x14ac:dyDescent="0.3">
      <c r="A166" s="1044" t="s">
        <v>1740</v>
      </c>
      <c r="B166" s="1595" t="s">
        <v>2140</v>
      </c>
      <c r="C166" s="1593"/>
      <c r="D166" s="1044"/>
      <c r="E166" s="1044"/>
      <c r="F166" s="1044"/>
      <c r="G166" s="1046">
        <v>39516</v>
      </c>
      <c r="H166" s="1046"/>
      <c r="I166" s="1046"/>
      <c r="J166" s="1085" t="s">
        <v>1766</v>
      </c>
    </row>
    <row r="167" spans="1:10" ht="14.4" x14ac:dyDescent="0.3">
      <c r="A167" s="1044"/>
      <c r="B167" s="1593" t="s">
        <v>1741</v>
      </c>
      <c r="C167" s="1593"/>
      <c r="D167" s="1044"/>
      <c r="E167" s="1044"/>
      <c r="F167" s="1044"/>
      <c r="G167" s="1046">
        <v>50000</v>
      </c>
      <c r="H167" s="1046"/>
      <c r="I167" s="1046"/>
      <c r="J167" s="1084" t="s">
        <v>1742</v>
      </c>
    </row>
    <row r="168" spans="1:10" ht="14.4" x14ac:dyDescent="0.3">
      <c r="A168" s="1044"/>
      <c r="B168" s="1594"/>
      <c r="C168" s="1594" t="s">
        <v>2141</v>
      </c>
      <c r="D168" s="1044"/>
      <c r="E168" s="1044"/>
      <c r="F168" s="1044"/>
      <c r="G168" s="1046"/>
      <c r="H168" s="1046"/>
      <c r="I168" s="1046">
        <v>39516</v>
      </c>
      <c r="J168" s="1085" t="s">
        <v>1766</v>
      </c>
    </row>
    <row r="169" spans="1:10" ht="14.4" x14ac:dyDescent="0.3">
      <c r="A169" s="1044"/>
      <c r="B169" s="1044"/>
      <c r="C169" s="1044" t="s">
        <v>537</v>
      </c>
      <c r="D169" s="1044"/>
      <c r="E169" s="1044"/>
      <c r="F169" s="1044"/>
      <c r="G169" s="1046"/>
      <c r="H169" s="1046"/>
      <c r="I169" s="1046">
        <v>50000</v>
      </c>
      <c r="J169" s="1084" t="s">
        <v>1742</v>
      </c>
    </row>
    <row r="170" spans="1:10" ht="14.4" x14ac:dyDescent="0.3">
      <c r="A170" s="1044"/>
      <c r="B170" s="1044"/>
      <c r="C170" s="1044"/>
      <c r="D170" s="1044"/>
      <c r="E170" s="1044"/>
      <c r="F170" s="1044"/>
      <c r="G170" s="1046"/>
      <c r="H170" s="1046"/>
      <c r="I170" s="1046"/>
      <c r="J170" s="1084"/>
    </row>
    <row r="171" spans="1:10" ht="14.4" x14ac:dyDescent="0.3">
      <c r="A171" s="1044"/>
      <c r="B171" s="1301" t="s">
        <v>1928</v>
      </c>
      <c r="C171" s="1044"/>
      <c r="D171" s="1044"/>
      <c r="E171" s="1044"/>
      <c r="F171" s="1044"/>
      <c r="G171" s="1046"/>
      <c r="H171" s="1046"/>
      <c r="I171" s="1046"/>
      <c r="J171" s="1084"/>
    </row>
    <row r="172" spans="1:10" ht="14.4" x14ac:dyDescent="0.3">
      <c r="A172" s="1044" t="s">
        <v>1403</v>
      </c>
      <c r="B172" s="1044"/>
      <c r="C172" s="1044"/>
      <c r="D172" s="1044"/>
      <c r="E172" s="1044"/>
      <c r="F172" s="1044"/>
      <c r="G172" s="1046"/>
      <c r="H172" s="1046"/>
      <c r="I172" s="1046"/>
      <c r="J172" s="1084"/>
    </row>
    <row r="173" spans="1:10" ht="14.4" x14ac:dyDescent="0.3">
      <c r="A173" s="1044" t="s">
        <v>1743</v>
      </c>
      <c r="B173" s="1592" t="s">
        <v>2136</v>
      </c>
      <c r="C173" s="1593"/>
      <c r="D173" s="1044"/>
      <c r="E173" s="1044"/>
      <c r="F173" s="1044"/>
      <c r="G173" s="1046">
        <v>7903</v>
      </c>
      <c r="H173" s="1046"/>
      <c r="I173" s="1046"/>
      <c r="J173" s="1085" t="s">
        <v>1766</v>
      </c>
    </row>
    <row r="174" spans="1:10" ht="14.4" x14ac:dyDescent="0.3">
      <c r="A174" s="1044"/>
      <c r="B174" s="1593" t="s">
        <v>1744</v>
      </c>
      <c r="C174" s="1593"/>
      <c r="D174" s="1044"/>
      <c r="E174" s="1044"/>
      <c r="F174" s="1044"/>
      <c r="G174" s="1046">
        <v>10000</v>
      </c>
      <c r="H174" s="1046"/>
      <c r="I174" s="1046"/>
      <c r="J174" s="1084" t="s">
        <v>1745</v>
      </c>
    </row>
    <row r="175" spans="1:10" ht="14.4" x14ac:dyDescent="0.3">
      <c r="A175" s="1044"/>
      <c r="B175" s="1594"/>
      <c r="C175" s="1594" t="s">
        <v>2141</v>
      </c>
      <c r="D175" s="1044"/>
      <c r="E175" s="1044"/>
      <c r="F175" s="1044"/>
      <c r="G175" s="1046"/>
      <c r="H175" s="1046"/>
      <c r="I175" s="1046">
        <v>7903</v>
      </c>
      <c r="J175" s="1085" t="s">
        <v>1766</v>
      </c>
    </row>
    <row r="176" spans="1:10" ht="14.4" x14ac:dyDescent="0.3">
      <c r="A176" s="1044"/>
      <c r="B176" s="1044"/>
      <c r="C176" s="1044" t="s">
        <v>537</v>
      </c>
      <c r="D176" s="1044"/>
      <c r="E176" s="1044"/>
      <c r="F176" s="1044"/>
      <c r="G176" s="1046"/>
      <c r="H176" s="1046"/>
      <c r="I176" s="1046">
        <v>10000</v>
      </c>
      <c r="J176" s="1084" t="s">
        <v>1745</v>
      </c>
    </row>
    <row r="177" spans="1:10" ht="14.4" x14ac:dyDescent="0.3">
      <c r="A177" s="1044"/>
      <c r="B177" s="1044"/>
      <c r="C177" s="1044"/>
      <c r="D177" s="1044"/>
      <c r="E177" s="1044"/>
      <c r="F177" s="1044"/>
      <c r="G177" s="1046"/>
      <c r="H177" s="1046"/>
      <c r="I177" s="1046"/>
      <c r="J177" s="1084"/>
    </row>
    <row r="178" spans="1:10" ht="14.4" x14ac:dyDescent="0.3">
      <c r="A178" s="1044"/>
      <c r="B178" s="1301" t="s">
        <v>1929</v>
      </c>
      <c r="C178" s="1044"/>
      <c r="D178" s="1044"/>
      <c r="E178" s="1044"/>
      <c r="F178" s="1044"/>
      <c r="G178" s="1046"/>
      <c r="H178" s="1046"/>
      <c r="I178" s="1046"/>
      <c r="J178" s="1084"/>
    </row>
    <row r="179" spans="1:10" ht="14.4" x14ac:dyDescent="0.3">
      <c r="A179" s="1044" t="s">
        <v>1403</v>
      </c>
      <c r="B179" s="1044"/>
      <c r="C179" s="1044"/>
      <c r="D179" s="1044"/>
      <c r="E179" s="1044"/>
      <c r="F179" s="1044"/>
      <c r="G179" s="1046"/>
      <c r="H179" s="1046"/>
      <c r="I179" s="1046"/>
      <c r="J179" s="1084"/>
    </row>
    <row r="180" spans="1:10" ht="14.4" x14ac:dyDescent="0.3">
      <c r="A180" s="1044" t="s">
        <v>1746</v>
      </c>
      <c r="B180" s="1592" t="s">
        <v>2137</v>
      </c>
      <c r="C180" s="1044"/>
      <c r="D180" s="1044"/>
      <c r="E180" s="1044"/>
      <c r="F180" s="1044"/>
      <c r="G180" s="1046">
        <v>251335</v>
      </c>
      <c r="H180" s="1046"/>
      <c r="I180" s="1046"/>
      <c r="J180" s="1085" t="s">
        <v>1766</v>
      </c>
    </row>
    <row r="181" spans="1:10" ht="14.4" x14ac:dyDescent="0.3">
      <c r="A181" s="1044"/>
      <c r="B181" s="1594"/>
      <c r="C181" s="1594" t="s">
        <v>2141</v>
      </c>
      <c r="D181" s="1044"/>
      <c r="E181" s="1044"/>
      <c r="F181" s="1044"/>
      <c r="G181" s="1046"/>
      <c r="H181" s="1046"/>
      <c r="I181" s="1046">
        <v>251335</v>
      </c>
      <c r="J181" s="1085" t="s">
        <v>1766</v>
      </c>
    </row>
    <row r="182" spans="1:10" ht="14.4" x14ac:dyDescent="0.3">
      <c r="A182" s="1044"/>
      <c r="B182" s="1044"/>
      <c r="C182" s="1044"/>
      <c r="D182" s="1044"/>
      <c r="E182" s="1044"/>
      <c r="F182" s="1044"/>
      <c r="G182" s="1046"/>
      <c r="H182" s="1046"/>
      <c r="I182" s="1046"/>
      <c r="J182" s="1084"/>
    </row>
    <row r="183" spans="1:10" ht="14.4" x14ac:dyDescent="0.3">
      <c r="A183" s="1044"/>
      <c r="B183" s="1044" t="s">
        <v>1751</v>
      </c>
      <c r="C183" s="1044"/>
      <c r="D183" s="1044"/>
      <c r="E183" s="1044"/>
      <c r="F183" s="1044"/>
      <c r="G183" s="1046"/>
      <c r="H183" s="1046"/>
      <c r="I183" s="1046"/>
      <c r="J183" s="1084"/>
    </row>
    <row r="186" spans="1:10" ht="14.4" x14ac:dyDescent="0.3">
      <c r="A186" s="1054" t="s">
        <v>1757</v>
      </c>
      <c r="B186" s="1044"/>
      <c r="C186" s="1044"/>
      <c r="D186" s="1044"/>
      <c r="E186" s="1044"/>
      <c r="F186" s="1044"/>
      <c r="G186" s="1046"/>
      <c r="H186" s="1046"/>
      <c r="I186" s="1046"/>
      <c r="J186" s="1084"/>
    </row>
    <row r="187" spans="1:10" ht="14.4" x14ac:dyDescent="0.3">
      <c r="A187" s="1044" t="s">
        <v>1403</v>
      </c>
      <c r="B187" s="1044"/>
      <c r="C187" s="1044"/>
      <c r="D187" s="1044"/>
      <c r="E187" s="1044"/>
      <c r="F187" s="1044"/>
      <c r="G187" s="1046"/>
      <c r="H187" s="1046"/>
      <c r="I187" s="1046"/>
      <c r="J187" s="1084"/>
    </row>
    <row r="188" spans="1:10" ht="14.4" x14ac:dyDescent="0.3">
      <c r="A188" s="1044" t="s">
        <v>1733</v>
      </c>
      <c r="B188" s="1044" t="s">
        <v>1385</v>
      </c>
      <c r="C188" s="1044"/>
      <c r="D188" s="1044"/>
      <c r="E188" s="1044"/>
      <c r="F188" s="1044"/>
      <c r="G188" s="1046">
        <v>100000</v>
      </c>
      <c r="H188" s="1046"/>
      <c r="I188" s="1046"/>
      <c r="J188" s="1084" t="s">
        <v>1734</v>
      </c>
    </row>
    <row r="189" spans="1:10" ht="14.4" x14ac:dyDescent="0.3">
      <c r="A189" s="1044"/>
      <c r="B189" s="1044"/>
      <c r="C189" s="1044" t="s">
        <v>1735</v>
      </c>
      <c r="D189" s="1044"/>
      <c r="E189" s="1044"/>
      <c r="F189" s="1044"/>
      <c r="G189" s="1046"/>
      <c r="H189" s="1046"/>
      <c r="I189" s="1046">
        <v>100000</v>
      </c>
      <c r="J189" s="1084" t="s">
        <v>1734</v>
      </c>
    </row>
    <row r="190" spans="1:10" ht="14.4" x14ac:dyDescent="0.3">
      <c r="A190" s="1044"/>
      <c r="B190" s="1044"/>
      <c r="C190" s="1044"/>
      <c r="D190" s="1044"/>
      <c r="E190" s="1044"/>
      <c r="F190" s="1044"/>
      <c r="G190" s="1046"/>
      <c r="H190" s="1046"/>
      <c r="I190" s="1046"/>
      <c r="J190" s="1084"/>
    </row>
    <row r="191" spans="1:10" ht="14.4" x14ac:dyDescent="0.3">
      <c r="A191" s="1044"/>
      <c r="B191" s="1044" t="s">
        <v>1736</v>
      </c>
      <c r="C191" s="1044"/>
      <c r="D191" s="1044"/>
      <c r="E191" s="1044"/>
      <c r="F191" s="1044"/>
      <c r="G191" s="1046"/>
      <c r="H191" s="1046"/>
      <c r="I191" s="1046"/>
      <c r="J191" s="1084"/>
    </row>
    <row r="192" spans="1:10" ht="14.4" x14ac:dyDescent="0.3">
      <c r="A192" s="1044" t="s">
        <v>1403</v>
      </c>
      <c r="B192" s="1044"/>
      <c r="C192" s="1044"/>
      <c r="D192" s="1044"/>
      <c r="E192" s="1044"/>
      <c r="F192" s="1044"/>
      <c r="G192" s="1046"/>
      <c r="H192" s="1046"/>
      <c r="I192" s="1046"/>
      <c r="J192" s="1084"/>
    </row>
    <row r="193" spans="1:10" ht="14.4" x14ac:dyDescent="0.3">
      <c r="A193" s="1044" t="s">
        <v>1737</v>
      </c>
      <c r="B193" s="1592" t="s">
        <v>2138</v>
      </c>
      <c r="C193" s="1044"/>
      <c r="D193" s="1044"/>
      <c r="E193" s="1044"/>
      <c r="F193" s="1044"/>
      <c r="G193" s="1046">
        <v>50000</v>
      </c>
      <c r="H193" s="1046"/>
      <c r="I193" s="1046"/>
      <c r="J193" s="1086" t="s">
        <v>1386</v>
      </c>
    </row>
    <row r="194" spans="1:10" ht="14.4" x14ac:dyDescent="0.3">
      <c r="A194" s="1044"/>
      <c r="B194" s="1591"/>
      <c r="C194" s="1589" t="s">
        <v>2139</v>
      </c>
      <c r="D194" s="1044"/>
      <c r="E194" s="1044"/>
      <c r="F194" s="1044"/>
      <c r="G194" s="1046"/>
      <c r="H194" s="1046"/>
      <c r="I194" s="1046">
        <v>50000</v>
      </c>
      <c r="J194" s="1086" t="s">
        <v>1386</v>
      </c>
    </row>
    <row r="195" spans="1:10" ht="14.4" x14ac:dyDescent="0.3">
      <c r="A195" s="1044"/>
      <c r="B195" s="1044"/>
      <c r="C195" s="1044"/>
      <c r="D195" s="1044"/>
      <c r="E195" s="1044"/>
      <c r="F195" s="1044"/>
      <c r="G195" s="1046"/>
      <c r="H195" s="1046"/>
      <c r="I195" s="1046"/>
      <c r="J195" s="1084"/>
    </row>
    <row r="196" spans="1:10" ht="14.4" x14ac:dyDescent="0.3">
      <c r="A196" s="1044"/>
      <c r="B196" s="1044" t="s">
        <v>1753</v>
      </c>
      <c r="C196" s="1044"/>
      <c r="D196" s="1044"/>
      <c r="E196" s="1044"/>
      <c r="F196" s="1044"/>
      <c r="G196" s="1046"/>
      <c r="H196" s="1046"/>
      <c r="I196" s="1046"/>
      <c r="J196" s="1084"/>
    </row>
    <row r="197" spans="1:10" ht="14.4" x14ac:dyDescent="0.3">
      <c r="A197" s="1044" t="s">
        <v>1403</v>
      </c>
      <c r="B197" s="1044"/>
      <c r="C197" s="1044"/>
      <c r="D197" s="1044"/>
      <c r="E197" s="1044"/>
      <c r="F197" s="1044"/>
      <c r="G197" s="1046"/>
      <c r="H197" s="1046"/>
      <c r="I197" s="1046"/>
      <c r="J197" s="1084"/>
    </row>
    <row r="198" spans="1:10" ht="14.4" x14ac:dyDescent="0.3">
      <c r="A198" s="1044" t="s">
        <v>1740</v>
      </c>
      <c r="B198" s="1595" t="s">
        <v>2140</v>
      </c>
      <c r="C198" s="1593"/>
      <c r="D198" s="1044"/>
      <c r="E198" s="1044"/>
      <c r="F198" s="1044"/>
      <c r="G198" s="1046">
        <v>41096</v>
      </c>
      <c r="H198" s="1046"/>
      <c r="I198" s="1046"/>
      <c r="J198" s="1085" t="s">
        <v>1766</v>
      </c>
    </row>
    <row r="199" spans="1:10" ht="14.4" x14ac:dyDescent="0.3">
      <c r="A199" s="1044"/>
      <c r="B199" s="1593" t="s">
        <v>1741</v>
      </c>
      <c r="C199" s="1593"/>
      <c r="D199" s="1044"/>
      <c r="E199" s="1044"/>
      <c r="F199" s="1044"/>
      <c r="G199" s="1046">
        <v>50000</v>
      </c>
      <c r="H199" s="1046"/>
      <c r="I199" s="1046"/>
      <c r="J199" s="1084" t="s">
        <v>1742</v>
      </c>
    </row>
    <row r="200" spans="1:10" ht="14.4" x14ac:dyDescent="0.3">
      <c r="A200" s="1044"/>
      <c r="B200" s="1594"/>
      <c r="C200" s="1594" t="s">
        <v>2141</v>
      </c>
      <c r="D200" s="1044"/>
      <c r="E200" s="1044"/>
      <c r="F200" s="1044"/>
      <c r="G200" s="1046"/>
      <c r="H200" s="1046"/>
      <c r="I200" s="1046">
        <v>41096</v>
      </c>
      <c r="J200" s="1085" t="s">
        <v>1766</v>
      </c>
    </row>
    <row r="201" spans="1:10" ht="14.4" x14ac:dyDescent="0.3">
      <c r="A201" s="1044"/>
      <c r="B201" s="1044"/>
      <c r="C201" s="1044" t="s">
        <v>537</v>
      </c>
      <c r="D201" s="1044"/>
      <c r="E201" s="1044"/>
      <c r="F201" s="1044"/>
      <c r="G201" s="1046"/>
      <c r="H201" s="1046"/>
      <c r="I201" s="1046">
        <v>50000</v>
      </c>
      <c r="J201" s="1084" t="s">
        <v>1742</v>
      </c>
    </row>
    <row r="202" spans="1:10" ht="14.4" x14ac:dyDescent="0.3">
      <c r="A202" s="1044"/>
      <c r="B202" s="1044"/>
      <c r="C202" s="1044"/>
      <c r="D202" s="1044"/>
      <c r="E202" s="1044"/>
      <c r="F202" s="1044"/>
      <c r="G202" s="1046"/>
      <c r="H202" s="1046"/>
      <c r="I202" s="1046"/>
      <c r="J202" s="1084"/>
    </row>
    <row r="203" spans="1:10" ht="14.4" x14ac:dyDescent="0.3">
      <c r="A203" s="1044"/>
      <c r="B203" s="1301" t="s">
        <v>1928</v>
      </c>
      <c r="C203" s="1044"/>
      <c r="D203" s="1044"/>
      <c r="E203" s="1044"/>
      <c r="F203" s="1044"/>
      <c r="G203" s="1046"/>
      <c r="H203" s="1046"/>
      <c r="I203" s="1046"/>
      <c r="J203" s="1084"/>
    </row>
    <row r="204" spans="1:10" ht="14.4" x14ac:dyDescent="0.3">
      <c r="A204" s="1044" t="s">
        <v>1403</v>
      </c>
      <c r="B204" s="1044"/>
      <c r="C204" s="1044"/>
      <c r="D204" s="1044"/>
      <c r="E204" s="1044"/>
      <c r="F204" s="1044"/>
      <c r="G204" s="1046"/>
      <c r="H204" s="1046"/>
      <c r="I204" s="1046"/>
      <c r="J204" s="1084"/>
    </row>
    <row r="205" spans="1:10" ht="14.4" x14ac:dyDescent="0.3">
      <c r="A205" s="1044" t="s">
        <v>1743</v>
      </c>
      <c r="B205" s="1592" t="s">
        <v>2136</v>
      </c>
      <c r="C205" s="1593"/>
      <c r="D205" s="1044"/>
      <c r="E205" s="1044"/>
      <c r="F205" s="1044"/>
      <c r="G205" s="1046">
        <v>8219</v>
      </c>
      <c r="H205" s="1046"/>
      <c r="I205" s="1046"/>
      <c r="J205" s="1085" t="s">
        <v>1766</v>
      </c>
    </row>
    <row r="206" spans="1:10" ht="14.4" x14ac:dyDescent="0.3">
      <c r="A206" s="1044"/>
      <c r="B206" s="1593" t="s">
        <v>1744</v>
      </c>
      <c r="C206" s="1593"/>
      <c r="D206" s="1044"/>
      <c r="E206" s="1044"/>
      <c r="F206" s="1044"/>
      <c r="G206" s="1046">
        <v>10000</v>
      </c>
      <c r="H206" s="1046"/>
      <c r="I206" s="1046"/>
      <c r="J206" s="1084" t="s">
        <v>1745</v>
      </c>
    </row>
    <row r="207" spans="1:10" ht="14.4" x14ac:dyDescent="0.3">
      <c r="A207" s="1044"/>
      <c r="B207" s="1594"/>
      <c r="C207" s="1594" t="s">
        <v>2141</v>
      </c>
      <c r="D207" s="1044"/>
      <c r="E207" s="1044"/>
      <c r="F207" s="1044"/>
      <c r="G207" s="1046"/>
      <c r="H207" s="1046"/>
      <c r="I207" s="1046">
        <v>8219</v>
      </c>
      <c r="J207" s="1085" t="s">
        <v>1766</v>
      </c>
    </row>
    <row r="208" spans="1:10" ht="14.4" x14ac:dyDescent="0.3">
      <c r="A208" s="1044"/>
      <c r="B208" s="1044"/>
      <c r="C208" s="1044" t="s">
        <v>537</v>
      </c>
      <c r="D208" s="1044"/>
      <c r="E208" s="1044"/>
      <c r="F208" s="1044"/>
      <c r="G208" s="1046"/>
      <c r="H208" s="1046"/>
      <c r="I208" s="1046">
        <v>10000</v>
      </c>
      <c r="J208" s="1084" t="s">
        <v>1745</v>
      </c>
    </row>
    <row r="209" spans="1:10" ht="14.4" x14ac:dyDescent="0.3">
      <c r="A209" s="1044"/>
      <c r="B209" s="1044"/>
      <c r="C209" s="1044"/>
      <c r="D209" s="1044"/>
      <c r="E209" s="1044"/>
      <c r="F209" s="1044"/>
      <c r="G209" s="1046"/>
      <c r="H209" s="1046"/>
      <c r="I209" s="1046"/>
      <c r="J209" s="1084"/>
    </row>
    <row r="210" spans="1:10" ht="14.4" x14ac:dyDescent="0.3">
      <c r="A210" s="1044"/>
      <c r="B210" s="1301" t="s">
        <v>1929</v>
      </c>
      <c r="C210" s="1044"/>
      <c r="D210" s="1044"/>
      <c r="E210" s="1044"/>
      <c r="F210" s="1044"/>
      <c r="G210" s="1046"/>
      <c r="H210" s="1046"/>
      <c r="I210" s="1046"/>
      <c r="J210" s="1084"/>
    </row>
    <row r="211" spans="1:10" ht="14.4" x14ac:dyDescent="0.3">
      <c r="A211" s="1044" t="s">
        <v>1403</v>
      </c>
      <c r="B211" s="1044"/>
      <c r="C211" s="1044"/>
      <c r="D211" s="1044"/>
      <c r="E211" s="1044"/>
      <c r="F211" s="1044"/>
      <c r="G211" s="1046"/>
      <c r="H211" s="1046"/>
      <c r="I211" s="1046"/>
      <c r="J211" s="1084"/>
    </row>
    <row r="212" spans="1:10" ht="14.4" x14ac:dyDescent="0.3">
      <c r="A212" s="1044" t="s">
        <v>1746</v>
      </c>
      <c r="B212" s="1592" t="s">
        <v>2137</v>
      </c>
      <c r="C212" s="1044"/>
      <c r="D212" s="1044"/>
      <c r="E212" s="1044"/>
      <c r="F212" s="1044"/>
      <c r="G212" s="1046">
        <v>251335</v>
      </c>
      <c r="H212" s="1046"/>
      <c r="I212" s="1046"/>
      <c r="J212" s="1085" t="s">
        <v>1766</v>
      </c>
    </row>
    <row r="213" spans="1:10" ht="14.4" x14ac:dyDescent="0.3">
      <c r="A213" s="1044"/>
      <c r="B213" s="1594"/>
      <c r="C213" s="1594" t="s">
        <v>2141</v>
      </c>
      <c r="D213" s="1044"/>
      <c r="E213" s="1044"/>
      <c r="F213" s="1044"/>
      <c r="G213" s="1046"/>
      <c r="H213" s="1046"/>
      <c r="I213" s="1046">
        <v>251335</v>
      </c>
      <c r="J213" s="1085" t="s">
        <v>1766</v>
      </c>
    </row>
    <row r="214" spans="1:10" ht="14.4" x14ac:dyDescent="0.3">
      <c r="A214" s="1044"/>
      <c r="B214" s="1044"/>
      <c r="C214" s="1044"/>
      <c r="D214" s="1044"/>
      <c r="E214" s="1044"/>
      <c r="F214" s="1044"/>
      <c r="G214" s="1046"/>
      <c r="H214" s="1046"/>
      <c r="I214" s="1046"/>
      <c r="J214" s="1084"/>
    </row>
    <row r="215" spans="1:10" ht="14.4" x14ac:dyDescent="0.3">
      <c r="A215" s="1044"/>
      <c r="B215" s="1044" t="s">
        <v>1751</v>
      </c>
      <c r="C215" s="1044"/>
      <c r="D215" s="1044"/>
      <c r="E215" s="1044"/>
      <c r="F215" s="1044"/>
      <c r="G215" s="1046"/>
      <c r="H215" s="1046"/>
      <c r="I215" s="1046"/>
      <c r="J215" s="1084"/>
    </row>
    <row r="217" spans="1:10" ht="14.4" x14ac:dyDescent="0.3">
      <c r="A217" s="1054" t="s">
        <v>1758</v>
      </c>
      <c r="B217" s="1044"/>
      <c r="C217" s="1044"/>
      <c r="D217" s="1044"/>
      <c r="E217" s="1044"/>
      <c r="F217" s="1044"/>
      <c r="G217" s="1046"/>
      <c r="H217" s="1046"/>
      <c r="I217" s="1046"/>
      <c r="J217" s="1084"/>
    </row>
    <row r="218" spans="1:10" ht="14.4" x14ac:dyDescent="0.3">
      <c r="A218" s="1044" t="s">
        <v>1403</v>
      </c>
      <c r="B218" s="1044"/>
      <c r="C218" s="1044"/>
      <c r="D218" s="1044"/>
      <c r="E218" s="1044"/>
      <c r="F218" s="1044"/>
      <c r="G218" s="1046"/>
      <c r="H218" s="1046"/>
      <c r="I218" s="1046"/>
      <c r="J218" s="1084"/>
    </row>
    <row r="219" spans="1:10" ht="14.4" x14ac:dyDescent="0.3">
      <c r="A219" s="1044" t="s">
        <v>1733</v>
      </c>
      <c r="B219" s="1044" t="s">
        <v>1385</v>
      </c>
      <c r="C219" s="1044"/>
      <c r="D219" s="1044"/>
      <c r="E219" s="1044"/>
      <c r="F219" s="1044"/>
      <c r="G219" s="1046">
        <v>100000</v>
      </c>
      <c r="H219" s="1046"/>
      <c r="I219" s="1046"/>
      <c r="J219" s="1084" t="s">
        <v>1734</v>
      </c>
    </row>
    <row r="220" spans="1:10" ht="14.4" x14ac:dyDescent="0.3">
      <c r="A220" s="1044"/>
      <c r="B220" s="1044"/>
      <c r="C220" s="1044" t="s">
        <v>1735</v>
      </c>
      <c r="D220" s="1044"/>
      <c r="E220" s="1044"/>
      <c r="F220" s="1044"/>
      <c r="G220" s="1046"/>
      <c r="H220" s="1046"/>
      <c r="I220" s="1046">
        <v>100000</v>
      </c>
      <c r="J220" s="1084" t="s">
        <v>1734</v>
      </c>
    </row>
    <row r="221" spans="1:10" ht="14.4" x14ac:dyDescent="0.3">
      <c r="A221" s="1044"/>
      <c r="B221" s="1044"/>
      <c r="C221" s="1044"/>
      <c r="D221" s="1044"/>
      <c r="E221" s="1044"/>
      <c r="F221" s="1044"/>
      <c r="G221" s="1046"/>
      <c r="H221" s="1046"/>
      <c r="I221" s="1046"/>
      <c r="J221" s="1084"/>
    </row>
    <row r="222" spans="1:10" ht="14.4" x14ac:dyDescent="0.3">
      <c r="A222" s="1044"/>
      <c r="B222" s="1044" t="s">
        <v>1736</v>
      </c>
      <c r="C222" s="1044"/>
      <c r="D222" s="1044"/>
      <c r="E222" s="1044"/>
      <c r="F222" s="1044"/>
      <c r="G222" s="1046"/>
      <c r="H222" s="1046"/>
      <c r="I222" s="1046"/>
      <c r="J222" s="1084"/>
    </row>
    <row r="223" spans="1:10" ht="14.4" x14ac:dyDescent="0.3">
      <c r="A223" s="1044" t="s">
        <v>1403</v>
      </c>
      <c r="B223" s="1044"/>
      <c r="C223" s="1044"/>
      <c r="D223" s="1044"/>
      <c r="E223" s="1044"/>
      <c r="F223" s="1044"/>
      <c r="G223" s="1046"/>
      <c r="H223" s="1046"/>
      <c r="I223" s="1046"/>
      <c r="J223" s="1084"/>
    </row>
    <row r="224" spans="1:10" ht="14.4" x14ac:dyDescent="0.3">
      <c r="A224" s="1044" t="s">
        <v>1737</v>
      </c>
      <c r="B224" s="1592" t="s">
        <v>2138</v>
      </c>
      <c r="C224" s="1044"/>
      <c r="D224" s="1044"/>
      <c r="E224" s="1044"/>
      <c r="F224" s="1044"/>
      <c r="G224" s="1046">
        <v>50000</v>
      </c>
      <c r="H224" s="1046"/>
      <c r="I224" s="1046"/>
      <c r="J224" s="1086" t="s">
        <v>1386</v>
      </c>
    </row>
    <row r="225" spans="1:10" ht="14.4" x14ac:dyDescent="0.3">
      <c r="A225" s="1044"/>
      <c r="B225" s="1591"/>
      <c r="C225" s="1589" t="s">
        <v>2139</v>
      </c>
      <c r="D225" s="1044"/>
      <c r="E225" s="1044"/>
      <c r="F225" s="1044"/>
      <c r="G225" s="1046"/>
      <c r="H225" s="1046"/>
      <c r="I225" s="1046">
        <v>50000</v>
      </c>
      <c r="J225" s="1086" t="s">
        <v>1386</v>
      </c>
    </row>
    <row r="226" spans="1:10" ht="14.4" x14ac:dyDescent="0.3">
      <c r="A226" s="1044"/>
      <c r="B226" s="1044"/>
      <c r="C226" s="1044"/>
      <c r="D226" s="1044"/>
      <c r="E226" s="1044"/>
      <c r="F226" s="1044"/>
      <c r="G226" s="1046"/>
      <c r="H226" s="1046"/>
      <c r="I226" s="1046"/>
      <c r="J226" s="1084"/>
    </row>
    <row r="227" spans="1:10" ht="14.4" x14ac:dyDescent="0.3">
      <c r="A227" s="1044"/>
      <c r="B227" s="1044" t="s">
        <v>1753</v>
      </c>
      <c r="C227" s="1044"/>
      <c r="D227" s="1044"/>
      <c r="E227" s="1044"/>
      <c r="F227" s="1044"/>
      <c r="G227" s="1046"/>
      <c r="H227" s="1046"/>
      <c r="I227" s="1046"/>
      <c r="J227" s="1084"/>
    </row>
    <row r="228" spans="1:10" ht="14.4" x14ac:dyDescent="0.3">
      <c r="A228" s="1044" t="s">
        <v>1403</v>
      </c>
      <c r="B228" s="1044"/>
      <c r="C228" s="1044"/>
      <c r="D228" s="1044"/>
      <c r="E228" s="1044"/>
      <c r="F228" s="1044"/>
      <c r="G228" s="1046"/>
      <c r="H228" s="1046"/>
      <c r="I228" s="1046"/>
      <c r="J228" s="1084"/>
    </row>
    <row r="229" spans="1:10" ht="14.4" x14ac:dyDescent="0.3">
      <c r="A229" s="1044" t="s">
        <v>1740</v>
      </c>
      <c r="B229" s="1595" t="s">
        <v>2140</v>
      </c>
      <c r="C229" s="1593"/>
      <c r="D229" s="1044"/>
      <c r="E229" s="1044"/>
      <c r="F229" s="1044"/>
      <c r="G229" s="1046">
        <v>42740</v>
      </c>
      <c r="H229" s="1046"/>
      <c r="I229" s="1046"/>
      <c r="J229" s="1085" t="s">
        <v>1766</v>
      </c>
    </row>
    <row r="230" spans="1:10" ht="14.4" x14ac:dyDescent="0.3">
      <c r="A230" s="1044"/>
      <c r="B230" s="1593" t="s">
        <v>1741</v>
      </c>
      <c r="C230" s="1593"/>
      <c r="D230" s="1044"/>
      <c r="E230" s="1044"/>
      <c r="F230" s="1044"/>
      <c r="G230" s="1046">
        <v>50000</v>
      </c>
      <c r="H230" s="1046"/>
      <c r="I230" s="1046"/>
      <c r="J230" s="1084" t="s">
        <v>1742</v>
      </c>
    </row>
    <row r="231" spans="1:10" ht="14.4" x14ac:dyDescent="0.3">
      <c r="A231" s="1044"/>
      <c r="B231" s="1594"/>
      <c r="C231" s="1594" t="s">
        <v>2141</v>
      </c>
      <c r="D231" s="1044"/>
      <c r="E231" s="1044"/>
      <c r="F231" s="1044"/>
      <c r="G231" s="1046"/>
      <c r="H231" s="1046"/>
      <c r="I231" s="1046">
        <v>42740</v>
      </c>
      <c r="J231" s="1085" t="s">
        <v>1766</v>
      </c>
    </row>
    <row r="232" spans="1:10" ht="14.4" x14ac:dyDescent="0.3">
      <c r="A232" s="1044"/>
      <c r="B232" s="1044"/>
      <c r="C232" s="1044" t="s">
        <v>537</v>
      </c>
      <c r="D232" s="1044"/>
      <c r="E232" s="1044"/>
      <c r="F232" s="1044"/>
      <c r="G232" s="1046"/>
      <c r="H232" s="1046"/>
      <c r="I232" s="1046">
        <v>50000</v>
      </c>
      <c r="J232" s="1084" t="s">
        <v>1742</v>
      </c>
    </row>
    <row r="233" spans="1:10" ht="14.4" x14ac:dyDescent="0.3">
      <c r="A233" s="1044"/>
      <c r="B233" s="1044"/>
      <c r="C233" s="1044"/>
      <c r="D233" s="1044"/>
      <c r="E233" s="1044"/>
      <c r="F233" s="1044"/>
      <c r="G233" s="1046"/>
      <c r="H233" s="1046"/>
      <c r="I233" s="1046"/>
      <c r="J233" s="1084"/>
    </row>
    <row r="234" spans="1:10" ht="14.4" x14ac:dyDescent="0.3">
      <c r="A234" s="1044"/>
      <c r="B234" s="1301" t="s">
        <v>1928</v>
      </c>
      <c r="C234" s="1044"/>
      <c r="D234" s="1044"/>
      <c r="E234" s="1044"/>
      <c r="F234" s="1044"/>
      <c r="G234" s="1046"/>
      <c r="H234" s="1046"/>
      <c r="I234" s="1046"/>
      <c r="J234" s="1084"/>
    </row>
    <row r="235" spans="1:10" ht="14.4" x14ac:dyDescent="0.3">
      <c r="A235" s="1044" t="s">
        <v>1403</v>
      </c>
      <c r="B235" s="1044"/>
      <c r="C235" s="1044"/>
      <c r="D235" s="1044"/>
      <c r="E235" s="1044"/>
      <c r="F235" s="1044"/>
      <c r="G235" s="1046"/>
      <c r="H235" s="1046"/>
      <c r="I235" s="1046"/>
      <c r="J235" s="1084"/>
    </row>
    <row r="236" spans="1:10" ht="14.4" x14ac:dyDescent="0.3">
      <c r="A236" s="1044" t="s">
        <v>1743</v>
      </c>
      <c r="B236" s="1592" t="s">
        <v>2136</v>
      </c>
      <c r="C236" s="1593"/>
      <c r="D236" s="1044"/>
      <c r="E236" s="1044"/>
      <c r="F236" s="1044"/>
      <c r="G236" s="1046">
        <v>8548</v>
      </c>
      <c r="H236" s="1046"/>
      <c r="I236" s="1046"/>
      <c r="J236" s="1085" t="s">
        <v>1766</v>
      </c>
    </row>
    <row r="237" spans="1:10" ht="14.4" x14ac:dyDescent="0.3">
      <c r="A237" s="1044"/>
      <c r="B237" s="1593" t="s">
        <v>1744</v>
      </c>
      <c r="C237" s="1593"/>
      <c r="D237" s="1044"/>
      <c r="E237" s="1044"/>
      <c r="F237" s="1044"/>
      <c r="G237" s="1046">
        <v>10000</v>
      </c>
      <c r="H237" s="1046"/>
      <c r="I237" s="1046"/>
      <c r="J237" s="1084" t="s">
        <v>1745</v>
      </c>
    </row>
    <row r="238" spans="1:10" ht="14.4" x14ac:dyDescent="0.3">
      <c r="A238" s="1044"/>
      <c r="B238" s="1594"/>
      <c r="C238" s="1594" t="s">
        <v>2141</v>
      </c>
      <c r="D238" s="1044"/>
      <c r="E238" s="1044"/>
      <c r="F238" s="1044"/>
      <c r="G238" s="1046"/>
      <c r="H238" s="1046"/>
      <c r="I238" s="1046">
        <v>8548</v>
      </c>
      <c r="J238" s="1085" t="s">
        <v>1766</v>
      </c>
    </row>
    <row r="239" spans="1:10" ht="14.4" x14ac:dyDescent="0.3">
      <c r="A239" s="1044"/>
      <c r="B239" s="1044"/>
      <c r="C239" s="1044" t="s">
        <v>537</v>
      </c>
      <c r="D239" s="1044"/>
      <c r="E239" s="1044"/>
      <c r="F239" s="1044"/>
      <c r="G239" s="1046"/>
      <c r="H239" s="1046"/>
      <c r="I239" s="1046">
        <v>10000</v>
      </c>
      <c r="J239" s="1084" t="s">
        <v>1745</v>
      </c>
    </row>
    <row r="240" spans="1:10" ht="14.4" x14ac:dyDescent="0.3">
      <c r="A240" s="1044"/>
      <c r="B240" s="1044"/>
      <c r="C240" s="1044"/>
      <c r="D240" s="1044"/>
      <c r="E240" s="1044"/>
      <c r="F240" s="1044"/>
      <c r="G240" s="1046"/>
      <c r="H240" s="1046"/>
      <c r="I240" s="1046"/>
      <c r="J240" s="1084"/>
    </row>
    <row r="241" spans="1:10" ht="14.4" x14ac:dyDescent="0.3">
      <c r="A241" s="1044"/>
      <c r="B241" s="1301" t="s">
        <v>1929</v>
      </c>
      <c r="C241" s="1044"/>
      <c r="D241" s="1044"/>
      <c r="E241" s="1044"/>
      <c r="F241" s="1044"/>
      <c r="G241" s="1046"/>
      <c r="H241" s="1046"/>
      <c r="I241" s="1046"/>
      <c r="J241" s="1084"/>
    </row>
    <row r="242" spans="1:10" ht="14.4" x14ac:dyDescent="0.3">
      <c r="A242" s="1044" t="s">
        <v>1403</v>
      </c>
      <c r="B242" s="1044"/>
      <c r="C242" s="1044"/>
      <c r="D242" s="1044"/>
      <c r="E242" s="1044"/>
      <c r="F242" s="1044"/>
      <c r="G242" s="1046"/>
      <c r="H242" s="1046"/>
      <c r="I242" s="1046"/>
      <c r="J242" s="1084"/>
    </row>
    <row r="243" spans="1:10" ht="14.4" x14ac:dyDescent="0.3">
      <c r="A243" s="1044" t="s">
        <v>1746</v>
      </c>
      <c r="B243" s="1592" t="s">
        <v>2137</v>
      </c>
      <c r="C243" s="1044"/>
      <c r="D243" s="1044"/>
      <c r="E243" s="1044"/>
      <c r="F243" s="1044"/>
      <c r="G243" s="1046">
        <v>251335</v>
      </c>
      <c r="H243" s="1046"/>
      <c r="I243" s="1046"/>
      <c r="J243" s="1085" t="s">
        <v>1766</v>
      </c>
    </row>
    <row r="244" spans="1:10" ht="14.4" x14ac:dyDescent="0.3">
      <c r="A244" s="1044"/>
      <c r="B244" s="1594"/>
      <c r="C244" s="1594" t="s">
        <v>2141</v>
      </c>
      <c r="D244" s="1044"/>
      <c r="E244" s="1044"/>
      <c r="F244" s="1044"/>
      <c r="G244" s="1046"/>
      <c r="H244" s="1046"/>
      <c r="I244" s="1046">
        <v>251335</v>
      </c>
      <c r="J244" s="1085" t="s">
        <v>1766</v>
      </c>
    </row>
    <row r="245" spans="1:10" ht="14.4" x14ac:dyDescent="0.3">
      <c r="A245" s="1044"/>
      <c r="B245" s="1044"/>
      <c r="C245" s="1044"/>
      <c r="D245" s="1044"/>
      <c r="E245" s="1044"/>
      <c r="F245" s="1044"/>
      <c r="G245" s="1046"/>
      <c r="H245" s="1046"/>
      <c r="I245" s="1046"/>
      <c r="J245" s="1084"/>
    </row>
    <row r="246" spans="1:10" ht="14.4" x14ac:dyDescent="0.3">
      <c r="A246" s="1044"/>
      <c r="B246" s="1044" t="s">
        <v>1751</v>
      </c>
      <c r="C246" s="1044"/>
      <c r="D246" s="1044"/>
      <c r="E246" s="1044"/>
      <c r="F246" s="1044"/>
      <c r="G246" s="1046"/>
      <c r="H246" s="1046"/>
      <c r="I246" s="1046"/>
      <c r="J246" s="1084"/>
    </row>
    <row r="248" spans="1:10" ht="14.4" x14ac:dyDescent="0.3">
      <c r="A248" s="1054" t="s">
        <v>1759</v>
      </c>
      <c r="B248" s="1044"/>
      <c r="C248" s="1044"/>
      <c r="D248" s="1044"/>
      <c r="E248" s="1044"/>
      <c r="F248" s="1044"/>
      <c r="G248" s="1046"/>
      <c r="H248" s="1046"/>
      <c r="I248" s="1046"/>
      <c r="J248" s="1084"/>
    </row>
    <row r="249" spans="1:10" ht="14.4" x14ac:dyDescent="0.3">
      <c r="A249" s="1044" t="s">
        <v>1403</v>
      </c>
      <c r="B249" s="1044"/>
      <c r="C249" s="1044"/>
      <c r="D249" s="1044"/>
      <c r="E249" s="1044"/>
      <c r="F249" s="1044"/>
      <c r="G249" s="1046"/>
      <c r="H249" s="1046"/>
      <c r="I249" s="1046"/>
      <c r="J249" s="1084"/>
    </row>
    <row r="250" spans="1:10" ht="14.4" x14ac:dyDescent="0.3">
      <c r="A250" s="1044" t="s">
        <v>1733</v>
      </c>
      <c r="B250" s="1044" t="s">
        <v>1385</v>
      </c>
      <c r="C250" s="1044"/>
      <c r="D250" s="1044"/>
      <c r="E250" s="1044"/>
      <c r="F250" s="1044"/>
      <c r="G250" s="1046">
        <v>100000</v>
      </c>
      <c r="H250" s="1046"/>
      <c r="I250" s="1046"/>
      <c r="J250" s="1084" t="s">
        <v>1734</v>
      </c>
    </row>
    <row r="251" spans="1:10" ht="14.4" x14ac:dyDescent="0.3">
      <c r="A251" s="1044"/>
      <c r="B251" s="1044"/>
      <c r="C251" s="1044" t="s">
        <v>1735</v>
      </c>
      <c r="D251" s="1044"/>
      <c r="E251" s="1044"/>
      <c r="F251" s="1044"/>
      <c r="G251" s="1046"/>
      <c r="H251" s="1046"/>
      <c r="I251" s="1046">
        <v>100000</v>
      </c>
      <c r="J251" s="1084" t="s">
        <v>1734</v>
      </c>
    </row>
    <row r="252" spans="1:10" ht="14.4" x14ac:dyDescent="0.3">
      <c r="A252" s="1044"/>
      <c r="B252" s="1044"/>
      <c r="C252" s="1044"/>
      <c r="D252" s="1044"/>
      <c r="E252" s="1044"/>
      <c r="F252" s="1044"/>
      <c r="G252" s="1046"/>
      <c r="H252" s="1046"/>
      <c r="I252" s="1046"/>
      <c r="J252" s="1084"/>
    </row>
    <row r="253" spans="1:10" ht="14.4" x14ac:dyDescent="0.3">
      <c r="A253" s="1044"/>
      <c r="B253" s="1044" t="s">
        <v>1736</v>
      </c>
      <c r="C253" s="1044"/>
      <c r="D253" s="1044"/>
      <c r="E253" s="1044"/>
      <c r="F253" s="1044"/>
      <c r="G253" s="1046"/>
      <c r="H253" s="1046"/>
      <c r="I253" s="1046"/>
      <c r="J253" s="1084"/>
    </row>
    <row r="254" spans="1:10" ht="14.4" x14ac:dyDescent="0.3">
      <c r="A254" s="1044" t="s">
        <v>1403</v>
      </c>
      <c r="B254" s="1044"/>
      <c r="C254" s="1044"/>
      <c r="D254" s="1044"/>
      <c r="E254" s="1044"/>
      <c r="F254" s="1044"/>
      <c r="G254" s="1046"/>
      <c r="H254" s="1046"/>
      <c r="I254" s="1046"/>
      <c r="J254" s="1084"/>
    </row>
    <row r="255" spans="1:10" ht="14.4" x14ac:dyDescent="0.3">
      <c r="A255" s="1044" t="s">
        <v>1737</v>
      </c>
      <c r="B255" s="1592" t="s">
        <v>2138</v>
      </c>
      <c r="C255" s="1044"/>
      <c r="D255" s="1044"/>
      <c r="E255" s="1044"/>
      <c r="F255" s="1044"/>
      <c r="G255" s="1046">
        <v>50000</v>
      </c>
      <c r="H255" s="1046"/>
      <c r="I255" s="1046"/>
      <c r="J255" s="1086" t="s">
        <v>1386</v>
      </c>
    </row>
    <row r="256" spans="1:10" ht="14.4" x14ac:dyDescent="0.3">
      <c r="A256" s="1044"/>
      <c r="B256" s="1591"/>
      <c r="C256" s="1589" t="s">
        <v>2139</v>
      </c>
      <c r="D256" s="1044"/>
      <c r="E256" s="1044"/>
      <c r="F256" s="1044"/>
      <c r="G256" s="1046"/>
      <c r="H256" s="1046"/>
      <c r="I256" s="1046">
        <v>50000</v>
      </c>
      <c r="J256" s="1086" t="s">
        <v>1386</v>
      </c>
    </row>
    <row r="257" spans="1:10" ht="14.4" x14ac:dyDescent="0.3">
      <c r="A257" s="1044"/>
      <c r="B257" s="1044"/>
      <c r="C257" s="1044"/>
      <c r="D257" s="1044"/>
      <c r="E257" s="1044"/>
      <c r="F257" s="1044"/>
      <c r="G257" s="1046"/>
      <c r="H257" s="1046"/>
      <c r="I257" s="1046"/>
      <c r="J257" s="1084"/>
    </row>
    <row r="258" spans="1:10" ht="14.4" x14ac:dyDescent="0.3">
      <c r="A258" s="1044"/>
      <c r="B258" s="1044" t="s">
        <v>1753</v>
      </c>
      <c r="C258" s="1044"/>
      <c r="D258" s="1044"/>
      <c r="E258" s="1044"/>
      <c r="F258" s="1044"/>
      <c r="G258" s="1046"/>
      <c r="H258" s="1046"/>
      <c r="I258" s="1046"/>
      <c r="J258" s="1084"/>
    </row>
    <row r="259" spans="1:10" ht="14.4" x14ac:dyDescent="0.3">
      <c r="A259" s="1044" t="s">
        <v>1403</v>
      </c>
      <c r="B259" s="1044"/>
      <c r="C259" s="1044"/>
      <c r="D259" s="1044"/>
      <c r="E259" s="1044"/>
      <c r="F259" s="1044"/>
      <c r="G259" s="1046"/>
      <c r="H259" s="1046"/>
      <c r="I259" s="1046"/>
      <c r="J259" s="1084"/>
    </row>
    <row r="260" spans="1:10" ht="14.4" x14ac:dyDescent="0.3">
      <c r="A260" s="1044" t="s">
        <v>1740</v>
      </c>
      <c r="B260" s="1595" t="s">
        <v>2140</v>
      </c>
      <c r="C260" s="1593"/>
      <c r="D260" s="1044"/>
      <c r="E260" s="1044"/>
      <c r="F260" s="1044"/>
      <c r="G260" s="1046">
        <v>44450</v>
      </c>
      <c r="H260" s="1046"/>
      <c r="I260" s="1046"/>
      <c r="J260" s="1085" t="s">
        <v>1766</v>
      </c>
    </row>
    <row r="261" spans="1:10" ht="14.4" x14ac:dyDescent="0.3">
      <c r="A261" s="1044"/>
      <c r="B261" s="1593" t="s">
        <v>1741</v>
      </c>
      <c r="C261" s="1593"/>
      <c r="D261" s="1044"/>
      <c r="E261" s="1044"/>
      <c r="F261" s="1044"/>
      <c r="G261" s="1046">
        <v>50000</v>
      </c>
      <c r="H261" s="1046"/>
      <c r="I261" s="1046"/>
      <c r="J261" s="1084" t="s">
        <v>1742</v>
      </c>
    </row>
    <row r="262" spans="1:10" ht="14.4" x14ac:dyDescent="0.3">
      <c r="A262" s="1044"/>
      <c r="B262" s="1594"/>
      <c r="C262" s="1594" t="s">
        <v>2141</v>
      </c>
      <c r="D262" s="1044"/>
      <c r="E262" s="1044"/>
      <c r="F262" s="1044"/>
      <c r="G262" s="1046"/>
      <c r="H262" s="1046"/>
      <c r="I262" s="1046">
        <v>44450</v>
      </c>
      <c r="J262" s="1085" t="s">
        <v>1766</v>
      </c>
    </row>
    <row r="263" spans="1:10" ht="14.4" x14ac:dyDescent="0.3">
      <c r="A263" s="1044"/>
      <c r="B263" s="1044"/>
      <c r="C263" s="1044" t="s">
        <v>537</v>
      </c>
      <c r="D263" s="1044"/>
      <c r="E263" s="1044"/>
      <c r="F263" s="1044"/>
      <c r="G263" s="1046"/>
      <c r="H263" s="1046"/>
      <c r="I263" s="1046">
        <v>50000</v>
      </c>
      <c r="J263" s="1084" t="s">
        <v>1742</v>
      </c>
    </row>
    <row r="264" spans="1:10" ht="14.4" x14ac:dyDescent="0.3">
      <c r="A264" s="1044"/>
      <c r="B264" s="1044"/>
      <c r="C264" s="1044"/>
      <c r="D264" s="1044"/>
      <c r="E264" s="1044"/>
      <c r="F264" s="1044"/>
      <c r="G264" s="1046"/>
      <c r="H264" s="1046"/>
      <c r="I264" s="1046"/>
      <c r="J264" s="1084"/>
    </row>
    <row r="265" spans="1:10" ht="14.4" x14ac:dyDescent="0.3">
      <c r="A265" s="1044"/>
      <c r="B265" s="1301" t="s">
        <v>1928</v>
      </c>
      <c r="C265" s="1044"/>
      <c r="D265" s="1044"/>
      <c r="E265" s="1044"/>
      <c r="F265" s="1044"/>
      <c r="G265" s="1046"/>
      <c r="H265" s="1046"/>
      <c r="I265" s="1046"/>
      <c r="J265" s="1084"/>
    </row>
    <row r="266" spans="1:10" ht="14.4" x14ac:dyDescent="0.3">
      <c r="A266" s="1044" t="s">
        <v>1403</v>
      </c>
      <c r="B266" s="1044"/>
      <c r="C266" s="1044"/>
      <c r="D266" s="1044"/>
      <c r="E266" s="1044"/>
      <c r="F266" s="1044"/>
      <c r="G266" s="1046"/>
      <c r="H266" s="1046"/>
      <c r="I266" s="1046"/>
      <c r="J266" s="1084"/>
    </row>
    <row r="267" spans="1:10" ht="14.4" x14ac:dyDescent="0.3">
      <c r="A267" s="1044" t="s">
        <v>1743</v>
      </c>
      <c r="B267" s="1592" t="s">
        <v>2136</v>
      </c>
      <c r="C267" s="1593"/>
      <c r="D267" s="1044"/>
      <c r="E267" s="1044"/>
      <c r="F267" s="1044"/>
      <c r="G267" s="1046">
        <v>8890</v>
      </c>
      <c r="H267" s="1046"/>
      <c r="I267" s="1046"/>
      <c r="J267" s="1085" t="s">
        <v>1766</v>
      </c>
    </row>
    <row r="268" spans="1:10" ht="14.4" x14ac:dyDescent="0.3">
      <c r="A268" s="1044"/>
      <c r="B268" s="1593" t="s">
        <v>1744</v>
      </c>
      <c r="C268" s="1593"/>
      <c r="D268" s="1044"/>
      <c r="E268" s="1044"/>
      <c r="F268" s="1044"/>
      <c r="G268" s="1046">
        <v>10000</v>
      </c>
      <c r="H268" s="1046"/>
      <c r="I268" s="1046"/>
      <c r="J268" s="1084" t="s">
        <v>1745</v>
      </c>
    </row>
    <row r="269" spans="1:10" ht="14.4" x14ac:dyDescent="0.3">
      <c r="A269" s="1044"/>
      <c r="B269" s="1594"/>
      <c r="C269" s="1594" t="s">
        <v>2141</v>
      </c>
      <c r="D269" s="1044"/>
      <c r="E269" s="1044"/>
      <c r="F269" s="1044"/>
      <c r="G269" s="1046"/>
      <c r="H269" s="1046"/>
      <c r="I269" s="1046">
        <v>8890</v>
      </c>
      <c r="J269" s="1085" t="s">
        <v>1766</v>
      </c>
    </row>
    <row r="270" spans="1:10" ht="14.4" x14ac:dyDescent="0.3">
      <c r="A270" s="1044"/>
      <c r="B270" s="1044"/>
      <c r="C270" s="1044" t="s">
        <v>537</v>
      </c>
      <c r="D270" s="1044"/>
      <c r="E270" s="1044"/>
      <c r="F270" s="1044"/>
      <c r="G270" s="1046"/>
      <c r="H270" s="1046"/>
      <c r="I270" s="1046">
        <v>10000</v>
      </c>
      <c r="J270" s="1084" t="s">
        <v>1745</v>
      </c>
    </row>
    <row r="271" spans="1:10" ht="14.4" x14ac:dyDescent="0.3">
      <c r="A271" s="1044"/>
      <c r="B271" s="1044"/>
      <c r="C271" s="1044"/>
      <c r="D271" s="1044"/>
      <c r="E271" s="1044"/>
      <c r="F271" s="1044"/>
      <c r="G271" s="1046"/>
      <c r="H271" s="1046"/>
      <c r="I271" s="1046"/>
      <c r="J271" s="1084"/>
    </row>
    <row r="272" spans="1:10" ht="14.4" x14ac:dyDescent="0.3">
      <c r="A272" s="1044"/>
      <c r="B272" s="1301" t="s">
        <v>1929</v>
      </c>
      <c r="C272" s="1044"/>
      <c r="D272" s="1044"/>
      <c r="E272" s="1044"/>
      <c r="F272" s="1044"/>
      <c r="G272" s="1046"/>
      <c r="H272" s="1046"/>
      <c r="I272" s="1046"/>
      <c r="J272" s="1084"/>
    </row>
    <row r="273" spans="1:10" ht="14.4" x14ac:dyDescent="0.3">
      <c r="A273" s="1044" t="s">
        <v>1403</v>
      </c>
      <c r="B273" s="1044"/>
      <c r="C273" s="1044"/>
      <c r="D273" s="1044"/>
      <c r="E273" s="1044"/>
      <c r="F273" s="1044"/>
      <c r="G273" s="1046"/>
      <c r="H273" s="1046"/>
      <c r="I273" s="1046"/>
      <c r="J273" s="1084"/>
    </row>
    <row r="274" spans="1:10" ht="14.4" x14ac:dyDescent="0.3">
      <c r="A274" s="1044" t="s">
        <v>1746</v>
      </c>
      <c r="B274" s="1592" t="s">
        <v>2137</v>
      </c>
      <c r="C274" s="1044"/>
      <c r="D274" s="1044"/>
      <c r="E274" s="1044"/>
      <c r="F274" s="1044"/>
      <c r="G274" s="1046">
        <v>251335</v>
      </c>
      <c r="H274" s="1046"/>
      <c r="I274" s="1046"/>
      <c r="J274" s="1085" t="s">
        <v>1766</v>
      </c>
    </row>
    <row r="275" spans="1:10" ht="14.4" x14ac:dyDescent="0.3">
      <c r="A275" s="1044"/>
      <c r="B275" s="1594"/>
      <c r="C275" s="1594" t="s">
        <v>2141</v>
      </c>
      <c r="D275" s="1044"/>
      <c r="E275" s="1044"/>
      <c r="F275" s="1044"/>
      <c r="G275" s="1046"/>
      <c r="H275" s="1046"/>
      <c r="I275" s="1046">
        <v>251335</v>
      </c>
      <c r="J275" s="1085" t="s">
        <v>1766</v>
      </c>
    </row>
    <row r="276" spans="1:10" ht="14.4" x14ac:dyDescent="0.3">
      <c r="A276" s="1044"/>
      <c r="B276" s="1044"/>
      <c r="C276" s="1044"/>
      <c r="D276" s="1044"/>
      <c r="E276" s="1044"/>
      <c r="F276" s="1044"/>
      <c r="G276" s="1046"/>
      <c r="H276" s="1046"/>
      <c r="I276" s="1046"/>
      <c r="J276" s="1084"/>
    </row>
    <row r="277" spans="1:10" ht="14.4" x14ac:dyDescent="0.3">
      <c r="A277" s="1044"/>
      <c r="B277" s="1044" t="s">
        <v>1751</v>
      </c>
      <c r="C277" s="1044"/>
      <c r="D277" s="1044"/>
      <c r="E277" s="1044"/>
      <c r="F277" s="1044"/>
      <c r="G277" s="1046"/>
      <c r="H277" s="1046"/>
      <c r="I277" s="1046"/>
      <c r="J277" s="1084"/>
    </row>
    <row r="279" spans="1:10" ht="14.4" x14ac:dyDescent="0.3">
      <c r="A279" s="1054" t="s">
        <v>1760</v>
      </c>
      <c r="B279" s="1044"/>
      <c r="C279" s="1044"/>
      <c r="D279" s="1044"/>
      <c r="E279" s="1044"/>
      <c r="F279" s="1044"/>
      <c r="G279" s="1046"/>
      <c r="H279" s="1046"/>
      <c r="I279" s="1046"/>
      <c r="J279" s="1084"/>
    </row>
    <row r="280" spans="1:10" ht="14.4" x14ac:dyDescent="0.3">
      <c r="A280" s="1044" t="s">
        <v>1403</v>
      </c>
      <c r="B280" s="1044"/>
      <c r="C280" s="1044"/>
      <c r="D280" s="1044"/>
      <c r="E280" s="1044"/>
      <c r="F280" s="1044"/>
      <c r="G280" s="1046"/>
      <c r="H280" s="1046"/>
      <c r="I280" s="1046"/>
      <c r="J280" s="1084"/>
    </row>
    <row r="281" spans="1:10" ht="14.4" x14ac:dyDescent="0.3">
      <c r="A281" s="1044" t="s">
        <v>1733</v>
      </c>
      <c r="B281" s="1044" t="s">
        <v>1385</v>
      </c>
      <c r="C281" s="1044"/>
      <c r="D281" s="1044"/>
      <c r="E281" s="1044"/>
      <c r="F281" s="1044"/>
      <c r="G281" s="1046">
        <v>100000</v>
      </c>
      <c r="H281" s="1046"/>
      <c r="I281" s="1046"/>
      <c r="J281" s="1084" t="s">
        <v>1734</v>
      </c>
    </row>
    <row r="282" spans="1:10" ht="14.4" x14ac:dyDescent="0.3">
      <c r="A282" s="1044"/>
      <c r="B282" s="1044"/>
      <c r="C282" s="1044" t="s">
        <v>1735</v>
      </c>
      <c r="D282" s="1044"/>
      <c r="E282" s="1044"/>
      <c r="F282" s="1044"/>
      <c r="G282" s="1046"/>
      <c r="H282" s="1046"/>
      <c r="I282" s="1046">
        <v>100000</v>
      </c>
      <c r="J282" s="1084" t="s">
        <v>1734</v>
      </c>
    </row>
    <row r="283" spans="1:10" ht="14.4" x14ac:dyDescent="0.3">
      <c r="A283" s="1044"/>
      <c r="B283" s="1044"/>
      <c r="C283" s="1044"/>
      <c r="D283" s="1044"/>
      <c r="E283" s="1044"/>
      <c r="F283" s="1044"/>
      <c r="G283" s="1046"/>
      <c r="H283" s="1046"/>
      <c r="I283" s="1046"/>
      <c r="J283" s="1084"/>
    </row>
    <row r="284" spans="1:10" ht="14.4" x14ac:dyDescent="0.3">
      <c r="A284" s="1044"/>
      <c r="B284" s="1044" t="s">
        <v>1736</v>
      </c>
      <c r="C284" s="1044"/>
      <c r="D284" s="1044"/>
      <c r="E284" s="1044"/>
      <c r="F284" s="1044"/>
      <c r="G284" s="1046"/>
      <c r="H284" s="1046"/>
      <c r="I284" s="1046"/>
      <c r="J284" s="1084"/>
    </row>
    <row r="285" spans="1:10" ht="14.4" x14ac:dyDescent="0.3">
      <c r="A285" s="1044" t="s">
        <v>1403</v>
      </c>
      <c r="B285" s="1044"/>
      <c r="C285" s="1044"/>
      <c r="D285" s="1044"/>
      <c r="E285" s="1044"/>
      <c r="F285" s="1044"/>
      <c r="G285" s="1046"/>
      <c r="H285" s="1046"/>
      <c r="I285" s="1046"/>
      <c r="J285" s="1084"/>
    </row>
    <row r="286" spans="1:10" ht="14.4" x14ac:dyDescent="0.3">
      <c r="A286" s="1044" t="s">
        <v>1737</v>
      </c>
      <c r="B286" s="1592" t="s">
        <v>2138</v>
      </c>
      <c r="C286" s="1044"/>
      <c r="D286" s="1044"/>
      <c r="E286" s="1044"/>
      <c r="F286" s="1044"/>
      <c r="G286" s="1046">
        <v>50000</v>
      </c>
      <c r="H286" s="1046"/>
      <c r="I286" s="1046"/>
      <c r="J286" s="1086" t="s">
        <v>1386</v>
      </c>
    </row>
    <row r="287" spans="1:10" ht="14.4" x14ac:dyDescent="0.3">
      <c r="A287" s="1044"/>
      <c r="B287" s="1591"/>
      <c r="C287" s="1589" t="s">
        <v>2139</v>
      </c>
      <c r="D287" s="1044"/>
      <c r="E287" s="1044"/>
      <c r="F287" s="1044"/>
      <c r="G287" s="1046"/>
      <c r="H287" s="1046"/>
      <c r="I287" s="1046">
        <v>50000</v>
      </c>
      <c r="J287" s="1086" t="s">
        <v>1386</v>
      </c>
    </row>
    <row r="288" spans="1:10" ht="14.4" x14ac:dyDescent="0.3">
      <c r="A288" s="1044"/>
      <c r="B288" s="1044"/>
      <c r="C288" s="1044"/>
      <c r="D288" s="1044"/>
      <c r="E288" s="1044"/>
      <c r="F288" s="1044"/>
      <c r="G288" s="1046"/>
      <c r="H288" s="1046"/>
      <c r="I288" s="1046"/>
      <c r="J288" s="1084"/>
    </row>
    <row r="289" spans="1:10" ht="14.4" x14ac:dyDescent="0.3">
      <c r="A289" s="1044"/>
      <c r="B289" s="1044" t="s">
        <v>1753</v>
      </c>
      <c r="C289" s="1044"/>
      <c r="D289" s="1044"/>
      <c r="E289" s="1044"/>
      <c r="F289" s="1044"/>
      <c r="G289" s="1046"/>
      <c r="H289" s="1046"/>
      <c r="I289" s="1046"/>
      <c r="J289" s="1084"/>
    </row>
    <row r="290" spans="1:10" ht="14.4" x14ac:dyDescent="0.3">
      <c r="A290" s="1044" t="s">
        <v>1403</v>
      </c>
      <c r="B290" s="1044"/>
      <c r="C290" s="1044"/>
      <c r="D290" s="1044"/>
      <c r="E290" s="1044"/>
      <c r="F290" s="1044"/>
      <c r="G290" s="1046"/>
      <c r="H290" s="1046"/>
      <c r="I290" s="1046"/>
      <c r="J290" s="1084"/>
    </row>
    <row r="291" spans="1:10" ht="14.4" x14ac:dyDescent="0.3">
      <c r="A291" s="1044" t="s">
        <v>1740</v>
      </c>
      <c r="B291" s="1595" t="s">
        <v>2140</v>
      </c>
      <c r="C291" s="1593"/>
      <c r="D291" s="1044"/>
      <c r="E291" s="1044"/>
      <c r="F291" s="1044"/>
      <c r="G291" s="1046">
        <v>46228</v>
      </c>
      <c r="H291" s="1046"/>
      <c r="I291" s="1046"/>
      <c r="J291" s="1085" t="s">
        <v>1766</v>
      </c>
    </row>
    <row r="292" spans="1:10" ht="14.4" x14ac:dyDescent="0.3">
      <c r="A292" s="1044"/>
      <c r="B292" s="1593" t="s">
        <v>1741</v>
      </c>
      <c r="C292" s="1593"/>
      <c r="D292" s="1044"/>
      <c r="E292" s="1044"/>
      <c r="F292" s="1044"/>
      <c r="G292" s="1046">
        <v>50000</v>
      </c>
      <c r="H292" s="1046"/>
      <c r="I292" s="1046"/>
      <c r="J292" s="1084" t="s">
        <v>1742</v>
      </c>
    </row>
    <row r="293" spans="1:10" ht="14.4" x14ac:dyDescent="0.3">
      <c r="A293" s="1044"/>
      <c r="B293" s="1594"/>
      <c r="C293" s="1594" t="s">
        <v>2141</v>
      </c>
      <c r="D293" s="1044"/>
      <c r="E293" s="1044"/>
      <c r="F293" s="1044"/>
      <c r="G293" s="1046"/>
      <c r="H293" s="1046"/>
      <c r="I293" s="1046">
        <v>46228</v>
      </c>
      <c r="J293" s="1085" t="s">
        <v>1766</v>
      </c>
    </row>
    <row r="294" spans="1:10" ht="14.4" x14ac:dyDescent="0.3">
      <c r="A294" s="1044"/>
      <c r="B294" s="1044"/>
      <c r="C294" s="1044" t="s">
        <v>537</v>
      </c>
      <c r="D294" s="1044"/>
      <c r="E294" s="1044"/>
      <c r="F294" s="1044"/>
      <c r="G294" s="1046"/>
      <c r="H294" s="1046"/>
      <c r="I294" s="1046">
        <v>50000</v>
      </c>
      <c r="J294" s="1084" t="s">
        <v>1742</v>
      </c>
    </row>
    <row r="295" spans="1:10" ht="14.4" x14ac:dyDescent="0.3">
      <c r="A295" s="1044"/>
      <c r="B295" s="1044"/>
      <c r="C295" s="1044"/>
      <c r="D295" s="1044"/>
      <c r="E295" s="1044"/>
      <c r="F295" s="1044"/>
      <c r="G295" s="1046"/>
      <c r="H295" s="1046"/>
      <c r="I295" s="1046"/>
      <c r="J295" s="1084"/>
    </row>
    <row r="296" spans="1:10" ht="14.4" x14ac:dyDescent="0.3">
      <c r="A296" s="1044"/>
      <c r="B296" s="1301" t="s">
        <v>1928</v>
      </c>
      <c r="C296" s="1044"/>
      <c r="D296" s="1044"/>
      <c r="E296" s="1044"/>
      <c r="F296" s="1044"/>
      <c r="G296" s="1046"/>
      <c r="H296" s="1046"/>
      <c r="I296" s="1046"/>
      <c r="J296" s="1084"/>
    </row>
    <row r="297" spans="1:10" ht="14.4" x14ac:dyDescent="0.3">
      <c r="A297" s="1044" t="s">
        <v>1403</v>
      </c>
      <c r="B297" s="1044"/>
      <c r="C297" s="1044"/>
      <c r="D297" s="1044"/>
      <c r="E297" s="1044"/>
      <c r="F297" s="1044"/>
      <c r="G297" s="1046"/>
      <c r="H297" s="1046"/>
      <c r="I297" s="1046"/>
      <c r="J297" s="1084"/>
    </row>
    <row r="298" spans="1:10" ht="14.4" x14ac:dyDescent="0.3">
      <c r="A298" s="1044" t="s">
        <v>1743</v>
      </c>
      <c r="B298" s="1592" t="s">
        <v>2136</v>
      </c>
      <c r="C298" s="1593"/>
      <c r="D298" s="1044"/>
      <c r="E298" s="1044"/>
      <c r="F298" s="1044"/>
      <c r="G298" s="1046">
        <v>9246</v>
      </c>
      <c r="H298" s="1046"/>
      <c r="I298" s="1046"/>
      <c r="J298" s="1085" t="s">
        <v>1766</v>
      </c>
    </row>
    <row r="299" spans="1:10" ht="14.4" x14ac:dyDescent="0.3">
      <c r="A299" s="1044"/>
      <c r="B299" s="1593" t="s">
        <v>1744</v>
      </c>
      <c r="C299" s="1593"/>
      <c r="D299" s="1044"/>
      <c r="E299" s="1044"/>
      <c r="F299" s="1044"/>
      <c r="G299" s="1046">
        <v>10000</v>
      </c>
      <c r="H299" s="1046"/>
      <c r="I299" s="1046"/>
      <c r="J299" s="1084" t="s">
        <v>1745</v>
      </c>
    </row>
    <row r="300" spans="1:10" ht="14.4" x14ac:dyDescent="0.3">
      <c r="A300" s="1044"/>
      <c r="B300" s="1594"/>
      <c r="C300" s="1594" t="s">
        <v>2141</v>
      </c>
      <c r="D300" s="1044"/>
      <c r="E300" s="1044"/>
      <c r="F300" s="1044"/>
      <c r="G300" s="1046"/>
      <c r="H300" s="1046"/>
      <c r="I300" s="1046">
        <v>9246</v>
      </c>
      <c r="J300" s="1085" t="s">
        <v>1766</v>
      </c>
    </row>
    <row r="301" spans="1:10" ht="14.4" x14ac:dyDescent="0.3">
      <c r="A301" s="1044"/>
      <c r="B301" s="1044"/>
      <c r="C301" s="1044" t="s">
        <v>537</v>
      </c>
      <c r="D301" s="1044"/>
      <c r="E301" s="1044"/>
      <c r="F301" s="1044"/>
      <c r="G301" s="1046"/>
      <c r="H301" s="1046"/>
      <c r="I301" s="1046">
        <v>10000</v>
      </c>
      <c r="J301" s="1084" t="s">
        <v>1745</v>
      </c>
    </row>
    <row r="302" spans="1:10" ht="14.4" x14ac:dyDescent="0.3">
      <c r="A302" s="1044"/>
      <c r="B302" s="1044"/>
      <c r="C302" s="1044"/>
      <c r="D302" s="1044"/>
      <c r="E302" s="1044"/>
      <c r="F302" s="1044"/>
      <c r="G302" s="1046"/>
      <c r="H302" s="1046"/>
      <c r="I302" s="1046"/>
      <c r="J302" s="1084"/>
    </row>
    <row r="303" spans="1:10" ht="14.4" x14ac:dyDescent="0.3">
      <c r="A303" s="1044"/>
      <c r="B303" s="1301" t="s">
        <v>1929</v>
      </c>
      <c r="C303" s="1044"/>
      <c r="D303" s="1044"/>
      <c r="E303" s="1044"/>
      <c r="F303" s="1044"/>
      <c r="G303" s="1046"/>
      <c r="H303" s="1046"/>
      <c r="I303" s="1046"/>
      <c r="J303" s="1084"/>
    </row>
    <row r="304" spans="1:10" ht="14.4" x14ac:dyDescent="0.3">
      <c r="A304" s="1044" t="s">
        <v>1403</v>
      </c>
      <c r="B304" s="1044"/>
      <c r="C304" s="1044"/>
      <c r="D304" s="1044"/>
      <c r="E304" s="1044"/>
      <c r="F304" s="1044"/>
      <c r="G304" s="1046"/>
      <c r="H304" s="1046"/>
      <c r="I304" s="1046"/>
      <c r="J304" s="1084"/>
    </row>
    <row r="305" spans="1:10" ht="14.4" x14ac:dyDescent="0.3">
      <c r="A305" s="1044" t="s">
        <v>1746</v>
      </c>
      <c r="B305" s="1592" t="s">
        <v>2137</v>
      </c>
      <c r="C305" s="1044"/>
      <c r="D305" s="1044"/>
      <c r="E305" s="1044"/>
      <c r="F305" s="1044"/>
      <c r="G305" s="1046">
        <v>251335</v>
      </c>
      <c r="H305" s="1046"/>
      <c r="I305" s="1046"/>
      <c r="J305" s="1085" t="s">
        <v>1766</v>
      </c>
    </row>
    <row r="306" spans="1:10" ht="14.4" x14ac:dyDescent="0.3">
      <c r="A306" s="1044"/>
      <c r="B306" s="1594"/>
      <c r="C306" s="1594" t="s">
        <v>2141</v>
      </c>
      <c r="D306" s="1044"/>
      <c r="E306" s="1044"/>
      <c r="F306" s="1044"/>
      <c r="G306" s="1046"/>
      <c r="H306" s="1046"/>
      <c r="I306" s="1046">
        <v>251335</v>
      </c>
      <c r="J306" s="1085" t="s">
        <v>1766</v>
      </c>
    </row>
    <row r="307" spans="1:10" ht="14.4" x14ac:dyDescent="0.3">
      <c r="A307" s="1044"/>
      <c r="B307" s="1044"/>
      <c r="C307" s="1044"/>
      <c r="D307" s="1044"/>
      <c r="E307" s="1044"/>
      <c r="F307" s="1044"/>
      <c r="G307" s="1046"/>
      <c r="H307" s="1046"/>
      <c r="I307" s="1046"/>
      <c r="J307" s="1084"/>
    </row>
    <row r="308" spans="1:10" ht="14.4" x14ac:dyDescent="0.3">
      <c r="A308" s="1044"/>
      <c r="B308" s="1044" t="s">
        <v>1751</v>
      </c>
      <c r="C308" s="1044"/>
      <c r="D308" s="1044"/>
      <c r="E308" s="1044"/>
      <c r="F308" s="1044"/>
      <c r="G308" s="1046"/>
      <c r="H308" s="1046"/>
      <c r="I308" s="1046"/>
      <c r="J308" s="1084"/>
    </row>
    <row r="310" spans="1:10" ht="14.4" x14ac:dyDescent="0.3">
      <c r="A310" s="1054" t="s">
        <v>1761</v>
      </c>
      <c r="B310" s="1044"/>
      <c r="C310" s="1044"/>
      <c r="D310" s="1044"/>
      <c r="E310" s="1044"/>
      <c r="F310" s="1044"/>
      <c r="G310" s="1046"/>
      <c r="H310" s="1046"/>
      <c r="I310" s="1046"/>
      <c r="J310" s="1084"/>
    </row>
    <row r="311" spans="1:10" ht="14.4" x14ac:dyDescent="0.3">
      <c r="A311" s="1044" t="s">
        <v>1403</v>
      </c>
      <c r="B311" s="1044"/>
      <c r="C311" s="1044"/>
      <c r="D311" s="1044"/>
      <c r="E311" s="1044"/>
      <c r="F311" s="1044"/>
      <c r="G311" s="1046"/>
      <c r="H311" s="1046"/>
      <c r="I311" s="1046"/>
      <c r="J311" s="1084"/>
    </row>
    <row r="312" spans="1:10" ht="14.4" x14ac:dyDescent="0.3">
      <c r="A312" s="1044" t="s">
        <v>1733</v>
      </c>
      <c r="B312" s="1044" t="s">
        <v>1385</v>
      </c>
      <c r="C312" s="1044"/>
      <c r="D312" s="1044"/>
      <c r="E312" s="1044"/>
      <c r="F312" s="1044"/>
      <c r="G312" s="1046">
        <v>100000</v>
      </c>
      <c r="H312" s="1046"/>
      <c r="I312" s="1046"/>
      <c r="J312" s="1084" t="s">
        <v>1734</v>
      </c>
    </row>
    <row r="313" spans="1:10" ht="14.4" x14ac:dyDescent="0.3">
      <c r="A313" s="1044"/>
      <c r="B313" s="1044"/>
      <c r="C313" s="1044" t="s">
        <v>1735</v>
      </c>
      <c r="D313" s="1044"/>
      <c r="E313" s="1044"/>
      <c r="F313" s="1044"/>
      <c r="G313" s="1046"/>
      <c r="H313" s="1046"/>
      <c r="I313" s="1046">
        <v>100000</v>
      </c>
      <c r="J313" s="1084" t="s">
        <v>1734</v>
      </c>
    </row>
    <row r="314" spans="1:10" ht="14.4" x14ac:dyDescent="0.3">
      <c r="A314" s="1044"/>
      <c r="B314" s="1044"/>
      <c r="C314" s="1044"/>
      <c r="D314" s="1044"/>
      <c r="E314" s="1044"/>
      <c r="F314" s="1044"/>
      <c r="G314" s="1046"/>
      <c r="H314" s="1046"/>
      <c r="I314" s="1046"/>
      <c r="J314" s="1084"/>
    </row>
    <row r="315" spans="1:10" ht="14.4" x14ac:dyDescent="0.3">
      <c r="A315" s="1044"/>
      <c r="B315" s="1044" t="s">
        <v>1736</v>
      </c>
      <c r="C315" s="1044"/>
      <c r="D315" s="1044"/>
      <c r="E315" s="1044"/>
      <c r="F315" s="1044"/>
      <c r="G315" s="1046"/>
      <c r="H315" s="1046"/>
      <c r="I315" s="1046"/>
      <c r="J315" s="1084"/>
    </row>
    <row r="316" spans="1:10" ht="14.4" x14ac:dyDescent="0.3">
      <c r="A316" s="1044" t="s">
        <v>1403</v>
      </c>
      <c r="B316" s="1044"/>
      <c r="C316" s="1044"/>
      <c r="D316" s="1044"/>
      <c r="E316" s="1044"/>
      <c r="F316" s="1044"/>
      <c r="G316" s="1046"/>
      <c r="H316" s="1046"/>
      <c r="I316" s="1046"/>
      <c r="J316" s="1084"/>
    </row>
    <row r="317" spans="1:10" ht="14.4" x14ac:dyDescent="0.3">
      <c r="A317" s="1044" t="s">
        <v>1737</v>
      </c>
      <c r="B317" s="1592" t="s">
        <v>2138</v>
      </c>
      <c r="C317" s="1044"/>
      <c r="D317" s="1044"/>
      <c r="E317" s="1044"/>
      <c r="F317" s="1044"/>
      <c r="G317" s="1046">
        <v>50000</v>
      </c>
      <c r="H317" s="1046"/>
      <c r="I317" s="1046"/>
      <c r="J317" s="1086" t="s">
        <v>1386</v>
      </c>
    </row>
    <row r="318" spans="1:10" ht="14.4" x14ac:dyDescent="0.3">
      <c r="A318" s="1044"/>
      <c r="B318" s="1591"/>
      <c r="C318" s="1589" t="s">
        <v>2139</v>
      </c>
      <c r="D318" s="1044"/>
      <c r="E318" s="1044"/>
      <c r="F318" s="1044"/>
      <c r="G318" s="1046"/>
      <c r="H318" s="1046"/>
      <c r="I318" s="1046">
        <v>50000</v>
      </c>
      <c r="J318" s="1086" t="s">
        <v>1386</v>
      </c>
    </row>
    <row r="319" spans="1:10" ht="14.4" x14ac:dyDescent="0.3">
      <c r="A319" s="1044"/>
      <c r="B319" s="1044"/>
      <c r="C319" s="1044"/>
      <c r="D319" s="1044"/>
      <c r="E319" s="1044"/>
      <c r="F319" s="1044"/>
      <c r="G319" s="1046"/>
      <c r="H319" s="1046"/>
      <c r="I319" s="1046"/>
      <c r="J319" s="1084"/>
    </row>
    <row r="320" spans="1:10" ht="14.4" x14ac:dyDescent="0.3">
      <c r="A320" s="1044"/>
      <c r="B320" s="1044" t="s">
        <v>1753</v>
      </c>
      <c r="C320" s="1044"/>
      <c r="D320" s="1044"/>
      <c r="E320" s="1044"/>
      <c r="F320" s="1044"/>
      <c r="G320" s="1046"/>
      <c r="H320" s="1046"/>
      <c r="I320" s="1046"/>
      <c r="J320" s="1084"/>
    </row>
    <row r="321" spans="1:10" ht="14.4" x14ac:dyDescent="0.3">
      <c r="A321" s="1044" t="s">
        <v>1403</v>
      </c>
      <c r="B321" s="1044"/>
      <c r="C321" s="1044"/>
      <c r="D321" s="1044"/>
      <c r="E321" s="1044"/>
      <c r="F321" s="1044"/>
      <c r="G321" s="1046"/>
      <c r="H321" s="1046"/>
      <c r="I321" s="1046"/>
      <c r="J321" s="1084"/>
    </row>
    <row r="322" spans="1:10" ht="14.4" x14ac:dyDescent="0.3">
      <c r="A322" s="1044" t="s">
        <v>1740</v>
      </c>
      <c r="B322" s="1595" t="s">
        <v>2140</v>
      </c>
      <c r="C322" s="1593"/>
      <c r="D322" s="1044"/>
      <c r="E322" s="1044"/>
      <c r="F322" s="1044"/>
      <c r="G322" s="1046">
        <v>48077</v>
      </c>
      <c r="H322" s="1046"/>
      <c r="I322" s="1046"/>
      <c r="J322" s="1085" t="s">
        <v>1766</v>
      </c>
    </row>
    <row r="323" spans="1:10" ht="14.4" x14ac:dyDescent="0.3">
      <c r="A323" s="1044"/>
      <c r="B323" s="1593" t="s">
        <v>1741</v>
      </c>
      <c r="C323" s="1593"/>
      <c r="D323" s="1044"/>
      <c r="E323" s="1044"/>
      <c r="F323" s="1044"/>
      <c r="G323" s="1046">
        <v>50000</v>
      </c>
      <c r="H323" s="1046"/>
      <c r="I323" s="1046"/>
      <c r="J323" s="1084" t="s">
        <v>1742</v>
      </c>
    </row>
    <row r="324" spans="1:10" ht="14.4" x14ac:dyDescent="0.3">
      <c r="A324" s="1044"/>
      <c r="B324" s="1594"/>
      <c r="C324" s="1594" t="s">
        <v>2141</v>
      </c>
      <c r="D324" s="1044"/>
      <c r="E324" s="1044"/>
      <c r="F324" s="1044"/>
      <c r="G324" s="1046"/>
      <c r="H324" s="1046"/>
      <c r="I324" s="1046">
        <v>48077</v>
      </c>
      <c r="J324" s="1085" t="s">
        <v>1766</v>
      </c>
    </row>
    <row r="325" spans="1:10" ht="14.4" x14ac:dyDescent="0.3">
      <c r="A325" s="1044"/>
      <c r="B325" s="1044"/>
      <c r="C325" s="1044" t="s">
        <v>537</v>
      </c>
      <c r="D325" s="1044"/>
      <c r="E325" s="1044"/>
      <c r="F325" s="1044"/>
      <c r="G325" s="1046"/>
      <c r="H325" s="1046"/>
      <c r="I325" s="1046">
        <v>50000</v>
      </c>
      <c r="J325" s="1084" t="s">
        <v>1742</v>
      </c>
    </row>
    <row r="326" spans="1:10" ht="14.4" x14ac:dyDescent="0.3">
      <c r="A326" s="1044"/>
      <c r="B326" s="1044"/>
      <c r="C326" s="1044"/>
      <c r="D326" s="1044"/>
      <c r="E326" s="1044"/>
      <c r="F326" s="1044"/>
      <c r="G326" s="1046"/>
      <c r="H326" s="1046"/>
      <c r="I326" s="1046"/>
      <c r="J326" s="1084"/>
    </row>
    <row r="327" spans="1:10" ht="14.4" x14ac:dyDescent="0.3">
      <c r="A327" s="1044"/>
      <c r="B327" s="1301" t="s">
        <v>1928</v>
      </c>
      <c r="C327" s="1044"/>
      <c r="D327" s="1044"/>
      <c r="E327" s="1044"/>
      <c r="F327" s="1044"/>
      <c r="G327" s="1046"/>
      <c r="H327" s="1046"/>
      <c r="I327" s="1046"/>
      <c r="J327" s="1084"/>
    </row>
    <row r="328" spans="1:10" ht="14.4" x14ac:dyDescent="0.3">
      <c r="A328" s="1044" t="s">
        <v>1403</v>
      </c>
      <c r="B328" s="1044"/>
      <c r="C328" s="1044"/>
      <c r="D328" s="1044"/>
      <c r="E328" s="1044"/>
      <c r="F328" s="1044"/>
      <c r="G328" s="1046"/>
      <c r="H328" s="1046"/>
      <c r="I328" s="1046"/>
      <c r="J328" s="1084"/>
    </row>
    <row r="329" spans="1:10" ht="14.4" x14ac:dyDescent="0.3">
      <c r="A329" s="1044" t="s">
        <v>1743</v>
      </c>
      <c r="B329" s="1592" t="s">
        <v>2136</v>
      </c>
      <c r="C329" s="1593"/>
      <c r="D329" s="1044"/>
      <c r="E329" s="1044"/>
      <c r="F329" s="1044"/>
      <c r="G329" s="1046">
        <v>9615</v>
      </c>
      <c r="H329" s="1046"/>
      <c r="I329" s="1046"/>
      <c r="J329" s="1085" t="s">
        <v>1766</v>
      </c>
    </row>
    <row r="330" spans="1:10" ht="14.4" x14ac:dyDescent="0.3">
      <c r="A330" s="1044"/>
      <c r="B330" s="1593" t="s">
        <v>1744</v>
      </c>
      <c r="C330" s="1593"/>
      <c r="D330" s="1044"/>
      <c r="E330" s="1044"/>
      <c r="F330" s="1044"/>
      <c r="G330" s="1046">
        <v>10000</v>
      </c>
      <c r="H330" s="1046"/>
      <c r="I330" s="1046"/>
      <c r="J330" s="1084" t="s">
        <v>1745</v>
      </c>
    </row>
    <row r="331" spans="1:10" ht="14.4" x14ac:dyDescent="0.3">
      <c r="A331" s="1044"/>
      <c r="B331" s="1594"/>
      <c r="C331" s="1594" t="s">
        <v>2141</v>
      </c>
      <c r="D331" s="1044"/>
      <c r="E331" s="1044"/>
      <c r="F331" s="1044"/>
      <c r="G331" s="1046"/>
      <c r="H331" s="1046"/>
      <c r="I331" s="1046">
        <v>9615</v>
      </c>
      <c r="J331" s="1085" t="s">
        <v>1766</v>
      </c>
    </row>
    <row r="332" spans="1:10" ht="14.4" x14ac:dyDescent="0.3">
      <c r="A332" s="1044"/>
      <c r="B332" s="1044"/>
      <c r="C332" s="1044" t="s">
        <v>537</v>
      </c>
      <c r="D332" s="1044"/>
      <c r="E332" s="1044"/>
      <c r="F332" s="1044"/>
      <c r="G332" s="1046"/>
      <c r="H332" s="1046"/>
      <c r="I332" s="1046">
        <v>10000</v>
      </c>
      <c r="J332" s="1084" t="s">
        <v>1745</v>
      </c>
    </row>
    <row r="333" spans="1:10" ht="14.4" x14ac:dyDescent="0.3">
      <c r="A333" s="1044"/>
      <c r="B333" s="1044"/>
      <c r="C333" s="1044"/>
      <c r="D333" s="1044"/>
      <c r="E333" s="1044"/>
      <c r="F333" s="1044"/>
      <c r="G333" s="1046"/>
      <c r="H333" s="1046"/>
      <c r="I333" s="1046"/>
      <c r="J333" s="1084"/>
    </row>
    <row r="334" spans="1:10" ht="14.4" x14ac:dyDescent="0.3">
      <c r="A334" s="1044"/>
      <c r="B334" s="1301" t="s">
        <v>1929</v>
      </c>
      <c r="C334" s="1044"/>
      <c r="D334" s="1044"/>
      <c r="E334" s="1044"/>
      <c r="F334" s="1044"/>
      <c r="G334" s="1046"/>
      <c r="H334" s="1046"/>
      <c r="I334" s="1046"/>
      <c r="J334" s="1084"/>
    </row>
    <row r="335" spans="1:10" ht="14.4" x14ac:dyDescent="0.3">
      <c r="A335" s="1044" t="s">
        <v>1403</v>
      </c>
      <c r="B335" s="1044"/>
      <c r="C335" s="1044"/>
      <c r="D335" s="1044"/>
      <c r="E335" s="1044"/>
      <c r="F335" s="1044"/>
      <c r="G335" s="1046"/>
      <c r="H335" s="1046"/>
      <c r="I335" s="1046"/>
      <c r="J335" s="1084"/>
    </row>
    <row r="336" spans="1:10" ht="14.4" x14ac:dyDescent="0.3">
      <c r="A336" s="1044" t="s">
        <v>1746</v>
      </c>
      <c r="B336" s="1592" t="s">
        <v>2137</v>
      </c>
      <c r="C336" s="1044"/>
      <c r="D336" s="1044"/>
      <c r="E336" s="1044"/>
      <c r="F336" s="1044"/>
      <c r="G336" s="1046">
        <v>251331</v>
      </c>
      <c r="H336" s="1046"/>
      <c r="I336" s="1046"/>
      <c r="J336" s="1085" t="s">
        <v>1766</v>
      </c>
    </row>
    <row r="337" spans="2:10" ht="14.4" x14ac:dyDescent="0.3">
      <c r="B337" s="1594"/>
      <c r="C337" s="1594" t="s">
        <v>2141</v>
      </c>
      <c r="D337" s="1044"/>
      <c r="E337" s="1044"/>
      <c r="F337" s="1044"/>
      <c r="G337" s="1046"/>
      <c r="H337" s="1046"/>
      <c r="I337" s="1046">
        <v>251331</v>
      </c>
      <c r="J337" s="1085" t="s">
        <v>1766</v>
      </c>
    </row>
    <row r="338" spans="2:10" ht="14.4" x14ac:dyDescent="0.3">
      <c r="B338" s="1044"/>
      <c r="C338" s="1044"/>
      <c r="D338" s="1044"/>
      <c r="E338" s="1044"/>
      <c r="F338" s="1044"/>
      <c r="G338" s="1046"/>
      <c r="H338" s="1046"/>
      <c r="I338" s="1046"/>
      <c r="J338" s="1084"/>
    </row>
    <row r="339" spans="2:10" ht="14.4" x14ac:dyDescent="0.3">
      <c r="B339" s="1044" t="s">
        <v>1762</v>
      </c>
      <c r="C339" s="1044"/>
      <c r="D339" s="1044"/>
      <c r="E339" s="1044"/>
      <c r="F339" s="1044"/>
      <c r="G339" s="1046"/>
      <c r="H339" s="1046"/>
      <c r="I339" s="1046"/>
      <c r="J339" s="1084"/>
    </row>
  </sheetData>
  <mergeCells count="11">
    <mergeCell ref="A1:R1"/>
    <mergeCell ref="L57:M57"/>
    <mergeCell ref="O57:P57"/>
    <mergeCell ref="I2:L2"/>
    <mergeCell ref="U57:V57"/>
    <mergeCell ref="C12:K12"/>
    <mergeCell ref="L16:V16"/>
    <mergeCell ref="L36:V36"/>
    <mergeCell ref="B5:K11"/>
    <mergeCell ref="C14:K14"/>
    <mergeCell ref="B16:J16"/>
  </mergeCells>
  <pageMargins left="0.2" right="0.2" top="0.5" bottom="0.5" header="0.3" footer="0.3"/>
  <pageSetup paperSize="5" scale="75" fitToHeight="2" orientation="landscape" r:id="rId1"/>
  <headerFooter>
    <oddFooter>&amp;R &amp;P of &amp;N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P122"/>
  <sheetViews>
    <sheetView zoomScaleNormal="100" workbookViewId="0">
      <selection activeCell="P20" sqref="P20"/>
    </sheetView>
  </sheetViews>
  <sheetFormatPr defaultColWidth="7.88671875" defaultRowHeight="13.2" x14ac:dyDescent="0.25"/>
  <cols>
    <col min="1" max="1" width="3.88671875" style="607" customWidth="1"/>
    <col min="2" max="2" width="10.5546875" style="607" customWidth="1"/>
    <col min="3" max="3" width="49" style="607" customWidth="1"/>
    <col min="4" max="4" width="15" style="607" customWidth="1"/>
    <col min="5" max="6" width="7.109375" style="607" customWidth="1"/>
    <col min="7" max="7" width="7.5546875" style="607" customWidth="1"/>
    <col min="8" max="10" width="7.109375" style="607" customWidth="1"/>
    <col min="11" max="11" width="1.109375" style="607" customWidth="1"/>
    <col min="12" max="12" width="16.5546875" style="607" customWidth="1"/>
    <col min="13" max="13" width="19.5546875" style="607" customWidth="1"/>
    <col min="14" max="14" width="2.44140625" style="607" customWidth="1"/>
    <col min="15" max="15" width="7.88671875" style="607"/>
    <col min="16" max="16" width="13.5546875" style="607" customWidth="1"/>
    <col min="17" max="16384" width="7.88671875" style="607"/>
  </cols>
  <sheetData>
    <row r="1" spans="2:14" ht="13.8" thickBot="1" x14ac:dyDescent="0.3">
      <c r="E1" s="424"/>
      <c r="F1" s="424"/>
      <c r="G1" s="424"/>
      <c r="H1" s="424"/>
      <c r="I1" s="424"/>
      <c r="J1" s="406" t="s">
        <v>82</v>
      </c>
      <c r="L1" s="136"/>
      <c r="M1" s="136"/>
    </row>
    <row r="2" spans="2:14" x14ac:dyDescent="0.25">
      <c r="E2" s="424"/>
      <c r="F2" s="424"/>
      <c r="G2" s="424"/>
      <c r="H2" s="424"/>
      <c r="I2" s="424"/>
      <c r="J2" s="406"/>
      <c r="L2" s="612"/>
      <c r="M2" s="612"/>
    </row>
    <row r="3" spans="2:14" ht="13.8" thickBot="1" x14ac:dyDescent="0.3">
      <c r="B3" s="424"/>
      <c r="C3" s="424"/>
      <c r="D3" s="424"/>
      <c r="E3" s="424"/>
      <c r="F3" s="424"/>
      <c r="G3" s="424"/>
      <c r="H3" s="424"/>
      <c r="I3" s="424"/>
      <c r="J3" s="406" t="s">
        <v>85</v>
      </c>
      <c r="L3" s="136"/>
      <c r="M3" s="136"/>
    </row>
    <row r="4" spans="2:14" ht="13.8" thickBot="1" x14ac:dyDescent="0.3">
      <c r="B4" s="609"/>
      <c r="C4" s="211"/>
      <c r="D4" s="211"/>
      <c r="E4" s="305"/>
      <c r="F4" s="305"/>
      <c r="G4" s="305"/>
      <c r="H4" s="305"/>
      <c r="I4" s="305"/>
      <c r="J4" s="305"/>
      <c r="K4" s="305"/>
      <c r="L4" s="305"/>
      <c r="M4" s="305"/>
    </row>
    <row r="5" spans="2:14" ht="15.6" x14ac:dyDescent="0.3">
      <c r="B5" s="2271" t="s">
        <v>1403</v>
      </c>
      <c r="C5" s="2272"/>
      <c r="D5" s="2272"/>
      <c r="E5" s="2272"/>
      <c r="F5" s="2272"/>
      <c r="G5" s="2272"/>
      <c r="H5" s="2272"/>
      <c r="I5" s="2272"/>
      <c r="J5" s="2272"/>
      <c r="K5" s="2272"/>
      <c r="L5" s="2272"/>
      <c r="M5" s="2272"/>
      <c r="N5" s="88"/>
    </row>
    <row r="6" spans="2:14" ht="15.6" x14ac:dyDescent="0.3">
      <c r="B6" s="2274" t="s">
        <v>1374</v>
      </c>
      <c r="C6" s="2275"/>
      <c r="D6" s="2275"/>
      <c r="E6" s="2275"/>
      <c r="F6" s="2275"/>
      <c r="G6" s="2275"/>
      <c r="H6" s="2275"/>
      <c r="I6" s="2275"/>
      <c r="J6" s="2275"/>
      <c r="K6" s="2275"/>
      <c r="L6" s="2275"/>
      <c r="M6" s="2275"/>
      <c r="N6" s="2295"/>
    </row>
    <row r="7" spans="2:14" ht="15.6" x14ac:dyDescent="0.3">
      <c r="B7" s="2274" t="s">
        <v>1378</v>
      </c>
      <c r="C7" s="2275"/>
      <c r="D7" s="2275"/>
      <c r="E7" s="2275"/>
      <c r="F7" s="2275"/>
      <c r="G7" s="2275"/>
      <c r="H7" s="2275"/>
      <c r="I7" s="2275"/>
      <c r="J7" s="2275"/>
      <c r="K7" s="2275"/>
      <c r="L7" s="2275"/>
      <c r="M7" s="2275"/>
      <c r="N7" s="40"/>
    </row>
    <row r="8" spans="2:14" ht="15.6" x14ac:dyDescent="0.3">
      <c r="B8" s="2283" t="s">
        <v>258</v>
      </c>
      <c r="C8" s="2284"/>
      <c r="D8" s="2284"/>
      <c r="E8" s="2284"/>
      <c r="F8" s="1347"/>
      <c r="G8" s="1347"/>
      <c r="H8" s="1347"/>
      <c r="I8" s="1347"/>
      <c r="J8" s="1347"/>
      <c r="K8" s="1347"/>
      <c r="L8" s="1347"/>
      <c r="M8" s="1347"/>
      <c r="N8" s="40"/>
    </row>
    <row r="9" spans="2:14" ht="15.6" x14ac:dyDescent="0.3">
      <c r="B9" s="10" t="s">
        <v>259</v>
      </c>
      <c r="C9" s="609"/>
      <c r="D9" s="609"/>
      <c r="E9" s="609"/>
      <c r="F9" s="1347"/>
      <c r="G9" s="1347"/>
      <c r="H9" s="83" t="s">
        <v>967</v>
      </c>
      <c r="I9" s="612"/>
      <c r="J9" s="612"/>
      <c r="K9" s="612"/>
      <c r="L9" s="612"/>
      <c r="M9" s="1347"/>
      <c r="N9" s="40"/>
    </row>
    <row r="10" spans="2:14" x14ac:dyDescent="0.25">
      <c r="B10" s="47" t="s">
        <v>1948</v>
      </c>
      <c r="C10" s="609"/>
      <c r="D10" s="609"/>
      <c r="E10" s="1064"/>
      <c r="F10" s="1064"/>
      <c r="G10" s="1065"/>
      <c r="H10" s="1065"/>
      <c r="I10" s="1065"/>
      <c r="J10" s="612"/>
      <c r="K10" s="612"/>
      <c r="L10" s="612"/>
      <c r="M10" s="612"/>
      <c r="N10" s="40"/>
    </row>
    <row r="11" spans="2:14" x14ac:dyDescent="0.25">
      <c r="B11" s="10"/>
      <c r="C11" s="612"/>
      <c r="D11" s="612"/>
      <c r="E11" s="612"/>
      <c r="F11" s="612"/>
      <c r="G11" s="612"/>
      <c r="H11" s="612"/>
      <c r="I11" s="612"/>
      <c r="J11" s="612"/>
      <c r="K11" s="612"/>
      <c r="L11" s="612"/>
      <c r="M11" s="612"/>
      <c r="N11" s="40"/>
    </row>
    <row r="12" spans="2:14" ht="13.8" thickBot="1" x14ac:dyDescent="0.3">
      <c r="B12" s="10"/>
      <c r="C12" s="6" t="s">
        <v>1366</v>
      </c>
      <c r="D12" s="6"/>
      <c r="E12" s="6"/>
      <c r="F12" s="6"/>
      <c r="G12" s="6" t="s">
        <v>1408</v>
      </c>
      <c r="H12" s="6"/>
      <c r="I12" s="6"/>
      <c r="J12" s="6"/>
      <c r="K12" s="6"/>
      <c r="L12" s="6"/>
      <c r="M12" s="6"/>
      <c r="N12" s="40"/>
    </row>
    <row r="13" spans="2:14" x14ac:dyDescent="0.25">
      <c r="B13" s="10"/>
      <c r="C13" s="612"/>
      <c r="D13" s="612"/>
      <c r="E13" s="612"/>
      <c r="F13" s="612"/>
      <c r="G13" s="612"/>
      <c r="H13" s="612"/>
      <c r="I13" s="612"/>
      <c r="J13" s="612"/>
      <c r="K13" s="612"/>
      <c r="L13" s="612"/>
      <c r="M13" s="612"/>
      <c r="N13" s="40"/>
    </row>
    <row r="14" spans="2:14" ht="13.8" thickBot="1" x14ac:dyDescent="0.3">
      <c r="B14" s="10"/>
      <c r="C14" s="132" t="s">
        <v>1949</v>
      </c>
      <c r="D14" s="612"/>
      <c r="E14" s="612"/>
      <c r="F14" s="612"/>
      <c r="G14" s="612"/>
      <c r="H14" s="612"/>
      <c r="I14" s="612"/>
      <c r="J14" s="612"/>
      <c r="K14" s="612"/>
      <c r="L14" s="612"/>
      <c r="M14" s="612"/>
      <c r="N14" s="40"/>
    </row>
    <row r="15" spans="2:14" x14ac:dyDescent="0.25">
      <c r="B15" s="48" t="s">
        <v>1380</v>
      </c>
      <c r="C15" s="770" t="s">
        <v>1767</v>
      </c>
      <c r="D15" s="771"/>
      <c r="E15" s="771" t="s">
        <v>1368</v>
      </c>
      <c r="F15" s="771" t="s">
        <v>1377</v>
      </c>
      <c r="G15" s="771" t="s">
        <v>1369</v>
      </c>
      <c r="H15" s="771" t="s">
        <v>1370</v>
      </c>
      <c r="I15" s="771" t="s">
        <v>1122</v>
      </c>
      <c r="J15" s="771" t="s">
        <v>1120</v>
      </c>
      <c r="K15" s="771"/>
      <c r="L15" s="771" t="s">
        <v>1371</v>
      </c>
      <c r="M15" s="772" t="s">
        <v>1371</v>
      </c>
      <c r="N15" s="40"/>
    </row>
    <row r="16" spans="2:14" x14ac:dyDescent="0.25">
      <c r="B16" s="1298"/>
      <c r="C16" s="10"/>
      <c r="D16" s="612"/>
      <c r="E16" s="612"/>
      <c r="F16" s="612"/>
      <c r="G16" s="612"/>
      <c r="H16" s="612"/>
      <c r="I16" s="1539" t="s">
        <v>1993</v>
      </c>
      <c r="J16" s="1539" t="s">
        <v>1119</v>
      </c>
      <c r="K16" s="612"/>
      <c r="L16" s="1539" t="s">
        <v>1372</v>
      </c>
      <c r="M16" s="12" t="s">
        <v>1373</v>
      </c>
      <c r="N16" s="40"/>
    </row>
    <row r="17" spans="2:16" x14ac:dyDescent="0.25">
      <c r="B17" s="478" t="s">
        <v>610</v>
      </c>
      <c r="C17" s="239" t="s">
        <v>1403</v>
      </c>
      <c r="D17" s="299"/>
      <c r="E17" s="424" t="s">
        <v>1403</v>
      </c>
      <c r="F17" s="424"/>
      <c r="G17" s="424"/>
      <c r="H17" s="424"/>
      <c r="I17" s="424"/>
      <c r="J17" s="424"/>
      <c r="K17" s="424"/>
      <c r="L17" s="1175"/>
      <c r="M17" s="1176"/>
      <c r="N17" s="40"/>
    </row>
    <row r="18" spans="2:16" ht="14.4" x14ac:dyDescent="0.3">
      <c r="B18" s="2120"/>
      <c r="C18" s="2121" t="s">
        <v>1951</v>
      </c>
      <c r="D18" s="2111">
        <v>311100</v>
      </c>
      <c r="E18" s="407" t="s">
        <v>748</v>
      </c>
      <c r="F18" s="407" t="s">
        <v>262</v>
      </c>
      <c r="G18" s="407" t="s">
        <v>262</v>
      </c>
      <c r="H18" s="407" t="s">
        <v>262</v>
      </c>
      <c r="I18" s="523" t="s">
        <v>1403</v>
      </c>
      <c r="J18" s="407"/>
      <c r="K18" s="424"/>
      <c r="L18" s="1156">
        <v>400000</v>
      </c>
      <c r="M18" s="1154"/>
      <c r="N18" s="40"/>
    </row>
    <row r="19" spans="2:16" ht="28.8" x14ac:dyDescent="0.3">
      <c r="B19" s="2120"/>
      <c r="C19" s="2122" t="s">
        <v>2133</v>
      </c>
      <c r="D19" s="407">
        <v>298300</v>
      </c>
      <c r="E19" s="407" t="s">
        <v>748</v>
      </c>
      <c r="F19" s="407" t="s">
        <v>262</v>
      </c>
      <c r="G19" s="407" t="s">
        <v>262</v>
      </c>
      <c r="H19" s="407" t="s">
        <v>262</v>
      </c>
      <c r="I19" s="523" t="s">
        <v>1403</v>
      </c>
      <c r="J19" s="407"/>
      <c r="K19" s="424"/>
      <c r="L19" s="1156"/>
      <c r="M19" s="1154">
        <v>400000</v>
      </c>
      <c r="N19" s="40"/>
    </row>
    <row r="20" spans="2:16" ht="14.4" x14ac:dyDescent="0.3">
      <c r="B20" s="2120"/>
      <c r="C20" s="2123"/>
      <c r="D20" s="1306"/>
      <c r="E20" s="407"/>
      <c r="F20" s="407"/>
      <c r="G20" s="407"/>
      <c r="H20" s="407"/>
      <c r="I20" s="523"/>
      <c r="J20" s="407"/>
      <c r="K20" s="424"/>
      <c r="L20" s="1157"/>
      <c r="M20" s="1154"/>
      <c r="N20" s="40"/>
      <c r="P20" s="1600"/>
    </row>
    <row r="21" spans="2:16" ht="15" thickBot="1" x14ac:dyDescent="0.35">
      <c r="B21" s="2124"/>
      <c r="C21" s="2125" t="s">
        <v>2145</v>
      </c>
      <c r="D21" s="2126"/>
      <c r="E21" s="909"/>
      <c r="F21" s="909"/>
      <c r="G21" s="909"/>
      <c r="H21" s="909"/>
      <c r="I21" s="909"/>
      <c r="J21" s="909"/>
      <c r="K21" s="909"/>
      <c r="L21" s="2127">
        <f>SUM(L18:L19)</f>
        <v>400000</v>
      </c>
      <c r="M21" s="2128">
        <f>SUM(M18:M19)</f>
        <v>400000</v>
      </c>
      <c r="N21" s="40"/>
    </row>
    <row r="22" spans="2:16" ht="14.4" thickTop="1" thickBot="1" x14ac:dyDescent="0.3">
      <c r="B22" s="2124"/>
      <c r="C22" s="2129"/>
      <c r="D22" s="2130"/>
      <c r="E22" s="2130"/>
      <c r="F22" s="2130"/>
      <c r="G22" s="2130"/>
      <c r="H22" s="2130"/>
      <c r="I22" s="2130"/>
      <c r="J22" s="2130"/>
      <c r="K22" s="2130"/>
      <c r="L22" s="2131"/>
      <c r="M22" s="2132" t="s">
        <v>1403</v>
      </c>
      <c r="N22" s="40"/>
    </row>
    <row r="23" spans="2:16" x14ac:dyDescent="0.25">
      <c r="B23" s="48" t="s">
        <v>1380</v>
      </c>
      <c r="C23" s="770" t="s">
        <v>1767</v>
      </c>
      <c r="D23" s="771"/>
      <c r="E23" s="771" t="s">
        <v>1368</v>
      </c>
      <c r="F23" s="771" t="s">
        <v>1377</v>
      </c>
      <c r="G23" s="771" t="s">
        <v>1369</v>
      </c>
      <c r="H23" s="771" t="s">
        <v>1370</v>
      </c>
      <c r="I23" s="771" t="s">
        <v>1122</v>
      </c>
      <c r="J23" s="771" t="s">
        <v>1120</v>
      </c>
      <c r="K23" s="771"/>
      <c r="L23" s="771" t="s">
        <v>1371</v>
      </c>
      <c r="M23" s="772" t="s">
        <v>1371</v>
      </c>
      <c r="N23" s="40"/>
    </row>
    <row r="24" spans="2:16" x14ac:dyDescent="0.25">
      <c r="B24" s="2133"/>
      <c r="C24" s="2120"/>
      <c r="D24" s="2134"/>
      <c r="E24" s="2134"/>
      <c r="F24" s="2134"/>
      <c r="G24" s="2134"/>
      <c r="H24" s="2134"/>
      <c r="I24" s="2110" t="s">
        <v>1993</v>
      </c>
      <c r="J24" s="2110" t="s">
        <v>1119</v>
      </c>
      <c r="K24" s="2134"/>
      <c r="L24" s="2110" t="s">
        <v>1372</v>
      </c>
      <c r="M24" s="12" t="s">
        <v>1373</v>
      </c>
      <c r="N24" s="40"/>
    </row>
    <row r="25" spans="2:16" x14ac:dyDescent="0.25">
      <c r="B25" s="478" t="s">
        <v>1619</v>
      </c>
      <c r="C25" s="239" t="s">
        <v>1403</v>
      </c>
      <c r="D25" s="299"/>
      <c r="E25" s="2134" t="s">
        <v>1403</v>
      </c>
      <c r="F25" s="2134"/>
      <c r="G25" s="2134"/>
      <c r="H25" s="2134"/>
      <c r="I25" s="2134"/>
      <c r="J25" s="2134"/>
      <c r="K25" s="2134"/>
      <c r="L25" s="2135"/>
      <c r="M25" s="2136"/>
      <c r="N25" s="40"/>
    </row>
    <row r="26" spans="2:16" x14ac:dyDescent="0.25">
      <c r="B26" s="2120"/>
      <c r="C26" s="2108" t="s">
        <v>1950</v>
      </c>
      <c r="D26" s="407" t="s">
        <v>748</v>
      </c>
      <c r="E26" s="2137" t="s">
        <v>748</v>
      </c>
      <c r="F26" s="2137" t="s">
        <v>262</v>
      </c>
      <c r="G26" s="2137" t="s">
        <v>262</v>
      </c>
      <c r="H26" s="2137" t="s">
        <v>262</v>
      </c>
      <c r="I26" s="2138" t="s">
        <v>1403</v>
      </c>
      <c r="J26" s="2137"/>
      <c r="K26" s="2134"/>
      <c r="L26" s="1156">
        <v>3000000</v>
      </c>
      <c r="M26" s="1154"/>
      <c r="N26" s="40"/>
    </row>
    <row r="27" spans="2:16" ht="14.4" x14ac:dyDescent="0.3">
      <c r="B27" s="2120"/>
      <c r="C27" s="2122" t="s">
        <v>2919</v>
      </c>
      <c r="D27" s="407">
        <v>211450</v>
      </c>
      <c r="E27" s="2137" t="s">
        <v>748</v>
      </c>
      <c r="F27" s="2137" t="s">
        <v>262</v>
      </c>
      <c r="G27" s="2137" t="s">
        <v>262</v>
      </c>
      <c r="H27" s="2137" t="s">
        <v>262</v>
      </c>
      <c r="I27" s="2138" t="s">
        <v>1403</v>
      </c>
      <c r="J27" s="2137"/>
      <c r="K27" s="2134"/>
      <c r="L27" s="1156"/>
      <c r="M27" s="1154">
        <v>336638</v>
      </c>
      <c r="N27" s="40"/>
    </row>
    <row r="28" spans="2:16" ht="28.8" x14ac:dyDescent="0.3">
      <c r="B28" s="2120"/>
      <c r="C28" s="2122" t="s">
        <v>2920</v>
      </c>
      <c r="D28" s="407">
        <v>211450</v>
      </c>
      <c r="E28" s="2137" t="s">
        <v>748</v>
      </c>
      <c r="F28" s="2137" t="s">
        <v>262</v>
      </c>
      <c r="G28" s="2137" t="s">
        <v>262</v>
      </c>
      <c r="H28" s="2137" t="s">
        <v>262</v>
      </c>
      <c r="I28" s="2138" t="s">
        <v>1403</v>
      </c>
      <c r="J28" s="2137"/>
      <c r="K28" s="2134"/>
      <c r="L28" s="1156"/>
      <c r="M28" s="1154">
        <v>67329</v>
      </c>
      <c r="N28" s="40"/>
    </row>
    <row r="29" spans="2:16" ht="26.4" x14ac:dyDescent="0.25">
      <c r="B29" s="2120"/>
      <c r="C29" s="2139" t="s">
        <v>2132</v>
      </c>
      <c r="D29" s="407">
        <v>298301</v>
      </c>
      <c r="E29" s="2137" t="s">
        <v>748</v>
      </c>
      <c r="F29" s="2137" t="s">
        <v>262</v>
      </c>
      <c r="G29" s="2137" t="s">
        <v>262</v>
      </c>
      <c r="H29" s="2137" t="s">
        <v>262</v>
      </c>
      <c r="I29" s="2138" t="s">
        <v>1403</v>
      </c>
      <c r="J29" s="2137"/>
      <c r="K29" s="2134"/>
      <c r="L29" s="1157"/>
      <c r="M29" s="1154">
        <v>2010676</v>
      </c>
      <c r="N29" s="40"/>
    </row>
    <row r="30" spans="2:16" ht="14.4" x14ac:dyDescent="0.3">
      <c r="B30" s="2120"/>
      <c r="C30" s="2123" t="s">
        <v>1951</v>
      </c>
      <c r="D30" s="2111">
        <v>311100</v>
      </c>
      <c r="E30" s="2137" t="s">
        <v>748</v>
      </c>
      <c r="F30" s="2137" t="s">
        <v>262</v>
      </c>
      <c r="G30" s="2137" t="s">
        <v>262</v>
      </c>
      <c r="H30" s="2137" t="s">
        <v>262</v>
      </c>
      <c r="I30" s="2138" t="s">
        <v>1403</v>
      </c>
      <c r="J30" s="2137"/>
      <c r="K30" s="2134"/>
      <c r="L30" s="1157"/>
      <c r="M30" s="1154">
        <v>585357</v>
      </c>
      <c r="N30" s="40"/>
    </row>
    <row r="31" spans="2:16" ht="14.4" x14ac:dyDescent="0.3">
      <c r="B31" s="2120"/>
      <c r="C31" s="2123"/>
      <c r="D31" s="1306"/>
      <c r="E31" s="2137"/>
      <c r="F31" s="2137"/>
      <c r="G31" s="2137"/>
      <c r="H31" s="2137"/>
      <c r="I31" s="2138"/>
      <c r="J31" s="2137"/>
      <c r="K31" s="2134"/>
      <c r="L31" s="1157"/>
      <c r="M31" s="1154"/>
      <c r="N31" s="40"/>
      <c r="P31" s="1600"/>
    </row>
    <row r="32" spans="2:16" ht="15" thickBot="1" x14ac:dyDescent="0.35">
      <c r="B32" s="905"/>
      <c r="C32" s="1377" t="s">
        <v>1952</v>
      </c>
      <c r="D32" s="1305"/>
      <c r="E32" s="867"/>
      <c r="F32" s="867"/>
      <c r="G32" s="867"/>
      <c r="H32" s="867"/>
      <c r="I32" s="867"/>
      <c r="J32" s="867"/>
      <c r="K32" s="867"/>
      <c r="L32" s="1068">
        <f>SUM(L26:L29)</f>
        <v>3000000</v>
      </c>
      <c r="M32" s="1069">
        <f>SUM(M26:M30)</f>
        <v>3000000</v>
      </c>
      <c r="N32" s="40"/>
    </row>
    <row r="33" spans="2:15" ht="14.4" thickTop="1" thickBot="1" x14ac:dyDescent="0.3">
      <c r="B33" s="905"/>
      <c r="C33" s="1070"/>
      <c r="D33" s="1066"/>
      <c r="E33" s="1066"/>
      <c r="F33" s="1066"/>
      <c r="G33" s="1066"/>
      <c r="H33" s="1066"/>
      <c r="I33" s="1066"/>
      <c r="J33" s="1066"/>
      <c r="K33" s="1066"/>
      <c r="L33" s="1071"/>
      <c r="M33" s="1072" t="s">
        <v>1403</v>
      </c>
      <c r="N33" s="40"/>
    </row>
    <row r="34" spans="2:15" x14ac:dyDescent="0.25">
      <c r="B34" s="905"/>
      <c r="C34" s="1270"/>
      <c r="D34" s="1067"/>
      <c r="E34" s="1067"/>
      <c r="F34" s="1067"/>
      <c r="G34" s="1067"/>
      <c r="H34" s="1067"/>
      <c r="I34" s="1067"/>
      <c r="J34" s="1067"/>
      <c r="K34" s="1067"/>
      <c r="L34" s="1067"/>
      <c r="M34" s="1271"/>
      <c r="N34" s="40"/>
      <c r="O34" s="612"/>
    </row>
    <row r="35" spans="2:15" ht="13.8" thickBot="1" x14ac:dyDescent="0.3">
      <c r="B35" s="10"/>
      <c r="C35" s="114" t="s">
        <v>1953</v>
      </c>
      <c r="D35" s="612"/>
      <c r="E35" s="612"/>
      <c r="F35" s="612"/>
      <c r="G35" s="612"/>
      <c r="H35" s="612"/>
      <c r="I35" s="612"/>
      <c r="J35" s="612"/>
      <c r="K35" s="612"/>
      <c r="L35" s="612"/>
      <c r="M35" s="40"/>
      <c r="N35" s="40"/>
      <c r="O35" s="612"/>
    </row>
    <row r="36" spans="2:15" x14ac:dyDescent="0.25">
      <c r="B36" s="48" t="s">
        <v>1380</v>
      </c>
      <c r="C36" s="770" t="s">
        <v>1768</v>
      </c>
      <c r="D36" s="771"/>
      <c r="E36" s="771" t="s">
        <v>1368</v>
      </c>
      <c r="F36" s="771" t="s">
        <v>1377</v>
      </c>
      <c r="G36" s="771" t="s">
        <v>1369</v>
      </c>
      <c r="H36" s="771" t="s">
        <v>1370</v>
      </c>
      <c r="I36" s="771" t="s">
        <v>1122</v>
      </c>
      <c r="J36" s="771" t="s">
        <v>1120</v>
      </c>
      <c r="K36" s="771"/>
      <c r="L36" s="771" t="s">
        <v>1371</v>
      </c>
      <c r="M36" s="772" t="s">
        <v>1371</v>
      </c>
      <c r="N36" s="40"/>
      <c r="O36" s="612"/>
    </row>
    <row r="37" spans="2:15" x14ac:dyDescent="0.25">
      <c r="B37" s="10"/>
      <c r="C37" s="478"/>
      <c r="D37" s="424"/>
      <c r="E37" s="424"/>
      <c r="F37" s="424"/>
      <c r="G37" s="424"/>
      <c r="H37" s="424"/>
      <c r="I37" s="2110" t="s">
        <v>1993</v>
      </c>
      <c r="J37" s="2110" t="s">
        <v>1119</v>
      </c>
      <c r="K37" s="424"/>
      <c r="L37" s="2110" t="s">
        <v>1372</v>
      </c>
      <c r="M37" s="12" t="s">
        <v>1373</v>
      </c>
      <c r="N37" s="40"/>
      <c r="O37" s="612"/>
    </row>
    <row r="38" spans="2:15" x14ac:dyDescent="0.25">
      <c r="B38" s="10" t="s">
        <v>1619</v>
      </c>
      <c r="C38" s="2108" t="s">
        <v>1403</v>
      </c>
      <c r="D38" s="2109"/>
      <c r="E38" s="424" t="s">
        <v>1403</v>
      </c>
      <c r="F38" s="424"/>
      <c r="G38" s="424"/>
      <c r="H38" s="424"/>
      <c r="I38" s="424"/>
      <c r="J38" s="424"/>
      <c r="K38" s="424"/>
      <c r="L38" s="1175"/>
      <c r="M38" s="1176"/>
      <c r="N38" s="40"/>
      <c r="O38" s="612"/>
    </row>
    <row r="39" spans="2:15" x14ac:dyDescent="0.25">
      <c r="B39" s="10"/>
      <c r="C39" s="2108" t="s">
        <v>1951</v>
      </c>
      <c r="D39" s="1306">
        <v>311100</v>
      </c>
      <c r="E39" s="407" t="s">
        <v>748</v>
      </c>
      <c r="F39" s="407" t="s">
        <v>262</v>
      </c>
      <c r="G39" s="407" t="s">
        <v>262</v>
      </c>
      <c r="H39" s="407" t="s">
        <v>262</v>
      </c>
      <c r="I39" s="523" t="s">
        <v>1403</v>
      </c>
      <c r="J39" s="407"/>
      <c r="K39" s="424"/>
      <c r="L39" s="1156">
        <v>200000</v>
      </c>
      <c r="M39" s="1154"/>
      <c r="N39" s="40"/>
      <c r="O39" s="612"/>
    </row>
    <row r="40" spans="2:15" x14ac:dyDescent="0.25">
      <c r="B40" s="10"/>
      <c r="C40" s="2108" t="s">
        <v>1735</v>
      </c>
      <c r="D40" s="523" t="s">
        <v>748</v>
      </c>
      <c r="E40" s="407" t="s">
        <v>748</v>
      </c>
      <c r="F40" s="407" t="s">
        <v>262</v>
      </c>
      <c r="G40" s="407" t="s">
        <v>262</v>
      </c>
      <c r="H40" s="407" t="s">
        <v>262</v>
      </c>
      <c r="I40" s="523" t="s">
        <v>1403</v>
      </c>
      <c r="J40" s="407"/>
      <c r="K40" s="424"/>
      <c r="L40" s="1157"/>
      <c r="M40" s="2140">
        <v>200000</v>
      </c>
      <c r="N40" s="40"/>
      <c r="O40" s="612"/>
    </row>
    <row r="41" spans="2:15" x14ac:dyDescent="0.25">
      <c r="B41" s="10"/>
      <c r="C41" s="2108"/>
      <c r="D41" s="523"/>
      <c r="E41" s="407"/>
      <c r="F41" s="407"/>
      <c r="G41" s="407"/>
      <c r="H41" s="407"/>
      <c r="I41" s="523"/>
      <c r="J41" s="407"/>
      <c r="K41" s="424"/>
      <c r="L41" s="1157"/>
      <c r="M41" s="2140"/>
      <c r="N41" s="40"/>
      <c r="O41" s="612"/>
    </row>
    <row r="42" spans="2:15" x14ac:dyDescent="0.25">
      <c r="B42" s="10"/>
      <c r="C42" s="1349"/>
      <c r="D42" s="1350"/>
      <c r="E42" s="1364"/>
      <c r="F42" s="1364"/>
      <c r="G42" s="1364"/>
      <c r="H42" s="1364"/>
      <c r="I42" s="112"/>
      <c r="J42" s="1364"/>
      <c r="K42" s="612"/>
      <c r="L42" s="828"/>
      <c r="M42" s="1091"/>
      <c r="N42" s="40"/>
      <c r="O42" s="612"/>
    </row>
    <row r="43" spans="2:15" ht="15" thickBot="1" x14ac:dyDescent="0.35">
      <c r="B43" s="905"/>
      <c r="C43" s="1377" t="s">
        <v>1954</v>
      </c>
      <c r="D43" s="1305"/>
      <c r="E43" s="867"/>
      <c r="F43" s="867"/>
      <c r="G43" s="867"/>
      <c r="H43" s="867"/>
      <c r="I43" s="867"/>
      <c r="J43" s="867"/>
      <c r="K43" s="867"/>
      <c r="L43" s="1068">
        <f>SUM(L39:L42)</f>
        <v>200000</v>
      </c>
      <c r="M43" s="1069">
        <f>SUM(M39:M42)</f>
        <v>200000</v>
      </c>
      <c r="N43" s="40"/>
      <c r="O43" s="612"/>
    </row>
    <row r="44" spans="2:15" ht="15" thickTop="1" x14ac:dyDescent="0.3">
      <c r="B44" s="905"/>
      <c r="C44" s="1376" t="s">
        <v>1955</v>
      </c>
      <c r="D44" s="1305"/>
      <c r="E44" s="867"/>
      <c r="F44" s="867"/>
      <c r="G44" s="867"/>
      <c r="H44" s="867"/>
      <c r="I44" s="867"/>
      <c r="J44" s="867"/>
      <c r="K44" s="867"/>
      <c r="L44" s="1092"/>
      <c r="M44" s="1308"/>
      <c r="N44" s="40"/>
      <c r="O44" s="612"/>
    </row>
    <row r="45" spans="2:15" ht="15" thickBot="1" x14ac:dyDescent="0.35">
      <c r="B45" s="905"/>
      <c r="C45" s="1376" t="s">
        <v>1403</v>
      </c>
      <c r="D45" s="1305"/>
      <c r="E45" s="867"/>
      <c r="F45" s="867"/>
      <c r="G45" s="867"/>
      <c r="H45" s="867"/>
      <c r="I45" s="867"/>
      <c r="J45" s="867"/>
      <c r="K45" s="867"/>
      <c r="L45" s="1092"/>
      <c r="M45" s="1308"/>
      <c r="N45" s="40"/>
      <c r="O45" s="612"/>
    </row>
    <row r="46" spans="2:15" x14ac:dyDescent="0.25">
      <c r="B46" s="958" t="s">
        <v>1403</v>
      </c>
      <c r="C46" s="770" t="s">
        <v>1768</v>
      </c>
      <c r="D46" s="771"/>
      <c r="E46" s="771" t="s">
        <v>1368</v>
      </c>
      <c r="F46" s="771" t="s">
        <v>1377</v>
      </c>
      <c r="G46" s="771" t="s">
        <v>1369</v>
      </c>
      <c r="H46" s="771" t="s">
        <v>1370</v>
      </c>
      <c r="I46" s="771" t="s">
        <v>1122</v>
      </c>
      <c r="J46" s="771" t="s">
        <v>1120</v>
      </c>
      <c r="K46" s="771"/>
      <c r="L46" s="771" t="s">
        <v>1371</v>
      </c>
      <c r="M46" s="772" t="s">
        <v>1371</v>
      </c>
      <c r="N46" s="40"/>
      <c r="O46" s="612"/>
    </row>
    <row r="47" spans="2:15" x14ac:dyDescent="0.25">
      <c r="B47" s="48" t="s">
        <v>1380</v>
      </c>
      <c r="C47" s="1162" t="s">
        <v>1910</v>
      </c>
      <c r="D47" s="909"/>
      <c r="E47" s="612"/>
      <c r="F47" s="612"/>
      <c r="G47" s="612"/>
      <c r="H47" s="612"/>
      <c r="I47" s="1474" t="s">
        <v>1993</v>
      </c>
      <c r="J47" s="1352" t="s">
        <v>1119</v>
      </c>
      <c r="K47" s="612"/>
      <c r="L47" s="1352" t="s">
        <v>1372</v>
      </c>
      <c r="M47" s="12" t="s">
        <v>1373</v>
      </c>
      <c r="N47" s="40"/>
      <c r="O47" s="612"/>
    </row>
    <row r="48" spans="2:15" x14ac:dyDescent="0.25">
      <c r="B48" s="905"/>
      <c r="C48" s="958" t="s">
        <v>1403</v>
      </c>
      <c r="D48" s="909"/>
      <c r="E48" s="867"/>
      <c r="F48" s="909" t="s">
        <v>1403</v>
      </c>
      <c r="G48" s="867"/>
      <c r="H48" s="867"/>
      <c r="I48" s="867"/>
      <c r="J48" s="867"/>
      <c r="K48" s="867"/>
      <c r="L48" s="867"/>
      <c r="M48" s="906"/>
      <c r="N48" s="40"/>
      <c r="O48" s="612"/>
    </row>
    <row r="49" spans="2:15" x14ac:dyDescent="0.25">
      <c r="B49" s="1273" t="s">
        <v>1915</v>
      </c>
      <c r="C49" s="958" t="s">
        <v>1385</v>
      </c>
      <c r="D49" s="1306" t="s">
        <v>748</v>
      </c>
      <c r="E49" s="2400" t="s">
        <v>1912</v>
      </c>
      <c r="F49" s="2400"/>
      <c r="G49" s="2400"/>
      <c r="H49" s="2400"/>
      <c r="I49" s="867" t="s">
        <v>1403</v>
      </c>
      <c r="J49" s="867"/>
      <c r="K49" s="867"/>
      <c r="L49" s="1272">
        <v>100000</v>
      </c>
      <c r="M49" s="1259"/>
      <c r="N49" s="40"/>
      <c r="O49" s="612"/>
    </row>
    <row r="50" spans="2:15" x14ac:dyDescent="0.25">
      <c r="B50" s="1284" t="s">
        <v>1915</v>
      </c>
      <c r="C50" s="958" t="s">
        <v>1735</v>
      </c>
      <c r="D50" s="1306" t="s">
        <v>748</v>
      </c>
      <c r="E50" s="2400" t="s">
        <v>1912</v>
      </c>
      <c r="F50" s="2400"/>
      <c r="G50" s="2400"/>
      <c r="H50" s="2400"/>
      <c r="I50" s="867" t="s">
        <v>1403</v>
      </c>
      <c r="J50" s="867"/>
      <c r="K50" s="867"/>
      <c r="L50" s="1272"/>
      <c r="M50" s="1259">
        <f>L49</f>
        <v>100000</v>
      </c>
      <c r="N50" s="40"/>
      <c r="O50" s="612"/>
    </row>
    <row r="51" spans="2:15" ht="13.8" thickBot="1" x14ac:dyDescent="0.3">
      <c r="B51" s="1174"/>
      <c r="C51" s="958" t="s">
        <v>1911</v>
      </c>
      <c r="D51" s="909"/>
      <c r="E51" s="867"/>
      <c r="F51" s="909"/>
      <c r="G51" s="867"/>
      <c r="H51" s="867"/>
      <c r="I51" s="867"/>
      <c r="J51" s="867"/>
      <c r="K51" s="867"/>
      <c r="L51" s="1291">
        <f>SUM(L49:L50)</f>
        <v>100000</v>
      </c>
      <c r="M51" s="1296">
        <f>SUM(M49:M50)</f>
        <v>100000</v>
      </c>
      <c r="N51" s="40"/>
      <c r="O51" s="612"/>
    </row>
    <row r="52" spans="2:15" ht="14.4" thickTop="1" thickBot="1" x14ac:dyDescent="0.3">
      <c r="B52" s="1286"/>
      <c r="C52" s="1299"/>
      <c r="D52" s="1241"/>
      <c r="E52" s="1211"/>
      <c r="F52" s="1241"/>
      <c r="G52" s="1211"/>
      <c r="H52" s="1211"/>
      <c r="I52" s="1211"/>
      <c r="J52" s="1211"/>
      <c r="K52" s="1211"/>
      <c r="L52" s="1211"/>
      <c r="M52" s="1290"/>
      <c r="N52" s="40"/>
      <c r="O52" s="612"/>
    </row>
    <row r="53" spans="2:15" x14ac:dyDescent="0.25">
      <c r="B53" s="1174"/>
      <c r="C53" s="770" t="s">
        <v>1768</v>
      </c>
      <c r="D53" s="771"/>
      <c r="E53" s="771" t="s">
        <v>1368</v>
      </c>
      <c r="F53" s="771" t="s">
        <v>1377</v>
      </c>
      <c r="G53" s="771" t="s">
        <v>1369</v>
      </c>
      <c r="H53" s="771" t="s">
        <v>1370</v>
      </c>
      <c r="I53" s="771" t="s">
        <v>1122</v>
      </c>
      <c r="J53" s="771" t="s">
        <v>1120</v>
      </c>
      <c r="K53" s="771"/>
      <c r="L53" s="771" t="s">
        <v>1371</v>
      </c>
      <c r="M53" s="772" t="s">
        <v>1371</v>
      </c>
      <c r="N53" s="40"/>
      <c r="O53" s="612"/>
    </row>
    <row r="54" spans="2:15" x14ac:dyDescent="0.25">
      <c r="B54" s="1174"/>
      <c r="C54" s="478"/>
      <c r="D54" s="424"/>
      <c r="E54" s="612"/>
      <c r="F54" s="612"/>
      <c r="G54" s="612"/>
      <c r="H54" s="612"/>
      <c r="I54" s="1474" t="s">
        <v>1993</v>
      </c>
      <c r="J54" s="1352" t="s">
        <v>1119</v>
      </c>
      <c r="K54" s="612"/>
      <c r="L54" s="1352" t="s">
        <v>1372</v>
      </c>
      <c r="M54" s="12" t="s">
        <v>1373</v>
      </c>
      <c r="N54" s="40"/>
      <c r="O54" s="612"/>
    </row>
    <row r="55" spans="2:15" ht="26.4" x14ac:dyDescent="0.25">
      <c r="B55" s="1140" t="s">
        <v>1914</v>
      </c>
      <c r="C55" s="1303" t="s">
        <v>2142</v>
      </c>
      <c r="D55" s="1306">
        <v>98300</v>
      </c>
      <c r="E55" s="1364" t="s">
        <v>748</v>
      </c>
      <c r="F55" s="1364" t="s">
        <v>262</v>
      </c>
      <c r="G55" s="1364" t="s">
        <v>262</v>
      </c>
      <c r="H55" s="1364" t="s">
        <v>262</v>
      </c>
      <c r="I55" s="867" t="s">
        <v>1403</v>
      </c>
      <c r="J55" s="867"/>
      <c r="K55" s="867"/>
      <c r="L55" s="1272">
        <v>50000</v>
      </c>
      <c r="M55" s="1259"/>
      <c r="N55" s="40"/>
      <c r="O55" s="612"/>
    </row>
    <row r="56" spans="2:15" ht="26.4" x14ac:dyDescent="0.25">
      <c r="B56" s="1140" t="s">
        <v>1914</v>
      </c>
      <c r="C56" s="1303" t="s">
        <v>2921</v>
      </c>
      <c r="D56" s="1306" t="s">
        <v>2134</v>
      </c>
      <c r="E56" s="1364" t="s">
        <v>748</v>
      </c>
      <c r="F56" s="1364" t="s">
        <v>262</v>
      </c>
      <c r="G56" s="1364" t="s">
        <v>262</v>
      </c>
      <c r="H56" s="1364" t="s">
        <v>262</v>
      </c>
      <c r="I56" s="867" t="s">
        <v>1403</v>
      </c>
      <c r="J56" s="867"/>
      <c r="K56" s="867"/>
      <c r="L56" s="1272"/>
      <c r="M56" s="1259">
        <v>50000</v>
      </c>
      <c r="N56" s="40"/>
      <c r="O56" s="612"/>
    </row>
    <row r="57" spans="2:15" ht="13.8" thickBot="1" x14ac:dyDescent="0.3">
      <c r="B57" s="1297"/>
      <c r="C57" s="1278" t="s">
        <v>1925</v>
      </c>
      <c r="D57" s="909"/>
      <c r="E57" s="867"/>
      <c r="F57" s="867"/>
      <c r="G57" s="867"/>
      <c r="H57" s="867"/>
      <c r="I57" s="867"/>
      <c r="J57" s="867"/>
      <c r="K57" s="867"/>
      <c r="L57" s="1291">
        <f>SUM(L55:L56)</f>
        <v>50000</v>
      </c>
      <c r="M57" s="1296">
        <f>SUM(M56)</f>
        <v>50000</v>
      </c>
      <c r="N57" s="40"/>
      <c r="O57" s="612"/>
    </row>
    <row r="58" spans="2:15" ht="14.4" thickTop="1" thickBot="1" x14ac:dyDescent="0.3">
      <c r="B58" s="1286"/>
      <c r="C58" s="958"/>
      <c r="D58" s="909"/>
      <c r="E58" s="867"/>
      <c r="F58" s="867"/>
      <c r="G58" s="867"/>
      <c r="H58" s="867"/>
      <c r="I58" s="867"/>
      <c r="J58" s="867"/>
      <c r="K58" s="867"/>
      <c r="L58" s="867"/>
      <c r="M58" s="906"/>
      <c r="N58" s="1287"/>
      <c r="O58" s="612"/>
    </row>
    <row r="59" spans="2:15" x14ac:dyDescent="0.25">
      <c r="B59" s="1174"/>
      <c r="C59" s="770" t="s">
        <v>1768</v>
      </c>
      <c r="D59" s="771"/>
      <c r="E59" s="771" t="s">
        <v>1368</v>
      </c>
      <c r="F59" s="771" t="s">
        <v>1377</v>
      </c>
      <c r="G59" s="771" t="s">
        <v>1369</v>
      </c>
      <c r="H59" s="771" t="s">
        <v>1370</v>
      </c>
      <c r="I59" s="771" t="s">
        <v>1122</v>
      </c>
      <c r="J59" s="771" t="s">
        <v>1120</v>
      </c>
      <c r="K59" s="771"/>
      <c r="L59" s="771" t="s">
        <v>1371</v>
      </c>
      <c r="M59" s="772" t="s">
        <v>1371</v>
      </c>
      <c r="N59" s="40"/>
      <c r="O59" s="612"/>
    </row>
    <row r="60" spans="2:15" x14ac:dyDescent="0.25">
      <c r="B60" s="1174"/>
      <c r="C60" s="478"/>
      <c r="D60" s="424"/>
      <c r="E60" s="612"/>
      <c r="F60" s="612"/>
      <c r="G60" s="612"/>
      <c r="H60" s="612"/>
      <c r="I60" s="1474" t="s">
        <v>1993</v>
      </c>
      <c r="J60" s="1352" t="s">
        <v>1119</v>
      </c>
      <c r="K60" s="612"/>
      <c r="L60" s="1352" t="s">
        <v>1372</v>
      </c>
      <c r="M60" s="12" t="s">
        <v>1373</v>
      </c>
      <c r="N60" s="40"/>
      <c r="O60" s="612"/>
    </row>
    <row r="61" spans="2:15" x14ac:dyDescent="0.25">
      <c r="B61" s="1174"/>
      <c r="C61" s="958"/>
      <c r="D61" s="909"/>
      <c r="E61" s="867"/>
      <c r="F61" s="867"/>
      <c r="G61" s="867"/>
      <c r="H61" s="867"/>
      <c r="I61" s="867"/>
      <c r="J61" s="867"/>
      <c r="K61" s="867"/>
      <c r="L61" s="867"/>
      <c r="M61" s="906"/>
      <c r="N61" s="40"/>
      <c r="O61" s="612"/>
    </row>
    <row r="62" spans="2:15" x14ac:dyDescent="0.25">
      <c r="B62" s="1277" t="s">
        <v>1916</v>
      </c>
      <c r="C62" s="1303" t="s">
        <v>2922</v>
      </c>
      <c r="D62" s="1306">
        <v>211450</v>
      </c>
      <c r="E62" s="1364" t="s">
        <v>748</v>
      </c>
      <c r="F62" s="1364" t="s">
        <v>262</v>
      </c>
      <c r="G62" s="1364" t="s">
        <v>262</v>
      </c>
      <c r="H62" s="1364" t="s">
        <v>262</v>
      </c>
      <c r="I62" s="867"/>
      <c r="J62" s="867"/>
      <c r="K62" s="867"/>
      <c r="L62" s="1272">
        <v>36535</v>
      </c>
      <c r="M62" s="1259"/>
      <c r="N62" s="40"/>
      <c r="O62" s="612"/>
    </row>
    <row r="63" spans="2:15" ht="39.6" x14ac:dyDescent="0.25">
      <c r="B63" s="1279" t="s">
        <v>1913</v>
      </c>
      <c r="C63" s="1274" t="s">
        <v>1741</v>
      </c>
      <c r="D63" s="1307" t="s">
        <v>748</v>
      </c>
      <c r="E63" s="1275" t="s">
        <v>748</v>
      </c>
      <c r="F63" s="1275" t="s">
        <v>262</v>
      </c>
      <c r="G63" s="1275" t="s">
        <v>262</v>
      </c>
      <c r="H63" s="1275" t="s">
        <v>262</v>
      </c>
      <c r="I63" s="1276"/>
      <c r="J63" s="867"/>
      <c r="K63" s="867"/>
      <c r="L63" s="1280">
        <v>50000</v>
      </c>
      <c r="M63" s="1259"/>
      <c r="N63" s="40"/>
      <c r="O63" s="612"/>
    </row>
    <row r="64" spans="2:15" x14ac:dyDescent="0.25">
      <c r="B64" s="1277" t="s">
        <v>1916</v>
      </c>
      <c r="C64" s="1303" t="s">
        <v>2113</v>
      </c>
      <c r="D64" s="1306">
        <v>485898</v>
      </c>
      <c r="E64" s="1364" t="s">
        <v>748</v>
      </c>
      <c r="F64" s="1364" t="s">
        <v>262</v>
      </c>
      <c r="G64" s="1364" t="s">
        <v>262</v>
      </c>
      <c r="H64" s="1364" t="s">
        <v>262</v>
      </c>
      <c r="I64" s="867"/>
      <c r="J64" s="867"/>
      <c r="K64" s="867"/>
      <c r="L64" s="1272"/>
      <c r="M64" s="1259">
        <v>36535</v>
      </c>
      <c r="N64" s="40"/>
      <c r="O64" s="612"/>
    </row>
    <row r="65" spans="2:15" ht="39.6" x14ac:dyDescent="0.25">
      <c r="B65" s="1279" t="s">
        <v>1913</v>
      </c>
      <c r="C65" s="1274" t="s">
        <v>537</v>
      </c>
      <c r="D65" s="1307" t="s">
        <v>748</v>
      </c>
      <c r="E65" s="1275" t="s">
        <v>748</v>
      </c>
      <c r="F65" s="1275" t="s">
        <v>262</v>
      </c>
      <c r="G65" s="1275" t="s">
        <v>262</v>
      </c>
      <c r="H65" s="1275" t="s">
        <v>262</v>
      </c>
      <c r="I65" s="1276"/>
      <c r="J65" s="867"/>
      <c r="K65" s="867"/>
      <c r="L65" s="1272"/>
      <c r="M65" s="1281">
        <v>50000</v>
      </c>
      <c r="N65" s="40"/>
      <c r="O65" s="612"/>
    </row>
    <row r="66" spans="2:15" ht="13.8" thickBot="1" x14ac:dyDescent="0.3">
      <c r="B66" s="1279"/>
      <c r="C66" s="1274" t="s">
        <v>1931</v>
      </c>
      <c r="D66" s="1307"/>
      <c r="E66" s="1275"/>
      <c r="F66" s="1275"/>
      <c r="G66" s="1275"/>
      <c r="H66" s="1275"/>
      <c r="I66" s="1276"/>
      <c r="J66" s="867"/>
      <c r="K66" s="867"/>
      <c r="L66" s="1292">
        <f>SUM(L61:L64)</f>
        <v>86535</v>
      </c>
      <c r="M66" s="1300">
        <f>SUM(M64:M65)</f>
        <v>86535</v>
      </c>
      <c r="N66" s="40"/>
      <c r="O66" s="612"/>
    </row>
    <row r="67" spans="2:15" ht="14.4" thickTop="1" thickBot="1" x14ac:dyDescent="0.3">
      <c r="B67" s="1288"/>
      <c r="C67" s="1309" t="s">
        <v>1403</v>
      </c>
      <c r="D67" s="1310"/>
      <c r="E67" s="1311"/>
      <c r="F67" s="1311"/>
      <c r="G67" s="1311"/>
      <c r="H67" s="1311"/>
      <c r="I67" s="1283"/>
      <c r="J67" s="1066"/>
      <c r="K67" s="1066"/>
      <c r="L67" s="1312"/>
      <c r="M67" s="1313"/>
      <c r="N67" s="1287"/>
      <c r="O67" s="612"/>
    </row>
    <row r="68" spans="2:15" x14ac:dyDescent="0.25">
      <c r="B68" s="1285"/>
      <c r="C68" s="673" t="s">
        <v>1768</v>
      </c>
      <c r="D68" s="1352"/>
      <c r="E68" s="1352" t="s">
        <v>1368</v>
      </c>
      <c r="F68" s="1352" t="s">
        <v>1377</v>
      </c>
      <c r="G68" s="1352" t="s">
        <v>1369</v>
      </c>
      <c r="H68" s="1352" t="s">
        <v>1370</v>
      </c>
      <c r="I68" s="1352" t="s">
        <v>1122</v>
      </c>
      <c r="J68" s="1352" t="s">
        <v>1120</v>
      </c>
      <c r="K68" s="1352"/>
      <c r="L68" s="1352" t="s">
        <v>1371</v>
      </c>
      <c r="M68" s="12" t="s">
        <v>1371</v>
      </c>
      <c r="N68" s="40"/>
      <c r="O68" s="612"/>
    </row>
    <row r="69" spans="2:15" x14ac:dyDescent="0.25">
      <c r="B69" s="1285"/>
      <c r="C69" s="478"/>
      <c r="D69" s="424"/>
      <c r="E69" s="612"/>
      <c r="F69" s="612"/>
      <c r="G69" s="612"/>
      <c r="H69" s="612"/>
      <c r="I69" s="1474" t="s">
        <v>1993</v>
      </c>
      <c r="J69" s="1352" t="s">
        <v>1119</v>
      </c>
      <c r="K69" s="612"/>
      <c r="L69" s="1352" t="s">
        <v>1372</v>
      </c>
      <c r="M69" s="12" t="s">
        <v>1373</v>
      </c>
      <c r="N69" s="40"/>
      <c r="O69" s="612"/>
    </row>
    <row r="70" spans="2:15" x14ac:dyDescent="0.25">
      <c r="B70" s="1285"/>
      <c r="C70" s="1274"/>
      <c r="D70" s="1304"/>
      <c r="E70" s="1275"/>
      <c r="F70" s="1275"/>
      <c r="G70" s="1275"/>
      <c r="H70" s="1275"/>
      <c r="I70" s="1276"/>
      <c r="J70" s="867"/>
      <c r="K70" s="867"/>
      <c r="L70" s="1294"/>
      <c r="M70" s="1302"/>
      <c r="N70" s="40"/>
      <c r="O70" s="612"/>
    </row>
    <row r="71" spans="2:15" ht="26.4" x14ac:dyDescent="0.25">
      <c r="B71" s="1277" t="s">
        <v>1917</v>
      </c>
      <c r="C71" s="1303" t="s">
        <v>2920</v>
      </c>
      <c r="D71" s="1307">
        <v>211450</v>
      </c>
      <c r="E71" s="1364" t="s">
        <v>748</v>
      </c>
      <c r="F71" s="1364" t="s">
        <v>262</v>
      </c>
      <c r="G71" s="1364" t="s">
        <v>262</v>
      </c>
      <c r="H71" s="1364" t="s">
        <v>262</v>
      </c>
      <c r="I71" s="867"/>
      <c r="J71" s="867"/>
      <c r="K71" s="867"/>
      <c r="L71" s="1272">
        <v>7307</v>
      </c>
      <c r="M71" s="1259"/>
      <c r="N71" s="40"/>
      <c r="O71" s="612"/>
    </row>
    <row r="72" spans="2:15" ht="39.6" x14ac:dyDescent="0.25">
      <c r="B72" s="1279" t="s">
        <v>1918</v>
      </c>
      <c r="C72" s="1274" t="s">
        <v>1744</v>
      </c>
      <c r="D72" s="1307" t="s">
        <v>748</v>
      </c>
      <c r="E72" s="1275" t="s">
        <v>748</v>
      </c>
      <c r="F72" s="1275" t="s">
        <v>262</v>
      </c>
      <c r="G72" s="1275" t="s">
        <v>262</v>
      </c>
      <c r="H72" s="1275" t="s">
        <v>262</v>
      </c>
      <c r="I72" s="1276"/>
      <c r="J72" s="1276"/>
      <c r="K72" s="1276"/>
      <c r="L72" s="1280">
        <v>10000</v>
      </c>
      <c r="M72" s="1259"/>
      <c r="N72" s="40"/>
      <c r="O72" s="612"/>
    </row>
    <row r="73" spans="2:15" x14ac:dyDescent="0.25">
      <c r="B73" s="1277" t="s">
        <v>1917</v>
      </c>
      <c r="C73" s="958" t="s">
        <v>2113</v>
      </c>
      <c r="D73" s="1307">
        <v>485898</v>
      </c>
      <c r="E73" s="1364" t="s">
        <v>748</v>
      </c>
      <c r="F73" s="1364" t="s">
        <v>262</v>
      </c>
      <c r="G73" s="1364" t="s">
        <v>262</v>
      </c>
      <c r="H73" s="1364" t="s">
        <v>262</v>
      </c>
      <c r="I73" s="867"/>
      <c r="J73" s="867"/>
      <c r="K73" s="867"/>
      <c r="L73" s="1272"/>
      <c r="M73" s="1259">
        <v>7307</v>
      </c>
      <c r="N73" s="40"/>
      <c r="O73" s="612"/>
    </row>
    <row r="74" spans="2:15" ht="39.6" x14ac:dyDescent="0.25">
      <c r="B74" s="1279" t="s">
        <v>1918</v>
      </c>
      <c r="C74" s="1274" t="s">
        <v>537</v>
      </c>
      <c r="D74" s="1307" t="s">
        <v>748</v>
      </c>
      <c r="E74" s="1275" t="s">
        <v>748</v>
      </c>
      <c r="F74" s="1275" t="s">
        <v>262</v>
      </c>
      <c r="G74" s="1275" t="s">
        <v>262</v>
      </c>
      <c r="H74" s="1275" t="s">
        <v>262</v>
      </c>
      <c r="I74" s="1276"/>
      <c r="J74" s="867"/>
      <c r="K74" s="867"/>
      <c r="L74" s="1272"/>
      <c r="M74" s="1281">
        <v>10000</v>
      </c>
      <c r="N74" s="40"/>
      <c r="O74" s="612"/>
    </row>
    <row r="75" spans="2:15" ht="13.8" thickBot="1" x14ac:dyDescent="0.3">
      <c r="B75" s="1279"/>
      <c r="C75" s="1274" t="s">
        <v>1930</v>
      </c>
      <c r="D75" s="1304"/>
      <c r="E75" s="1275"/>
      <c r="F75" s="1275"/>
      <c r="G75" s="1275"/>
      <c r="H75" s="1275"/>
      <c r="I75" s="1276"/>
      <c r="J75" s="867"/>
      <c r="K75" s="867"/>
      <c r="L75" s="1292">
        <f>SUM(L71:L74)</f>
        <v>17307</v>
      </c>
      <c r="M75" s="1293">
        <f>SUM(M73:M74)</f>
        <v>17307</v>
      </c>
      <c r="N75" s="40"/>
      <c r="O75" s="612"/>
    </row>
    <row r="76" spans="2:15" ht="13.8" thickTop="1" x14ac:dyDescent="0.25">
      <c r="B76" s="1279"/>
      <c r="C76" s="1274"/>
      <c r="D76" s="1304"/>
      <c r="E76" s="1275"/>
      <c r="F76" s="1275"/>
      <c r="G76" s="1275"/>
      <c r="H76" s="1275"/>
      <c r="I76" s="1276"/>
      <c r="J76" s="867"/>
      <c r="K76" s="867"/>
      <c r="L76" s="1294"/>
      <c r="M76" s="1295"/>
      <c r="N76" s="40"/>
      <c r="O76" s="612"/>
    </row>
    <row r="77" spans="2:15" ht="13.8" thickBot="1" x14ac:dyDescent="0.3">
      <c r="B77" s="1289"/>
      <c r="C77" s="1070"/>
      <c r="D77" s="1066"/>
      <c r="E77" s="1066"/>
      <c r="F77" s="1066"/>
      <c r="G77" s="1066"/>
      <c r="H77" s="1066"/>
      <c r="I77" s="1066"/>
      <c r="J77" s="1066"/>
      <c r="K77" s="1066"/>
      <c r="L77" s="1066"/>
      <c r="M77" s="1282"/>
      <c r="N77" s="1287"/>
      <c r="O77" s="612"/>
    </row>
    <row r="78" spans="2:15" x14ac:dyDescent="0.25">
      <c r="B78" s="905"/>
      <c r="C78" s="867"/>
      <c r="D78" s="867"/>
      <c r="E78" s="867"/>
      <c r="F78" s="867"/>
      <c r="G78" s="867"/>
      <c r="H78" s="867"/>
      <c r="I78" s="867"/>
      <c r="J78" s="867"/>
      <c r="K78" s="867"/>
      <c r="L78" s="867"/>
      <c r="M78" s="867"/>
      <c r="N78" s="40"/>
      <c r="O78" s="612"/>
    </row>
    <row r="79" spans="2:15" x14ac:dyDescent="0.25">
      <c r="B79" s="905"/>
      <c r="C79" s="2384" t="s">
        <v>1409</v>
      </c>
      <c r="D79" s="2384"/>
      <c r="E79" s="2384"/>
      <c r="F79" s="867"/>
      <c r="G79" s="867"/>
      <c r="H79" s="867"/>
      <c r="I79" s="867"/>
      <c r="J79" s="867"/>
      <c r="K79" s="867"/>
      <c r="L79" s="867"/>
      <c r="M79" s="913"/>
      <c r="N79" s="40"/>
      <c r="O79" s="612"/>
    </row>
    <row r="80" spans="2:15" x14ac:dyDescent="0.25">
      <c r="B80" s="905"/>
      <c r="C80" s="1075" t="s">
        <v>1966</v>
      </c>
      <c r="D80" s="1075"/>
      <c r="E80" s="1073"/>
      <c r="F80" s="1073"/>
      <c r="G80" s="1073"/>
      <c r="H80" s="1073"/>
      <c r="I80" s="1073"/>
      <c r="J80" s="1073"/>
      <c r="K80" s="1073"/>
      <c r="L80" s="1073"/>
      <c r="M80" s="1074"/>
      <c r="N80" s="89"/>
      <c r="O80" s="612"/>
    </row>
    <row r="81" spans="2:15" x14ac:dyDescent="0.25">
      <c r="B81" s="905"/>
      <c r="C81" s="1073" t="s">
        <v>1965</v>
      </c>
      <c r="D81" s="1073"/>
      <c r="E81" s="1073"/>
      <c r="F81" s="1073"/>
      <c r="G81" s="1073"/>
      <c r="H81" s="1073"/>
      <c r="I81" s="1073"/>
      <c r="J81" s="1073"/>
      <c r="K81" s="1073"/>
      <c r="L81" s="1073"/>
      <c r="M81" s="1074"/>
      <c r="N81" s="89"/>
      <c r="O81" s="612"/>
    </row>
    <row r="82" spans="2:15" ht="5.25" customHeight="1" x14ac:dyDescent="0.25">
      <c r="B82" s="905"/>
      <c r="C82" s="1073"/>
      <c r="D82" s="1073"/>
      <c r="E82" s="1073"/>
      <c r="F82" s="1073"/>
      <c r="G82" s="1073"/>
      <c r="H82" s="1073"/>
      <c r="I82" s="1073"/>
      <c r="J82" s="1073"/>
      <c r="K82" s="1073"/>
      <c r="L82" s="1073"/>
      <c r="M82" s="1074"/>
      <c r="N82" s="89"/>
      <c r="O82" s="612"/>
    </row>
    <row r="83" spans="2:15" s="915" customFormat="1" x14ac:dyDescent="0.25">
      <c r="B83" s="905"/>
      <c r="C83" s="1075"/>
      <c r="D83" s="1075"/>
      <c r="E83" s="1073"/>
      <c r="F83" s="1073"/>
      <c r="G83" s="1073"/>
      <c r="H83" s="1073"/>
      <c r="I83" s="1073"/>
      <c r="J83" s="1073"/>
      <c r="K83" s="1073"/>
      <c r="L83" s="1073"/>
      <c r="M83" s="1074"/>
      <c r="N83" s="1734"/>
      <c r="O83" s="612"/>
    </row>
    <row r="84" spans="2:15" s="915" customFormat="1" x14ac:dyDescent="0.25">
      <c r="B84" s="905"/>
      <c r="C84" s="1075"/>
      <c r="D84" s="1075"/>
      <c r="E84" s="1073"/>
      <c r="F84" s="1073"/>
      <c r="G84" s="1073"/>
      <c r="H84" s="1073"/>
      <c r="I84" s="1073"/>
      <c r="J84" s="1073"/>
      <c r="K84" s="1073"/>
      <c r="L84" s="1073"/>
      <c r="M84" s="1074"/>
      <c r="N84" s="1734"/>
      <c r="O84" s="612"/>
    </row>
    <row r="85" spans="2:15" s="915" customFormat="1" x14ac:dyDescent="0.25">
      <c r="B85" s="905"/>
      <c r="C85" s="1075"/>
      <c r="D85" s="1075"/>
      <c r="E85" s="1073"/>
      <c r="F85" s="1073"/>
      <c r="G85" s="1073"/>
      <c r="H85" s="1073"/>
      <c r="I85" s="1073"/>
      <c r="J85" s="1073"/>
      <c r="K85" s="1073"/>
      <c r="L85" s="1073"/>
      <c r="M85" s="1074"/>
      <c r="N85" s="1734"/>
      <c r="O85" s="612"/>
    </row>
    <row r="86" spans="2:15" s="915" customFormat="1" x14ac:dyDescent="0.25">
      <c r="B86" s="905"/>
      <c r="C86" s="1075"/>
      <c r="D86" s="1075"/>
      <c r="E86" s="1073"/>
      <c r="F86" s="1073"/>
      <c r="G86" s="1073"/>
      <c r="H86" s="1073"/>
      <c r="I86" s="1073"/>
      <c r="J86" s="1073"/>
      <c r="K86" s="1073"/>
      <c r="L86" s="1073"/>
      <c r="M86" s="1074"/>
      <c r="N86" s="1734"/>
      <c r="O86" s="612"/>
    </row>
    <row r="87" spans="2:15" s="915" customFormat="1" x14ac:dyDescent="0.25">
      <c r="B87" s="905"/>
      <c r="C87" s="1075"/>
      <c r="D87" s="1075"/>
      <c r="E87" s="1073"/>
      <c r="F87" s="1073"/>
      <c r="G87" s="1073"/>
      <c r="H87" s="1073"/>
      <c r="I87" s="1073"/>
      <c r="J87" s="1073"/>
      <c r="K87" s="1073"/>
      <c r="L87" s="1073"/>
      <c r="M87" s="1074"/>
      <c r="N87" s="1734"/>
      <c r="O87" s="612"/>
    </row>
    <row r="88" spans="2:15" s="915" customFormat="1" x14ac:dyDescent="0.25">
      <c r="B88" s="905"/>
      <c r="C88" s="1075"/>
      <c r="D88" s="1075"/>
      <c r="E88" s="1073"/>
      <c r="F88" s="1073"/>
      <c r="G88" s="1073"/>
      <c r="H88" s="1073"/>
      <c r="I88" s="1073"/>
      <c r="J88" s="1073"/>
      <c r="K88" s="1073"/>
      <c r="L88" s="1073"/>
      <c r="M88" s="1074"/>
      <c r="N88" s="1734"/>
      <c r="O88" s="612"/>
    </row>
    <row r="89" spans="2:15" s="915" customFormat="1" x14ac:dyDescent="0.25">
      <c r="B89" s="905"/>
      <c r="C89" s="1075"/>
      <c r="D89" s="1075"/>
      <c r="E89" s="1073"/>
      <c r="F89" s="1073"/>
      <c r="G89" s="1073"/>
      <c r="H89" s="1073"/>
      <c r="I89" s="1073"/>
      <c r="J89" s="1073"/>
      <c r="K89" s="1073"/>
      <c r="L89" s="1073"/>
      <c r="M89" s="1074"/>
      <c r="N89" s="1734"/>
      <c r="O89" s="612"/>
    </row>
    <row r="90" spans="2:15" s="915" customFormat="1" x14ac:dyDescent="0.25">
      <c r="B90" s="905"/>
      <c r="C90" s="1075"/>
      <c r="D90" s="1075"/>
      <c r="E90" s="1073"/>
      <c r="F90" s="1073"/>
      <c r="G90" s="1073"/>
      <c r="H90" s="1073"/>
      <c r="I90" s="1073"/>
      <c r="J90" s="1073"/>
      <c r="K90" s="1073"/>
      <c r="L90" s="1073"/>
      <c r="M90" s="1074"/>
      <c r="N90" s="1734"/>
      <c r="O90" s="612"/>
    </row>
    <row r="91" spans="2:15" s="915" customFormat="1" x14ac:dyDescent="0.25">
      <c r="B91" s="905"/>
      <c r="C91" s="1075"/>
      <c r="D91" s="1075"/>
      <c r="E91" s="1073"/>
      <c r="F91" s="1073"/>
      <c r="G91" s="1073"/>
      <c r="H91" s="1073"/>
      <c r="I91" s="1073"/>
      <c r="J91" s="1073"/>
      <c r="K91" s="1073"/>
      <c r="L91" s="1073"/>
      <c r="M91" s="1074"/>
      <c r="N91" s="1734"/>
      <c r="O91" s="612"/>
    </row>
    <row r="92" spans="2:15" s="915" customFormat="1" x14ac:dyDescent="0.25">
      <c r="B92" s="905"/>
      <c r="C92" s="1075"/>
      <c r="D92" s="1075"/>
      <c r="E92" s="1073"/>
      <c r="F92" s="1073"/>
      <c r="G92" s="1073"/>
      <c r="H92" s="1073"/>
      <c r="I92" s="1073"/>
      <c r="J92" s="1073"/>
      <c r="K92" s="1073"/>
      <c r="L92" s="1073"/>
      <c r="M92" s="1074"/>
      <c r="N92" s="1734"/>
      <c r="O92" s="612"/>
    </row>
    <row r="93" spans="2:15" s="915" customFormat="1" x14ac:dyDescent="0.25">
      <c r="B93" s="905"/>
      <c r="C93" s="1075"/>
      <c r="D93" s="1075"/>
      <c r="E93" s="1073"/>
      <c r="F93" s="1073"/>
      <c r="G93" s="1073"/>
      <c r="H93" s="1073"/>
      <c r="I93" s="1073"/>
      <c r="J93" s="1073"/>
      <c r="K93" s="1073"/>
      <c r="L93" s="1073"/>
      <c r="M93" s="1074"/>
      <c r="N93" s="1734"/>
      <c r="O93" s="612"/>
    </row>
    <row r="94" spans="2:15" s="915" customFormat="1" x14ac:dyDescent="0.25">
      <c r="B94" s="905"/>
      <c r="C94" s="1075"/>
      <c r="D94" s="1075"/>
      <c r="E94" s="1073"/>
      <c r="F94" s="1073"/>
      <c r="G94" s="1073"/>
      <c r="H94" s="1073"/>
      <c r="I94" s="1073"/>
      <c r="J94" s="1073"/>
      <c r="K94" s="1073"/>
      <c r="L94" s="1073"/>
      <c r="M94" s="1074"/>
      <c r="N94" s="1734"/>
      <c r="O94" s="612"/>
    </row>
    <row r="95" spans="2:15" s="915" customFormat="1" x14ac:dyDescent="0.25">
      <c r="B95" s="905"/>
      <c r="C95" s="1075"/>
      <c r="D95" s="1075"/>
      <c r="E95" s="1073"/>
      <c r="F95" s="1073"/>
      <c r="G95" s="1073"/>
      <c r="H95" s="1073"/>
      <c r="I95" s="1073"/>
      <c r="J95" s="1073"/>
      <c r="K95" s="1073"/>
      <c r="L95" s="1073"/>
      <c r="M95" s="1074"/>
      <c r="N95" s="1734"/>
      <c r="O95" s="612"/>
    </row>
    <row r="96" spans="2:15" s="915" customFormat="1" x14ac:dyDescent="0.25">
      <c r="B96" s="905"/>
      <c r="C96" s="1075"/>
      <c r="D96" s="1075"/>
      <c r="E96" s="1073"/>
      <c r="F96" s="1073"/>
      <c r="G96" s="1073"/>
      <c r="H96" s="1073"/>
      <c r="I96" s="1073"/>
      <c r="J96" s="1073"/>
      <c r="K96" s="1073"/>
      <c r="L96" s="1073"/>
      <c r="M96" s="1074"/>
      <c r="N96" s="1734"/>
      <c r="O96" s="612"/>
    </row>
    <row r="97" spans="2:15" s="915" customFormat="1" x14ac:dyDescent="0.25">
      <c r="B97" s="905"/>
      <c r="C97" s="1075"/>
      <c r="D97" s="1075"/>
      <c r="E97" s="1073"/>
      <c r="F97" s="1073"/>
      <c r="G97" s="1073"/>
      <c r="H97" s="1073"/>
      <c r="I97" s="1073"/>
      <c r="J97" s="1073"/>
      <c r="K97" s="1073"/>
      <c r="L97" s="1073"/>
      <c r="M97" s="1074"/>
      <c r="N97" s="1734"/>
      <c r="O97" s="612"/>
    </row>
    <row r="98" spans="2:15" s="915" customFormat="1" x14ac:dyDescent="0.25">
      <c r="B98" s="905"/>
      <c r="C98" s="1075"/>
      <c r="D98" s="1075"/>
      <c r="E98" s="1073"/>
      <c r="F98" s="1073"/>
      <c r="G98" s="1073"/>
      <c r="H98" s="1073"/>
      <c r="I98" s="1073"/>
      <c r="J98" s="1073"/>
      <c r="K98" s="1073"/>
      <c r="L98" s="1073"/>
      <c r="M98" s="1074"/>
      <c r="N98" s="1734"/>
      <c r="O98" s="612"/>
    </row>
    <row r="99" spans="2:15" s="915" customFormat="1" x14ac:dyDescent="0.25">
      <c r="B99" s="905"/>
      <c r="C99" s="1075"/>
      <c r="D99" s="1075"/>
      <c r="E99" s="1073"/>
      <c r="F99" s="1073"/>
      <c r="G99" s="1073"/>
      <c r="H99" s="1073"/>
      <c r="I99" s="1073"/>
      <c r="J99" s="1073"/>
      <c r="K99" s="1073"/>
      <c r="L99" s="1073"/>
      <c r="M99" s="1074"/>
      <c r="N99" s="1734"/>
      <c r="O99" s="612"/>
    </row>
    <row r="100" spans="2:15" s="915" customFormat="1" x14ac:dyDescent="0.25">
      <c r="B100" s="905"/>
      <c r="C100" s="1075"/>
      <c r="D100" s="1075"/>
      <c r="E100" s="1073"/>
      <c r="F100" s="1073"/>
      <c r="G100" s="1073"/>
      <c r="H100" s="1073"/>
      <c r="I100" s="1073"/>
      <c r="J100" s="1073"/>
      <c r="K100" s="1073"/>
      <c r="L100" s="1073"/>
      <c r="M100" s="1074"/>
      <c r="N100" s="1734"/>
      <c r="O100" s="612"/>
    </row>
    <row r="101" spans="2:15" x14ac:dyDescent="0.25">
      <c r="B101" s="905"/>
      <c r="C101" s="1073"/>
      <c r="D101" s="1073"/>
      <c r="E101" s="1073"/>
      <c r="F101" s="1073"/>
      <c r="G101" s="1073"/>
      <c r="H101" s="1073"/>
      <c r="I101" s="1073"/>
      <c r="J101" s="1073"/>
      <c r="K101" s="1073"/>
      <c r="L101" s="1073"/>
      <c r="M101" s="1074"/>
      <c r="N101" s="89"/>
      <c r="O101" s="612"/>
    </row>
    <row r="102" spans="2:15" ht="5.25" customHeight="1" x14ac:dyDescent="0.25">
      <c r="B102" s="905"/>
      <c r="C102" s="1073"/>
      <c r="D102" s="1073"/>
      <c r="E102" s="1073"/>
      <c r="F102" s="1073"/>
      <c r="G102" s="1073"/>
      <c r="H102" s="1073"/>
      <c r="I102" s="1073"/>
      <c r="J102" s="1073"/>
      <c r="K102" s="1073"/>
      <c r="L102" s="1073"/>
      <c r="M102" s="1074"/>
      <c r="N102" s="89"/>
      <c r="O102" s="612"/>
    </row>
    <row r="103" spans="2:15" x14ac:dyDescent="0.25">
      <c r="B103" s="905"/>
      <c r="C103" s="869" t="s">
        <v>962</v>
      </c>
      <c r="D103" s="869"/>
      <c r="E103" s="869"/>
      <c r="F103" s="867"/>
      <c r="G103" s="867" t="s">
        <v>705</v>
      </c>
      <c r="H103" s="867"/>
      <c r="I103" s="867"/>
      <c r="J103" s="867"/>
      <c r="K103" s="867"/>
      <c r="L103" s="867"/>
      <c r="M103" s="913"/>
      <c r="N103" s="89"/>
      <c r="O103" s="612"/>
    </row>
    <row r="104" spans="2:15" ht="6.75" customHeight="1" x14ac:dyDescent="0.25">
      <c r="B104" s="905"/>
      <c r="C104" s="869"/>
      <c r="D104" s="869"/>
      <c r="E104" s="869"/>
      <c r="F104" s="867"/>
      <c r="G104" s="867"/>
      <c r="H104" s="867"/>
      <c r="I104" s="867"/>
      <c r="J104" s="867"/>
      <c r="K104" s="867"/>
      <c r="L104" s="867"/>
      <c r="M104" s="913"/>
      <c r="N104" s="89"/>
      <c r="O104" s="612"/>
    </row>
    <row r="105" spans="2:15" x14ac:dyDescent="0.25">
      <c r="B105" s="905"/>
      <c r="C105" s="869" t="s">
        <v>963</v>
      </c>
      <c r="D105" s="869"/>
      <c r="E105" s="869"/>
      <c r="F105" s="867"/>
      <c r="G105" s="867" t="s">
        <v>909</v>
      </c>
      <c r="H105" s="867"/>
      <c r="I105" s="867"/>
      <c r="J105" s="867"/>
      <c r="K105" s="867"/>
      <c r="L105" s="867"/>
      <c r="M105" s="913"/>
      <c r="N105" s="89"/>
      <c r="O105" s="612"/>
    </row>
    <row r="106" spans="2:15" x14ac:dyDescent="0.25">
      <c r="B106" s="905"/>
      <c r="C106" s="869" t="s">
        <v>964</v>
      </c>
      <c r="D106" s="869"/>
      <c r="E106" s="869"/>
      <c r="F106" s="867"/>
      <c r="G106" s="867"/>
      <c r="H106" s="867"/>
      <c r="I106" s="867"/>
      <c r="J106" s="867"/>
      <c r="K106" s="867"/>
      <c r="L106" s="867"/>
      <c r="M106" s="913"/>
      <c r="N106" s="89"/>
      <c r="O106" s="612"/>
    </row>
    <row r="107" spans="2:15" x14ac:dyDescent="0.25">
      <c r="B107" s="905"/>
      <c r="C107" s="869" t="s">
        <v>965</v>
      </c>
      <c r="D107" s="869"/>
      <c r="E107" s="869"/>
      <c r="F107" s="867"/>
      <c r="G107" s="867"/>
      <c r="H107" s="867"/>
      <c r="I107" s="867"/>
      <c r="J107" s="867"/>
      <c r="K107" s="867"/>
      <c r="L107" s="867"/>
      <c r="M107" s="913"/>
      <c r="N107" s="89"/>
      <c r="O107" s="612"/>
    </row>
    <row r="108" spans="2:15" ht="7.5" customHeight="1" x14ac:dyDescent="0.25">
      <c r="B108" s="905"/>
      <c r="C108" s="869"/>
      <c r="D108" s="869"/>
      <c r="E108" s="869"/>
      <c r="F108" s="867"/>
      <c r="G108" s="867"/>
      <c r="H108" s="867"/>
      <c r="I108" s="867"/>
      <c r="J108" s="867"/>
      <c r="K108" s="867"/>
      <c r="L108" s="867"/>
      <c r="M108" s="913"/>
      <c r="N108" s="89"/>
      <c r="O108" s="612"/>
    </row>
    <row r="109" spans="2:15" x14ac:dyDescent="0.25">
      <c r="B109" s="905"/>
      <c r="C109" s="869" t="s">
        <v>64</v>
      </c>
      <c r="D109" s="869"/>
      <c r="E109" s="869"/>
      <c r="F109" s="902" t="s">
        <v>1769</v>
      </c>
      <c r="G109" s="902"/>
      <c r="H109" s="867"/>
      <c r="I109" s="867"/>
      <c r="J109" s="867"/>
      <c r="K109" s="867"/>
      <c r="L109" s="867"/>
      <c r="M109" s="867"/>
      <c r="N109" s="89"/>
      <c r="O109" s="612"/>
    </row>
    <row r="110" spans="2:15" x14ac:dyDescent="0.25">
      <c r="B110" s="905"/>
      <c r="C110" s="867"/>
      <c r="D110" s="867"/>
      <c r="E110" s="867"/>
      <c r="F110" s="902" t="s">
        <v>1770</v>
      </c>
      <c r="G110" s="867"/>
      <c r="H110" s="867"/>
      <c r="I110" s="867"/>
      <c r="J110" s="869" t="s">
        <v>960</v>
      </c>
      <c r="K110" s="869"/>
      <c r="L110" s="869"/>
      <c r="M110" s="1076">
        <v>41395</v>
      </c>
      <c r="N110" s="89"/>
      <c r="O110" s="612"/>
    </row>
    <row r="111" spans="2:15" x14ac:dyDescent="0.25">
      <c r="B111" s="905"/>
      <c r="C111" s="867"/>
      <c r="D111" s="867"/>
      <c r="E111" s="867"/>
      <c r="F111" s="902"/>
      <c r="G111" s="867"/>
      <c r="H111" s="867"/>
      <c r="I111" s="867"/>
      <c r="J111" s="869" t="s">
        <v>961</v>
      </c>
      <c r="K111" s="869"/>
      <c r="L111" s="869"/>
      <c r="M111" s="1598" t="s">
        <v>2144</v>
      </c>
      <c r="N111" s="89"/>
      <c r="O111" s="612"/>
    </row>
    <row r="112" spans="2:15" ht="13.8" thickBot="1" x14ac:dyDescent="0.3">
      <c r="B112" s="1070"/>
      <c r="C112" s="1087"/>
      <c r="D112" s="1087"/>
      <c r="E112" s="1087"/>
      <c r="F112" s="1087"/>
      <c r="G112" s="1087"/>
      <c r="H112" s="1087"/>
      <c r="I112" s="1087"/>
      <c r="J112" s="1088"/>
      <c r="K112" s="1088"/>
      <c r="L112" s="1088"/>
      <c r="M112" s="1599" t="s">
        <v>2143</v>
      </c>
      <c r="N112" s="1089"/>
      <c r="O112" s="612"/>
    </row>
    <row r="113" spans="2:13" x14ac:dyDescent="0.25">
      <c r="B113" s="612"/>
      <c r="C113" s="612"/>
      <c r="D113" s="612"/>
      <c r="I113" s="612"/>
      <c r="J113" s="612"/>
      <c r="K113" s="612"/>
      <c r="L113" s="612"/>
      <c r="M113" s="613"/>
    </row>
    <row r="114" spans="2:13" x14ac:dyDescent="0.25">
      <c r="C114" s="71"/>
      <c r="D114" s="71"/>
    </row>
    <row r="115" spans="2:13" x14ac:dyDescent="0.25">
      <c r="C115" s="612"/>
      <c r="D115" s="612"/>
      <c r="M115" s="612"/>
    </row>
    <row r="117" spans="2:13" x14ac:dyDescent="0.25">
      <c r="C117" s="612"/>
      <c r="D117" s="612"/>
      <c r="I117" s="612"/>
      <c r="J117" s="612"/>
      <c r="K117" s="612"/>
      <c r="L117" s="612"/>
      <c r="M117" s="612"/>
    </row>
    <row r="118" spans="2:13" x14ac:dyDescent="0.25">
      <c r="I118" s="612"/>
      <c r="J118" s="612"/>
      <c r="K118" s="612"/>
      <c r="L118" s="612"/>
      <c r="M118" s="612"/>
    </row>
    <row r="119" spans="2:13" x14ac:dyDescent="0.25">
      <c r="I119" s="612"/>
      <c r="J119" s="612"/>
      <c r="K119" s="612"/>
      <c r="L119" s="612"/>
      <c r="M119" s="612"/>
    </row>
    <row r="120" spans="2:13" x14ac:dyDescent="0.25">
      <c r="I120" s="612"/>
      <c r="J120" s="612"/>
      <c r="K120" s="612"/>
      <c r="L120" s="612"/>
      <c r="M120" s="612"/>
    </row>
    <row r="121" spans="2:13" x14ac:dyDescent="0.25">
      <c r="I121" s="612"/>
      <c r="J121" s="612"/>
      <c r="K121" s="612"/>
      <c r="L121" s="612"/>
      <c r="M121" s="612"/>
    </row>
    <row r="122" spans="2:13" x14ac:dyDescent="0.25">
      <c r="I122" s="612"/>
      <c r="J122" s="612"/>
      <c r="K122" s="612"/>
      <c r="L122" s="612"/>
      <c r="M122" s="612"/>
    </row>
  </sheetData>
  <mergeCells count="7">
    <mergeCell ref="C79:E79"/>
    <mergeCell ref="B5:M5"/>
    <mergeCell ref="B6:N6"/>
    <mergeCell ref="B7:M7"/>
    <mergeCell ref="B8:E8"/>
    <mergeCell ref="E49:H49"/>
    <mergeCell ref="E50:H50"/>
  </mergeCells>
  <printOptions horizontalCentered="1"/>
  <pageMargins left="0.1" right="0.15" top="1" bottom="0.75" header="0.69" footer="0"/>
  <pageSetup scale="87" fitToHeight="15" orientation="landscape" r:id="rId1"/>
  <headerFooter alignWithMargins="0">
    <oddFooter>&amp;L&amp;"Times New Roman,Regular"&amp;9
Journal Entry Control Log
June 2016
&amp;R&amp;P of &amp;N
&amp;D   &amp;T</oddFooter>
  </headerFooter>
  <rowBreaks count="2" manualBreakCount="2">
    <brk id="52" min="1" max="13" man="1"/>
    <brk id="77"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7"/>
  <sheetViews>
    <sheetView zoomScaleNormal="100" workbookViewId="0">
      <selection activeCell="H25" sqref="H25"/>
    </sheetView>
  </sheetViews>
  <sheetFormatPr defaultColWidth="7.88671875" defaultRowHeight="13.2" x14ac:dyDescent="0.25"/>
  <cols>
    <col min="1" max="1" width="8" style="1" customWidth="1"/>
    <col min="2" max="2" width="9.5546875" style="1" customWidth="1"/>
    <col min="3" max="3" width="46.5546875" style="1" customWidth="1"/>
    <col min="4" max="5" width="7.109375" style="1" customWidth="1"/>
    <col min="6" max="6" width="7.5546875" style="1" customWidth="1"/>
    <col min="7" max="9" width="7.109375" style="1" customWidth="1"/>
    <col min="10" max="10" width="1.44140625" style="1" customWidth="1"/>
    <col min="11" max="11" width="16.5546875" style="1" customWidth="1"/>
    <col min="12" max="12" width="13.44140625" style="1" customWidth="1"/>
    <col min="13" max="13" width="12.44140625" style="1" bestFit="1" customWidth="1"/>
    <col min="14" max="16384" width="7.88671875" style="1"/>
  </cols>
  <sheetData>
    <row r="1" spans="2:13" ht="13.8" thickBot="1" x14ac:dyDescent="0.3">
      <c r="B1" s="4"/>
      <c r="C1" s="4"/>
      <c r="D1" s="4"/>
      <c r="E1" s="4"/>
      <c r="F1" s="4"/>
      <c r="G1" s="4"/>
      <c r="I1" s="406" t="s">
        <v>82</v>
      </c>
      <c r="K1" s="6"/>
      <c r="L1" s="6"/>
    </row>
    <row r="2" spans="2:13" ht="25.5" customHeight="1" thickBot="1" x14ac:dyDescent="0.3">
      <c r="B2" s="4"/>
      <c r="C2" s="4"/>
      <c r="D2" s="4"/>
      <c r="E2" s="4"/>
      <c r="F2" s="4"/>
      <c r="G2" s="4"/>
      <c r="I2" s="406" t="s">
        <v>85</v>
      </c>
      <c r="K2" s="6"/>
      <c r="L2" s="6"/>
    </row>
    <row r="3" spans="2:13" ht="13.8" thickBot="1" x14ac:dyDescent="0.3">
      <c r="B3" s="304"/>
      <c r="C3" s="304"/>
    </row>
    <row r="4" spans="2:13" ht="15.6" x14ac:dyDescent="0.3">
      <c r="B4" s="2271" t="s">
        <v>1403</v>
      </c>
      <c r="C4" s="2272"/>
      <c r="D4" s="2272"/>
      <c r="E4" s="2272"/>
      <c r="F4" s="2272"/>
      <c r="G4" s="2272"/>
      <c r="H4" s="2272"/>
      <c r="I4" s="2272"/>
      <c r="J4" s="2272"/>
      <c r="K4" s="2272"/>
      <c r="L4" s="2301"/>
    </row>
    <row r="5" spans="2:13" s="607" customFormat="1" ht="15.6" x14ac:dyDescent="0.3">
      <c r="B5" s="2274" t="s">
        <v>1374</v>
      </c>
      <c r="C5" s="2275"/>
      <c r="D5" s="2275"/>
      <c r="E5" s="2275"/>
      <c r="F5" s="2275"/>
      <c r="G5" s="2275"/>
      <c r="H5" s="2275"/>
      <c r="I5" s="2275"/>
      <c r="J5" s="2275"/>
      <c r="K5" s="2275"/>
      <c r="L5" s="2295"/>
    </row>
    <row r="6" spans="2:13" ht="15.6" x14ac:dyDescent="0.3">
      <c r="B6" s="2274" t="s">
        <v>1378</v>
      </c>
      <c r="C6" s="2275"/>
      <c r="D6" s="2275"/>
      <c r="E6" s="2275"/>
      <c r="F6" s="2275"/>
      <c r="G6" s="2275"/>
      <c r="H6" s="2275"/>
      <c r="I6" s="2275"/>
      <c r="J6" s="2275"/>
      <c r="K6" s="2275"/>
      <c r="L6" s="2295"/>
    </row>
    <row r="7" spans="2:13" ht="15.6" x14ac:dyDescent="0.3">
      <c r="B7" s="2283" t="s">
        <v>1463</v>
      </c>
      <c r="C7" s="2284"/>
      <c r="D7" s="2284"/>
      <c r="E7" s="1365"/>
      <c r="F7" s="1365"/>
      <c r="G7" s="1365"/>
      <c r="H7" s="1365"/>
      <c r="I7" s="1365"/>
      <c r="J7" s="1365"/>
      <c r="K7" s="1365"/>
      <c r="L7" s="1371"/>
    </row>
    <row r="8" spans="2:13" x14ac:dyDescent="0.25">
      <c r="B8" s="10" t="s">
        <v>1464</v>
      </c>
      <c r="C8" s="609"/>
      <c r="D8" s="609"/>
      <c r="E8" s="609"/>
      <c r="F8" s="612"/>
      <c r="G8" s="612"/>
      <c r="H8" s="83" t="s">
        <v>967</v>
      </c>
      <c r="I8" s="612"/>
      <c r="J8" s="612"/>
      <c r="K8" s="612"/>
      <c r="L8" s="40"/>
      <c r="M8" s="5"/>
    </row>
    <row r="9" spans="2:13" x14ac:dyDescent="0.25">
      <c r="B9" s="47" t="s">
        <v>1468</v>
      </c>
      <c r="C9" s="609"/>
      <c r="D9" s="612"/>
      <c r="E9" s="612"/>
      <c r="F9" s="612"/>
      <c r="G9" s="612"/>
      <c r="H9" s="612"/>
      <c r="I9" s="612"/>
      <c r="J9" s="612"/>
      <c r="K9" s="612"/>
      <c r="L9" s="40"/>
      <c r="M9" s="5"/>
    </row>
    <row r="10" spans="2:13" x14ac:dyDescent="0.25">
      <c r="B10" s="10"/>
      <c r="C10" s="612"/>
      <c r="D10" s="612"/>
      <c r="E10" s="612"/>
      <c r="F10" s="612"/>
      <c r="G10" s="612"/>
      <c r="H10" s="612"/>
      <c r="I10" s="612"/>
      <c r="J10" s="612"/>
      <c r="K10" s="612"/>
      <c r="L10" s="40"/>
      <c r="M10" s="5"/>
    </row>
    <row r="11" spans="2:13" ht="13.8" thickBot="1" x14ac:dyDescent="0.3">
      <c r="B11" s="10"/>
      <c r="C11" s="6" t="s">
        <v>1366</v>
      </c>
      <c r="D11" s="6"/>
      <c r="E11" s="6"/>
      <c r="F11" s="6" t="s">
        <v>1408</v>
      </c>
      <c r="G11" s="6"/>
      <c r="H11" s="6"/>
      <c r="I11" s="6"/>
      <c r="J11" s="6"/>
      <c r="K11" s="6"/>
      <c r="L11" s="50"/>
      <c r="M11" s="5"/>
    </row>
    <row r="12" spans="2:13" x14ac:dyDescent="0.25">
      <c r="B12" s="10"/>
      <c r="C12" s="612"/>
      <c r="D12" s="612"/>
      <c r="E12" s="612"/>
      <c r="F12" s="612"/>
      <c r="G12" s="612"/>
      <c r="H12" s="612"/>
      <c r="I12" s="612"/>
      <c r="J12" s="612"/>
      <c r="K12" s="612"/>
      <c r="L12" s="40"/>
      <c r="M12" s="5"/>
    </row>
    <row r="13" spans="2:13" x14ac:dyDescent="0.25">
      <c r="B13" s="10"/>
      <c r="C13" s="612"/>
      <c r="D13" s="612"/>
      <c r="E13" s="612"/>
      <c r="F13" s="612"/>
      <c r="G13" s="612"/>
      <c r="H13" s="612"/>
      <c r="I13" s="612"/>
      <c r="J13" s="612"/>
      <c r="K13" s="612"/>
      <c r="L13" s="40"/>
      <c r="M13" s="5"/>
    </row>
    <row r="14" spans="2:13" ht="13.8" thickBot="1" x14ac:dyDescent="0.3">
      <c r="B14" s="10"/>
      <c r="C14" s="612"/>
      <c r="D14" s="612"/>
      <c r="E14" s="612"/>
      <c r="F14" s="612"/>
      <c r="G14" s="612"/>
      <c r="H14" s="612"/>
      <c r="I14" s="612"/>
      <c r="J14" s="612"/>
      <c r="K14" s="612"/>
      <c r="L14" s="40"/>
      <c r="M14" s="5"/>
    </row>
    <row r="15" spans="2:13" x14ac:dyDescent="0.25">
      <c r="B15" s="56" t="s">
        <v>1380</v>
      </c>
      <c r="C15" s="770" t="s">
        <v>1367</v>
      </c>
      <c r="D15" s="771" t="s">
        <v>1368</v>
      </c>
      <c r="E15" s="771" t="s">
        <v>1377</v>
      </c>
      <c r="F15" s="771" t="s">
        <v>1369</v>
      </c>
      <c r="G15" s="771" t="s">
        <v>1370</v>
      </c>
      <c r="H15" s="771" t="s">
        <v>1122</v>
      </c>
      <c r="I15" s="771" t="s">
        <v>1120</v>
      </c>
      <c r="J15" s="771"/>
      <c r="K15" s="771" t="s">
        <v>1371</v>
      </c>
      <c r="L15" s="772" t="s">
        <v>1371</v>
      </c>
      <c r="M15" s="5"/>
    </row>
    <row r="16" spans="2:13" x14ac:dyDescent="0.25">
      <c r="B16" s="10"/>
      <c r="C16" s="10"/>
      <c r="D16" s="612"/>
      <c r="E16" s="612"/>
      <c r="F16" s="612"/>
      <c r="G16" s="612"/>
      <c r="H16" s="1368" t="s">
        <v>1993</v>
      </c>
      <c r="I16" s="1368" t="s">
        <v>1119</v>
      </c>
      <c r="J16" s="612"/>
      <c r="K16" s="1368" t="s">
        <v>1372</v>
      </c>
      <c r="L16" s="12" t="s">
        <v>1373</v>
      </c>
      <c r="M16" s="5"/>
    </row>
    <row r="17" spans="2:13" ht="6.75" customHeight="1" thickBot="1" x14ac:dyDescent="0.3">
      <c r="B17" s="10"/>
      <c r="C17" s="13"/>
      <c r="D17" s="14"/>
      <c r="E17" s="14"/>
      <c r="F17" s="14"/>
      <c r="G17" s="14"/>
      <c r="H17" s="14"/>
      <c r="I17" s="14"/>
      <c r="J17" s="14"/>
      <c r="K17" s="15"/>
      <c r="L17" s="16"/>
      <c r="M17" s="5"/>
    </row>
    <row r="18" spans="2:13" ht="13.8" thickTop="1" x14ac:dyDescent="0.25">
      <c r="B18" s="478" t="s">
        <v>1375</v>
      </c>
      <c r="C18" s="1366" t="s">
        <v>811</v>
      </c>
      <c r="D18" s="612"/>
      <c r="E18" s="612"/>
      <c r="F18" s="612"/>
      <c r="G18" s="612"/>
      <c r="H18" s="612"/>
      <c r="I18" s="612"/>
      <c r="J18" s="612"/>
      <c r="K18" s="18"/>
      <c r="L18" s="825"/>
      <c r="M18" s="5"/>
    </row>
    <row r="19" spans="2:13" x14ac:dyDescent="0.25">
      <c r="B19" s="478"/>
      <c r="C19" s="1374" t="s">
        <v>93</v>
      </c>
      <c r="D19" s="612">
        <v>61000</v>
      </c>
      <c r="E19" s="43"/>
      <c r="F19" s="198"/>
      <c r="G19" s="198"/>
      <c r="H19" s="1375">
        <v>2017</v>
      </c>
      <c r="I19" s="1375"/>
      <c r="J19" s="612"/>
      <c r="K19" s="824">
        <v>300000</v>
      </c>
      <c r="L19" s="827"/>
      <c r="M19" s="5"/>
    </row>
    <row r="20" spans="2:13" x14ac:dyDescent="0.25">
      <c r="B20" s="478" t="s">
        <v>1375</v>
      </c>
      <c r="C20" s="1366" t="s">
        <v>968</v>
      </c>
      <c r="D20" s="1375"/>
      <c r="E20" s="1375"/>
      <c r="F20" s="198"/>
      <c r="G20" s="198"/>
      <c r="H20" s="198"/>
      <c r="I20" s="1375"/>
      <c r="J20" s="612"/>
      <c r="K20" s="828"/>
      <c r="L20" s="829"/>
      <c r="M20" s="5"/>
    </row>
    <row r="21" spans="2:13" x14ac:dyDescent="0.25">
      <c r="B21" s="10"/>
      <c r="C21" s="1374" t="s">
        <v>1012</v>
      </c>
      <c r="D21" s="198">
        <v>61000</v>
      </c>
      <c r="E21" s="43"/>
      <c r="F21" s="198"/>
      <c r="G21" s="198"/>
      <c r="H21" s="2097">
        <v>2017</v>
      </c>
      <c r="I21" s="1375"/>
      <c r="J21" s="612"/>
      <c r="K21" s="824"/>
      <c r="L21" s="827">
        <v>100000</v>
      </c>
      <c r="M21" s="26"/>
    </row>
    <row r="22" spans="2:13" x14ac:dyDescent="0.25">
      <c r="B22" s="10"/>
      <c r="C22" s="1374" t="s">
        <v>1013</v>
      </c>
      <c r="D22" s="198">
        <v>61000</v>
      </c>
      <c r="E22" s="43"/>
      <c r="F22" s="198"/>
      <c r="G22" s="198"/>
      <c r="H22" s="2097">
        <v>2017</v>
      </c>
      <c r="I22" s="1375"/>
      <c r="J22" s="612"/>
      <c r="K22" s="824"/>
      <c r="L22" s="827">
        <v>10000</v>
      </c>
      <c r="M22" s="26"/>
    </row>
    <row r="23" spans="2:13" x14ac:dyDescent="0.25">
      <c r="B23" s="10"/>
      <c r="C23" s="1374" t="s">
        <v>1014</v>
      </c>
      <c r="D23" s="198">
        <v>61000</v>
      </c>
      <c r="E23" s="43"/>
      <c r="F23" s="198"/>
      <c r="G23" s="198"/>
      <c r="H23" s="2097">
        <v>2017</v>
      </c>
      <c r="I23" s="1375"/>
      <c r="J23" s="612"/>
      <c r="K23" s="824"/>
      <c r="L23" s="827">
        <v>30000</v>
      </c>
      <c r="M23" s="26"/>
    </row>
    <row r="24" spans="2:13" x14ac:dyDescent="0.25">
      <c r="B24" s="10"/>
      <c r="C24" s="1374" t="s">
        <v>1015</v>
      </c>
      <c r="D24" s="198">
        <v>61000</v>
      </c>
      <c r="E24" s="43"/>
      <c r="F24" s="198"/>
      <c r="G24" s="198"/>
      <c r="H24" s="2097">
        <v>2017</v>
      </c>
      <c r="I24" s="1375"/>
      <c r="J24" s="612"/>
      <c r="K24" s="824"/>
      <c r="L24" s="827">
        <v>150000</v>
      </c>
      <c r="M24" s="26"/>
    </row>
    <row r="25" spans="2:13" x14ac:dyDescent="0.25">
      <c r="B25" s="10"/>
      <c r="C25" s="1374" t="s">
        <v>1016</v>
      </c>
      <c r="D25" s="198">
        <v>61000</v>
      </c>
      <c r="E25" s="43"/>
      <c r="F25" s="198"/>
      <c r="G25" s="198"/>
      <c r="H25" s="2097">
        <v>2017</v>
      </c>
      <c r="I25" s="1375"/>
      <c r="J25" s="612"/>
      <c r="K25" s="824"/>
      <c r="L25" s="827">
        <v>10000</v>
      </c>
      <c r="M25" s="26"/>
    </row>
    <row r="26" spans="2:13" ht="13.8" thickBot="1" x14ac:dyDescent="0.3">
      <c r="B26" s="10"/>
      <c r="C26" s="1374"/>
      <c r="D26" s="1375"/>
      <c r="E26" s="1375"/>
      <c r="F26" s="1375"/>
      <c r="G26" s="1375"/>
      <c r="H26" s="1375"/>
      <c r="I26" s="1375"/>
      <c r="J26" s="612"/>
      <c r="K26" s="824"/>
      <c r="L26" s="827"/>
      <c r="M26" s="5"/>
    </row>
    <row r="27" spans="2:13" x14ac:dyDescent="0.25">
      <c r="B27" s="10"/>
      <c r="C27" s="1372"/>
      <c r="D27" s="1373"/>
      <c r="E27" s="1373"/>
      <c r="F27" s="1373"/>
      <c r="G27" s="1373"/>
      <c r="H27" s="1373"/>
      <c r="I27" s="1373"/>
      <c r="J27" s="29"/>
      <c r="K27" s="30"/>
      <c r="L27" s="31"/>
      <c r="M27" s="5"/>
    </row>
    <row r="28" spans="2:13" ht="13.8" thickBot="1" x14ac:dyDescent="0.3">
      <c r="B28" s="10"/>
      <c r="C28" s="10"/>
      <c r="D28" s="612"/>
      <c r="E28" s="612"/>
      <c r="F28" s="612"/>
      <c r="G28" s="612"/>
      <c r="H28" s="612"/>
      <c r="I28" s="612"/>
      <c r="J28" s="612"/>
      <c r="K28" s="32">
        <f>SUM(K19:K27)</f>
        <v>300000</v>
      </c>
      <c r="L28" s="33">
        <f>SUM(L19:L27)</f>
        <v>300000</v>
      </c>
      <c r="M28" s="84"/>
    </row>
    <row r="29" spans="2:13" ht="14.4" thickTop="1" thickBot="1" x14ac:dyDescent="0.3">
      <c r="B29" s="10"/>
      <c r="C29" s="34"/>
      <c r="D29" s="6"/>
      <c r="E29" s="6"/>
      <c r="F29" s="6"/>
      <c r="G29" s="6"/>
      <c r="H29" s="6"/>
      <c r="I29" s="6"/>
      <c r="J29" s="6"/>
      <c r="K29" s="35"/>
      <c r="L29" s="36">
        <f>+L28-K28</f>
        <v>0</v>
      </c>
    </row>
    <row r="30" spans="2:13" x14ac:dyDescent="0.25">
      <c r="B30" s="10"/>
      <c r="C30" s="612"/>
      <c r="D30" s="612"/>
      <c r="E30" s="612"/>
      <c r="F30" s="612"/>
      <c r="G30" s="612"/>
      <c r="H30" s="612"/>
      <c r="I30" s="612"/>
      <c r="J30" s="612"/>
      <c r="K30" s="612"/>
      <c r="L30" s="40"/>
    </row>
    <row r="31" spans="2:13" x14ac:dyDescent="0.25">
      <c r="B31" s="10"/>
      <c r="C31" s="2279" t="s">
        <v>1409</v>
      </c>
      <c r="D31" s="2279"/>
      <c r="E31" s="612"/>
      <c r="F31" s="612"/>
      <c r="G31" s="612"/>
      <c r="H31" s="612"/>
      <c r="I31" s="612"/>
      <c r="J31" s="612"/>
      <c r="K31" s="612"/>
      <c r="L31" s="619"/>
    </row>
    <row r="32" spans="2:13" x14ac:dyDescent="0.25">
      <c r="B32" s="10"/>
      <c r="C32" s="612"/>
      <c r="D32" s="612"/>
      <c r="E32" s="612"/>
      <c r="F32" s="612"/>
      <c r="G32" s="612"/>
      <c r="H32" s="612"/>
      <c r="I32" s="612"/>
      <c r="J32" s="612"/>
      <c r="K32" s="612"/>
      <c r="L32" s="619"/>
    </row>
    <row r="33" spans="2:13" x14ac:dyDescent="0.25">
      <c r="B33" s="10"/>
      <c r="C33" s="612" t="s">
        <v>581</v>
      </c>
      <c r="D33" s="612"/>
      <c r="E33" s="612"/>
      <c r="F33" s="612"/>
      <c r="G33" s="612"/>
      <c r="H33" s="612"/>
      <c r="I33" s="612"/>
      <c r="J33" s="612"/>
      <c r="K33" s="612"/>
      <c r="L33" s="40"/>
    </row>
    <row r="34" spans="2:13" x14ac:dyDescent="0.25">
      <c r="B34" s="10"/>
      <c r="C34" s="612" t="s">
        <v>92</v>
      </c>
      <c r="D34" s="612"/>
      <c r="E34" s="612"/>
      <c r="F34" s="612"/>
      <c r="G34" s="612"/>
      <c r="H34" s="612"/>
      <c r="I34" s="612"/>
      <c r="J34" s="612"/>
      <c r="K34" s="245"/>
      <c r="L34" s="1396"/>
    </row>
    <row r="35" spans="2:13" x14ac:dyDescent="0.25">
      <c r="B35" s="10"/>
      <c r="C35" s="612" t="s">
        <v>94</v>
      </c>
      <c r="D35" s="612"/>
      <c r="E35" s="612"/>
      <c r="F35" s="612"/>
      <c r="G35" s="612"/>
      <c r="H35" s="612"/>
      <c r="I35" s="612"/>
      <c r="J35" s="612"/>
      <c r="K35" s="612"/>
      <c r="L35" s="619"/>
    </row>
    <row r="36" spans="2:13" x14ac:dyDescent="0.25">
      <c r="B36" s="10"/>
      <c r="C36" s="609" t="s">
        <v>962</v>
      </c>
      <c r="D36" s="612"/>
      <c r="E36" s="612"/>
      <c r="F36" s="612"/>
      <c r="G36" s="612"/>
      <c r="H36" s="612"/>
      <c r="I36" s="612"/>
      <c r="J36" s="612"/>
      <c r="K36" s="612"/>
      <c r="L36" s="619"/>
    </row>
    <row r="37" spans="2:13" x14ac:dyDescent="0.25">
      <c r="B37" s="47"/>
      <c r="C37" s="609"/>
      <c r="D37" s="609"/>
      <c r="E37" s="609"/>
      <c r="F37" s="609"/>
      <c r="G37" s="610" t="s">
        <v>583</v>
      </c>
      <c r="H37" s="610"/>
      <c r="I37" s="610"/>
      <c r="J37" s="610"/>
      <c r="K37" s="610"/>
      <c r="L37" s="518"/>
    </row>
    <row r="38" spans="2:13" x14ac:dyDescent="0.25">
      <c r="B38" s="47"/>
      <c r="C38" s="609" t="s">
        <v>1410</v>
      </c>
      <c r="D38" s="609"/>
      <c r="E38" s="609"/>
      <c r="F38" s="609"/>
      <c r="G38" s="610" t="s">
        <v>1071</v>
      </c>
      <c r="H38" s="609"/>
      <c r="I38" s="609"/>
      <c r="J38" s="609"/>
      <c r="K38" s="609"/>
      <c r="L38" s="619"/>
      <c r="M38" s="112"/>
    </row>
    <row r="39" spans="2:13" x14ac:dyDescent="0.25">
      <c r="B39" s="47"/>
      <c r="C39" s="609" t="s">
        <v>254</v>
      </c>
      <c r="D39" s="609"/>
      <c r="E39" s="609"/>
      <c r="F39" s="609"/>
      <c r="G39" s="612"/>
      <c r="H39" s="609"/>
      <c r="I39" s="609"/>
      <c r="J39" s="609"/>
      <c r="K39" s="609"/>
      <c r="L39" s="619"/>
    </row>
    <row r="40" spans="2:13" x14ac:dyDescent="0.25">
      <c r="B40" s="47"/>
      <c r="C40" s="609" t="s">
        <v>255</v>
      </c>
      <c r="D40" s="609"/>
      <c r="E40" s="609"/>
      <c r="F40" s="609"/>
      <c r="G40" s="609"/>
      <c r="H40" s="609"/>
      <c r="I40" s="609"/>
      <c r="J40" s="609"/>
      <c r="K40" s="609"/>
      <c r="L40" s="619"/>
    </row>
    <row r="41" spans="2:13" x14ac:dyDescent="0.25">
      <c r="B41" s="47"/>
      <c r="C41" s="609"/>
      <c r="D41" s="609"/>
      <c r="E41" s="609"/>
      <c r="F41" s="609"/>
      <c r="G41" s="609"/>
      <c r="H41" s="609"/>
      <c r="I41" s="609"/>
      <c r="J41" s="609"/>
      <c r="K41" s="609"/>
      <c r="L41" s="619"/>
    </row>
    <row r="42" spans="2:13" x14ac:dyDescent="0.25">
      <c r="B42" s="47"/>
      <c r="C42" s="1367" t="s">
        <v>1043</v>
      </c>
      <c r="D42" s="609"/>
      <c r="E42" s="609"/>
      <c r="F42" s="609"/>
      <c r="G42" s="609"/>
      <c r="H42" s="609"/>
      <c r="I42" s="609"/>
      <c r="J42" s="609"/>
      <c r="K42" s="609"/>
      <c r="L42" s="619"/>
    </row>
    <row r="43" spans="2:13" x14ac:dyDescent="0.25">
      <c r="B43" s="47"/>
      <c r="C43" s="609"/>
      <c r="D43" s="610" t="s">
        <v>942</v>
      </c>
      <c r="E43" s="610"/>
      <c r="F43" s="610"/>
      <c r="G43" s="610"/>
      <c r="H43" s="609"/>
      <c r="I43" s="609" t="s">
        <v>960</v>
      </c>
      <c r="J43" s="131"/>
      <c r="K43" s="609"/>
      <c r="L43" s="620" t="s">
        <v>777</v>
      </c>
    </row>
    <row r="44" spans="2:13" x14ac:dyDescent="0.25">
      <c r="B44" s="47"/>
      <c r="C44" s="612"/>
      <c r="D44" s="609"/>
      <c r="E44" s="609"/>
      <c r="F44" s="609"/>
      <c r="G44" s="609"/>
      <c r="H44" s="609"/>
      <c r="I44" s="609" t="s">
        <v>961</v>
      </c>
      <c r="J44" s="131"/>
      <c r="K44" s="609"/>
      <c r="L44" s="1411" t="s">
        <v>1195</v>
      </c>
    </row>
    <row r="45" spans="2:13" ht="13.8" thickBot="1" x14ac:dyDescent="0.3">
      <c r="B45" s="34"/>
      <c r="C45" s="6"/>
      <c r="D45" s="6"/>
      <c r="E45" s="6"/>
      <c r="F45" s="6"/>
      <c r="G45" s="6"/>
      <c r="H45" s="6"/>
      <c r="I45" s="6"/>
      <c r="J45" s="6"/>
      <c r="K45" s="6"/>
      <c r="L45" s="1417"/>
    </row>
    <row r="47" spans="2:13" x14ac:dyDescent="0.25">
      <c r="H47" s="4"/>
    </row>
  </sheetData>
  <mergeCells count="5">
    <mergeCell ref="B4:L4"/>
    <mergeCell ref="B6:L6"/>
    <mergeCell ref="B7:D7"/>
    <mergeCell ref="C31:D31"/>
    <mergeCell ref="B5:L5"/>
  </mergeCells>
  <phoneticPr fontId="57" type="noConversion"/>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9"/>
  <sheetViews>
    <sheetView zoomScaleNormal="100" workbookViewId="0">
      <selection activeCell="H26" sqref="H26"/>
    </sheetView>
  </sheetViews>
  <sheetFormatPr defaultColWidth="7.88671875" defaultRowHeight="13.2" x14ac:dyDescent="0.25"/>
  <cols>
    <col min="1" max="1" width="8" style="1" customWidth="1"/>
    <col min="2" max="2" width="7" style="1" customWidth="1"/>
    <col min="3" max="3" width="46.5546875" style="1" customWidth="1"/>
    <col min="4" max="5" width="7.109375" style="1" customWidth="1"/>
    <col min="6" max="6" width="8.44140625" style="1" customWidth="1"/>
    <col min="7" max="9" width="7.109375" style="1" customWidth="1"/>
    <col min="10" max="10" width="1.44140625" style="1" customWidth="1"/>
    <col min="11" max="11" width="16.5546875" style="1" customWidth="1"/>
    <col min="12" max="12" width="13.88671875" style="1" customWidth="1"/>
    <col min="13" max="13" width="4.44140625" style="1" customWidth="1"/>
    <col min="14" max="14" width="12.44140625" style="1" bestFit="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c r="B3" s="304"/>
      <c r="C3" s="304"/>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1463</v>
      </c>
      <c r="C7" s="2284"/>
      <c r="D7" s="2284"/>
      <c r="E7" s="2"/>
      <c r="F7" s="2"/>
      <c r="G7" s="2"/>
      <c r="H7" s="2"/>
      <c r="I7" s="2"/>
      <c r="J7" s="2"/>
      <c r="K7" s="2"/>
      <c r="L7" s="2"/>
      <c r="M7" s="46"/>
    </row>
    <row r="8" spans="2:14" x14ac:dyDescent="0.25">
      <c r="B8" s="10" t="s">
        <v>1464</v>
      </c>
      <c r="C8" s="3"/>
      <c r="D8" s="3"/>
      <c r="E8" s="3"/>
      <c r="F8" s="4"/>
      <c r="G8" s="4"/>
      <c r="H8" s="83" t="s">
        <v>967</v>
      </c>
      <c r="I8" s="4"/>
      <c r="J8" s="4"/>
      <c r="K8" s="4"/>
      <c r="L8" s="4"/>
      <c r="M8" s="40"/>
      <c r="N8" s="5"/>
    </row>
    <row r="9" spans="2:14" x14ac:dyDescent="0.25">
      <c r="B9" s="47" t="s">
        <v>823</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56" t="s">
        <v>1380</v>
      </c>
      <c r="C15" s="7" t="s">
        <v>1367</v>
      </c>
      <c r="D15" s="8" t="s">
        <v>1368</v>
      </c>
      <c r="E15" s="8" t="s">
        <v>1377</v>
      </c>
      <c r="F15" s="8" t="s">
        <v>1369</v>
      </c>
      <c r="G15" s="8" t="s">
        <v>1370</v>
      </c>
      <c r="H15" s="8" t="s">
        <v>1122</v>
      </c>
      <c r="I15" s="8" t="s">
        <v>1120</v>
      </c>
      <c r="J15" s="8"/>
      <c r="K15" s="8" t="s">
        <v>1371</v>
      </c>
      <c r="L15" s="9" t="s">
        <v>1371</v>
      </c>
      <c r="M15" s="40"/>
      <c r="N15" s="5"/>
    </row>
    <row r="16" spans="2:14" x14ac:dyDescent="0.25">
      <c r="B16" s="10"/>
      <c r="C16" s="10"/>
      <c r="D16" s="4"/>
      <c r="E16" s="4"/>
      <c r="F16" s="4"/>
      <c r="G16" s="4"/>
      <c r="H16" s="11" t="s">
        <v>1993</v>
      </c>
      <c r="I16" s="11" t="s">
        <v>1119</v>
      </c>
      <c r="J16" s="4"/>
      <c r="K16" s="11"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478" t="s">
        <v>1375</v>
      </c>
      <c r="C18" s="1106" t="s">
        <v>242</v>
      </c>
      <c r="D18" s="4"/>
      <c r="E18" s="4"/>
      <c r="F18" s="4"/>
      <c r="G18" s="4"/>
      <c r="H18" s="4"/>
      <c r="I18" s="4"/>
      <c r="J18" s="4"/>
      <c r="K18" s="18"/>
      <c r="L18" s="19"/>
      <c r="M18" s="40"/>
      <c r="N18" s="5"/>
    </row>
    <row r="19" spans="2:14" x14ac:dyDescent="0.25">
      <c r="B19" s="478"/>
      <c r="C19" s="20" t="s">
        <v>241</v>
      </c>
      <c r="D19" s="4">
        <v>60000</v>
      </c>
      <c r="E19" s="21" t="s">
        <v>907</v>
      </c>
      <c r="F19" s="198"/>
      <c r="G19" s="198"/>
      <c r="H19" s="21">
        <v>2017</v>
      </c>
      <c r="I19" s="21"/>
      <c r="J19" s="4"/>
      <c r="K19" s="22">
        <v>100000</v>
      </c>
      <c r="L19" s="23"/>
      <c r="M19" s="40"/>
      <c r="N19" s="5"/>
    </row>
    <row r="20" spans="2:14" x14ac:dyDescent="0.25">
      <c r="B20" s="478" t="s">
        <v>1375</v>
      </c>
      <c r="C20" s="1106" t="s">
        <v>243</v>
      </c>
      <c r="D20" s="21"/>
      <c r="E20" s="21"/>
      <c r="F20" s="198"/>
      <c r="G20" s="198"/>
      <c r="H20" s="198"/>
      <c r="I20" s="21"/>
      <c r="J20" s="4"/>
      <c r="K20" s="24"/>
      <c r="L20" s="25"/>
      <c r="M20" s="40"/>
      <c r="N20" s="5"/>
    </row>
    <row r="21" spans="2:14" x14ac:dyDescent="0.25">
      <c r="B21" s="10"/>
      <c r="C21" s="20">
        <v>241100</v>
      </c>
      <c r="D21" s="4">
        <v>60000</v>
      </c>
      <c r="E21" s="21" t="s">
        <v>907</v>
      </c>
      <c r="F21" s="198"/>
      <c r="G21" s="198"/>
      <c r="H21" s="2097">
        <v>2017</v>
      </c>
      <c r="I21" s="21"/>
      <c r="J21" s="4"/>
      <c r="K21" s="22"/>
      <c r="L21" s="23">
        <v>40000</v>
      </c>
      <c r="M21" s="40"/>
      <c r="N21" s="26"/>
    </row>
    <row r="22" spans="2:14" x14ac:dyDescent="0.25">
      <c r="B22" s="10"/>
      <c r="C22" s="20">
        <v>241100</v>
      </c>
      <c r="D22" s="4">
        <v>60000</v>
      </c>
      <c r="E22" s="21" t="s">
        <v>907</v>
      </c>
      <c r="F22" s="198"/>
      <c r="G22" s="198"/>
      <c r="H22" s="2097">
        <v>2017</v>
      </c>
      <c r="I22" s="21"/>
      <c r="J22" s="4"/>
      <c r="K22" s="22"/>
      <c r="L22" s="23">
        <v>20000</v>
      </c>
      <c r="M22" s="40"/>
      <c r="N22" s="26"/>
    </row>
    <row r="23" spans="2:14" x14ac:dyDescent="0.25">
      <c r="B23" s="10"/>
      <c r="C23" s="20">
        <v>241100</v>
      </c>
      <c r="D23" s="4">
        <v>60000</v>
      </c>
      <c r="E23" s="21" t="s">
        <v>907</v>
      </c>
      <c r="F23" s="198"/>
      <c r="G23" s="198"/>
      <c r="H23" s="2097">
        <v>2017</v>
      </c>
      <c r="I23" s="21"/>
      <c r="J23" s="4"/>
      <c r="K23" s="22"/>
      <c r="L23" s="23">
        <v>10000</v>
      </c>
      <c r="M23" s="40"/>
      <c r="N23" s="26"/>
    </row>
    <row r="24" spans="2:14" x14ac:dyDescent="0.25">
      <c r="B24" s="10"/>
      <c r="C24" s="20">
        <v>241100</v>
      </c>
      <c r="D24" s="4">
        <v>60000</v>
      </c>
      <c r="E24" s="21" t="s">
        <v>907</v>
      </c>
      <c r="F24" s="198"/>
      <c r="G24" s="198"/>
      <c r="H24" s="2097">
        <v>2017</v>
      </c>
      <c r="I24" s="21"/>
      <c r="J24" s="4"/>
      <c r="K24" s="22"/>
      <c r="L24" s="23">
        <v>15000</v>
      </c>
      <c r="M24" s="40"/>
      <c r="N24" s="26"/>
    </row>
    <row r="25" spans="2:14" x14ac:dyDescent="0.25">
      <c r="B25" s="10"/>
      <c r="C25" s="20">
        <v>241100</v>
      </c>
      <c r="D25" s="4">
        <v>60000</v>
      </c>
      <c r="E25" s="21" t="s">
        <v>907</v>
      </c>
      <c r="F25" s="198"/>
      <c r="G25" s="198"/>
      <c r="H25" s="2097">
        <v>2017</v>
      </c>
      <c r="I25" s="21"/>
      <c r="J25" s="4"/>
      <c r="K25" s="22"/>
      <c r="L25" s="23">
        <v>15000</v>
      </c>
      <c r="M25" s="40"/>
      <c r="N25" s="26"/>
    </row>
    <row r="26" spans="2:14" x14ac:dyDescent="0.25">
      <c r="B26" s="10"/>
      <c r="C26" s="17"/>
      <c r="D26" s="21"/>
      <c r="E26" s="21"/>
      <c r="F26" s="198"/>
      <c r="G26" s="198"/>
      <c r="H26" s="198"/>
      <c r="I26" s="21"/>
      <c r="J26" s="4"/>
      <c r="K26" s="22"/>
      <c r="L26" s="23"/>
      <c r="M26" s="40"/>
      <c r="N26" s="5"/>
    </row>
    <row r="27" spans="2:14" x14ac:dyDescent="0.25">
      <c r="B27" s="10"/>
      <c r="C27" s="20"/>
      <c r="D27" s="21"/>
      <c r="E27" s="21"/>
      <c r="F27" s="21"/>
      <c r="G27" s="21"/>
      <c r="H27" s="21"/>
      <c r="I27" s="21"/>
      <c r="J27" s="4"/>
      <c r="K27" s="22"/>
      <c r="L27" s="23"/>
      <c r="M27" s="40"/>
      <c r="N27" s="5"/>
    </row>
    <row r="28" spans="2:14" ht="13.8" thickBot="1" x14ac:dyDescent="0.3">
      <c r="B28" s="10"/>
      <c r="C28" s="20"/>
      <c r="D28" s="21"/>
      <c r="E28" s="21"/>
      <c r="F28" s="21"/>
      <c r="G28" s="21"/>
      <c r="H28" s="21"/>
      <c r="I28" s="21"/>
      <c r="J28" s="4"/>
      <c r="K28" s="22"/>
      <c r="L28" s="23"/>
      <c r="M28" s="40"/>
      <c r="N28" s="5"/>
    </row>
    <row r="29" spans="2:14" x14ac:dyDescent="0.25">
      <c r="B29" s="10"/>
      <c r="C29" s="27"/>
      <c r="D29" s="28"/>
      <c r="E29" s="28"/>
      <c r="F29" s="28"/>
      <c r="G29" s="28"/>
      <c r="H29" s="28"/>
      <c r="I29" s="28"/>
      <c r="J29" s="29"/>
      <c r="K29" s="30"/>
      <c r="L29" s="31"/>
      <c r="M29" s="40"/>
      <c r="N29" s="5"/>
    </row>
    <row r="30" spans="2:14" ht="13.8" thickBot="1" x14ac:dyDescent="0.3">
      <c r="B30" s="10"/>
      <c r="C30" s="10"/>
      <c r="D30" s="4"/>
      <c r="E30" s="4"/>
      <c r="F30" s="4"/>
      <c r="G30" s="4"/>
      <c r="H30" s="4"/>
      <c r="I30" s="4"/>
      <c r="J30" s="4"/>
      <c r="K30" s="32">
        <f>SUM(K19:K29)</f>
        <v>100000</v>
      </c>
      <c r="L30" s="33">
        <f>SUM(L19:L29)</f>
        <v>100000</v>
      </c>
      <c r="M30" s="40"/>
      <c r="N30" s="84"/>
    </row>
    <row r="31" spans="2:14" ht="14.4" thickTop="1" thickBot="1" x14ac:dyDescent="0.3">
      <c r="B31" s="10"/>
      <c r="C31" s="34"/>
      <c r="D31" s="6"/>
      <c r="E31" s="6"/>
      <c r="F31" s="6"/>
      <c r="G31" s="6"/>
      <c r="H31" s="6"/>
      <c r="I31" s="6"/>
      <c r="J31" s="6"/>
      <c r="K31" s="35"/>
      <c r="L31" s="36">
        <f>+L30-K30</f>
        <v>0</v>
      </c>
      <c r="M31" s="40"/>
    </row>
    <row r="32" spans="2:14" x14ac:dyDescent="0.25">
      <c r="B32" s="10"/>
      <c r="C32" s="4"/>
      <c r="D32" s="4"/>
      <c r="E32" s="4"/>
      <c r="F32" s="4"/>
      <c r="G32" s="4"/>
      <c r="H32" s="4"/>
      <c r="I32" s="4"/>
      <c r="J32" s="4"/>
      <c r="K32" s="4"/>
      <c r="L32" s="4"/>
      <c r="M32" s="40"/>
    </row>
    <row r="33" spans="2:14" x14ac:dyDescent="0.25">
      <c r="B33" s="10"/>
      <c r="C33" s="2279" t="s">
        <v>1409</v>
      </c>
      <c r="D33" s="2279"/>
      <c r="E33" s="4"/>
      <c r="F33" s="4"/>
      <c r="G33" s="4"/>
      <c r="H33" s="4"/>
      <c r="I33" s="4"/>
      <c r="J33" s="4"/>
      <c r="K33" s="4"/>
      <c r="L33" s="37"/>
      <c r="M33" s="40"/>
    </row>
    <row r="34" spans="2:14" x14ac:dyDescent="0.25">
      <c r="B34" s="10"/>
      <c r="C34" s="4"/>
      <c r="D34" s="4"/>
      <c r="E34" s="4"/>
      <c r="F34" s="4"/>
      <c r="G34" s="4"/>
      <c r="H34" s="4"/>
      <c r="I34" s="4"/>
      <c r="J34" s="4"/>
      <c r="K34" s="4"/>
      <c r="L34" s="37"/>
      <c r="M34" s="40"/>
    </row>
    <row r="35" spans="2:14" x14ac:dyDescent="0.25">
      <c r="B35" s="10"/>
      <c r="C35" s="4" t="s">
        <v>1417</v>
      </c>
      <c r="D35" s="4"/>
      <c r="E35" s="4"/>
      <c r="F35" s="4"/>
      <c r="G35" s="4"/>
      <c r="H35" s="4"/>
      <c r="I35" s="4"/>
      <c r="J35" s="4"/>
      <c r="K35" s="4"/>
      <c r="L35" s="4"/>
      <c r="M35" s="40"/>
    </row>
    <row r="36" spans="2:14" x14ac:dyDescent="0.25">
      <c r="B36" s="10"/>
      <c r="C36" s="4" t="s">
        <v>663</v>
      </c>
      <c r="D36" s="4"/>
      <c r="E36" s="4"/>
      <c r="F36" s="4"/>
      <c r="G36" s="4"/>
      <c r="H36" s="4"/>
      <c r="I36" s="4"/>
      <c r="J36" s="4"/>
      <c r="K36" s="245"/>
      <c r="L36" s="245"/>
      <c r="M36" s="40"/>
    </row>
    <row r="37" spans="2:14" x14ac:dyDescent="0.25">
      <c r="B37" s="10"/>
      <c r="C37" s="4"/>
      <c r="D37" s="4"/>
      <c r="E37" s="4"/>
      <c r="F37" s="4"/>
      <c r="G37" s="4"/>
      <c r="H37" s="4"/>
      <c r="I37" s="4"/>
      <c r="J37" s="4"/>
      <c r="K37" s="4"/>
      <c r="L37" s="37"/>
      <c r="M37" s="40"/>
    </row>
    <row r="38" spans="2:14" x14ac:dyDescent="0.25">
      <c r="B38" s="10"/>
      <c r="C38" s="3" t="s">
        <v>962</v>
      </c>
      <c r="D38" s="4"/>
      <c r="E38" s="4"/>
      <c r="F38" s="4"/>
      <c r="G38" s="4"/>
      <c r="H38" s="4"/>
      <c r="I38" s="4"/>
      <c r="J38" s="4"/>
      <c r="K38" s="4"/>
      <c r="L38" s="37"/>
      <c r="M38" s="40"/>
    </row>
    <row r="39" spans="2:14" x14ac:dyDescent="0.25">
      <c r="B39" s="47"/>
      <c r="C39" s="3"/>
      <c r="D39" s="3"/>
      <c r="E39" s="3"/>
      <c r="F39" s="3"/>
      <c r="G39" s="38" t="s">
        <v>582</v>
      </c>
      <c r="H39" s="38"/>
      <c r="I39" s="38"/>
      <c r="J39" s="38"/>
      <c r="K39" s="38"/>
      <c r="L39" s="212"/>
      <c r="M39" s="40"/>
    </row>
    <row r="40" spans="2:14" x14ac:dyDescent="0.25">
      <c r="B40" s="47"/>
      <c r="C40" s="3" t="s">
        <v>1410</v>
      </c>
      <c r="D40" s="3"/>
      <c r="E40" s="3"/>
      <c r="F40" s="3"/>
      <c r="G40" s="38" t="s">
        <v>1071</v>
      </c>
      <c r="H40" s="3"/>
      <c r="I40" s="3"/>
      <c r="J40" s="3"/>
      <c r="K40" s="3"/>
      <c r="L40" s="37"/>
      <c r="M40" s="40"/>
      <c r="N40" s="112"/>
    </row>
    <row r="41" spans="2:14" x14ac:dyDescent="0.25">
      <c r="B41" s="47"/>
      <c r="C41" s="3" t="s">
        <v>254</v>
      </c>
      <c r="D41" s="3"/>
      <c r="E41" s="3"/>
      <c r="F41" s="3"/>
      <c r="H41" s="3"/>
      <c r="I41" s="3"/>
      <c r="J41" s="3"/>
      <c r="K41" s="3"/>
      <c r="L41" s="37"/>
      <c r="M41" s="40"/>
    </row>
    <row r="42" spans="2:14" x14ac:dyDescent="0.25">
      <c r="B42" s="47"/>
      <c r="C42" s="3" t="s">
        <v>255</v>
      </c>
      <c r="D42" s="3"/>
      <c r="E42" s="3"/>
      <c r="F42" s="3"/>
      <c r="G42" s="3"/>
      <c r="H42" s="3"/>
      <c r="I42" s="3"/>
      <c r="J42" s="3"/>
      <c r="K42" s="3"/>
      <c r="L42" s="37"/>
      <c r="M42" s="40"/>
    </row>
    <row r="43" spans="2:14" x14ac:dyDescent="0.25">
      <c r="B43" s="47"/>
      <c r="C43" s="3"/>
      <c r="D43" s="3"/>
      <c r="E43" s="3"/>
      <c r="F43" s="3"/>
      <c r="G43" s="3"/>
      <c r="H43" s="3"/>
      <c r="I43" s="3"/>
      <c r="J43" s="3"/>
      <c r="K43" s="3"/>
      <c r="L43" s="37"/>
      <c r="M43" s="40"/>
    </row>
    <row r="44" spans="2:14" x14ac:dyDescent="0.25">
      <c r="B44" s="47"/>
      <c r="C44" s="87" t="s">
        <v>1043</v>
      </c>
      <c r="D44" s="3"/>
      <c r="E44" s="3"/>
      <c r="F44" s="3"/>
      <c r="G44" s="3"/>
      <c r="H44" s="3"/>
      <c r="I44" s="3"/>
      <c r="J44" s="3"/>
      <c r="K44" s="3"/>
      <c r="L44" s="37"/>
      <c r="M44" s="40"/>
    </row>
    <row r="45" spans="2:14" x14ac:dyDescent="0.25">
      <c r="B45" s="47"/>
      <c r="C45" s="3"/>
      <c r="D45" s="38" t="s">
        <v>942</v>
      </c>
      <c r="E45" s="38"/>
      <c r="F45" s="38"/>
      <c r="G45" s="38"/>
      <c r="H45" s="3"/>
      <c r="I45" s="3" t="s">
        <v>960</v>
      </c>
      <c r="J45" s="131"/>
      <c r="K45" s="3"/>
      <c r="L45" s="418" t="s">
        <v>1195</v>
      </c>
      <c r="M45" s="40"/>
    </row>
    <row r="46" spans="2:14" x14ac:dyDescent="0.25">
      <c r="B46" s="47"/>
      <c r="C46" s="4"/>
      <c r="D46" s="3"/>
      <c r="E46" s="3"/>
      <c r="F46" s="3"/>
      <c r="G46" s="3"/>
      <c r="H46" s="3"/>
      <c r="I46" s="3" t="s">
        <v>961</v>
      </c>
      <c r="J46" s="131"/>
      <c r="K46" s="3"/>
      <c r="L46" s="537"/>
      <c r="M46" s="40"/>
    </row>
    <row r="47" spans="2:14" ht="13.8" thickBot="1" x14ac:dyDescent="0.3">
      <c r="B47" s="34"/>
      <c r="C47" s="6"/>
      <c r="D47" s="6"/>
      <c r="E47" s="6"/>
      <c r="F47" s="6"/>
      <c r="G47" s="6"/>
      <c r="H47" s="6"/>
      <c r="I47" s="6"/>
      <c r="J47" s="6"/>
      <c r="K47" s="6"/>
      <c r="L47" s="495"/>
      <c r="M47" s="50"/>
    </row>
    <row r="49" spans="8:8" x14ac:dyDescent="0.25">
      <c r="H49" s="4"/>
    </row>
  </sheetData>
  <mergeCells count="5">
    <mergeCell ref="B4:L4"/>
    <mergeCell ref="B6:L6"/>
    <mergeCell ref="B7:D7"/>
    <mergeCell ref="C33:D33"/>
    <mergeCell ref="B5:M5"/>
  </mergeCells>
  <phoneticPr fontId="57" type="noConversion"/>
  <printOptions horizontalCentered="1"/>
  <pageMargins left="0.1" right="0.15" top="1" bottom="0.75" header="0.69" footer="0"/>
  <pageSetup scale="80" fitToHeight="15" orientation="landscape" r:id="rId1"/>
  <headerFooter alignWithMargins="0">
    <oddFooter>&amp;L&amp;"Times New Roman,Regular"&amp;9
Journal Entry Control Log
June 2016
&amp;R&amp;P of &amp;N
&amp;D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O49"/>
  <sheetViews>
    <sheetView topLeftCell="C10" zoomScaleNormal="100" workbookViewId="0">
      <selection activeCell="H26" sqref="H26"/>
    </sheetView>
  </sheetViews>
  <sheetFormatPr defaultColWidth="7.88671875" defaultRowHeight="13.2" x14ac:dyDescent="0.25"/>
  <cols>
    <col min="1" max="1" width="4.44140625" style="1" customWidth="1"/>
    <col min="2" max="2" width="14.109375" style="1" customWidth="1"/>
    <col min="3" max="3" width="46.5546875" style="1" customWidth="1"/>
    <col min="4" max="8" width="7.109375" style="1" customWidth="1"/>
    <col min="9" max="9" width="1.44140625" style="607" customWidth="1"/>
    <col min="10" max="10" width="7.109375" style="1" customWidth="1"/>
    <col min="11" max="11" width="1.44140625" style="1" customWidth="1"/>
    <col min="12" max="12" width="10.88671875" style="1" customWidth="1"/>
    <col min="13" max="13" width="13.44140625" style="1" customWidth="1"/>
    <col min="14" max="14" width="9.109375" style="1" customWidth="1"/>
    <col min="15" max="15" width="12.44140625" style="1" bestFit="1" customWidth="1"/>
    <col min="16" max="16384" width="7.88671875" style="1"/>
  </cols>
  <sheetData>
    <row r="1" spans="2:15" ht="13.8" thickBot="1" x14ac:dyDescent="0.3">
      <c r="J1" s="406" t="s">
        <v>82</v>
      </c>
      <c r="L1" s="6"/>
      <c r="M1" s="6"/>
    </row>
    <row r="2" spans="2:15" ht="25.5" customHeight="1" thickBot="1" x14ac:dyDescent="0.3">
      <c r="J2" s="406" t="s">
        <v>85</v>
      </c>
      <c r="L2" s="6"/>
      <c r="M2" s="6"/>
    </row>
    <row r="3" spans="2:15" ht="13.8" thickBot="1" x14ac:dyDescent="0.3">
      <c r="B3" s="288"/>
      <c r="C3" s="288"/>
      <c r="D3" s="187"/>
      <c r="E3" s="187"/>
      <c r="F3" s="187"/>
      <c r="G3" s="187"/>
      <c r="H3" s="187"/>
      <c r="I3" s="678"/>
      <c r="J3" s="187"/>
      <c r="K3" s="187"/>
      <c r="L3" s="187"/>
      <c r="M3" s="187"/>
    </row>
    <row r="4" spans="2:15" ht="15.6" x14ac:dyDescent="0.3">
      <c r="B4" s="2271" t="str">
        <f>'#YE-4 - Inventory Central Store'!B4:M4</f>
        <v>PEACHTREE STATE UNIVERSITY</v>
      </c>
      <c r="C4" s="2272"/>
      <c r="D4" s="2272"/>
      <c r="E4" s="2272"/>
      <c r="F4" s="2272"/>
      <c r="G4" s="2272"/>
      <c r="H4" s="2272"/>
      <c r="I4" s="2272"/>
      <c r="J4" s="2272"/>
      <c r="K4" s="2272"/>
      <c r="L4" s="2272"/>
      <c r="M4" s="2272"/>
      <c r="N4" s="45"/>
    </row>
    <row r="5" spans="2:15" ht="15.6" x14ac:dyDescent="0.3">
      <c r="B5" s="2274" t="s">
        <v>1378</v>
      </c>
      <c r="C5" s="2275"/>
      <c r="D5" s="2275"/>
      <c r="E5" s="2275"/>
      <c r="F5" s="2275"/>
      <c r="G5" s="2275"/>
      <c r="H5" s="2275"/>
      <c r="I5" s="2275"/>
      <c r="J5" s="2275"/>
      <c r="K5" s="2275"/>
      <c r="L5" s="2275"/>
      <c r="M5" s="2275"/>
      <c r="N5" s="46"/>
    </row>
    <row r="6" spans="2:15" ht="15.6" x14ac:dyDescent="0.3">
      <c r="B6" s="2283" t="s">
        <v>935</v>
      </c>
      <c r="C6" s="2284"/>
      <c r="D6" s="2284"/>
      <c r="E6" s="2"/>
      <c r="F6" s="2"/>
      <c r="G6" s="2"/>
      <c r="H6" s="2"/>
      <c r="I6" s="1470"/>
      <c r="J6" s="2"/>
      <c r="K6" s="2"/>
      <c r="L6" s="2"/>
      <c r="M6" s="2"/>
      <c r="N6" s="46"/>
    </row>
    <row r="7" spans="2:15" x14ac:dyDescent="0.25">
      <c r="B7" s="10" t="s">
        <v>936</v>
      </c>
      <c r="C7" s="3"/>
      <c r="D7" s="3"/>
      <c r="E7" s="3"/>
      <c r="F7" s="4"/>
      <c r="G7" s="4"/>
      <c r="H7" s="83" t="s">
        <v>967</v>
      </c>
      <c r="I7" s="612"/>
      <c r="J7" s="4"/>
      <c r="K7" s="4"/>
      <c r="L7" s="4"/>
      <c r="M7" s="4"/>
      <c r="N7" s="40"/>
      <c r="O7" s="5"/>
    </row>
    <row r="8" spans="2:15" x14ac:dyDescent="0.25">
      <c r="B8" s="47" t="s">
        <v>930</v>
      </c>
      <c r="C8" s="3"/>
      <c r="D8" s="4"/>
      <c r="E8" s="4"/>
      <c r="F8" s="4"/>
      <c r="G8" s="4"/>
      <c r="H8" s="4"/>
      <c r="I8" s="612"/>
      <c r="J8" s="4"/>
      <c r="K8" s="4"/>
      <c r="L8" s="4"/>
      <c r="M8" s="4"/>
      <c r="N8" s="40"/>
      <c r="O8" s="5"/>
    </row>
    <row r="9" spans="2:15" x14ac:dyDescent="0.25">
      <c r="B9" s="10"/>
      <c r="C9" s="4"/>
      <c r="D9" s="4"/>
      <c r="E9" s="4"/>
      <c r="F9" s="4"/>
      <c r="G9" s="4"/>
      <c r="H9" s="4"/>
      <c r="I9" s="612"/>
      <c r="J9" s="4"/>
      <c r="K9" s="4"/>
      <c r="L9" s="4"/>
      <c r="M9" s="4"/>
      <c r="N9" s="40"/>
      <c r="O9" s="5"/>
    </row>
    <row r="10" spans="2:15" ht="13.8" thickBot="1" x14ac:dyDescent="0.3">
      <c r="B10" s="10"/>
      <c r="C10" s="6" t="s">
        <v>1366</v>
      </c>
      <c r="D10" s="6"/>
      <c r="E10" s="6"/>
      <c r="F10" s="6" t="s">
        <v>1408</v>
      </c>
      <c r="G10" s="6"/>
      <c r="H10" s="6"/>
      <c r="I10" s="6"/>
      <c r="J10" s="6"/>
      <c r="K10" s="6"/>
      <c r="L10" s="6"/>
      <c r="M10" s="6"/>
      <c r="N10" s="40"/>
      <c r="O10" s="5"/>
    </row>
    <row r="11" spans="2:15" x14ac:dyDescent="0.25">
      <c r="B11" s="10"/>
      <c r="C11" s="4"/>
      <c r="D11" s="4"/>
      <c r="E11" s="4"/>
      <c r="F11" s="4"/>
      <c r="G11" s="4"/>
      <c r="H11" s="4"/>
      <c r="I11" s="612"/>
      <c r="J11" s="4"/>
      <c r="K11" s="4"/>
      <c r="L11" s="4"/>
      <c r="M11" s="4"/>
      <c r="N11" s="40"/>
      <c r="O11" s="5"/>
    </row>
    <row r="12" spans="2:15" x14ac:dyDescent="0.25">
      <c r="B12" s="10"/>
      <c r="C12" s="4"/>
      <c r="D12" s="4"/>
      <c r="E12" s="4"/>
      <c r="F12" s="4"/>
      <c r="G12" s="4"/>
      <c r="H12" s="4"/>
      <c r="I12" s="612"/>
      <c r="J12" s="4"/>
      <c r="K12" s="4"/>
      <c r="L12" s="4"/>
      <c r="M12" s="4"/>
      <c r="N12" s="40"/>
      <c r="O12" s="5"/>
    </row>
    <row r="13" spans="2:15" x14ac:dyDescent="0.25">
      <c r="B13" s="10"/>
      <c r="C13" s="4"/>
      <c r="D13" s="4"/>
      <c r="E13" s="4"/>
      <c r="F13" s="4"/>
      <c r="G13" s="4"/>
      <c r="H13" s="4"/>
      <c r="I13" s="612"/>
      <c r="J13" s="4"/>
      <c r="K13" s="4"/>
      <c r="L13" s="4"/>
      <c r="M13" s="4"/>
      <c r="N13" s="40"/>
      <c r="O13" s="5"/>
    </row>
    <row r="14" spans="2:15" ht="13.8" thickBot="1" x14ac:dyDescent="0.3">
      <c r="B14" s="10"/>
      <c r="C14" s="4"/>
      <c r="D14" s="4"/>
      <c r="E14" s="4"/>
      <c r="F14" s="4"/>
      <c r="G14" s="4"/>
      <c r="H14" s="4"/>
      <c r="I14" s="612"/>
      <c r="J14" s="4"/>
      <c r="K14" s="4"/>
      <c r="L14" s="4"/>
      <c r="M14" s="4"/>
      <c r="N14" s="40"/>
      <c r="O14" s="5"/>
    </row>
    <row r="15" spans="2:15" x14ac:dyDescent="0.25">
      <c r="B15" s="1018" t="s">
        <v>1380</v>
      </c>
      <c r="C15" s="7" t="s">
        <v>1367</v>
      </c>
      <c r="D15" s="8" t="s">
        <v>1368</v>
      </c>
      <c r="E15" s="8" t="s">
        <v>1377</v>
      </c>
      <c r="F15" s="8" t="s">
        <v>1369</v>
      </c>
      <c r="G15" s="8" t="s">
        <v>1370</v>
      </c>
      <c r="H15" s="8" t="s">
        <v>1122</v>
      </c>
      <c r="I15" s="771"/>
      <c r="J15" s="8" t="s">
        <v>1120</v>
      </c>
      <c r="K15" s="8"/>
      <c r="L15" s="8" t="s">
        <v>1371</v>
      </c>
      <c r="M15" s="9" t="s">
        <v>1371</v>
      </c>
      <c r="N15" s="40"/>
      <c r="O15" s="5"/>
    </row>
    <row r="16" spans="2:15" x14ac:dyDescent="0.25">
      <c r="B16" s="10"/>
      <c r="C16" s="10"/>
      <c r="D16" s="4"/>
      <c r="E16" s="4"/>
      <c r="F16" s="4"/>
      <c r="G16" s="4"/>
      <c r="H16" s="11" t="s">
        <v>1993</v>
      </c>
      <c r="I16" s="612"/>
      <c r="J16" s="11" t="s">
        <v>1119</v>
      </c>
      <c r="K16" s="4"/>
      <c r="L16" s="11" t="s">
        <v>1372</v>
      </c>
      <c r="M16" s="12" t="s">
        <v>1373</v>
      </c>
      <c r="N16" s="40"/>
      <c r="O16" s="5"/>
    </row>
    <row r="17" spans="2:15" ht="6.75" customHeight="1" thickBot="1" x14ac:dyDescent="0.3">
      <c r="B17" s="10"/>
      <c r="C17" s="13"/>
      <c r="D17" s="14"/>
      <c r="E17" s="14"/>
      <c r="F17" s="14"/>
      <c r="G17" s="14"/>
      <c r="H17" s="14"/>
      <c r="I17" s="14"/>
      <c r="J17" s="14"/>
      <c r="K17" s="14"/>
      <c r="L17" s="15"/>
      <c r="M17" s="16"/>
      <c r="N17" s="40"/>
      <c r="O17" s="5"/>
    </row>
    <row r="18" spans="2:15" ht="13.8" thickTop="1" x14ac:dyDescent="0.25">
      <c r="B18" s="10" t="s">
        <v>1386</v>
      </c>
      <c r="C18" s="1106" t="s">
        <v>931</v>
      </c>
      <c r="D18" s="4"/>
      <c r="E18" s="4"/>
      <c r="F18" s="4"/>
      <c r="G18" s="4"/>
      <c r="H18" s="4"/>
      <c r="I18" s="612"/>
      <c r="J18" s="4"/>
      <c r="K18" s="4"/>
      <c r="L18" s="18"/>
      <c r="M18" s="19"/>
      <c r="N18" s="40"/>
      <c r="O18" s="5"/>
    </row>
    <row r="19" spans="2:15" x14ac:dyDescent="0.25">
      <c r="B19" s="10"/>
      <c r="C19" s="1107" t="s">
        <v>932</v>
      </c>
      <c r="D19" s="21" t="s">
        <v>262</v>
      </c>
      <c r="E19" s="21"/>
      <c r="F19" s="21"/>
      <c r="G19" s="21"/>
      <c r="H19" s="21">
        <v>2017</v>
      </c>
      <c r="I19" s="612"/>
      <c r="J19" s="21"/>
      <c r="K19" s="4"/>
      <c r="L19" s="22">
        <v>10000</v>
      </c>
      <c r="M19" s="23"/>
      <c r="N19" s="40"/>
      <c r="O19" s="5"/>
    </row>
    <row r="20" spans="2:15" x14ac:dyDescent="0.25">
      <c r="B20" s="10" t="s">
        <v>1386</v>
      </c>
      <c r="C20" s="1140" t="s">
        <v>933</v>
      </c>
      <c r="D20" s="21"/>
      <c r="E20" s="21"/>
      <c r="F20" s="21"/>
      <c r="G20" s="21"/>
      <c r="H20" s="21"/>
      <c r="I20" s="612"/>
      <c r="J20" s="21"/>
      <c r="K20" s="4"/>
      <c r="L20" s="24"/>
      <c r="M20" s="25"/>
      <c r="N20" s="40"/>
      <c r="O20" s="5"/>
    </row>
    <row r="21" spans="2:15" x14ac:dyDescent="0.25">
      <c r="B21" s="10"/>
      <c r="C21" s="20" t="s">
        <v>934</v>
      </c>
      <c r="D21" s="21" t="s">
        <v>262</v>
      </c>
      <c r="E21" s="21"/>
      <c r="F21" s="21"/>
      <c r="G21" s="21"/>
      <c r="H21" s="21">
        <v>2017</v>
      </c>
      <c r="I21" s="612"/>
      <c r="J21" s="21"/>
      <c r="K21" s="4"/>
      <c r="L21" s="22"/>
      <c r="M21" s="23">
        <v>10000</v>
      </c>
      <c r="N21" s="40"/>
      <c r="O21" s="26"/>
    </row>
    <row r="22" spans="2:15" x14ac:dyDescent="0.25">
      <c r="B22" s="10"/>
      <c r="C22" s="17"/>
      <c r="D22" s="21"/>
      <c r="E22" s="21"/>
      <c r="F22" s="21"/>
      <c r="G22" s="21"/>
      <c r="H22" s="21"/>
      <c r="I22" s="612"/>
      <c r="J22" s="21"/>
      <c r="K22" s="4"/>
      <c r="L22" s="22"/>
      <c r="M22" s="23"/>
      <c r="N22" s="40"/>
      <c r="O22" s="5"/>
    </row>
    <row r="23" spans="2:15" x14ac:dyDescent="0.25">
      <c r="B23" s="10"/>
      <c r="C23" s="20"/>
      <c r="D23" s="21"/>
      <c r="E23" s="21"/>
      <c r="F23" s="21"/>
      <c r="G23" s="21"/>
      <c r="H23" s="21"/>
      <c r="I23" s="612"/>
      <c r="J23" s="21"/>
      <c r="K23" s="4"/>
      <c r="L23" s="22"/>
      <c r="M23" s="23"/>
      <c r="N23" s="40"/>
      <c r="O23" s="5"/>
    </row>
    <row r="24" spans="2:15" x14ac:dyDescent="0.25">
      <c r="B24" s="10"/>
      <c r="C24" s="17"/>
      <c r="D24" s="21"/>
      <c r="E24" s="21"/>
      <c r="F24" s="21"/>
      <c r="G24" s="21"/>
      <c r="H24" s="21"/>
      <c r="I24" s="612"/>
      <c r="J24" s="21"/>
      <c r="K24" s="4"/>
      <c r="L24" s="22"/>
      <c r="M24" s="23"/>
      <c r="N24" s="40"/>
      <c r="O24" s="5"/>
    </row>
    <row r="25" spans="2:15" x14ac:dyDescent="0.25">
      <c r="B25" s="10"/>
      <c r="C25" s="20"/>
      <c r="D25" s="21"/>
      <c r="E25" s="21"/>
      <c r="F25" s="21"/>
      <c r="G25" s="21"/>
      <c r="H25" s="21"/>
      <c r="I25" s="612"/>
      <c r="J25" s="21"/>
      <c r="K25" s="4"/>
      <c r="L25" s="22"/>
      <c r="M25" s="23"/>
      <c r="N25" s="40"/>
      <c r="O25" s="5"/>
    </row>
    <row r="26" spans="2:15" x14ac:dyDescent="0.25">
      <c r="B26" s="10"/>
      <c r="C26" s="17"/>
      <c r="D26" s="21"/>
      <c r="E26" s="21"/>
      <c r="F26" s="21"/>
      <c r="G26" s="21"/>
      <c r="H26" s="21"/>
      <c r="I26" s="612"/>
      <c r="J26" s="21"/>
      <c r="K26" s="4"/>
      <c r="L26" s="22"/>
      <c r="M26" s="23"/>
      <c r="N26" s="40"/>
      <c r="O26" s="5"/>
    </row>
    <row r="27" spans="2:15" x14ac:dyDescent="0.25">
      <c r="B27" s="10"/>
      <c r="C27" s="20"/>
      <c r="D27" s="21"/>
      <c r="E27" s="21"/>
      <c r="F27" s="21"/>
      <c r="G27" s="21"/>
      <c r="H27" s="21"/>
      <c r="I27" s="612"/>
      <c r="J27" s="21"/>
      <c r="K27" s="4"/>
      <c r="L27" s="22"/>
      <c r="M27" s="23"/>
      <c r="N27" s="40"/>
      <c r="O27" s="5"/>
    </row>
    <row r="28" spans="2:15" ht="13.8" thickBot="1" x14ac:dyDescent="0.3">
      <c r="B28" s="10"/>
      <c r="C28" s="20"/>
      <c r="D28" s="21"/>
      <c r="E28" s="21"/>
      <c r="F28" s="21"/>
      <c r="G28" s="21"/>
      <c r="H28" s="21"/>
      <c r="I28" s="612"/>
      <c r="J28" s="21"/>
      <c r="K28" s="4"/>
      <c r="L28" s="22"/>
      <c r="M28" s="23"/>
      <c r="N28" s="40"/>
      <c r="O28" s="5"/>
    </row>
    <row r="29" spans="2:15" x14ac:dyDescent="0.25">
      <c r="B29" s="10"/>
      <c r="C29" s="27"/>
      <c r="D29" s="28"/>
      <c r="E29" s="28"/>
      <c r="F29" s="28"/>
      <c r="G29" s="28"/>
      <c r="H29" s="28"/>
      <c r="I29" s="29"/>
      <c r="J29" s="28"/>
      <c r="K29" s="29"/>
      <c r="L29" s="30"/>
      <c r="M29" s="31"/>
      <c r="N29" s="40"/>
      <c r="O29" s="5"/>
    </row>
    <row r="30" spans="2:15" ht="13.8" thickBot="1" x14ac:dyDescent="0.3">
      <c r="B30" s="10"/>
      <c r="C30" s="10"/>
      <c r="D30" s="4"/>
      <c r="E30" s="4"/>
      <c r="F30" s="4"/>
      <c r="G30" s="4"/>
      <c r="H30" s="4"/>
      <c r="I30" s="612"/>
      <c r="J30" s="4"/>
      <c r="K30" s="4"/>
      <c r="L30" s="32">
        <f>SUM(L19:L29)</f>
        <v>10000</v>
      </c>
      <c r="M30" s="33">
        <f>SUM(M19:M29)</f>
        <v>10000</v>
      </c>
      <c r="N30" s="40"/>
      <c r="O30" s="84"/>
    </row>
    <row r="31" spans="2:15" ht="14.4" thickTop="1" thickBot="1" x14ac:dyDescent="0.3">
      <c r="B31" s="10"/>
      <c r="C31" s="34"/>
      <c r="D31" s="6"/>
      <c r="E31" s="6"/>
      <c r="F31" s="6"/>
      <c r="G31" s="6"/>
      <c r="H31" s="6"/>
      <c r="I31" s="6"/>
      <c r="J31" s="6"/>
      <c r="K31" s="6"/>
      <c r="L31" s="35"/>
      <c r="M31" s="36">
        <f>+M30-L30</f>
        <v>0</v>
      </c>
      <c r="N31" s="40"/>
    </row>
    <row r="32" spans="2:15" x14ac:dyDescent="0.25">
      <c r="B32" s="10"/>
      <c r="C32" s="4"/>
      <c r="D32" s="4"/>
      <c r="E32" s="4"/>
      <c r="F32" s="4"/>
      <c r="G32" s="4"/>
      <c r="H32" s="4"/>
      <c r="I32" s="612"/>
      <c r="J32" s="4"/>
      <c r="K32" s="4"/>
      <c r="L32" s="4"/>
      <c r="M32" s="4"/>
      <c r="N32" s="40"/>
    </row>
    <row r="33" spans="2:15" x14ac:dyDescent="0.25">
      <c r="B33" s="10"/>
      <c r="C33" s="2279" t="s">
        <v>1409</v>
      </c>
      <c r="D33" s="2279"/>
      <c r="E33" s="4"/>
      <c r="F33" s="4"/>
      <c r="G33" s="4"/>
      <c r="H33" s="4"/>
      <c r="I33" s="612"/>
      <c r="J33" s="4"/>
      <c r="K33" s="4"/>
      <c r="L33" s="4"/>
      <c r="M33" s="37"/>
      <c r="N33" s="40"/>
    </row>
    <row r="34" spans="2:15" x14ac:dyDescent="0.25">
      <c r="B34" s="10"/>
      <c r="C34" s="424" t="s">
        <v>1028</v>
      </c>
      <c r="D34" s="424"/>
      <c r="E34" s="424"/>
      <c r="F34" s="424"/>
      <c r="G34" s="424"/>
      <c r="H34" s="424"/>
      <c r="I34" s="424"/>
      <c r="J34" s="424"/>
      <c r="K34" s="424"/>
      <c r="L34" s="424"/>
      <c r="M34" s="245"/>
      <c r="N34" s="40"/>
    </row>
    <row r="35" spans="2:15" x14ac:dyDescent="0.25">
      <c r="B35" s="10"/>
      <c r="C35" s="424" t="s">
        <v>954</v>
      </c>
      <c r="D35" s="424"/>
      <c r="E35" s="424"/>
      <c r="F35" s="424"/>
      <c r="G35" s="424"/>
      <c r="H35" s="424"/>
      <c r="I35" s="424"/>
      <c r="J35" s="424"/>
      <c r="K35" s="424"/>
      <c r="L35" s="424"/>
      <c r="M35" s="245"/>
      <c r="N35" s="40"/>
    </row>
    <row r="36" spans="2:15" x14ac:dyDescent="0.25">
      <c r="B36" s="10"/>
      <c r="C36" s="424" t="s">
        <v>1029</v>
      </c>
      <c r="D36" s="424"/>
      <c r="E36" s="424"/>
      <c r="F36" s="424"/>
      <c r="G36" s="424"/>
      <c r="H36" s="424"/>
      <c r="I36" s="424"/>
      <c r="J36" s="424"/>
      <c r="K36" s="424"/>
      <c r="L36" s="424"/>
      <c r="M36" s="245"/>
      <c r="N36" s="40"/>
    </row>
    <row r="37" spans="2:15" x14ac:dyDescent="0.25">
      <c r="B37" s="10"/>
      <c r="C37" s="4"/>
      <c r="D37" s="4"/>
      <c r="E37" s="4"/>
      <c r="F37" s="4"/>
      <c r="G37" s="4"/>
      <c r="H37" s="4"/>
      <c r="I37" s="612"/>
      <c r="J37" s="4"/>
      <c r="K37" s="4"/>
      <c r="L37" s="4"/>
      <c r="M37" s="37"/>
      <c r="N37" s="40"/>
    </row>
    <row r="38" spans="2:15" x14ac:dyDescent="0.25">
      <c r="B38" s="10"/>
      <c r="C38" s="4"/>
      <c r="D38" s="4"/>
      <c r="E38" s="4"/>
      <c r="F38" s="4"/>
      <c r="G38" s="4"/>
      <c r="H38" s="4"/>
      <c r="I38" s="612"/>
      <c r="J38" s="4"/>
      <c r="K38" s="4"/>
      <c r="L38" s="4"/>
      <c r="M38" s="37"/>
      <c r="N38" s="40"/>
    </row>
    <row r="39" spans="2:15" x14ac:dyDescent="0.25">
      <c r="B39" s="47"/>
      <c r="C39" s="3" t="s">
        <v>1242</v>
      </c>
      <c r="D39" s="38" t="s">
        <v>941</v>
      </c>
      <c r="E39" s="3"/>
      <c r="F39" s="3"/>
      <c r="G39" s="3"/>
      <c r="H39" s="3"/>
      <c r="I39" s="609"/>
      <c r="J39" s="3"/>
      <c r="K39" s="3"/>
      <c r="L39" s="3"/>
      <c r="M39" s="37"/>
      <c r="N39" s="40"/>
    </row>
    <row r="40" spans="2:15" x14ac:dyDescent="0.25">
      <c r="B40" s="47"/>
      <c r="C40" s="3"/>
      <c r="D40" s="3"/>
      <c r="E40" s="3"/>
      <c r="F40" s="3"/>
      <c r="G40" s="3"/>
      <c r="H40" s="3"/>
      <c r="I40" s="609"/>
      <c r="J40" s="3"/>
      <c r="K40" s="3"/>
      <c r="L40" s="3"/>
      <c r="M40" s="37"/>
      <c r="N40" s="40"/>
      <c r="O40" s="112"/>
    </row>
    <row r="41" spans="2:15" x14ac:dyDescent="0.25">
      <c r="B41" s="47"/>
      <c r="C41" s="3" t="s">
        <v>963</v>
      </c>
      <c r="D41" s="38" t="s">
        <v>909</v>
      </c>
      <c r="E41" s="3"/>
      <c r="F41" s="3"/>
      <c r="G41" s="3"/>
      <c r="H41" s="3"/>
      <c r="I41" s="609"/>
      <c r="J41" s="3"/>
      <c r="K41" s="3"/>
      <c r="L41" s="3"/>
      <c r="M41" s="37"/>
      <c r="N41" s="40"/>
    </row>
    <row r="42" spans="2:15" x14ac:dyDescent="0.25">
      <c r="B42" s="47"/>
      <c r="C42" s="3" t="s">
        <v>1026</v>
      </c>
      <c r="D42" s="3"/>
      <c r="E42" s="3"/>
      <c r="F42" s="3"/>
      <c r="G42" s="3"/>
      <c r="H42" s="3"/>
      <c r="I42" s="609"/>
      <c r="J42" s="3"/>
      <c r="K42" s="3"/>
      <c r="L42" s="3"/>
      <c r="M42" s="37"/>
      <c r="N42" s="40"/>
    </row>
    <row r="43" spans="2:15" x14ac:dyDescent="0.25">
      <c r="B43" s="47"/>
      <c r="C43" s="3" t="s">
        <v>255</v>
      </c>
      <c r="D43" s="3"/>
      <c r="E43" s="3"/>
      <c r="F43" s="3"/>
      <c r="G43" s="3"/>
      <c r="H43" s="3"/>
      <c r="I43" s="609"/>
      <c r="J43" s="3"/>
      <c r="K43" s="3"/>
      <c r="L43" s="3"/>
      <c r="M43" s="37"/>
      <c r="N43" s="40"/>
    </row>
    <row r="44" spans="2:15" x14ac:dyDescent="0.25">
      <c r="B44" s="47"/>
      <c r="C44" s="3"/>
      <c r="D44" s="3"/>
      <c r="E44" s="3"/>
      <c r="F44" s="3"/>
      <c r="G44" s="3"/>
      <c r="H44" s="3"/>
      <c r="I44" s="609"/>
      <c r="J44" s="3"/>
      <c r="K44" s="3"/>
      <c r="L44" s="3"/>
      <c r="M44" s="37"/>
      <c r="N44" s="40"/>
    </row>
    <row r="45" spans="2:15" x14ac:dyDescent="0.25">
      <c r="B45" s="47"/>
      <c r="C45" s="87" t="s">
        <v>1043</v>
      </c>
      <c r="D45" s="38" t="s">
        <v>1089</v>
      </c>
      <c r="E45" s="3"/>
      <c r="F45" s="3"/>
      <c r="G45" s="3"/>
      <c r="H45" s="3"/>
      <c r="I45" s="131"/>
      <c r="J45" s="3" t="s">
        <v>960</v>
      </c>
      <c r="K45" s="131"/>
      <c r="L45" s="3"/>
      <c r="M45" s="296">
        <v>38119</v>
      </c>
      <c r="N45" s="40"/>
    </row>
    <row r="46" spans="2:15" x14ac:dyDescent="0.25">
      <c r="B46" s="47"/>
      <c r="C46" s="3"/>
      <c r="D46" s="3"/>
      <c r="E46" s="3"/>
      <c r="F46" s="3"/>
      <c r="G46" s="3"/>
      <c r="H46" s="3"/>
      <c r="I46" s="131"/>
      <c r="J46" s="3" t="s">
        <v>961</v>
      </c>
      <c r="K46" s="131"/>
      <c r="L46" s="3"/>
      <c r="M46" s="500">
        <v>38524</v>
      </c>
      <c r="N46" s="40"/>
    </row>
    <row r="47" spans="2:15" ht="13.8" thickBot="1" x14ac:dyDescent="0.3">
      <c r="B47" s="34"/>
      <c r="C47" s="6"/>
      <c r="D47" s="6"/>
      <c r="E47" s="6"/>
      <c r="F47" s="6"/>
      <c r="G47" s="6"/>
      <c r="H47" s="6"/>
      <c r="I47" s="792"/>
      <c r="J47" s="206" t="s">
        <v>1027</v>
      </c>
      <c r="K47" s="206"/>
      <c r="L47" s="206"/>
      <c r="M47" s="501"/>
      <c r="N47" s="50"/>
    </row>
    <row r="49" spans="8:8" x14ac:dyDescent="0.25">
      <c r="H49" s="4"/>
    </row>
  </sheetData>
  <mergeCells count="4">
    <mergeCell ref="B4:M4"/>
    <mergeCell ref="B5:M5"/>
    <mergeCell ref="C33:D33"/>
    <mergeCell ref="B6:D6"/>
  </mergeCells>
  <phoneticPr fontId="0" type="noConversion"/>
  <printOptions horizontalCentered="1"/>
  <pageMargins left="0.1" right="0.15" top="1" bottom="0.75" header="0.69" footer="0"/>
  <pageSetup scale="80" fitToHeight="15" orientation="landscape" r:id="rId1"/>
  <headerFooter alignWithMargins="0">
    <oddFooter>&amp;L&amp;"Times New Roman,Regular"&amp;9
Journal Entry Control Log
June 2016
&amp;R&amp;P of &amp;N
&amp;D   &amp;T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N49"/>
  <sheetViews>
    <sheetView topLeftCell="B1" zoomScaleNormal="100" workbookViewId="0">
      <selection activeCell="H22" sqref="H22"/>
    </sheetView>
  </sheetViews>
  <sheetFormatPr defaultColWidth="7.88671875" defaultRowHeight="13.2" x14ac:dyDescent="0.25"/>
  <cols>
    <col min="1" max="1" width="8" style="1" customWidth="1"/>
    <col min="2" max="2" width="6.44140625" style="1" customWidth="1"/>
    <col min="3" max="3" width="46.5546875" style="1" customWidth="1"/>
    <col min="4" max="4" width="9.44140625" style="1" customWidth="1"/>
    <col min="5" max="9" width="7.109375" style="1" customWidth="1"/>
    <col min="10" max="10" width="1.44140625" style="1" customWidth="1"/>
    <col min="11" max="11" width="18.109375" style="1" customWidth="1"/>
    <col min="12" max="12" width="14.5546875" style="1" customWidth="1"/>
    <col min="13" max="13" width="4.44140625" style="1" customWidth="1"/>
    <col min="14" max="14" width="12.44140625" style="1" bestFit="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row r="4" spans="2:14" ht="15.6" x14ac:dyDescent="0.3">
      <c r="B4" s="2271" t="s">
        <v>1403</v>
      </c>
      <c r="C4" s="2272"/>
      <c r="D4" s="2272"/>
      <c r="E4" s="2272"/>
      <c r="F4" s="2272"/>
      <c r="G4" s="2272"/>
      <c r="H4" s="2272"/>
      <c r="I4" s="2272"/>
      <c r="J4" s="2272"/>
      <c r="K4" s="2272"/>
      <c r="L4" s="2272"/>
      <c r="M4" s="45"/>
    </row>
    <row r="5" spans="2:14" s="607" customFormat="1" ht="15.6" x14ac:dyDescent="0.3">
      <c r="B5" s="2274" t="s">
        <v>1942</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687</v>
      </c>
      <c r="C7" s="2284"/>
      <c r="D7" s="2284"/>
      <c r="E7" s="2"/>
      <c r="F7" s="2"/>
      <c r="G7" s="2"/>
      <c r="H7" s="2"/>
      <c r="I7" s="2"/>
      <c r="J7" s="2"/>
      <c r="K7" s="2"/>
      <c r="L7" s="2"/>
      <c r="M7" s="46"/>
    </row>
    <row r="8" spans="2:14" x14ac:dyDescent="0.25">
      <c r="B8" s="10" t="s">
        <v>535</v>
      </c>
      <c r="C8" s="3"/>
      <c r="D8" s="3"/>
      <c r="E8" s="3"/>
      <c r="F8" s="4"/>
      <c r="G8" s="4"/>
      <c r="H8" s="83" t="s">
        <v>967</v>
      </c>
      <c r="I8" s="4"/>
      <c r="J8" s="4"/>
      <c r="K8" s="4"/>
      <c r="L8" s="4"/>
      <c r="M8" s="40"/>
      <c r="N8" s="5"/>
    </row>
    <row r="9" spans="2:14" x14ac:dyDescent="0.25">
      <c r="B9" s="47" t="s">
        <v>1510</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ht="13.8" thickBot="1" x14ac:dyDescent="0.3">
      <c r="B13" s="10"/>
      <c r="C13" s="4"/>
      <c r="D13" s="4"/>
      <c r="E13" s="4"/>
      <c r="F13" s="4"/>
      <c r="G13" s="4"/>
      <c r="H13" s="4"/>
      <c r="I13" s="4"/>
      <c r="J13" s="4"/>
      <c r="K13" s="4"/>
      <c r="L13" s="4"/>
      <c r="M13" s="40"/>
      <c r="N13" s="5"/>
    </row>
    <row r="14" spans="2:14" x14ac:dyDescent="0.25">
      <c r="B14" s="56" t="s">
        <v>1380</v>
      </c>
      <c r="C14" s="7" t="s">
        <v>1367</v>
      </c>
      <c r="D14" s="8" t="s">
        <v>1368</v>
      </c>
      <c r="E14" s="8" t="s">
        <v>1377</v>
      </c>
      <c r="F14" s="8" t="s">
        <v>1369</v>
      </c>
      <c r="G14" s="8" t="s">
        <v>1370</v>
      </c>
      <c r="H14" s="8" t="s">
        <v>1122</v>
      </c>
      <c r="I14" s="8" t="s">
        <v>1120</v>
      </c>
      <c r="J14" s="8"/>
      <c r="K14" s="8" t="s">
        <v>1371</v>
      </c>
      <c r="L14" s="9" t="s">
        <v>1371</v>
      </c>
      <c r="M14" s="40"/>
      <c r="N14" s="5"/>
    </row>
    <row r="15" spans="2:14" x14ac:dyDescent="0.25">
      <c r="B15" s="10"/>
      <c r="C15" s="10"/>
      <c r="D15" s="4"/>
      <c r="E15" s="4"/>
      <c r="F15" s="4"/>
      <c r="G15" s="4"/>
      <c r="H15" s="11" t="s">
        <v>1993</v>
      </c>
      <c r="I15" s="11" t="s">
        <v>1119</v>
      </c>
      <c r="J15" s="4"/>
      <c r="K15" s="11" t="s">
        <v>1372</v>
      </c>
      <c r="L15" s="12" t="s">
        <v>1373</v>
      </c>
      <c r="M15" s="40"/>
      <c r="N15" s="5"/>
    </row>
    <row r="16" spans="2:14" ht="6.75" customHeight="1" thickBot="1" x14ac:dyDescent="0.3">
      <c r="B16" s="10"/>
      <c r="C16" s="13"/>
      <c r="D16" s="14"/>
      <c r="E16" s="14"/>
      <c r="F16" s="14"/>
      <c r="G16" s="14"/>
      <c r="H16" s="14"/>
      <c r="I16" s="14"/>
      <c r="J16" s="14"/>
      <c r="K16" s="15"/>
      <c r="L16" s="16"/>
      <c r="M16" s="40"/>
      <c r="N16" s="5"/>
    </row>
    <row r="17" spans="2:14" s="607" customFormat="1" ht="9.9" customHeight="1" thickTop="1" x14ac:dyDescent="0.25">
      <c r="B17" s="10"/>
      <c r="C17" s="10"/>
      <c r="D17" s="612"/>
      <c r="E17" s="612"/>
      <c r="F17" s="612"/>
      <c r="G17" s="612"/>
      <c r="H17" s="612"/>
      <c r="I17" s="612"/>
      <c r="J17" s="612"/>
      <c r="K17" s="1101"/>
      <c r="L17" s="39"/>
      <c r="M17" s="40"/>
      <c r="N17" s="5"/>
    </row>
    <row r="18" spans="2:14" x14ac:dyDescent="0.25">
      <c r="B18" s="10" t="s">
        <v>1375</v>
      </c>
      <c r="C18" s="1140" t="s">
        <v>536</v>
      </c>
      <c r="D18" s="4"/>
      <c r="E18" s="4"/>
      <c r="F18" s="4"/>
      <c r="G18" s="4"/>
      <c r="H18" s="4"/>
      <c r="I18" s="4"/>
      <c r="J18" s="4"/>
      <c r="K18" s="18"/>
      <c r="L18" s="19"/>
      <c r="M18" s="40"/>
      <c r="N18" s="5"/>
    </row>
    <row r="19" spans="2:14" x14ac:dyDescent="0.25">
      <c r="B19" s="10"/>
      <c r="C19" s="997" t="s">
        <v>14</v>
      </c>
      <c r="D19" s="21" t="s">
        <v>907</v>
      </c>
      <c r="E19" s="21"/>
      <c r="F19" s="21"/>
      <c r="G19" s="21"/>
      <c r="H19" s="21">
        <v>2017</v>
      </c>
      <c r="I19" s="21"/>
      <c r="J19" s="4"/>
      <c r="K19" s="22">
        <v>150000</v>
      </c>
      <c r="L19" s="23"/>
      <c r="M19" s="40"/>
      <c r="N19" s="5"/>
    </row>
    <row r="20" spans="2:14" s="607" customFormat="1" x14ac:dyDescent="0.25">
      <c r="B20" s="10"/>
      <c r="C20" s="997"/>
      <c r="D20" s="1101"/>
      <c r="E20" s="1101"/>
      <c r="F20" s="1101"/>
      <c r="G20" s="1101"/>
      <c r="H20" s="1101"/>
      <c r="I20" s="1101"/>
      <c r="J20" s="612"/>
      <c r="K20" s="824"/>
      <c r="L20" s="827"/>
      <c r="M20" s="40"/>
      <c r="N20" s="5"/>
    </row>
    <row r="21" spans="2:14" x14ac:dyDescent="0.25">
      <c r="B21" s="10" t="s">
        <v>1375</v>
      </c>
      <c r="C21" s="1140" t="s">
        <v>537</v>
      </c>
      <c r="D21" s="21"/>
      <c r="E21" s="21"/>
      <c r="F21" s="21"/>
      <c r="G21" s="21"/>
      <c r="H21" s="21"/>
      <c r="I21" s="21"/>
      <c r="J21" s="4"/>
      <c r="K21" s="24"/>
      <c r="L21" s="25"/>
      <c r="M21" s="40"/>
      <c r="N21" s="5"/>
    </row>
    <row r="22" spans="2:14" x14ac:dyDescent="0.25">
      <c r="B22" s="10"/>
      <c r="C22" s="20" t="s">
        <v>1503</v>
      </c>
      <c r="D22" s="21" t="s">
        <v>907</v>
      </c>
      <c r="E22" s="21"/>
      <c r="F22" s="21"/>
      <c r="G22" s="21"/>
      <c r="H22" s="2097">
        <v>2017</v>
      </c>
      <c r="I22" s="21"/>
      <c r="J22" s="4"/>
      <c r="K22" s="22"/>
      <c r="L22" s="23">
        <v>150000</v>
      </c>
      <c r="M22" s="40"/>
      <c r="N22" s="5"/>
    </row>
    <row r="23" spans="2:14" x14ac:dyDescent="0.25">
      <c r="B23" s="10"/>
      <c r="C23" s="17"/>
      <c r="D23" s="21"/>
      <c r="E23" s="21"/>
      <c r="F23" s="21"/>
      <c r="G23" s="21"/>
      <c r="H23" s="21"/>
      <c r="I23" s="21"/>
      <c r="J23" s="4"/>
      <c r="K23" s="22"/>
      <c r="L23" s="23"/>
      <c r="M23" s="40"/>
      <c r="N23" s="5"/>
    </row>
    <row r="24" spans="2:14" x14ac:dyDescent="0.25">
      <c r="B24" s="10"/>
      <c r="C24" s="17"/>
      <c r="D24" s="21"/>
      <c r="E24" s="21"/>
      <c r="F24" s="21"/>
      <c r="G24" s="21"/>
      <c r="H24" s="21"/>
      <c r="I24" s="21"/>
      <c r="J24" s="4"/>
      <c r="K24" s="22"/>
      <c r="L24" s="23"/>
      <c r="M24" s="40"/>
      <c r="N24" s="5"/>
    </row>
    <row r="25" spans="2:14" x14ac:dyDescent="0.25">
      <c r="B25" s="10"/>
      <c r="C25" s="20"/>
      <c r="D25" s="21"/>
      <c r="E25" s="21"/>
      <c r="F25" s="21"/>
      <c r="G25" s="21"/>
      <c r="H25" s="21"/>
      <c r="I25" s="21"/>
      <c r="J25" s="4"/>
      <c r="K25" s="22"/>
      <c r="L25" s="23"/>
      <c r="M25" s="40"/>
      <c r="N25" s="5"/>
    </row>
    <row r="26" spans="2:14" ht="13.8" thickBot="1" x14ac:dyDescent="0.3">
      <c r="B26" s="10"/>
      <c r="C26" s="20"/>
      <c r="D26" s="21"/>
      <c r="E26" s="21"/>
      <c r="F26" s="21"/>
      <c r="G26" s="21"/>
      <c r="H26" s="21"/>
      <c r="I26" s="21"/>
      <c r="J26" s="4"/>
      <c r="K26" s="22"/>
      <c r="L26" s="23"/>
      <c r="M26" s="40"/>
      <c r="N26" s="5"/>
    </row>
    <row r="27" spans="2:14" x14ac:dyDescent="0.25">
      <c r="B27" s="10"/>
      <c r="C27" s="27"/>
      <c r="D27" s="28"/>
      <c r="E27" s="28"/>
      <c r="F27" s="28"/>
      <c r="G27" s="28"/>
      <c r="H27" s="28"/>
      <c r="I27" s="28"/>
      <c r="J27" s="29"/>
      <c r="K27" s="30"/>
      <c r="L27" s="31"/>
      <c r="M27" s="40"/>
      <c r="N27" s="5"/>
    </row>
    <row r="28" spans="2:14" ht="13.8" thickBot="1" x14ac:dyDescent="0.3">
      <c r="B28" s="10"/>
      <c r="C28" s="10"/>
      <c r="D28" s="4"/>
      <c r="E28" s="4"/>
      <c r="F28" s="4"/>
      <c r="G28" s="4"/>
      <c r="H28" s="4"/>
      <c r="I28" s="4"/>
      <c r="J28" s="4"/>
      <c r="K28" s="32">
        <f>SUM(K19:K27)</f>
        <v>150000</v>
      </c>
      <c r="L28" s="33">
        <f>SUM(L19:L27)</f>
        <v>150000</v>
      </c>
      <c r="M28" s="40"/>
      <c r="N28" s="84"/>
    </row>
    <row r="29" spans="2:14" ht="14.4" thickTop="1" thickBot="1" x14ac:dyDescent="0.3">
      <c r="B29" s="10"/>
      <c r="C29" s="34"/>
      <c r="D29" s="6"/>
      <c r="E29" s="6"/>
      <c r="F29" s="6"/>
      <c r="G29" s="6"/>
      <c r="H29" s="6"/>
      <c r="I29" s="6"/>
      <c r="J29" s="6"/>
      <c r="K29" s="35"/>
      <c r="L29" s="36">
        <f>+L28-K28</f>
        <v>0</v>
      </c>
      <c r="M29" s="40"/>
    </row>
    <row r="30" spans="2:14" x14ac:dyDescent="0.25">
      <c r="B30" s="10"/>
      <c r="C30" s="4"/>
      <c r="D30" s="4"/>
      <c r="E30" s="4"/>
      <c r="F30" s="4"/>
      <c r="G30" s="4"/>
      <c r="H30" s="4"/>
      <c r="I30" s="4"/>
      <c r="J30" s="4"/>
      <c r="K30" s="4"/>
      <c r="L30" s="4"/>
      <c r="M30" s="40"/>
    </row>
    <row r="31" spans="2:14" x14ac:dyDescent="0.25">
      <c r="B31" s="10"/>
      <c r="C31" s="2279" t="s">
        <v>1409</v>
      </c>
      <c r="D31" s="2279"/>
      <c r="E31" s="4"/>
      <c r="F31" s="4"/>
      <c r="G31" s="4"/>
      <c r="H31" s="4"/>
      <c r="I31" s="4"/>
      <c r="J31" s="4"/>
      <c r="K31" s="4"/>
      <c r="L31" s="37"/>
      <c r="M31" s="40"/>
    </row>
    <row r="32" spans="2:14" x14ac:dyDescent="0.25">
      <c r="B32" s="10"/>
      <c r="C32" s="4" t="s">
        <v>1281</v>
      </c>
      <c r="D32" s="4"/>
      <c r="E32" s="4"/>
      <c r="F32" s="4"/>
      <c r="G32" s="4"/>
      <c r="H32" s="4"/>
      <c r="I32" s="4"/>
      <c r="J32" s="4"/>
      <c r="K32" s="4"/>
      <c r="L32" s="37"/>
      <c r="M32" s="40"/>
    </row>
    <row r="33" spans="2:14" x14ac:dyDescent="0.25">
      <c r="B33" s="10"/>
      <c r="C33" s="4" t="s">
        <v>1504</v>
      </c>
      <c r="D33" s="4"/>
      <c r="E33" s="4"/>
      <c r="F33" s="4"/>
      <c r="G33" s="4"/>
      <c r="H33" s="4"/>
      <c r="I33" s="4"/>
      <c r="J33" s="4"/>
      <c r="K33" s="4"/>
      <c r="L33" s="37"/>
      <c r="M33" s="40"/>
    </row>
    <row r="34" spans="2:14" x14ac:dyDescent="0.25">
      <c r="B34" s="10"/>
      <c r="C34" s="4" t="s">
        <v>1505</v>
      </c>
      <c r="D34" s="214">
        <v>1</v>
      </c>
      <c r="E34" s="4"/>
      <c r="F34" s="4"/>
      <c r="G34" s="132" t="s">
        <v>1282</v>
      </c>
      <c r="H34" s="132"/>
      <c r="I34" s="132"/>
      <c r="J34" s="132"/>
      <c r="K34" s="132"/>
      <c r="L34" s="215"/>
      <c r="M34" s="40"/>
    </row>
    <row r="35" spans="2:14" x14ac:dyDescent="0.25">
      <c r="B35" s="10"/>
      <c r="C35" s="4" t="s">
        <v>1506</v>
      </c>
      <c r="D35" s="214">
        <v>0.5</v>
      </c>
      <c r="E35" s="4"/>
      <c r="F35" s="4"/>
      <c r="G35" s="132" t="s">
        <v>1283</v>
      </c>
      <c r="H35" s="132"/>
      <c r="I35" s="132"/>
      <c r="J35" s="132"/>
      <c r="K35" s="132"/>
      <c r="L35" s="215"/>
      <c r="M35" s="40"/>
    </row>
    <row r="36" spans="2:14" x14ac:dyDescent="0.25">
      <c r="B36" s="10"/>
      <c r="C36" s="4" t="s">
        <v>1507</v>
      </c>
      <c r="D36" s="214">
        <v>0.75</v>
      </c>
      <c r="E36" s="4"/>
      <c r="F36" s="4"/>
      <c r="G36" s="132"/>
      <c r="H36" s="132"/>
      <c r="I36" s="132"/>
      <c r="J36" s="132"/>
      <c r="K36" s="132"/>
      <c r="L36" s="215"/>
      <c r="M36" s="40"/>
    </row>
    <row r="37" spans="2:14" x14ac:dyDescent="0.25">
      <c r="B37" s="10"/>
      <c r="C37" s="1" t="s">
        <v>1508</v>
      </c>
      <c r="D37" s="216">
        <v>0.1</v>
      </c>
      <c r="E37" s="4"/>
      <c r="F37" s="4"/>
      <c r="G37" s="4"/>
      <c r="H37" s="4"/>
      <c r="I37" s="4"/>
      <c r="J37" s="4"/>
      <c r="K37" s="4"/>
      <c r="L37" s="37"/>
      <c r="M37" s="40"/>
    </row>
    <row r="38" spans="2:14" ht="6.75" customHeight="1" x14ac:dyDescent="0.25">
      <c r="B38" s="10"/>
      <c r="C38" s="4"/>
      <c r="D38" s="4"/>
      <c r="E38" s="4"/>
      <c r="F38" s="4"/>
      <c r="G38" s="4"/>
      <c r="H38" s="4"/>
      <c r="I38" s="4"/>
      <c r="J38" s="4"/>
      <c r="K38" s="4"/>
      <c r="L38" s="37"/>
      <c r="M38" s="40"/>
    </row>
    <row r="39" spans="2:14" x14ac:dyDescent="0.25">
      <c r="B39" s="47"/>
      <c r="C39" s="3" t="s">
        <v>962</v>
      </c>
      <c r="D39" s="38" t="s">
        <v>1509</v>
      </c>
      <c r="E39" s="3"/>
      <c r="G39" s="3"/>
      <c r="H39" s="3"/>
      <c r="I39" s="3"/>
      <c r="J39" s="3"/>
      <c r="K39" s="3"/>
      <c r="L39" s="37"/>
      <c r="M39" s="40"/>
    </row>
    <row r="40" spans="2:14" ht="7.5" customHeight="1" x14ac:dyDescent="0.25">
      <c r="B40" s="47"/>
      <c r="C40" s="3"/>
      <c r="D40" s="3"/>
      <c r="E40" s="3"/>
      <c r="F40" s="3"/>
      <c r="G40" s="3"/>
      <c r="H40" s="3"/>
      <c r="I40" s="3"/>
      <c r="J40" s="3"/>
      <c r="K40" s="3"/>
      <c r="L40" s="37"/>
      <c r="M40" s="40"/>
      <c r="N40" s="112"/>
    </row>
    <row r="41" spans="2:14" x14ac:dyDescent="0.25">
      <c r="B41" s="47"/>
      <c r="C41" s="3" t="s">
        <v>1410</v>
      </c>
      <c r="D41" s="38" t="s">
        <v>1071</v>
      </c>
      <c r="E41" s="3"/>
      <c r="F41" s="3"/>
      <c r="G41" s="3"/>
      <c r="H41" s="3"/>
      <c r="I41" s="3"/>
      <c r="J41" s="3"/>
      <c r="K41" s="3"/>
      <c r="L41" s="37"/>
      <c r="M41" s="40"/>
    </row>
    <row r="42" spans="2:14" x14ac:dyDescent="0.25">
      <c r="B42" s="47"/>
      <c r="C42" s="3" t="s">
        <v>254</v>
      </c>
      <c r="D42" s="38" t="s">
        <v>1275</v>
      </c>
      <c r="E42" s="3"/>
      <c r="F42" s="3"/>
      <c r="G42" s="3"/>
      <c r="H42" s="3"/>
      <c r="I42" s="3"/>
      <c r="J42" s="3"/>
      <c r="K42" s="3"/>
      <c r="L42" s="37"/>
      <c r="M42" s="40"/>
    </row>
    <row r="43" spans="2:14" x14ac:dyDescent="0.25">
      <c r="B43" s="47"/>
      <c r="C43" s="3" t="s">
        <v>255</v>
      </c>
      <c r="D43" s="3"/>
      <c r="E43" s="3"/>
      <c r="F43" s="3"/>
      <c r="G43" s="3"/>
      <c r="H43" s="3"/>
      <c r="I43" s="3"/>
      <c r="J43" s="3"/>
      <c r="K43" s="3"/>
      <c r="L43" s="37"/>
      <c r="M43" s="40"/>
    </row>
    <row r="44" spans="2:14" x14ac:dyDescent="0.25">
      <c r="B44" s="47"/>
      <c r="C44" s="3"/>
      <c r="D44" s="3"/>
      <c r="E44" s="3"/>
      <c r="F44" s="3"/>
      <c r="G44" s="3"/>
      <c r="H44" s="3"/>
      <c r="I44" s="3"/>
      <c r="J44" s="3"/>
      <c r="K44" s="3"/>
      <c r="L44" s="37"/>
      <c r="M44" s="40"/>
    </row>
    <row r="45" spans="2:14" x14ac:dyDescent="0.25">
      <c r="B45" s="47"/>
      <c r="C45" s="87" t="s">
        <v>1043</v>
      </c>
      <c r="D45" s="38" t="s">
        <v>942</v>
      </c>
      <c r="E45" s="3"/>
      <c r="F45" s="3"/>
      <c r="G45" s="3"/>
      <c r="H45" s="3"/>
      <c r="I45" s="3" t="s">
        <v>960</v>
      </c>
      <c r="J45" s="131"/>
      <c r="K45" s="3"/>
      <c r="L45" s="238" t="s">
        <v>777</v>
      </c>
      <c r="M45" s="40"/>
    </row>
    <row r="46" spans="2:14" x14ac:dyDescent="0.25">
      <c r="B46" s="47"/>
      <c r="C46" s="3"/>
      <c r="D46" s="3"/>
      <c r="E46" s="3"/>
      <c r="F46" s="3"/>
      <c r="G46" s="3"/>
      <c r="H46" s="3"/>
      <c r="I46" s="3" t="s">
        <v>961</v>
      </c>
      <c r="J46" s="131"/>
      <c r="K46" s="3"/>
      <c r="L46" s="480">
        <v>39930</v>
      </c>
      <c r="M46" s="40"/>
    </row>
    <row r="47" spans="2:14" ht="13.8" thickBot="1" x14ac:dyDescent="0.3">
      <c r="B47" s="34"/>
      <c r="C47" s="6"/>
      <c r="D47" s="6"/>
      <c r="E47" s="6"/>
      <c r="F47" s="6"/>
      <c r="G47" s="6"/>
      <c r="H47" s="6"/>
      <c r="I47" s="6"/>
      <c r="J47" s="6"/>
      <c r="K47" s="6"/>
      <c r="L47" s="85"/>
      <c r="M47" s="50"/>
    </row>
    <row r="49" spans="8:8" x14ac:dyDescent="0.25">
      <c r="H49" s="4"/>
    </row>
  </sheetData>
  <mergeCells count="5">
    <mergeCell ref="B4:L4"/>
    <mergeCell ref="C31:D31"/>
    <mergeCell ref="B7:D7"/>
    <mergeCell ref="B5:M5"/>
    <mergeCell ref="B6:M6"/>
  </mergeCells>
  <phoneticPr fontId="0" type="noConversion"/>
  <printOptions horizontalCentered="1"/>
  <pageMargins left="0.1" right="0.15" top="1" bottom="0.75" header="0.69" footer="0"/>
  <pageSetup scale="82" fitToHeight="15" orientation="landscape" r:id="rId1"/>
  <headerFooter alignWithMargins="0">
    <oddFooter>&amp;L&amp;"Times New Roman,Regular"&amp;9
Journal Entry Control Log
June 2016
&amp;R&amp;P of &amp;N
&amp;D   &amp;T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8"/>
  <sheetViews>
    <sheetView zoomScaleNormal="100" workbookViewId="0">
      <selection activeCell="H22" sqref="H22"/>
    </sheetView>
  </sheetViews>
  <sheetFormatPr defaultColWidth="7.88671875" defaultRowHeight="13.2" x14ac:dyDescent="0.25"/>
  <cols>
    <col min="1" max="1" width="8" style="1" customWidth="1"/>
    <col min="2" max="2" width="6.44140625" style="1" customWidth="1"/>
    <col min="3" max="3" width="46.5546875" style="1" customWidth="1"/>
    <col min="4" max="4" width="9.44140625" style="1" customWidth="1"/>
    <col min="5" max="7" width="7.109375" style="1" customWidth="1"/>
    <col min="8" max="8" width="9" style="1" customWidth="1"/>
    <col min="9" max="9" width="7.109375" style="1" customWidth="1"/>
    <col min="10" max="10" width="1.44140625" style="1" customWidth="1"/>
    <col min="11" max="11" width="18.109375" style="1" customWidth="1"/>
    <col min="12" max="12" width="14.5546875" style="1" customWidth="1"/>
    <col min="13" max="13" width="4.44140625" style="1" customWidth="1"/>
    <col min="14" max="14" width="6.5546875" style="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c r="B3" s="967"/>
      <c r="C3" s="515"/>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46"/>
    </row>
    <row r="7" spans="2:14" ht="15.6" x14ac:dyDescent="0.3">
      <c r="B7" s="2283" t="s">
        <v>687</v>
      </c>
      <c r="C7" s="2284"/>
      <c r="D7" s="2284"/>
      <c r="E7" s="2"/>
      <c r="F7" s="2"/>
      <c r="G7" s="2"/>
      <c r="H7" s="2"/>
      <c r="I7" s="2"/>
      <c r="J7" s="2"/>
      <c r="K7" s="2"/>
      <c r="L7" s="2"/>
      <c r="M7" s="46"/>
    </row>
    <row r="8" spans="2:14" x14ac:dyDescent="0.25">
      <c r="B8" s="10" t="s">
        <v>535</v>
      </c>
      <c r="C8" s="3"/>
      <c r="D8" s="3"/>
      <c r="E8" s="3"/>
      <c r="F8" s="4"/>
      <c r="G8" s="4"/>
      <c r="H8" s="83" t="s">
        <v>967</v>
      </c>
      <c r="I8" s="4"/>
      <c r="J8" s="4"/>
      <c r="K8" s="4"/>
      <c r="L8" s="4"/>
      <c r="M8" s="40"/>
      <c r="N8" s="5"/>
    </row>
    <row r="9" spans="2:14" x14ac:dyDescent="0.25">
      <c r="B9" s="47" t="s">
        <v>1276</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ht="13.8" thickBot="1" x14ac:dyDescent="0.3">
      <c r="B13" s="10"/>
      <c r="C13" s="4"/>
      <c r="D13" s="4"/>
      <c r="E13" s="4"/>
      <c r="F13" s="4"/>
      <c r="G13" s="4"/>
      <c r="H13" s="4"/>
      <c r="I13" s="4"/>
      <c r="J13" s="4"/>
      <c r="K13" s="4"/>
      <c r="L13" s="4"/>
      <c r="M13" s="40"/>
      <c r="N13" s="5"/>
    </row>
    <row r="14" spans="2:14" x14ac:dyDescent="0.25">
      <c r="B14" s="56" t="s">
        <v>1380</v>
      </c>
      <c r="C14" s="7" t="s">
        <v>1367</v>
      </c>
      <c r="D14" s="8" t="s">
        <v>1368</v>
      </c>
      <c r="E14" s="8" t="s">
        <v>1377</v>
      </c>
      <c r="F14" s="8" t="s">
        <v>1369</v>
      </c>
      <c r="G14" s="8" t="s">
        <v>1370</v>
      </c>
      <c r="H14" s="8" t="s">
        <v>1122</v>
      </c>
      <c r="I14" s="8" t="s">
        <v>1120</v>
      </c>
      <c r="J14" s="8"/>
      <c r="K14" s="8" t="s">
        <v>1371</v>
      </c>
      <c r="L14" s="9" t="s">
        <v>1371</v>
      </c>
      <c r="M14" s="40"/>
      <c r="N14" s="5"/>
    </row>
    <row r="15" spans="2:14" x14ac:dyDescent="0.25">
      <c r="B15" s="10"/>
      <c r="C15" s="10"/>
      <c r="D15" s="4"/>
      <c r="E15" s="4"/>
      <c r="F15" s="4"/>
      <c r="G15" s="4"/>
      <c r="H15" s="11" t="s">
        <v>1993</v>
      </c>
      <c r="I15" s="11" t="s">
        <v>1119</v>
      </c>
      <c r="J15" s="4"/>
      <c r="K15" s="11" t="s">
        <v>1372</v>
      </c>
      <c r="L15" s="12" t="s">
        <v>1373</v>
      </c>
      <c r="M15" s="40"/>
      <c r="N15" s="5"/>
    </row>
    <row r="16" spans="2:14" ht="6.75" customHeight="1" thickBot="1" x14ac:dyDescent="0.3">
      <c r="B16" s="10"/>
      <c r="C16" s="13"/>
      <c r="D16" s="14"/>
      <c r="E16" s="14"/>
      <c r="F16" s="14"/>
      <c r="G16" s="14"/>
      <c r="H16" s="14"/>
      <c r="I16" s="14"/>
      <c r="J16" s="14"/>
      <c r="K16" s="15"/>
      <c r="L16" s="16"/>
      <c r="M16" s="40"/>
      <c r="N16" s="5"/>
    </row>
    <row r="17" spans="2:14" ht="13.8" thickTop="1" x14ac:dyDescent="0.25">
      <c r="B17" s="10"/>
      <c r="C17" s="17"/>
      <c r="D17" s="21"/>
      <c r="E17" s="21"/>
      <c r="F17" s="21"/>
      <c r="G17" s="21"/>
      <c r="H17" s="21"/>
      <c r="I17" s="21"/>
      <c r="J17" s="4"/>
      <c r="K17" s="22"/>
      <c r="L17" s="23"/>
      <c r="M17" s="40"/>
      <c r="N17" s="5"/>
    </row>
    <row r="18" spans="2:14" x14ac:dyDescent="0.25">
      <c r="B18" s="10" t="s">
        <v>1375</v>
      </c>
      <c r="C18" s="1106" t="s">
        <v>15</v>
      </c>
      <c r="D18" s="90"/>
      <c r="E18" s="90"/>
      <c r="F18" s="90"/>
      <c r="G18" s="90"/>
      <c r="H18" s="90"/>
      <c r="I18" s="90"/>
      <c r="J18" s="38"/>
      <c r="K18" s="22"/>
      <c r="L18" s="23"/>
      <c r="M18" s="40"/>
      <c r="N18" s="5"/>
    </row>
    <row r="19" spans="2:14" x14ac:dyDescent="0.25">
      <c r="B19" s="10"/>
      <c r="C19" s="57" t="s">
        <v>16</v>
      </c>
      <c r="D19" s="90" t="s">
        <v>907</v>
      </c>
      <c r="E19" s="90"/>
      <c r="F19" s="90"/>
      <c r="G19" s="90"/>
      <c r="H19" s="90">
        <v>2017</v>
      </c>
      <c r="I19" s="90"/>
      <c r="J19" s="38"/>
      <c r="K19" s="22">
        <v>250000</v>
      </c>
      <c r="L19" s="23"/>
      <c r="M19" s="40"/>
      <c r="N19" s="5"/>
    </row>
    <row r="20" spans="2:14" x14ac:dyDescent="0.25">
      <c r="B20" s="10"/>
      <c r="C20" s="57"/>
      <c r="D20" s="90"/>
      <c r="E20" s="90"/>
      <c r="F20" s="90"/>
      <c r="G20" s="90"/>
      <c r="H20" s="90"/>
      <c r="I20" s="90"/>
      <c r="J20" s="38"/>
      <c r="K20" s="22"/>
      <c r="L20" s="23"/>
      <c r="M20" s="40"/>
      <c r="N20" s="5"/>
    </row>
    <row r="21" spans="2:14" x14ac:dyDescent="0.25">
      <c r="B21" s="10" t="s">
        <v>1375</v>
      </c>
      <c r="C21" s="1106" t="s">
        <v>17</v>
      </c>
      <c r="D21" s="90"/>
      <c r="E21" s="90"/>
      <c r="F21" s="90"/>
      <c r="G21" s="90"/>
      <c r="H21" s="90"/>
      <c r="I21" s="90"/>
      <c r="J21" s="38"/>
      <c r="K21" s="24"/>
      <c r="L21" s="25"/>
      <c r="M21" s="40"/>
      <c r="N21" s="5"/>
    </row>
    <row r="22" spans="2:14" x14ac:dyDescent="0.25">
      <c r="B22" s="10"/>
      <c r="C22" s="57" t="s">
        <v>18</v>
      </c>
      <c r="D22" s="90" t="s">
        <v>907</v>
      </c>
      <c r="E22" s="90"/>
      <c r="F22" s="90"/>
      <c r="G22" s="90"/>
      <c r="H22" s="90">
        <v>2017</v>
      </c>
      <c r="I22" s="90"/>
      <c r="J22" s="38"/>
      <c r="K22" s="22"/>
      <c r="L22" s="23">
        <v>250000</v>
      </c>
      <c r="M22" s="40"/>
      <c r="N22" s="26"/>
    </row>
    <row r="23" spans="2:14" x14ac:dyDescent="0.25">
      <c r="B23" s="10"/>
      <c r="C23" s="17"/>
      <c r="D23" s="90"/>
      <c r="E23" s="90"/>
      <c r="F23" s="90"/>
      <c r="G23" s="90"/>
      <c r="H23" s="90"/>
      <c r="I23" s="90"/>
      <c r="J23" s="38"/>
      <c r="K23" s="22"/>
      <c r="L23" s="23"/>
      <c r="M23" s="40"/>
      <c r="N23" s="5"/>
    </row>
    <row r="24" spans="2:14" x14ac:dyDescent="0.25">
      <c r="B24" s="10"/>
      <c r="C24" s="20"/>
      <c r="D24" s="21"/>
      <c r="E24" s="21"/>
      <c r="F24" s="21"/>
      <c r="G24" s="21"/>
      <c r="H24" s="21"/>
      <c r="I24" s="21"/>
      <c r="J24" s="4"/>
      <c r="K24" s="22"/>
      <c r="L24" s="23"/>
      <c r="M24" s="40"/>
      <c r="N24" s="5"/>
    </row>
    <row r="25" spans="2:14" ht="13.8" thickBot="1" x14ac:dyDescent="0.3">
      <c r="B25" s="10"/>
      <c r="C25" s="20"/>
      <c r="D25" s="21"/>
      <c r="E25" s="21"/>
      <c r="F25" s="21"/>
      <c r="G25" s="21"/>
      <c r="H25" s="21"/>
      <c r="I25" s="21"/>
      <c r="J25" s="4"/>
      <c r="K25" s="22"/>
      <c r="L25" s="23"/>
      <c r="M25" s="40"/>
      <c r="N25" s="5"/>
    </row>
    <row r="26" spans="2:14" x14ac:dyDescent="0.25">
      <c r="B26" s="10"/>
      <c r="C26" s="27"/>
      <c r="D26" s="28"/>
      <c r="E26" s="28"/>
      <c r="F26" s="28"/>
      <c r="G26" s="28"/>
      <c r="H26" s="28"/>
      <c r="I26" s="28"/>
      <c r="J26" s="29"/>
      <c r="K26" s="30"/>
      <c r="L26" s="31"/>
      <c r="M26" s="40"/>
      <c r="N26" s="5"/>
    </row>
    <row r="27" spans="2:14" ht="13.8" thickBot="1" x14ac:dyDescent="0.3">
      <c r="B27" s="10"/>
      <c r="C27" s="10"/>
      <c r="D27" s="4"/>
      <c r="E27" s="4"/>
      <c r="F27" s="4"/>
      <c r="G27" s="4"/>
      <c r="H27" s="4"/>
      <c r="I27" s="4"/>
      <c r="J27" s="4"/>
      <c r="K27" s="32">
        <f>SUM(K17:K26)</f>
        <v>250000</v>
      </c>
      <c r="L27" s="33">
        <f>SUM(L17:L26)</f>
        <v>250000</v>
      </c>
      <c r="M27" s="40"/>
      <c r="N27" s="84"/>
    </row>
    <row r="28" spans="2:14" ht="14.4" thickTop="1" thickBot="1" x14ac:dyDescent="0.3">
      <c r="B28" s="10"/>
      <c r="C28" s="34"/>
      <c r="D28" s="6"/>
      <c r="E28" s="6"/>
      <c r="F28" s="6"/>
      <c r="G28" s="6"/>
      <c r="H28" s="6"/>
      <c r="I28" s="6"/>
      <c r="J28" s="6"/>
      <c r="K28" s="35"/>
      <c r="L28" s="36">
        <f>+L27-K27</f>
        <v>0</v>
      </c>
      <c r="M28" s="40"/>
    </row>
    <row r="29" spans="2:14" x14ac:dyDescent="0.25">
      <c r="B29" s="10"/>
      <c r="C29" s="4"/>
      <c r="D29" s="4"/>
      <c r="E29" s="4"/>
      <c r="F29" s="4"/>
      <c r="G29" s="4"/>
      <c r="H29" s="4"/>
      <c r="I29" s="4"/>
      <c r="J29" s="4"/>
      <c r="K29" s="4"/>
      <c r="L29" s="4"/>
      <c r="M29" s="40"/>
    </row>
    <row r="30" spans="2:14" x14ac:dyDescent="0.25">
      <c r="B30" s="10"/>
      <c r="C30" s="2279" t="s">
        <v>1409</v>
      </c>
      <c r="D30" s="2279"/>
      <c r="E30" s="4"/>
      <c r="F30" s="4"/>
      <c r="G30" s="4"/>
      <c r="H30" s="4"/>
      <c r="I30" s="4"/>
      <c r="J30" s="4"/>
      <c r="K30" s="4"/>
      <c r="L30" s="37"/>
      <c r="M30" s="40"/>
    </row>
    <row r="31" spans="2:14" x14ac:dyDescent="0.25">
      <c r="B31" s="10"/>
      <c r="C31" s="4" t="s">
        <v>1277</v>
      </c>
      <c r="D31" s="4"/>
      <c r="E31" s="4"/>
      <c r="F31" s="4"/>
      <c r="G31" s="4"/>
      <c r="H31" s="4"/>
      <c r="I31" s="4"/>
      <c r="J31" s="4"/>
      <c r="K31" s="4"/>
      <c r="L31" s="37"/>
      <c r="M31" s="40"/>
    </row>
    <row r="32" spans="2:14" x14ac:dyDescent="0.25">
      <c r="B32" s="10"/>
      <c r="C32" s="4" t="s">
        <v>1504</v>
      </c>
      <c r="D32" s="4"/>
      <c r="E32" s="4"/>
      <c r="F32" s="4"/>
      <c r="G32" s="4"/>
      <c r="H32" s="4"/>
      <c r="I32" s="4"/>
      <c r="J32" s="4"/>
      <c r="K32" s="4"/>
      <c r="L32" s="37"/>
      <c r="M32" s="40"/>
    </row>
    <row r="33" spans="2:14" x14ac:dyDescent="0.25">
      <c r="B33" s="10"/>
      <c r="C33" s="4" t="s">
        <v>1505</v>
      </c>
      <c r="D33" s="214">
        <v>1</v>
      </c>
      <c r="E33" s="4"/>
      <c r="F33" s="4"/>
      <c r="G33" s="132" t="s">
        <v>1278</v>
      </c>
      <c r="H33" s="132"/>
      <c r="I33" s="132"/>
      <c r="J33" s="132"/>
      <c r="K33" s="132"/>
      <c r="L33" s="215"/>
      <c r="M33" s="40"/>
    </row>
    <row r="34" spans="2:14" x14ac:dyDescent="0.25">
      <c r="B34" s="10"/>
      <c r="C34" s="4" t="s">
        <v>1506</v>
      </c>
      <c r="D34" s="214">
        <v>0.5</v>
      </c>
      <c r="E34" s="4"/>
      <c r="F34" s="4"/>
      <c r="G34" s="132" t="s">
        <v>1279</v>
      </c>
      <c r="H34" s="132"/>
      <c r="I34" s="132"/>
      <c r="J34" s="132"/>
      <c r="K34" s="132"/>
      <c r="L34" s="215"/>
      <c r="M34" s="40"/>
    </row>
    <row r="35" spans="2:14" x14ac:dyDescent="0.25">
      <c r="B35" s="10"/>
      <c r="C35" s="1" t="s">
        <v>1508</v>
      </c>
      <c r="D35" s="216">
        <v>0.1</v>
      </c>
      <c r="E35" s="4"/>
      <c r="F35" s="4"/>
      <c r="G35" s="132" t="s">
        <v>1280</v>
      </c>
      <c r="H35" s="132"/>
      <c r="I35" s="132"/>
      <c r="J35" s="132"/>
      <c r="K35" s="132"/>
      <c r="L35" s="215"/>
      <c r="M35" s="40"/>
    </row>
    <row r="36" spans="2:14" x14ac:dyDescent="0.25">
      <c r="B36" s="10"/>
      <c r="E36" s="4"/>
      <c r="F36" s="4"/>
      <c r="G36" s="4"/>
      <c r="H36" s="4"/>
      <c r="I36" s="4"/>
      <c r="J36" s="4"/>
      <c r="K36" s="4"/>
      <c r="L36" s="37"/>
      <c r="M36" s="40"/>
    </row>
    <row r="37" spans="2:14" ht="6.75" customHeight="1" x14ac:dyDescent="0.25">
      <c r="B37" s="10"/>
      <c r="C37" s="4"/>
      <c r="D37" s="4"/>
      <c r="E37" s="4"/>
      <c r="F37" s="4"/>
      <c r="G37" s="4"/>
      <c r="H37" s="4"/>
      <c r="I37" s="4"/>
      <c r="J37" s="4"/>
      <c r="K37" s="4"/>
      <c r="L37" s="37"/>
      <c r="M37" s="40"/>
    </row>
    <row r="38" spans="2:14" x14ac:dyDescent="0.25">
      <c r="B38" s="47"/>
      <c r="C38" s="3" t="s">
        <v>962</v>
      </c>
      <c r="D38" s="38" t="s">
        <v>1509</v>
      </c>
      <c r="E38" s="3"/>
      <c r="G38" s="3"/>
      <c r="H38" s="3"/>
      <c r="I38" s="3"/>
      <c r="J38" s="3"/>
      <c r="K38" s="3"/>
      <c r="L38" s="37"/>
      <c r="M38" s="40"/>
    </row>
    <row r="39" spans="2:14" ht="7.5" customHeight="1" x14ac:dyDescent="0.25">
      <c r="B39" s="47"/>
      <c r="C39" s="3"/>
      <c r="D39" s="3"/>
      <c r="E39" s="3"/>
      <c r="F39" s="3"/>
      <c r="G39" s="3"/>
      <c r="H39" s="3"/>
      <c r="I39" s="3"/>
      <c r="J39" s="3"/>
      <c r="K39" s="3"/>
      <c r="L39" s="37"/>
      <c r="M39" s="40"/>
      <c r="N39" s="112"/>
    </row>
    <row r="40" spans="2:14" x14ac:dyDescent="0.25">
      <c r="B40" s="47"/>
      <c r="C40" s="3" t="s">
        <v>1410</v>
      </c>
      <c r="D40" s="38" t="s">
        <v>1071</v>
      </c>
      <c r="E40" s="3"/>
      <c r="F40" s="3"/>
      <c r="G40" s="3"/>
      <c r="H40" s="3"/>
      <c r="I40" s="3"/>
      <c r="J40" s="3"/>
      <c r="K40" s="3"/>
      <c r="L40" s="37"/>
      <c r="M40" s="40"/>
    </row>
    <row r="41" spans="2:14" x14ac:dyDescent="0.25">
      <c r="B41" s="47"/>
      <c r="C41" s="3" t="s">
        <v>254</v>
      </c>
      <c r="D41" s="38" t="s">
        <v>1275</v>
      </c>
      <c r="E41" s="3"/>
      <c r="F41" s="3"/>
      <c r="G41" s="3"/>
      <c r="H41" s="3"/>
      <c r="I41" s="3"/>
      <c r="J41" s="3"/>
      <c r="K41" s="3"/>
      <c r="L41" s="37"/>
      <c r="M41" s="40"/>
    </row>
    <row r="42" spans="2:14" x14ac:dyDescent="0.25">
      <c r="B42" s="47"/>
      <c r="C42" s="3" t="s">
        <v>255</v>
      </c>
      <c r="D42" s="3"/>
      <c r="E42" s="3"/>
      <c r="F42" s="3"/>
      <c r="G42" s="3"/>
      <c r="H42" s="3"/>
      <c r="I42" s="3"/>
      <c r="J42" s="3"/>
      <c r="K42" s="3"/>
      <c r="L42" s="37"/>
      <c r="M42" s="40"/>
    </row>
    <row r="43" spans="2:14" x14ac:dyDescent="0.25">
      <c r="B43" s="47"/>
      <c r="C43" s="3"/>
      <c r="D43" s="3"/>
      <c r="E43" s="3"/>
      <c r="F43" s="3"/>
      <c r="G43" s="3"/>
      <c r="H43" s="3"/>
      <c r="I43" s="3"/>
      <c r="J43" s="3"/>
      <c r="K43" s="3"/>
      <c r="L43" s="37"/>
      <c r="M43" s="40"/>
    </row>
    <row r="44" spans="2:14" x14ac:dyDescent="0.25">
      <c r="B44" s="47"/>
      <c r="C44" s="87" t="s">
        <v>1043</v>
      </c>
      <c r="D44" s="38" t="s">
        <v>942</v>
      </c>
      <c r="E44" s="3"/>
      <c r="F44" s="3"/>
      <c r="G44" s="3"/>
      <c r="H44" s="3"/>
      <c r="I44" s="3" t="s">
        <v>960</v>
      </c>
      <c r="J44" s="131"/>
      <c r="K44" s="3"/>
      <c r="L44" s="503">
        <v>39930</v>
      </c>
      <c r="M44" s="40"/>
    </row>
    <row r="45" spans="2:14" x14ac:dyDescent="0.25">
      <c r="B45" s="47"/>
      <c r="C45" s="3"/>
      <c r="D45" s="3"/>
      <c r="E45" s="3"/>
      <c r="F45" s="3"/>
      <c r="G45" s="3"/>
      <c r="H45" s="3"/>
      <c r="I45" s="3" t="s">
        <v>961</v>
      </c>
      <c r="J45" s="131"/>
      <c r="K45" s="3"/>
      <c r="M45" s="40"/>
    </row>
    <row r="46" spans="2:14" ht="13.8" thickBot="1" x14ac:dyDescent="0.3">
      <c r="B46" s="34"/>
      <c r="C46" s="6"/>
      <c r="D46" s="6"/>
      <c r="E46" s="6"/>
      <c r="F46" s="6"/>
      <c r="G46" s="6"/>
      <c r="H46" s="6"/>
      <c r="I46" s="6"/>
      <c r="J46" s="6"/>
      <c r="K46" s="6"/>
      <c r="L46" s="85"/>
      <c r="M46" s="50"/>
    </row>
    <row r="48" spans="2:14" x14ac:dyDescent="0.25">
      <c r="H48" s="4"/>
    </row>
  </sheetData>
  <mergeCells count="5">
    <mergeCell ref="B4:L4"/>
    <mergeCell ref="B6:L6"/>
    <mergeCell ref="B7:D7"/>
    <mergeCell ref="C30:D30"/>
    <mergeCell ref="B5:M5"/>
  </mergeCells>
  <phoneticPr fontId="57" type="noConversion"/>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9"/>
  <sheetViews>
    <sheetView topLeftCell="B1" zoomScaleNormal="100" workbookViewId="0">
      <selection activeCell="I28" sqref="I28"/>
    </sheetView>
  </sheetViews>
  <sheetFormatPr defaultColWidth="7.88671875" defaultRowHeight="13.2" x14ac:dyDescent="0.25"/>
  <cols>
    <col min="1" max="1" width="9.109375" style="1" customWidth="1"/>
    <col min="2" max="2" width="7.44140625" style="1" customWidth="1"/>
    <col min="3" max="3" width="46.5546875" style="1" customWidth="1"/>
    <col min="4" max="5" width="7.109375" style="1" customWidth="1"/>
    <col min="6" max="6" width="8.109375" style="1" customWidth="1"/>
    <col min="7" max="9" width="7.109375" style="1" customWidth="1"/>
    <col min="10" max="10" width="1.44140625" style="1" customWidth="1"/>
    <col min="11" max="11" width="10.88671875" style="1" customWidth="1"/>
    <col min="12" max="12" width="13.44140625" style="1" customWidth="1"/>
    <col min="13" max="13" width="4.44140625" style="1" customWidth="1"/>
    <col min="14" max="14" width="2.88671875" style="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c r="B3" s="187"/>
      <c r="C3" s="288"/>
      <c r="D3" s="288"/>
      <c r="E3" s="288"/>
      <c r="F3" s="288"/>
      <c r="G3" s="288"/>
      <c r="H3" s="288"/>
      <c r="I3" s="288"/>
      <c r="J3" s="288"/>
      <c r="K3" s="288"/>
      <c r="L3" s="288"/>
      <c r="M3" s="288"/>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687</v>
      </c>
      <c r="C7" s="2284"/>
      <c r="D7" s="2284"/>
      <c r="E7" s="2"/>
      <c r="F7" s="2"/>
      <c r="G7" s="2"/>
      <c r="H7" s="2"/>
      <c r="I7" s="2"/>
      <c r="J7" s="2"/>
      <c r="K7" s="2"/>
      <c r="L7" s="2"/>
      <c r="M7" s="46"/>
    </row>
    <row r="8" spans="2:14" x14ac:dyDescent="0.25">
      <c r="B8" s="10" t="s">
        <v>19</v>
      </c>
      <c r="C8" s="3"/>
      <c r="D8" s="3"/>
      <c r="E8" s="3"/>
      <c r="F8" s="4"/>
      <c r="G8" s="4"/>
      <c r="H8" s="83" t="s">
        <v>256</v>
      </c>
      <c r="I8" s="4"/>
      <c r="J8" s="4"/>
      <c r="K8" s="4"/>
      <c r="L8" s="4"/>
      <c r="M8" s="40"/>
      <c r="N8" s="5"/>
    </row>
    <row r="9" spans="2:14" x14ac:dyDescent="0.25">
      <c r="B9" s="47" t="s">
        <v>20</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ht="13.8" thickBot="1" x14ac:dyDescent="0.3">
      <c r="B13" s="10"/>
      <c r="C13" s="4"/>
      <c r="D13" s="4"/>
      <c r="E13" s="4"/>
      <c r="F13" s="4"/>
      <c r="G13" s="4"/>
      <c r="H13" s="4"/>
      <c r="I13" s="4"/>
      <c r="J13" s="4"/>
      <c r="K13" s="4"/>
      <c r="L13" s="4"/>
      <c r="M13" s="40"/>
      <c r="N13" s="5"/>
    </row>
    <row r="14" spans="2:14" x14ac:dyDescent="0.25">
      <c r="B14" s="56" t="s">
        <v>1380</v>
      </c>
      <c r="C14" s="7" t="s">
        <v>1367</v>
      </c>
      <c r="D14" s="8" t="s">
        <v>1368</v>
      </c>
      <c r="E14" s="8" t="s">
        <v>1377</v>
      </c>
      <c r="F14" s="8" t="s">
        <v>1369</v>
      </c>
      <c r="G14" s="8" t="s">
        <v>1370</v>
      </c>
      <c r="H14" s="8" t="s">
        <v>1122</v>
      </c>
      <c r="I14" s="8" t="s">
        <v>1120</v>
      </c>
      <c r="J14" s="8"/>
      <c r="K14" s="8" t="s">
        <v>1371</v>
      </c>
      <c r="L14" s="9" t="s">
        <v>1371</v>
      </c>
      <c r="M14" s="40"/>
      <c r="N14" s="5"/>
    </row>
    <row r="15" spans="2:14" x14ac:dyDescent="0.25">
      <c r="B15" s="10"/>
      <c r="C15" s="10"/>
      <c r="D15" s="4"/>
      <c r="E15" s="4"/>
      <c r="F15" s="4"/>
      <c r="G15" s="4"/>
      <c r="H15" s="11" t="s">
        <v>1993</v>
      </c>
      <c r="I15" s="11" t="s">
        <v>1119</v>
      </c>
      <c r="J15" s="4"/>
      <c r="K15" s="11" t="s">
        <v>1372</v>
      </c>
      <c r="L15" s="12" t="s">
        <v>1373</v>
      </c>
      <c r="M15" s="40"/>
      <c r="N15" s="5"/>
    </row>
    <row r="16" spans="2:14" ht="6.75" customHeight="1" thickBot="1" x14ac:dyDescent="0.3">
      <c r="B16" s="10"/>
      <c r="C16" s="13"/>
      <c r="D16" s="14"/>
      <c r="E16" s="14"/>
      <c r="F16" s="14"/>
      <c r="G16" s="14"/>
      <c r="H16" s="14"/>
      <c r="I16" s="14"/>
      <c r="J16" s="14"/>
      <c r="K16" s="15"/>
      <c r="L16" s="16"/>
      <c r="M16" s="40"/>
      <c r="N16" s="5"/>
    </row>
    <row r="17" spans="2:14" ht="13.8" thickTop="1" x14ac:dyDescent="0.25">
      <c r="B17" s="10"/>
      <c r="C17" s="17"/>
      <c r="D17" s="4"/>
      <c r="E17" s="4"/>
      <c r="F17" s="4"/>
      <c r="G17" s="4"/>
      <c r="H17" s="4"/>
      <c r="I17" s="4"/>
      <c r="J17" s="4"/>
      <c r="K17" s="18"/>
      <c r="L17" s="19"/>
      <c r="M17" s="40"/>
      <c r="N17" s="5"/>
    </row>
    <row r="18" spans="2:14" x14ac:dyDescent="0.25">
      <c r="B18" s="10" t="s">
        <v>1375</v>
      </c>
      <c r="C18" s="1106" t="s">
        <v>21</v>
      </c>
      <c r="D18" s="4"/>
      <c r="E18" s="21"/>
      <c r="F18" s="4"/>
      <c r="G18" s="4"/>
      <c r="H18" s="4"/>
      <c r="I18" s="21"/>
      <c r="J18" s="4"/>
      <c r="K18" s="22"/>
      <c r="L18" s="23"/>
      <c r="M18" s="40"/>
      <c r="N18" s="5"/>
    </row>
    <row r="19" spans="2:14" x14ac:dyDescent="0.25">
      <c r="B19" s="10"/>
      <c r="C19" s="1107" t="s">
        <v>22</v>
      </c>
      <c r="D19" s="21">
        <v>30000</v>
      </c>
      <c r="E19" s="1036" t="s">
        <v>748</v>
      </c>
      <c r="F19" s="21">
        <v>15990</v>
      </c>
      <c r="G19" s="21">
        <v>18000</v>
      </c>
      <c r="H19" s="21">
        <v>2017</v>
      </c>
      <c r="I19" s="21"/>
      <c r="J19" s="4"/>
      <c r="K19" s="63">
        <v>700</v>
      </c>
      <c r="L19" s="25"/>
      <c r="M19" s="40"/>
      <c r="N19" s="5"/>
    </row>
    <row r="20" spans="2:14" x14ac:dyDescent="0.25">
      <c r="B20" s="10"/>
      <c r="C20" s="1106" t="s">
        <v>23</v>
      </c>
      <c r="D20" s="21"/>
      <c r="E20" s="1036"/>
      <c r="F20" s="21"/>
      <c r="G20" s="21"/>
      <c r="H20" s="21"/>
      <c r="I20" s="21"/>
      <c r="J20" s="4"/>
      <c r="K20" s="22"/>
      <c r="L20" s="23"/>
      <c r="M20" s="40"/>
      <c r="N20" s="26"/>
    </row>
    <row r="21" spans="2:14" x14ac:dyDescent="0.25">
      <c r="B21" s="10"/>
      <c r="C21" s="1107">
        <v>431100</v>
      </c>
      <c r="D21" s="21">
        <v>30000</v>
      </c>
      <c r="E21" s="1036" t="s">
        <v>748</v>
      </c>
      <c r="F21" s="21">
        <v>15990</v>
      </c>
      <c r="G21" s="21">
        <v>18000</v>
      </c>
      <c r="H21" s="2097">
        <v>2017</v>
      </c>
      <c r="I21" s="21"/>
      <c r="J21" s="4"/>
      <c r="K21" s="22"/>
      <c r="L21" s="23">
        <v>400</v>
      </c>
      <c r="M21" s="40"/>
      <c r="N21" s="5"/>
    </row>
    <row r="22" spans="2:14" x14ac:dyDescent="0.25">
      <c r="B22" s="10"/>
      <c r="C22" s="1106" t="s">
        <v>24</v>
      </c>
      <c r="D22" s="4"/>
      <c r="E22" s="902"/>
      <c r="F22" s="4"/>
      <c r="G22" s="4"/>
      <c r="H22" s="4"/>
      <c r="I22" s="4"/>
      <c r="J22" s="4"/>
      <c r="K22" s="4"/>
      <c r="L22" s="23"/>
      <c r="M22" s="40"/>
      <c r="N22" s="5"/>
    </row>
    <row r="23" spans="2:14" x14ac:dyDescent="0.25">
      <c r="B23" s="10"/>
      <c r="C23" s="1107">
        <v>431300</v>
      </c>
      <c r="D23" s="21">
        <v>30000</v>
      </c>
      <c r="E23" s="1036" t="s">
        <v>748</v>
      </c>
      <c r="F23" s="21">
        <v>15990</v>
      </c>
      <c r="G23" s="21">
        <v>18000</v>
      </c>
      <c r="H23" s="2097">
        <v>2017</v>
      </c>
      <c r="I23" s="21"/>
      <c r="J23" s="4"/>
      <c r="K23" s="22"/>
      <c r="L23" s="23">
        <v>300</v>
      </c>
      <c r="M23" s="40"/>
      <c r="N23" s="5"/>
    </row>
    <row r="24" spans="2:14" x14ac:dyDescent="0.25">
      <c r="B24" s="10"/>
      <c r="C24" s="1107"/>
      <c r="D24" s="21"/>
      <c r="E24" s="1036"/>
      <c r="F24" s="21"/>
      <c r="G24" s="21"/>
      <c r="H24" s="21"/>
      <c r="I24" s="21"/>
      <c r="J24" s="4"/>
      <c r="K24" s="22"/>
      <c r="L24" s="23"/>
      <c r="M24" s="40"/>
      <c r="N24" s="5"/>
    </row>
    <row r="25" spans="2:14" x14ac:dyDescent="0.25">
      <c r="B25" s="10" t="s">
        <v>1375</v>
      </c>
      <c r="C25" s="1106" t="s">
        <v>25</v>
      </c>
      <c r="D25" s="4"/>
      <c r="E25" s="902"/>
      <c r="F25" s="4"/>
      <c r="G25" s="4"/>
      <c r="H25" s="4"/>
      <c r="I25" s="4"/>
      <c r="J25" s="4"/>
      <c r="K25" s="4"/>
      <c r="L25" s="23"/>
      <c r="M25" s="40"/>
      <c r="N25" s="5"/>
    </row>
    <row r="26" spans="2:14" x14ac:dyDescent="0.25">
      <c r="B26" s="10"/>
      <c r="C26" s="1107">
        <v>727100</v>
      </c>
      <c r="D26" s="21">
        <v>30000</v>
      </c>
      <c r="E26" s="1036" t="s">
        <v>748</v>
      </c>
      <c r="F26" s="21">
        <v>15990</v>
      </c>
      <c r="G26" s="21">
        <v>18000</v>
      </c>
      <c r="H26" s="2097">
        <v>2017</v>
      </c>
      <c r="I26" s="21"/>
      <c r="J26" s="4"/>
      <c r="K26" s="22">
        <v>1000</v>
      </c>
      <c r="L26" s="40"/>
      <c r="M26" s="40"/>
      <c r="N26" s="5"/>
    </row>
    <row r="27" spans="2:14" x14ac:dyDescent="0.25">
      <c r="B27" s="10"/>
      <c r="C27" s="1106" t="s">
        <v>21</v>
      </c>
      <c r="D27" s="4"/>
      <c r="E27" s="1036"/>
      <c r="F27" s="4"/>
      <c r="G27" s="4"/>
      <c r="H27" s="4"/>
      <c r="I27" s="21"/>
      <c r="J27" s="4"/>
      <c r="K27" s="22"/>
      <c r="L27" s="23"/>
      <c r="M27" s="40"/>
      <c r="N27" s="5"/>
    </row>
    <row r="28" spans="2:14" x14ac:dyDescent="0.25">
      <c r="B28" s="10"/>
      <c r="C28" s="57" t="s">
        <v>22</v>
      </c>
      <c r="D28" s="21">
        <v>30000</v>
      </c>
      <c r="E28" s="1036" t="s">
        <v>748</v>
      </c>
      <c r="F28" s="21">
        <v>15990</v>
      </c>
      <c r="G28" s="21">
        <v>18000</v>
      </c>
      <c r="H28" s="2097">
        <v>2017</v>
      </c>
      <c r="I28" s="21"/>
      <c r="J28" s="4"/>
      <c r="K28" s="22"/>
      <c r="L28" s="23">
        <v>1000</v>
      </c>
      <c r="M28" s="40"/>
      <c r="N28" s="5"/>
    </row>
    <row r="29" spans="2:14" ht="13.8" thickBot="1" x14ac:dyDescent="0.3">
      <c r="B29" s="10"/>
      <c r="C29" s="20"/>
      <c r="D29" s="21"/>
      <c r="E29" s="979"/>
      <c r="F29" s="21"/>
      <c r="G29" s="21"/>
      <c r="H29" s="21"/>
      <c r="I29" s="21"/>
      <c r="J29" s="4"/>
      <c r="K29" s="22"/>
      <c r="L29" s="23"/>
      <c r="M29" s="40"/>
      <c r="N29" s="5"/>
    </row>
    <row r="30" spans="2:14" x14ac:dyDescent="0.25">
      <c r="B30" s="10"/>
      <c r="C30" s="27"/>
      <c r="D30" s="28"/>
      <c r="E30" s="28"/>
      <c r="F30" s="28"/>
      <c r="G30" s="28"/>
      <c r="H30" s="28"/>
      <c r="I30" s="28"/>
      <c r="J30" s="29"/>
      <c r="K30" s="30"/>
      <c r="L30" s="31"/>
      <c r="M30" s="40"/>
      <c r="N30" s="5"/>
    </row>
    <row r="31" spans="2:14" ht="13.8" thickBot="1" x14ac:dyDescent="0.3">
      <c r="B31" s="10"/>
      <c r="C31" s="10"/>
      <c r="D31" s="4"/>
      <c r="E31" s="4"/>
      <c r="F31" s="4"/>
      <c r="G31" s="4"/>
      <c r="H31" s="4"/>
      <c r="I31" s="4"/>
      <c r="J31" s="4"/>
      <c r="K31" s="32">
        <f>SUM(K18:K30)</f>
        <v>1700</v>
      </c>
      <c r="L31" s="33">
        <f>SUM(L18:L30)</f>
        <v>1700</v>
      </c>
      <c r="M31" s="40"/>
      <c r="N31" s="84"/>
    </row>
    <row r="32" spans="2:14" ht="14.4" thickTop="1" thickBot="1" x14ac:dyDescent="0.3">
      <c r="B32" s="10"/>
      <c r="C32" s="34"/>
      <c r="D32" s="6"/>
      <c r="E32" s="6"/>
      <c r="F32" s="6"/>
      <c r="G32" s="6"/>
      <c r="H32" s="6"/>
      <c r="I32" s="6"/>
      <c r="J32" s="6"/>
      <c r="K32" s="35"/>
      <c r="L32" s="36">
        <f>+L31-K31</f>
        <v>0</v>
      </c>
      <c r="M32" s="40"/>
    </row>
    <row r="33" spans="2:13" ht="13.8" thickBot="1" x14ac:dyDescent="0.3">
      <c r="B33" s="10"/>
      <c r="C33" s="4"/>
      <c r="D33" s="4"/>
      <c r="E33" s="4"/>
      <c r="F33" s="4"/>
      <c r="G33" s="4"/>
      <c r="H33" s="4"/>
      <c r="I33" s="4"/>
      <c r="J33" s="4"/>
      <c r="K33" s="4"/>
      <c r="L33" s="4"/>
      <c r="M33" s="40"/>
    </row>
    <row r="34" spans="2:13" ht="13.8" thickBot="1" x14ac:dyDescent="0.3">
      <c r="B34" s="10"/>
      <c r="C34" s="2285" t="s">
        <v>1409</v>
      </c>
      <c r="D34" s="2286"/>
      <c r="E34" s="4"/>
      <c r="F34" s="4" t="s">
        <v>26</v>
      </c>
      <c r="G34" s="4"/>
      <c r="H34" s="4"/>
      <c r="I34" s="4"/>
      <c r="J34" s="4"/>
      <c r="K34" s="4"/>
      <c r="L34" s="37"/>
      <c r="M34" s="40"/>
    </row>
    <row r="35" spans="2:13" x14ac:dyDescent="0.25">
      <c r="B35" s="10"/>
      <c r="C35" s="4"/>
      <c r="D35" s="4"/>
      <c r="E35" s="4"/>
      <c r="F35" s="4" t="s">
        <v>27</v>
      </c>
      <c r="G35" s="4"/>
      <c r="H35" s="4"/>
      <c r="I35" s="4"/>
      <c r="J35" s="4"/>
      <c r="K35" s="4"/>
      <c r="L35" s="37"/>
      <c r="M35" s="40"/>
    </row>
    <row r="36" spans="2:13" x14ac:dyDescent="0.25">
      <c r="B36" s="10"/>
      <c r="C36" s="4"/>
      <c r="D36" s="4"/>
      <c r="E36" s="4"/>
      <c r="F36" s="4"/>
      <c r="G36" s="4"/>
      <c r="H36" s="4"/>
      <c r="I36" s="4"/>
      <c r="J36" s="4"/>
      <c r="K36" s="4"/>
      <c r="L36" s="37"/>
      <c r="M36" s="40"/>
    </row>
    <row r="37" spans="2:13" x14ac:dyDescent="0.25">
      <c r="B37" s="10"/>
      <c r="C37" s="4" t="s">
        <v>977</v>
      </c>
      <c r="D37" s="4"/>
      <c r="E37" s="4"/>
      <c r="F37" s="4"/>
      <c r="G37" s="4"/>
      <c r="H37" s="4"/>
      <c r="I37" s="4"/>
      <c r="J37" s="4"/>
      <c r="K37" s="4"/>
      <c r="L37" s="37"/>
      <c r="M37" s="40"/>
    </row>
    <row r="38" spans="2:13" x14ac:dyDescent="0.25">
      <c r="B38" s="10"/>
      <c r="C38" s="4" t="s">
        <v>978</v>
      </c>
      <c r="D38" s="4"/>
      <c r="E38" s="4"/>
      <c r="F38" s="4"/>
      <c r="G38" s="4"/>
      <c r="H38" s="4"/>
      <c r="I38" s="4"/>
      <c r="J38" s="4"/>
      <c r="K38" s="4"/>
      <c r="L38" s="37"/>
      <c r="M38" s="40"/>
    </row>
    <row r="39" spans="2:13" x14ac:dyDescent="0.25">
      <c r="B39" s="10"/>
      <c r="C39" s="4"/>
      <c r="D39" s="4"/>
      <c r="E39" s="4"/>
      <c r="F39" s="4"/>
      <c r="G39" s="4"/>
      <c r="H39" s="4"/>
      <c r="I39" s="4"/>
      <c r="J39" s="4"/>
      <c r="K39" s="4"/>
      <c r="L39" s="37"/>
      <c r="M39" s="40"/>
    </row>
    <row r="40" spans="2:13" x14ac:dyDescent="0.25">
      <c r="B40" s="10"/>
      <c r="C40" s="4" t="s">
        <v>63</v>
      </c>
      <c r="D40" s="4"/>
      <c r="E40" s="4"/>
      <c r="F40" s="4" t="s">
        <v>979</v>
      </c>
      <c r="G40" s="4"/>
      <c r="H40" s="4"/>
      <c r="I40" s="4"/>
      <c r="J40" s="4"/>
      <c r="K40" s="4"/>
      <c r="L40" s="37"/>
      <c r="M40" s="40"/>
    </row>
    <row r="41" spans="2:13" x14ac:dyDescent="0.25">
      <c r="B41" s="10"/>
      <c r="C41" s="4"/>
      <c r="D41" s="4"/>
      <c r="E41" s="4"/>
      <c r="F41" s="4"/>
      <c r="G41" s="4"/>
      <c r="H41" s="4"/>
      <c r="I41" s="4"/>
      <c r="J41" s="4"/>
      <c r="K41" s="4"/>
      <c r="L41" s="37"/>
      <c r="M41" s="40"/>
    </row>
    <row r="42" spans="2:13" x14ac:dyDescent="0.25">
      <c r="B42" s="10"/>
      <c r="C42" s="4" t="s">
        <v>1410</v>
      </c>
      <c r="D42" s="4"/>
      <c r="E42" s="4"/>
      <c r="F42" s="4" t="s">
        <v>909</v>
      </c>
      <c r="G42" s="4"/>
      <c r="H42" s="4"/>
      <c r="I42" s="4"/>
      <c r="J42" s="4"/>
      <c r="K42" s="4"/>
      <c r="L42" s="37"/>
      <c r="M42" s="40"/>
    </row>
    <row r="43" spans="2:13" x14ac:dyDescent="0.25">
      <c r="B43" s="10"/>
      <c r="C43" s="4" t="s">
        <v>254</v>
      </c>
      <c r="D43" s="4"/>
      <c r="E43" s="4"/>
      <c r="F43" s="4"/>
      <c r="G43" s="4"/>
      <c r="H43" s="4"/>
      <c r="I43" s="4"/>
      <c r="J43" s="4"/>
      <c r="K43" s="4"/>
      <c r="L43" s="37"/>
      <c r="M43" s="40"/>
    </row>
    <row r="44" spans="2:13" x14ac:dyDescent="0.25">
      <c r="B44" s="10"/>
      <c r="C44" s="4" t="s">
        <v>255</v>
      </c>
      <c r="D44" s="4"/>
      <c r="E44" s="4"/>
      <c r="F44" s="4"/>
      <c r="G44" s="4"/>
      <c r="H44" s="4"/>
      <c r="I44" s="4"/>
      <c r="J44" s="4"/>
      <c r="K44" s="4"/>
      <c r="L44" s="37"/>
      <c r="M44" s="40"/>
    </row>
    <row r="45" spans="2:13" x14ac:dyDescent="0.25">
      <c r="B45" s="10"/>
      <c r="C45" s="4"/>
      <c r="D45" s="4"/>
      <c r="E45" s="4"/>
      <c r="F45" s="4"/>
      <c r="G45" s="4"/>
      <c r="H45" s="4"/>
      <c r="I45" s="4"/>
      <c r="J45" s="4"/>
      <c r="K45" s="4"/>
      <c r="L45" s="37"/>
      <c r="M45" s="40"/>
    </row>
    <row r="46" spans="2:13" x14ac:dyDescent="0.25">
      <c r="B46" s="10"/>
      <c r="C46" s="4" t="s">
        <v>64</v>
      </c>
      <c r="D46" s="4"/>
      <c r="E46" s="4"/>
      <c r="F46" s="4" t="s">
        <v>691</v>
      </c>
      <c r="G46" s="4"/>
      <c r="H46" s="4"/>
      <c r="I46" s="4" t="s">
        <v>261</v>
      </c>
      <c r="J46" s="82"/>
      <c r="K46" s="4"/>
      <c r="L46" s="296">
        <v>38119</v>
      </c>
      <c r="M46" s="40"/>
    </row>
    <row r="47" spans="2:13" x14ac:dyDescent="0.25">
      <c r="B47" s="10"/>
      <c r="C47" s="4"/>
      <c r="D47" s="4"/>
      <c r="E47" s="4"/>
      <c r="F47" s="4"/>
      <c r="G47" s="4"/>
      <c r="H47" s="4"/>
      <c r="I47" s="4" t="s">
        <v>257</v>
      </c>
      <c r="J47" s="82"/>
      <c r="K47" s="4"/>
      <c r="L47" s="494">
        <v>41390</v>
      </c>
      <c r="M47" s="40"/>
    </row>
    <row r="48" spans="2:13" ht="13.8" thickBot="1" x14ac:dyDescent="0.3">
      <c r="B48" s="34"/>
      <c r="C48" s="6"/>
      <c r="D48" s="6"/>
      <c r="E48" s="6"/>
      <c r="F48" s="6"/>
      <c r="G48" s="6"/>
      <c r="H48" s="6"/>
      <c r="I48" s="622" t="s">
        <v>334</v>
      </c>
      <c r="J48" s="622"/>
      <c r="K48" s="622"/>
      <c r="L48" s="623"/>
      <c r="M48" s="50"/>
    </row>
    <row r="49" spans="8:8" x14ac:dyDescent="0.25">
      <c r="H49" s="4"/>
    </row>
  </sheetData>
  <mergeCells count="5">
    <mergeCell ref="B4:L4"/>
    <mergeCell ref="B7:D7"/>
    <mergeCell ref="C34:D34"/>
    <mergeCell ref="B5:M5"/>
    <mergeCell ref="B6:M6"/>
  </mergeCells>
  <phoneticPr fontId="0"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N47"/>
  <sheetViews>
    <sheetView zoomScaleNormal="100" workbookViewId="0">
      <selection activeCell="P37" sqref="P37"/>
    </sheetView>
  </sheetViews>
  <sheetFormatPr defaultColWidth="7.88671875" defaultRowHeight="13.2" x14ac:dyDescent="0.25"/>
  <cols>
    <col min="1" max="1" width="9.109375" style="607" customWidth="1"/>
    <col min="2" max="2" width="7.44140625" style="607" customWidth="1"/>
    <col min="3" max="3" width="46.5546875" style="607" customWidth="1"/>
    <col min="4" max="5" width="7.109375" style="607" customWidth="1"/>
    <col min="6" max="6" width="8.109375" style="607" customWidth="1"/>
    <col min="7" max="9" width="7.109375" style="607" customWidth="1"/>
    <col min="10" max="10" width="1.44140625" style="607" customWidth="1"/>
    <col min="11" max="11" width="10.88671875" style="607" customWidth="1"/>
    <col min="12" max="12" width="13.44140625" style="607" customWidth="1"/>
    <col min="13" max="13" width="4.44140625" style="607" customWidth="1"/>
    <col min="14" max="14" width="2.88671875" style="607" customWidth="1"/>
    <col min="15" max="16384" width="7.88671875" style="607"/>
  </cols>
  <sheetData>
    <row r="1" spans="2:14" ht="13.8" thickBot="1" x14ac:dyDescent="0.3">
      <c r="I1" s="406" t="s">
        <v>82</v>
      </c>
      <c r="K1" s="6"/>
      <c r="L1" s="6"/>
    </row>
    <row r="2" spans="2:14" ht="25.5" customHeight="1" thickBot="1" x14ac:dyDescent="0.3">
      <c r="I2" s="406" t="s">
        <v>85</v>
      </c>
      <c r="K2" s="6"/>
      <c r="L2" s="6"/>
    </row>
    <row r="3" spans="2:14" ht="13.8" thickBot="1" x14ac:dyDescent="0.3">
      <c r="B3" s="678"/>
      <c r="C3" s="288"/>
      <c r="D3" s="288"/>
      <c r="E3" s="288"/>
      <c r="F3" s="288"/>
      <c r="G3" s="288"/>
      <c r="H3" s="288"/>
      <c r="I3" s="288"/>
      <c r="J3" s="288"/>
      <c r="K3" s="288"/>
      <c r="L3" s="288"/>
      <c r="M3" s="288"/>
    </row>
    <row r="4" spans="2:14" ht="15.6" x14ac:dyDescent="0.3">
      <c r="B4" s="2271" t="s">
        <v>1403</v>
      </c>
      <c r="C4" s="2272"/>
      <c r="D4" s="2272"/>
      <c r="E4" s="2272"/>
      <c r="F4" s="2272"/>
      <c r="G4" s="2272"/>
      <c r="H4" s="2272"/>
      <c r="I4" s="2272"/>
      <c r="J4" s="2272"/>
      <c r="K4" s="2272"/>
      <c r="L4" s="2272"/>
      <c r="M4" s="1584"/>
    </row>
    <row r="5" spans="2:14"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687</v>
      </c>
      <c r="C7" s="2284"/>
      <c r="D7" s="2284"/>
      <c r="E7" s="1580"/>
      <c r="F7" s="1580"/>
      <c r="G7" s="1580"/>
      <c r="H7" s="1580"/>
      <c r="I7" s="1580"/>
      <c r="J7" s="1580"/>
      <c r="K7" s="1580"/>
      <c r="L7" s="1580"/>
      <c r="M7" s="1583"/>
    </row>
    <row r="8" spans="2:14" x14ac:dyDescent="0.25">
      <c r="B8" s="10" t="s">
        <v>19</v>
      </c>
      <c r="C8" s="609"/>
      <c r="D8" s="609"/>
      <c r="E8" s="609"/>
      <c r="F8" s="612"/>
      <c r="G8" s="612"/>
      <c r="H8" s="83" t="s">
        <v>256</v>
      </c>
      <c r="I8" s="612"/>
      <c r="J8" s="612"/>
      <c r="K8" s="612"/>
      <c r="L8" s="612"/>
      <c r="M8" s="40"/>
      <c r="N8" s="5"/>
    </row>
    <row r="9" spans="2:14" x14ac:dyDescent="0.25">
      <c r="B9" s="47" t="s">
        <v>2198</v>
      </c>
      <c r="C9" s="609"/>
      <c r="D9" s="612"/>
      <c r="E9" s="612"/>
      <c r="F9" s="612"/>
      <c r="G9" s="612"/>
      <c r="H9" s="612"/>
      <c r="I9" s="612"/>
      <c r="J9" s="612"/>
      <c r="K9" s="612"/>
      <c r="L9" s="612"/>
      <c r="M9" s="40"/>
      <c r="N9" s="5"/>
    </row>
    <row r="10" spans="2:14" x14ac:dyDescent="0.25">
      <c r="B10" s="10"/>
      <c r="C10" s="612"/>
      <c r="D10" s="612"/>
      <c r="E10" s="612"/>
      <c r="F10" s="612"/>
      <c r="G10" s="612"/>
      <c r="H10" s="612"/>
      <c r="I10" s="612"/>
      <c r="J10" s="612"/>
      <c r="K10" s="612"/>
      <c r="L10" s="612"/>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612"/>
      <c r="D12" s="612"/>
      <c r="E12" s="612"/>
      <c r="F12" s="612"/>
      <c r="G12" s="612"/>
      <c r="H12" s="612"/>
      <c r="I12" s="612"/>
      <c r="J12" s="612"/>
      <c r="K12" s="612"/>
      <c r="L12" s="612"/>
      <c r="M12" s="40"/>
      <c r="N12" s="5"/>
    </row>
    <row r="13" spans="2:14" ht="13.8" thickBot="1" x14ac:dyDescent="0.3">
      <c r="B13" s="10"/>
      <c r="C13" s="612"/>
      <c r="D13" s="612"/>
      <c r="E13" s="612"/>
      <c r="F13" s="612"/>
      <c r="G13" s="612"/>
      <c r="H13" s="612"/>
      <c r="I13" s="612"/>
      <c r="J13" s="612"/>
      <c r="K13" s="612"/>
      <c r="L13" s="612"/>
      <c r="M13" s="40"/>
      <c r="N13" s="5"/>
    </row>
    <row r="14" spans="2:14" x14ac:dyDescent="0.25">
      <c r="B14" s="56" t="s">
        <v>1380</v>
      </c>
      <c r="C14" s="770" t="s">
        <v>1367</v>
      </c>
      <c r="D14" s="771" t="s">
        <v>1368</v>
      </c>
      <c r="E14" s="771" t="s">
        <v>1377</v>
      </c>
      <c r="F14" s="771" t="s">
        <v>1369</v>
      </c>
      <c r="G14" s="771" t="s">
        <v>1370</v>
      </c>
      <c r="H14" s="771" t="s">
        <v>1122</v>
      </c>
      <c r="I14" s="771" t="s">
        <v>1120</v>
      </c>
      <c r="J14" s="771"/>
      <c r="K14" s="771" t="s">
        <v>1371</v>
      </c>
      <c r="L14" s="772" t="s">
        <v>1371</v>
      </c>
      <c r="M14" s="40"/>
      <c r="N14" s="5"/>
    </row>
    <row r="15" spans="2:14" x14ac:dyDescent="0.25">
      <c r="B15" s="10"/>
      <c r="C15" s="10"/>
      <c r="D15" s="612"/>
      <c r="E15" s="612"/>
      <c r="F15" s="612"/>
      <c r="G15" s="612"/>
      <c r="H15" s="1582" t="s">
        <v>1993</v>
      </c>
      <c r="I15" s="1582" t="s">
        <v>1119</v>
      </c>
      <c r="J15" s="612"/>
      <c r="K15" s="1582" t="s">
        <v>1372</v>
      </c>
      <c r="L15" s="12" t="s">
        <v>1373</v>
      </c>
      <c r="M15" s="40"/>
      <c r="N15" s="5"/>
    </row>
    <row r="16" spans="2:14" ht="6.75" customHeight="1" thickBot="1" x14ac:dyDescent="0.3">
      <c r="B16" s="10"/>
      <c r="C16" s="13"/>
      <c r="D16" s="14"/>
      <c r="E16" s="14"/>
      <c r="F16" s="14"/>
      <c r="G16" s="14"/>
      <c r="H16" s="14"/>
      <c r="I16" s="14"/>
      <c r="J16" s="14"/>
      <c r="K16" s="15"/>
      <c r="L16" s="16"/>
      <c r="M16" s="40"/>
      <c r="N16" s="5"/>
    </row>
    <row r="17" spans="2:14" ht="13.8" thickTop="1" x14ac:dyDescent="0.25">
      <c r="B17" s="10"/>
      <c r="C17" s="628"/>
      <c r="D17" s="612"/>
      <c r="E17" s="612"/>
      <c r="F17" s="612"/>
      <c r="G17" s="612"/>
      <c r="H17" s="612"/>
      <c r="I17" s="612"/>
      <c r="J17" s="612"/>
      <c r="K17" s="18"/>
      <c r="L17" s="825"/>
      <c r="M17" s="40"/>
      <c r="N17" s="5"/>
    </row>
    <row r="18" spans="2:14" x14ac:dyDescent="0.25">
      <c r="B18" s="10" t="s">
        <v>1375</v>
      </c>
      <c r="C18" s="1581" t="s">
        <v>2195</v>
      </c>
      <c r="D18" s="612"/>
      <c r="E18" s="1588"/>
      <c r="F18" s="612"/>
      <c r="G18" s="612"/>
      <c r="H18" s="612"/>
      <c r="I18" s="1588"/>
      <c r="J18" s="612"/>
      <c r="K18" s="824"/>
      <c r="L18" s="827"/>
      <c r="M18" s="40"/>
      <c r="N18" s="5"/>
    </row>
    <row r="19" spans="2:14" x14ac:dyDescent="0.25">
      <c r="B19" s="10"/>
      <c r="C19" s="1107">
        <v>122998</v>
      </c>
      <c r="D19" s="407" t="s">
        <v>2196</v>
      </c>
      <c r="E19" s="1036"/>
      <c r="F19" s="1588"/>
      <c r="G19" s="1588"/>
      <c r="H19" s="1588">
        <v>2017</v>
      </c>
      <c r="I19" s="1588"/>
      <c r="J19" s="612"/>
      <c r="K19" s="63">
        <v>500000</v>
      </c>
      <c r="L19" s="829"/>
      <c r="M19" s="40"/>
      <c r="N19" s="5"/>
    </row>
    <row r="20" spans="2:14" x14ac:dyDescent="0.25">
      <c r="B20" s="10" t="s">
        <v>1375</v>
      </c>
      <c r="C20" s="1581" t="s">
        <v>2194</v>
      </c>
      <c r="D20" s="1588"/>
      <c r="E20" s="1036"/>
      <c r="F20" s="1588"/>
      <c r="G20" s="1588"/>
      <c r="H20" s="1588"/>
      <c r="I20" s="1588"/>
      <c r="J20" s="612"/>
      <c r="K20" s="824"/>
      <c r="L20" s="827"/>
      <c r="M20" s="40"/>
      <c r="N20" s="26"/>
    </row>
    <row r="21" spans="2:14" x14ac:dyDescent="0.25">
      <c r="B21" s="10"/>
      <c r="C21" s="1107">
        <v>122997</v>
      </c>
      <c r="D21" s="407" t="s">
        <v>2196</v>
      </c>
      <c r="E21" s="1036"/>
      <c r="F21" s="1588"/>
      <c r="G21" s="1588"/>
      <c r="H21" s="2097">
        <v>2017</v>
      </c>
      <c r="I21" s="1588"/>
      <c r="J21" s="612"/>
      <c r="K21" s="824"/>
      <c r="L21" s="827">
        <v>500000</v>
      </c>
      <c r="M21" s="40"/>
      <c r="N21" s="5"/>
    </row>
    <row r="22" spans="2:14" x14ac:dyDescent="0.25">
      <c r="B22" s="10"/>
      <c r="C22" s="1581"/>
      <c r="D22" s="612"/>
      <c r="E22" s="902"/>
      <c r="F22" s="612"/>
      <c r="G22" s="612"/>
      <c r="H22" s="612"/>
      <c r="I22" s="612"/>
      <c r="J22" s="612"/>
      <c r="K22" s="612"/>
      <c r="L22" s="827"/>
      <c r="M22" s="40"/>
      <c r="N22" s="5"/>
    </row>
    <row r="23" spans="2:14" x14ac:dyDescent="0.25">
      <c r="B23" s="10"/>
      <c r="C23" s="1107"/>
      <c r="D23" s="1588"/>
      <c r="E23" s="1036"/>
      <c r="F23" s="1588"/>
      <c r="G23" s="1588"/>
      <c r="H23" s="1588"/>
      <c r="I23" s="1588"/>
      <c r="J23" s="612"/>
      <c r="K23" s="824"/>
      <c r="L23" s="827"/>
      <c r="M23" s="40"/>
      <c r="N23" s="5"/>
    </row>
    <row r="24" spans="2:14" x14ac:dyDescent="0.25">
      <c r="B24" s="10"/>
      <c r="C24" s="1107"/>
      <c r="D24" s="1588"/>
      <c r="E24" s="1036"/>
      <c r="F24" s="1588"/>
      <c r="G24" s="1588"/>
      <c r="H24" s="1588"/>
      <c r="I24" s="1588"/>
      <c r="J24" s="612"/>
      <c r="K24" s="824"/>
      <c r="L24" s="827"/>
      <c r="M24" s="40"/>
      <c r="N24" s="5"/>
    </row>
    <row r="25" spans="2:14" x14ac:dyDescent="0.25">
      <c r="B25" s="10"/>
      <c r="C25" s="1581"/>
      <c r="D25" s="612"/>
      <c r="E25" s="902"/>
      <c r="F25" s="612"/>
      <c r="G25" s="612"/>
      <c r="H25" s="612"/>
      <c r="I25" s="612"/>
      <c r="J25" s="612"/>
      <c r="K25" s="612"/>
      <c r="L25" s="827"/>
      <c r="M25" s="40"/>
      <c r="N25" s="5"/>
    </row>
    <row r="26" spans="2:14" x14ac:dyDescent="0.25">
      <c r="B26" s="10"/>
      <c r="C26" s="1107"/>
      <c r="D26" s="1588"/>
      <c r="E26" s="1036"/>
      <c r="F26" s="1588"/>
      <c r="G26" s="1588"/>
      <c r="H26" s="1588"/>
      <c r="I26" s="1588"/>
      <c r="J26" s="612"/>
      <c r="K26" s="824"/>
      <c r="L26" s="40"/>
      <c r="M26" s="40"/>
      <c r="N26" s="5"/>
    </row>
    <row r="27" spans="2:14" x14ac:dyDescent="0.25">
      <c r="B27" s="10"/>
      <c r="C27" s="1581"/>
      <c r="D27" s="612"/>
      <c r="E27" s="1036"/>
      <c r="F27" s="612"/>
      <c r="G27" s="612"/>
      <c r="H27" s="612"/>
      <c r="I27" s="1588"/>
      <c r="J27" s="612"/>
      <c r="K27" s="824"/>
      <c r="L27" s="827"/>
      <c r="M27" s="40"/>
      <c r="N27" s="5"/>
    </row>
    <row r="28" spans="2:14" x14ac:dyDescent="0.25">
      <c r="B28" s="10"/>
      <c r="C28" s="1006"/>
      <c r="D28" s="1588"/>
      <c r="E28" s="1036"/>
      <c r="F28" s="1588"/>
      <c r="G28" s="1588"/>
      <c r="H28" s="1588"/>
      <c r="I28" s="1588"/>
      <c r="J28" s="612"/>
      <c r="K28" s="824"/>
      <c r="L28" s="827"/>
      <c r="M28" s="40"/>
      <c r="N28" s="5"/>
    </row>
    <row r="29" spans="2:14" ht="13.8" thickBot="1" x14ac:dyDescent="0.3">
      <c r="B29" s="10"/>
      <c r="C29" s="1587"/>
      <c r="D29" s="1588"/>
      <c r="E29" s="979"/>
      <c r="F29" s="1588"/>
      <c r="G29" s="1588"/>
      <c r="H29" s="1588"/>
      <c r="I29" s="1588"/>
      <c r="J29" s="612"/>
      <c r="K29" s="824"/>
      <c r="L29" s="827"/>
      <c r="M29" s="40"/>
      <c r="N29" s="5"/>
    </row>
    <row r="30" spans="2:14" x14ac:dyDescent="0.25">
      <c r="B30" s="10"/>
      <c r="C30" s="1585"/>
      <c r="D30" s="1586"/>
      <c r="E30" s="1586"/>
      <c r="F30" s="1586"/>
      <c r="G30" s="1586"/>
      <c r="H30" s="1586"/>
      <c r="I30" s="1586"/>
      <c r="J30" s="29"/>
      <c r="K30" s="30"/>
      <c r="L30" s="31"/>
      <c r="M30" s="40"/>
      <c r="N30" s="5"/>
    </row>
    <row r="31" spans="2:14" ht="13.8" thickBot="1" x14ac:dyDescent="0.3">
      <c r="B31" s="10"/>
      <c r="C31" s="10"/>
      <c r="D31" s="612"/>
      <c r="E31" s="612"/>
      <c r="F31" s="612"/>
      <c r="G31" s="612"/>
      <c r="H31" s="612"/>
      <c r="I31" s="612"/>
      <c r="J31" s="612"/>
      <c r="K31" s="32">
        <f>SUM(K18:K30)</f>
        <v>500000</v>
      </c>
      <c r="L31" s="33">
        <f>SUM(L18:L30)</f>
        <v>500000</v>
      </c>
      <c r="M31" s="40"/>
      <c r="N31" s="84"/>
    </row>
    <row r="32" spans="2:14" ht="14.4" thickTop="1" thickBot="1" x14ac:dyDescent="0.3">
      <c r="B32" s="10"/>
      <c r="C32" s="34"/>
      <c r="D32" s="6"/>
      <c r="E32" s="6"/>
      <c r="F32" s="6"/>
      <c r="G32" s="6"/>
      <c r="H32" s="6"/>
      <c r="I32" s="6"/>
      <c r="J32" s="6"/>
      <c r="K32" s="35"/>
      <c r="L32" s="36">
        <f>+L31-K31</f>
        <v>0</v>
      </c>
      <c r="M32" s="40"/>
    </row>
    <row r="33" spans="2:13" x14ac:dyDescent="0.25">
      <c r="B33" s="10"/>
      <c r="C33" s="612"/>
      <c r="D33" s="612"/>
      <c r="E33" s="612"/>
      <c r="F33" s="612"/>
      <c r="G33" s="612"/>
      <c r="H33" s="612"/>
      <c r="I33" s="612"/>
      <c r="J33" s="612"/>
      <c r="K33" s="612"/>
      <c r="L33" s="612"/>
      <c r="M33" s="40"/>
    </row>
    <row r="34" spans="2:13" x14ac:dyDescent="0.25">
      <c r="B34" s="10"/>
      <c r="C34" s="2279" t="s">
        <v>1409</v>
      </c>
      <c r="D34" s="2279"/>
      <c r="E34" s="2279"/>
      <c r="F34" s="2279"/>
      <c r="G34" s="612"/>
      <c r="H34" s="612"/>
      <c r="I34" s="612"/>
      <c r="J34" s="612"/>
      <c r="K34" s="612"/>
      <c r="L34" s="613"/>
      <c r="M34" s="40"/>
    </row>
    <row r="35" spans="2:13" x14ac:dyDescent="0.25">
      <c r="B35" s="10"/>
      <c r="C35" s="424" t="s">
        <v>2197</v>
      </c>
      <c r="D35" s="612"/>
      <c r="E35" s="612"/>
      <c r="F35" s="612"/>
      <c r="G35" s="612"/>
      <c r="H35" s="612"/>
      <c r="I35" s="612"/>
      <c r="J35" s="612"/>
      <c r="K35" s="612"/>
      <c r="L35" s="613"/>
      <c r="M35" s="40"/>
    </row>
    <row r="36" spans="2:13" x14ac:dyDescent="0.25">
      <c r="B36" s="10"/>
      <c r="C36" s="424" t="s">
        <v>2900</v>
      </c>
      <c r="D36" s="612"/>
      <c r="E36" s="612"/>
      <c r="F36" s="612"/>
      <c r="G36" s="612"/>
      <c r="H36" s="612"/>
      <c r="I36" s="612"/>
      <c r="J36" s="612"/>
      <c r="K36" s="612"/>
      <c r="L36" s="613"/>
      <c r="M36" s="40"/>
    </row>
    <row r="37" spans="2:13" x14ac:dyDescent="0.25">
      <c r="B37" s="10"/>
      <c r="C37" s="612"/>
      <c r="D37" s="612"/>
      <c r="E37" s="612"/>
      <c r="F37" s="612"/>
      <c r="G37" s="612"/>
      <c r="H37" s="612"/>
      <c r="I37" s="612"/>
      <c r="J37" s="612"/>
      <c r="K37" s="612"/>
      <c r="L37" s="613"/>
      <c r="M37" s="40"/>
    </row>
    <row r="38" spans="2:13" x14ac:dyDescent="0.25">
      <c r="B38" s="10"/>
      <c r="C38" s="612" t="s">
        <v>63</v>
      </c>
      <c r="D38" s="612"/>
      <c r="E38" s="612"/>
      <c r="F38" s="424" t="s">
        <v>2203</v>
      </c>
      <c r="G38" s="612"/>
      <c r="H38" s="612"/>
      <c r="I38" s="612"/>
      <c r="J38" s="612"/>
      <c r="K38" s="612"/>
      <c r="L38" s="613"/>
      <c r="M38" s="40"/>
    </row>
    <row r="39" spans="2:13" x14ac:dyDescent="0.25">
      <c r="B39" s="10"/>
      <c r="C39" s="612"/>
      <c r="D39" s="612"/>
      <c r="E39" s="612"/>
      <c r="F39" s="612"/>
      <c r="G39" s="612"/>
      <c r="H39" s="612"/>
      <c r="I39" s="612"/>
      <c r="J39" s="612"/>
      <c r="K39" s="612"/>
      <c r="L39" s="613"/>
      <c r="M39" s="40"/>
    </row>
    <row r="40" spans="2:13" x14ac:dyDescent="0.25">
      <c r="B40" s="10"/>
      <c r="C40" s="612" t="s">
        <v>1410</v>
      </c>
      <c r="D40" s="612"/>
      <c r="E40" s="612"/>
      <c r="F40" s="424" t="s">
        <v>1071</v>
      </c>
      <c r="G40" s="612"/>
      <c r="H40" s="612"/>
      <c r="I40" s="612"/>
      <c r="J40" s="612"/>
      <c r="K40" s="612"/>
      <c r="L40" s="613"/>
      <c r="M40" s="40"/>
    </row>
    <row r="41" spans="2:13" x14ac:dyDescent="0.25">
      <c r="B41" s="10"/>
      <c r="C41" s="612" t="s">
        <v>254</v>
      </c>
      <c r="D41" s="612"/>
      <c r="E41" s="612"/>
      <c r="F41" s="424" t="s">
        <v>1225</v>
      </c>
      <c r="G41" s="612"/>
      <c r="H41" s="612"/>
      <c r="I41" s="612"/>
      <c r="J41" s="612"/>
      <c r="K41" s="612"/>
      <c r="L41" s="613"/>
      <c r="M41" s="40"/>
    </row>
    <row r="42" spans="2:13" x14ac:dyDescent="0.25">
      <c r="B42" s="10"/>
      <c r="C42" s="612" t="s">
        <v>255</v>
      </c>
      <c r="D42" s="612"/>
      <c r="E42" s="612"/>
      <c r="F42" s="612"/>
      <c r="G42" s="612"/>
      <c r="H42" s="612"/>
      <c r="I42" s="612"/>
      <c r="J42" s="612"/>
      <c r="K42" s="612"/>
      <c r="L42" s="613"/>
      <c r="M42" s="40"/>
    </row>
    <row r="43" spans="2:13" x14ac:dyDescent="0.25">
      <c r="B43" s="10"/>
      <c r="C43" s="612"/>
      <c r="D43" s="612"/>
      <c r="E43" s="612"/>
      <c r="F43" s="612"/>
      <c r="G43" s="612"/>
      <c r="H43" s="612"/>
      <c r="I43" s="612"/>
      <c r="J43" s="612"/>
      <c r="K43" s="612"/>
      <c r="L43" s="613"/>
      <c r="M43" s="40"/>
    </row>
    <row r="44" spans="2:13" x14ac:dyDescent="0.25">
      <c r="B44" s="10"/>
      <c r="C44" s="612" t="s">
        <v>64</v>
      </c>
      <c r="D44" s="612"/>
      <c r="E44" s="612"/>
      <c r="F44" s="612" t="s">
        <v>691</v>
      </c>
      <c r="G44" s="612"/>
      <c r="H44" s="612"/>
      <c r="I44" s="612" t="s">
        <v>261</v>
      </c>
      <c r="J44" s="82"/>
      <c r="K44" s="612"/>
      <c r="L44" s="296">
        <v>42461</v>
      </c>
      <c r="M44" s="40"/>
    </row>
    <row r="45" spans="2:13" x14ac:dyDescent="0.25">
      <c r="B45" s="10"/>
      <c r="C45" s="612"/>
      <c r="D45" s="612"/>
      <c r="E45" s="612"/>
      <c r="F45" s="612"/>
      <c r="G45" s="612"/>
      <c r="H45" s="612"/>
      <c r="I45" s="612" t="s">
        <v>257</v>
      </c>
      <c r="J45" s="82"/>
      <c r="K45" s="612"/>
      <c r="L45" s="494"/>
      <c r="M45" s="40"/>
    </row>
    <row r="46" spans="2:13" ht="13.8" thickBot="1" x14ac:dyDescent="0.3">
      <c r="B46" s="34"/>
      <c r="C46" s="6"/>
      <c r="D46" s="6"/>
      <c r="E46" s="6"/>
      <c r="F46" s="6"/>
      <c r="G46" s="6"/>
      <c r="H46" s="6"/>
      <c r="I46" s="6"/>
      <c r="J46" s="6"/>
      <c r="K46" s="6"/>
      <c r="L46" s="6"/>
      <c r="M46" s="50"/>
    </row>
    <row r="47" spans="2:13" x14ac:dyDescent="0.25">
      <c r="H47" s="612"/>
    </row>
  </sheetData>
  <mergeCells count="5">
    <mergeCell ref="B4:L4"/>
    <mergeCell ref="B5:M5"/>
    <mergeCell ref="B6:M6"/>
    <mergeCell ref="B7:D7"/>
    <mergeCell ref="C34:F34"/>
  </mergeCells>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6"/>
  <sheetViews>
    <sheetView showGridLines="0" zoomScaleNormal="100" workbookViewId="0">
      <selection activeCell="J22" sqref="J22"/>
    </sheetView>
  </sheetViews>
  <sheetFormatPr defaultColWidth="7.88671875" defaultRowHeight="13.2" x14ac:dyDescent="0.25"/>
  <cols>
    <col min="1" max="1" width="9.109375" style="1" customWidth="1"/>
    <col min="2" max="2" width="7.44140625" style="1" customWidth="1"/>
    <col min="3" max="3" width="30.109375" style="1" customWidth="1"/>
    <col min="4" max="4" width="7.44140625" style="1" customWidth="1"/>
    <col min="5" max="5" width="9.88671875" style="1" customWidth="1"/>
    <col min="6" max="7" width="7.109375" style="1" customWidth="1"/>
    <col min="8" max="8" width="8.5546875" style="1" customWidth="1"/>
    <col min="9" max="11" width="7.109375" style="1" customWidth="1"/>
    <col min="12" max="12" width="1.44140625" style="1" customWidth="1"/>
    <col min="13" max="13" width="12.44140625" style="1" bestFit="1" customWidth="1"/>
    <col min="14" max="14" width="13.44140625" style="1" customWidth="1"/>
    <col min="15" max="15" width="4.44140625" style="1" customWidth="1"/>
    <col min="16" max="16384" width="7.88671875" style="1"/>
  </cols>
  <sheetData>
    <row r="1" spans="1:19" s="915" customFormat="1" x14ac:dyDescent="0.25">
      <c r="B1" s="1172"/>
      <c r="C1" s="1172"/>
      <c r="D1" s="1172"/>
      <c r="E1" s="1172"/>
      <c r="F1" s="1172"/>
      <c r="G1" s="1172"/>
      <c r="H1" s="1172"/>
      <c r="I1" s="1172"/>
      <c r="J1" s="1172"/>
      <c r="K1" s="1172"/>
      <c r="L1" s="1172"/>
      <c r="M1" s="1172"/>
      <c r="N1" s="1172"/>
    </row>
    <row r="2" spans="1:19" ht="13.8" thickBot="1" x14ac:dyDescent="0.3">
      <c r="A2" s="556"/>
      <c r="K2" s="406" t="s">
        <v>82</v>
      </c>
      <c r="M2" s="6"/>
      <c r="N2" s="6"/>
    </row>
    <row r="3" spans="1:19" ht="25.5" customHeight="1" thickBot="1" x14ac:dyDescent="0.3">
      <c r="K3" s="406" t="s">
        <v>85</v>
      </c>
      <c r="M3" s="6"/>
      <c r="N3" s="6"/>
    </row>
    <row r="4" spans="1:19" s="607" customFormat="1" ht="6" customHeight="1" x14ac:dyDescent="0.25">
      <c r="K4" s="406"/>
      <c r="M4" s="612"/>
      <c r="N4" s="612"/>
    </row>
    <row r="5" spans="1:19" ht="13.8" thickBot="1" x14ac:dyDescent="0.3">
      <c r="A5" s="612"/>
      <c r="B5" s="199"/>
      <c r="C5" s="199"/>
      <c r="D5" s="610"/>
      <c r="E5" s="610"/>
      <c r="F5" s="610"/>
      <c r="G5" s="610"/>
      <c r="H5" s="610"/>
      <c r="I5" s="610"/>
      <c r="J5" s="610"/>
      <c r="K5" s="610"/>
      <c r="L5" s="610"/>
      <c r="M5" s="610"/>
      <c r="N5" s="610"/>
      <c r="O5" s="612"/>
    </row>
    <row r="6" spans="1:19" ht="15.6" x14ac:dyDescent="0.3">
      <c r="B6" s="2271" t="s">
        <v>1403</v>
      </c>
      <c r="C6" s="2272"/>
      <c r="D6" s="2272"/>
      <c r="E6" s="2272"/>
      <c r="F6" s="2272"/>
      <c r="G6" s="2272"/>
      <c r="H6" s="2272"/>
      <c r="I6" s="2272"/>
      <c r="J6" s="2272"/>
      <c r="K6" s="2272"/>
      <c r="L6" s="2272"/>
      <c r="M6" s="2272"/>
      <c r="N6" s="2272"/>
      <c r="O6" s="45"/>
    </row>
    <row r="7" spans="1:19" ht="15.6" x14ac:dyDescent="0.3">
      <c r="B7" s="2274" t="s">
        <v>1374</v>
      </c>
      <c r="C7" s="2275"/>
      <c r="D7" s="2275"/>
      <c r="E7" s="2275"/>
      <c r="F7" s="2275"/>
      <c r="G7" s="2275"/>
      <c r="H7" s="2275"/>
      <c r="I7" s="2275"/>
      <c r="J7" s="2275"/>
      <c r="K7" s="2275"/>
      <c r="L7" s="2275"/>
      <c r="M7" s="2275"/>
      <c r="N7" s="2275"/>
      <c r="O7" s="2295"/>
    </row>
    <row r="8" spans="1:19" s="607" customFormat="1" ht="15.6" x14ac:dyDescent="0.3">
      <c r="B8" s="2274" t="s">
        <v>1378</v>
      </c>
      <c r="C8" s="2275"/>
      <c r="D8" s="2275"/>
      <c r="E8" s="2275"/>
      <c r="F8" s="2275"/>
      <c r="G8" s="2275"/>
      <c r="H8" s="2275"/>
      <c r="I8" s="2275"/>
      <c r="J8" s="2275"/>
      <c r="K8" s="2275"/>
      <c r="L8" s="2275"/>
      <c r="M8" s="2275"/>
      <c r="N8" s="2275"/>
      <c r="O8" s="2295"/>
      <c r="P8" s="1331"/>
      <c r="Q8" s="1331"/>
      <c r="R8" s="1331"/>
      <c r="S8" s="612"/>
    </row>
    <row r="9" spans="1:19" ht="15.6" x14ac:dyDescent="0.3">
      <c r="B9" s="2283" t="s">
        <v>687</v>
      </c>
      <c r="C9" s="2284"/>
      <c r="D9" s="2284"/>
      <c r="E9" s="2284"/>
      <c r="F9" s="2284"/>
      <c r="G9" s="1262"/>
      <c r="H9" s="1262"/>
      <c r="I9" s="1262"/>
      <c r="J9" s="1262"/>
      <c r="K9" s="1262"/>
      <c r="L9" s="1262"/>
      <c r="M9" s="1262"/>
      <c r="N9" s="1262"/>
      <c r="O9" s="46"/>
    </row>
    <row r="10" spans="1:19" x14ac:dyDescent="0.25">
      <c r="B10" s="10" t="s">
        <v>19</v>
      </c>
      <c r="C10" s="609"/>
      <c r="D10" s="609"/>
      <c r="E10" s="609"/>
      <c r="F10" s="609"/>
      <c r="G10" s="609"/>
      <c r="H10" s="612"/>
      <c r="I10" s="612"/>
      <c r="J10" s="83" t="s">
        <v>256</v>
      </c>
      <c r="K10" s="612"/>
      <c r="L10" s="612"/>
      <c r="M10" s="612"/>
      <c r="N10" s="612"/>
      <c r="O10" s="40"/>
    </row>
    <row r="11" spans="1:19" x14ac:dyDescent="0.25">
      <c r="B11" s="47" t="s">
        <v>980</v>
      </c>
      <c r="C11" s="609"/>
      <c r="D11" s="609"/>
      <c r="E11" s="609"/>
      <c r="F11" s="612"/>
      <c r="G11" s="612"/>
      <c r="H11" s="612"/>
      <c r="I11" s="612"/>
      <c r="J11" s="612"/>
      <c r="K11" s="612"/>
      <c r="L11" s="612"/>
      <c r="M11" s="612"/>
      <c r="N11" s="612"/>
      <c r="O11" s="40"/>
    </row>
    <row r="12" spans="1:19" x14ac:dyDescent="0.25">
      <c r="B12" s="10"/>
      <c r="C12" s="612"/>
      <c r="D12" s="612"/>
      <c r="E12" s="612"/>
      <c r="F12" s="612"/>
      <c r="G12" s="612"/>
      <c r="H12" s="612"/>
      <c r="I12" s="612"/>
      <c r="J12" s="612"/>
      <c r="K12" s="612"/>
      <c r="L12" s="612"/>
      <c r="M12" s="612"/>
      <c r="N12" s="612"/>
      <c r="O12" s="40"/>
    </row>
    <row r="13" spans="1:19" ht="13.8" thickBot="1" x14ac:dyDescent="0.3">
      <c r="B13" s="10"/>
      <c r="C13" s="6" t="s">
        <v>1366</v>
      </c>
      <c r="D13" s="6"/>
      <c r="E13" s="6"/>
      <c r="F13" s="6"/>
      <c r="G13" s="6"/>
      <c r="H13" s="6" t="s">
        <v>1408</v>
      </c>
      <c r="I13" s="6"/>
      <c r="J13" s="6"/>
      <c r="K13" s="6"/>
      <c r="L13" s="6"/>
      <c r="M13" s="6"/>
      <c r="N13" s="6"/>
      <c r="O13" s="40"/>
    </row>
    <row r="14" spans="1:19" x14ac:dyDescent="0.25">
      <c r="B14" s="10"/>
      <c r="C14" s="612"/>
      <c r="D14" s="612"/>
      <c r="E14" s="612"/>
      <c r="F14" s="612"/>
      <c r="G14" s="612"/>
      <c r="H14" s="612"/>
      <c r="I14" s="612"/>
      <c r="J14" s="612"/>
      <c r="K14" s="612"/>
      <c r="L14" s="612"/>
      <c r="M14" s="612"/>
      <c r="N14" s="612"/>
      <c r="O14" s="40"/>
    </row>
    <row r="15" spans="1:19" x14ac:dyDescent="0.25">
      <c r="B15" s="10"/>
      <c r="C15" s="612"/>
      <c r="D15" s="612"/>
      <c r="E15" s="612"/>
      <c r="F15" s="612"/>
      <c r="G15" s="612"/>
      <c r="H15" s="612"/>
      <c r="I15" s="612"/>
      <c r="J15" s="612"/>
      <c r="K15" s="612"/>
      <c r="L15" s="612"/>
      <c r="M15" s="612"/>
      <c r="N15" s="612"/>
      <c r="O15" s="40"/>
    </row>
    <row r="16" spans="1:19" ht="13.8" thickBot="1" x14ac:dyDescent="0.3">
      <c r="B16" s="10"/>
      <c r="C16" s="612"/>
      <c r="D16" s="612"/>
      <c r="E16" s="612"/>
      <c r="F16" s="612"/>
      <c r="G16" s="612"/>
      <c r="H16" s="612"/>
      <c r="I16" s="612"/>
      <c r="J16" s="612"/>
      <c r="K16" s="612"/>
      <c r="L16" s="612"/>
      <c r="M16" s="612"/>
      <c r="N16" s="612"/>
      <c r="O16" s="40"/>
    </row>
    <row r="17" spans="2:16" x14ac:dyDescent="0.25">
      <c r="B17" s="48" t="s">
        <v>1380</v>
      </c>
      <c r="C17" s="770" t="s">
        <v>1367</v>
      </c>
      <c r="D17" s="771"/>
      <c r="E17" s="771"/>
      <c r="F17" s="771" t="s">
        <v>1368</v>
      </c>
      <c r="G17" s="771" t="s">
        <v>1377</v>
      </c>
      <c r="H17" s="771" t="s">
        <v>1369</v>
      </c>
      <c r="I17" s="771" t="s">
        <v>1370</v>
      </c>
      <c r="J17" s="771" t="s">
        <v>1122</v>
      </c>
      <c r="K17" s="771" t="s">
        <v>1120</v>
      </c>
      <c r="L17" s="771"/>
      <c r="M17" s="771" t="s">
        <v>1371</v>
      </c>
      <c r="N17" s="772" t="s">
        <v>1371</v>
      </c>
      <c r="O17" s="40"/>
    </row>
    <row r="18" spans="2:16" x14ac:dyDescent="0.25">
      <c r="B18" s="10"/>
      <c r="C18" s="10"/>
      <c r="D18" s="612"/>
      <c r="E18" s="612"/>
      <c r="F18" s="612"/>
      <c r="G18" s="612"/>
      <c r="H18" s="612"/>
      <c r="I18" s="612"/>
      <c r="J18" s="1260" t="s">
        <v>1993</v>
      </c>
      <c r="K18" s="1260" t="s">
        <v>1119</v>
      </c>
      <c r="L18" s="612"/>
      <c r="M18" s="1260" t="s">
        <v>1372</v>
      </c>
      <c r="N18" s="12" t="s">
        <v>1373</v>
      </c>
      <c r="O18" s="40"/>
    </row>
    <row r="19" spans="2:16" ht="6.75" customHeight="1" thickBot="1" x14ac:dyDescent="0.3">
      <c r="B19" s="10"/>
      <c r="C19" s="13"/>
      <c r="D19" s="14"/>
      <c r="E19" s="14"/>
      <c r="F19" s="14"/>
      <c r="G19" s="14"/>
      <c r="H19" s="14"/>
      <c r="I19" s="14"/>
      <c r="J19" s="14"/>
      <c r="K19" s="14"/>
      <c r="L19" s="14"/>
      <c r="M19" s="15"/>
      <c r="N19" s="16"/>
      <c r="O19" s="40"/>
    </row>
    <row r="20" spans="2:16" ht="13.8" thickTop="1" x14ac:dyDescent="0.25">
      <c r="B20" s="10"/>
      <c r="C20" s="628"/>
      <c r="D20" s="297"/>
      <c r="E20" s="297"/>
      <c r="F20" s="612"/>
      <c r="G20" s="612"/>
      <c r="H20" s="612"/>
      <c r="I20" s="612"/>
      <c r="J20" s="612"/>
      <c r="K20" s="612"/>
      <c r="L20" s="612"/>
      <c r="M20" s="18"/>
      <c r="N20" s="825"/>
      <c r="O20" s="40"/>
      <c r="P20" s="1576"/>
    </row>
    <row r="21" spans="2:16" x14ac:dyDescent="0.25">
      <c r="B21" s="10" t="s">
        <v>1375</v>
      </c>
      <c r="C21" s="1263" t="s">
        <v>1143</v>
      </c>
      <c r="D21" s="543" t="s">
        <v>1142</v>
      </c>
      <c r="E21" s="299"/>
      <c r="F21" s="1269" t="s">
        <v>262</v>
      </c>
      <c r="G21" s="1269" t="s">
        <v>907</v>
      </c>
      <c r="H21" s="198" t="s">
        <v>262</v>
      </c>
      <c r="I21" s="1269" t="s">
        <v>262</v>
      </c>
      <c r="J21" s="1269">
        <v>2017</v>
      </c>
      <c r="K21" s="1269"/>
      <c r="L21" s="612"/>
      <c r="M21" s="63">
        <v>5000000</v>
      </c>
      <c r="N21" s="825"/>
      <c r="O21" s="40"/>
    </row>
    <row r="22" spans="2:16" x14ac:dyDescent="0.25">
      <c r="B22" s="10"/>
      <c r="C22" s="2095" t="s">
        <v>2204</v>
      </c>
      <c r="D22" s="543" t="s">
        <v>2205</v>
      </c>
      <c r="E22" s="298"/>
      <c r="F22" s="1269" t="s">
        <v>262</v>
      </c>
      <c r="G22" s="1269" t="s">
        <v>907</v>
      </c>
      <c r="H22" s="198" t="s">
        <v>262</v>
      </c>
      <c r="I22" s="1269" t="s">
        <v>262</v>
      </c>
      <c r="J22" s="2112">
        <v>2017</v>
      </c>
      <c r="K22" s="1269"/>
      <c r="L22" s="612"/>
      <c r="M22" s="828"/>
      <c r="N22" s="64">
        <v>5000000</v>
      </c>
      <c r="O22" s="40"/>
    </row>
    <row r="23" spans="2:16" x14ac:dyDescent="0.25">
      <c r="B23" s="10"/>
      <c r="C23" s="10"/>
      <c r="D23" s="1265"/>
      <c r="E23" s="612"/>
      <c r="F23" s="612"/>
      <c r="G23" s="612"/>
      <c r="H23" s="612"/>
      <c r="I23" s="612"/>
      <c r="J23" s="612"/>
      <c r="K23" s="612"/>
      <c r="L23" s="612"/>
      <c r="M23" s="612"/>
      <c r="N23" s="64"/>
      <c r="O23" s="40"/>
    </row>
    <row r="24" spans="2:16" ht="13.8" thickBot="1" x14ac:dyDescent="0.3">
      <c r="B24" s="10"/>
      <c r="C24" s="1268"/>
      <c r="D24" s="1269"/>
      <c r="E24" s="1269"/>
      <c r="F24" s="1269"/>
      <c r="G24" s="1269"/>
      <c r="H24" s="1269"/>
      <c r="I24" s="1269"/>
      <c r="J24" s="1269"/>
      <c r="K24" s="1269"/>
      <c r="L24" s="612"/>
      <c r="M24" s="824"/>
      <c r="N24" s="827"/>
      <c r="O24" s="40"/>
    </row>
    <row r="25" spans="2:16" x14ac:dyDescent="0.25">
      <c r="B25" s="10"/>
      <c r="C25" s="1266"/>
      <c r="D25" s="1267"/>
      <c r="E25" s="1267"/>
      <c r="F25" s="1267"/>
      <c r="G25" s="1267"/>
      <c r="H25" s="1267"/>
      <c r="I25" s="1267"/>
      <c r="J25" s="1267"/>
      <c r="K25" s="1267"/>
      <c r="L25" s="29"/>
      <c r="M25" s="30"/>
      <c r="N25" s="31"/>
      <c r="O25" s="40"/>
    </row>
    <row r="26" spans="2:16" ht="13.8" thickBot="1" x14ac:dyDescent="0.3">
      <c r="B26" s="10"/>
      <c r="C26" s="10"/>
      <c r="D26" s="612"/>
      <c r="E26" s="612"/>
      <c r="F26" s="612"/>
      <c r="G26" s="612"/>
      <c r="H26" s="612"/>
      <c r="I26" s="612"/>
      <c r="J26" s="612"/>
      <c r="K26" s="612"/>
      <c r="L26" s="612"/>
      <c r="M26" s="32">
        <f>SUM(M21:M25)</f>
        <v>5000000</v>
      </c>
      <c r="N26" s="33">
        <f>SUM(N22:N25)</f>
        <v>5000000</v>
      </c>
      <c r="O26" s="40"/>
    </row>
    <row r="27" spans="2:16" ht="14.4" thickTop="1" thickBot="1" x14ac:dyDescent="0.3">
      <c r="B27" s="10"/>
      <c r="C27" s="34"/>
      <c r="D27" s="6"/>
      <c r="E27" s="6"/>
      <c r="F27" s="6"/>
      <c r="G27" s="6"/>
      <c r="H27" s="6"/>
      <c r="I27" s="6"/>
      <c r="J27" s="6"/>
      <c r="K27" s="6"/>
      <c r="L27" s="6"/>
      <c r="M27" s="35"/>
      <c r="N27" s="36">
        <f>+N26-M26</f>
        <v>0</v>
      </c>
      <c r="O27" s="40"/>
    </row>
    <row r="28" spans="2:16" x14ac:dyDescent="0.25">
      <c r="B28" s="10"/>
      <c r="C28" s="612"/>
      <c r="D28" s="612"/>
      <c r="E28" s="612"/>
      <c r="F28" s="612"/>
      <c r="G28" s="612"/>
      <c r="H28" s="612"/>
      <c r="I28" s="612"/>
      <c r="J28" s="612"/>
      <c r="K28" s="612"/>
      <c r="L28" s="612"/>
      <c r="M28" s="612"/>
      <c r="N28" s="612"/>
      <c r="O28" s="40"/>
    </row>
    <row r="29" spans="2:16" x14ac:dyDescent="0.25">
      <c r="B29" s="10"/>
      <c r="C29" s="2279" t="s">
        <v>1409</v>
      </c>
      <c r="D29" s="2279"/>
      <c r="E29" s="2279"/>
      <c r="F29" s="2279"/>
      <c r="G29" s="612"/>
      <c r="H29" s="612"/>
      <c r="I29" s="612"/>
      <c r="J29" s="612"/>
      <c r="K29" s="612"/>
      <c r="L29" s="612"/>
      <c r="M29" s="612"/>
      <c r="N29" s="613"/>
      <c r="O29" s="40"/>
    </row>
    <row r="30" spans="2:16" x14ac:dyDescent="0.25">
      <c r="B30" s="10"/>
      <c r="C30" s="612" t="s">
        <v>1144</v>
      </c>
      <c r="D30" s="612"/>
      <c r="E30" s="612"/>
      <c r="F30" s="612"/>
      <c r="G30" s="612"/>
      <c r="H30" s="612"/>
      <c r="I30" s="612"/>
      <c r="J30" s="612"/>
      <c r="K30" s="612"/>
      <c r="L30" s="612"/>
      <c r="M30" s="612"/>
      <c r="N30" s="613"/>
      <c r="O30" s="40"/>
    </row>
    <row r="31" spans="2:16" x14ac:dyDescent="0.25">
      <c r="B31" s="10"/>
      <c r="C31" s="612" t="s">
        <v>1545</v>
      </c>
      <c r="D31" s="612"/>
      <c r="E31" s="612"/>
      <c r="F31" s="612"/>
      <c r="G31" s="612"/>
      <c r="H31" s="612"/>
      <c r="I31" s="612"/>
      <c r="J31" s="612"/>
      <c r="K31" s="612"/>
      <c r="L31" s="612"/>
      <c r="M31" s="612"/>
      <c r="N31" s="613"/>
      <c r="O31" s="40"/>
    </row>
    <row r="32" spans="2:16" x14ac:dyDescent="0.25">
      <c r="B32" s="10"/>
      <c r="C32" s="612" t="s">
        <v>1546</v>
      </c>
      <c r="D32" s="612"/>
      <c r="E32" s="612"/>
      <c r="F32" s="612"/>
      <c r="G32" s="612"/>
      <c r="H32" s="612"/>
      <c r="I32" s="612"/>
      <c r="J32" s="612"/>
      <c r="K32" s="612"/>
      <c r="L32" s="612"/>
      <c r="M32" s="612"/>
      <c r="N32" s="613"/>
      <c r="O32" s="40"/>
    </row>
    <row r="33" spans="2:15" x14ac:dyDescent="0.25">
      <c r="B33" s="10"/>
      <c r="C33" s="612" t="s">
        <v>1544</v>
      </c>
      <c r="D33" s="612"/>
      <c r="E33" s="612"/>
      <c r="F33" s="612"/>
      <c r="G33" s="612"/>
      <c r="H33" s="612"/>
      <c r="I33" s="612"/>
      <c r="J33" s="612"/>
      <c r="K33" s="612"/>
      <c r="L33" s="612"/>
      <c r="M33" s="612"/>
      <c r="N33" s="613"/>
      <c r="O33" s="40"/>
    </row>
    <row r="34" spans="2:15" x14ac:dyDescent="0.25">
      <c r="B34" s="10"/>
      <c r="C34" s="612"/>
      <c r="D34" s="612"/>
      <c r="E34" s="612"/>
      <c r="F34" s="612"/>
      <c r="G34" s="612"/>
      <c r="H34" s="612"/>
      <c r="I34" s="612"/>
      <c r="J34" s="612"/>
      <c r="K34" s="612"/>
      <c r="L34" s="612"/>
      <c r="M34" s="612"/>
      <c r="N34" s="613"/>
      <c r="O34" s="40"/>
    </row>
    <row r="35" spans="2:15" x14ac:dyDescent="0.25">
      <c r="B35" s="10"/>
      <c r="C35" s="609" t="s">
        <v>63</v>
      </c>
      <c r="D35" s="612"/>
      <c r="E35" s="612"/>
      <c r="F35" s="612"/>
      <c r="G35" s="612"/>
      <c r="H35" s="612" t="s">
        <v>1145</v>
      </c>
      <c r="I35" s="612"/>
      <c r="J35" s="612"/>
      <c r="K35" s="612"/>
      <c r="L35" s="612"/>
      <c r="M35" s="612"/>
      <c r="N35" s="613"/>
      <c r="O35" s="40"/>
    </row>
    <row r="36" spans="2:15" x14ac:dyDescent="0.25">
      <c r="B36" s="10"/>
      <c r="C36" s="612"/>
      <c r="D36" s="612"/>
      <c r="E36" s="612"/>
      <c r="F36" s="612"/>
      <c r="G36" s="612"/>
      <c r="H36" s="612"/>
      <c r="I36" s="612"/>
      <c r="J36" s="612"/>
      <c r="K36" s="612"/>
      <c r="L36" s="612"/>
      <c r="M36" s="612"/>
      <c r="N36" s="613"/>
      <c r="O36" s="40"/>
    </row>
    <row r="37" spans="2:15" x14ac:dyDescent="0.25">
      <c r="B37" s="10"/>
      <c r="C37" s="609" t="s">
        <v>1410</v>
      </c>
      <c r="D37" s="612"/>
      <c r="E37" s="612"/>
      <c r="F37" s="612"/>
      <c r="G37" s="612"/>
      <c r="H37" s="612" t="s">
        <v>909</v>
      </c>
      <c r="I37" s="612"/>
      <c r="J37" s="612"/>
      <c r="K37" s="612"/>
      <c r="L37" s="612"/>
      <c r="M37" s="612"/>
      <c r="N37" s="613"/>
      <c r="O37" s="40"/>
    </row>
    <row r="38" spans="2:15" x14ac:dyDescent="0.25">
      <c r="B38" s="10"/>
      <c r="C38" s="609" t="s">
        <v>254</v>
      </c>
      <c r="D38" s="612"/>
      <c r="E38" s="612"/>
      <c r="F38" s="612"/>
      <c r="G38" s="612"/>
      <c r="H38" s="612"/>
      <c r="I38" s="612"/>
      <c r="J38" s="612"/>
      <c r="K38" s="612"/>
      <c r="L38" s="612"/>
      <c r="M38" s="612"/>
      <c r="N38" s="613"/>
      <c r="O38" s="40"/>
    </row>
    <row r="39" spans="2:15" x14ac:dyDescent="0.25">
      <c r="B39" s="10"/>
      <c r="C39" s="609" t="s">
        <v>255</v>
      </c>
      <c r="D39" s="612"/>
      <c r="E39" s="612"/>
      <c r="F39" s="612"/>
      <c r="G39" s="612"/>
      <c r="H39" s="612"/>
      <c r="I39" s="612"/>
      <c r="J39" s="612"/>
      <c r="K39" s="612"/>
      <c r="L39" s="612"/>
      <c r="M39" s="612"/>
      <c r="N39" s="613"/>
      <c r="O39" s="40"/>
    </row>
    <row r="40" spans="2:15" x14ac:dyDescent="0.25">
      <c r="B40" s="10"/>
      <c r="C40" s="612"/>
      <c r="D40" s="612"/>
      <c r="E40" s="612"/>
      <c r="F40" s="612"/>
      <c r="G40" s="612"/>
      <c r="H40" s="612"/>
      <c r="I40" s="612"/>
      <c r="J40" s="612"/>
      <c r="K40" s="612"/>
      <c r="L40" s="612"/>
      <c r="M40" s="612"/>
      <c r="N40" s="613"/>
      <c r="O40" s="40"/>
    </row>
    <row r="41" spans="2:15" x14ac:dyDescent="0.25">
      <c r="B41" s="10"/>
      <c r="C41" s="609" t="s">
        <v>64</v>
      </c>
      <c r="D41" s="612"/>
      <c r="E41" s="612"/>
      <c r="F41" s="612"/>
      <c r="G41" s="612"/>
      <c r="H41" s="612" t="s">
        <v>1146</v>
      </c>
      <c r="I41" s="612"/>
      <c r="J41" s="612"/>
      <c r="K41" s="612" t="s">
        <v>261</v>
      </c>
      <c r="L41" s="82"/>
      <c r="M41" s="612"/>
      <c r="N41" s="575">
        <v>39552</v>
      </c>
      <c r="O41" s="40"/>
    </row>
    <row r="42" spans="2:15" x14ac:dyDescent="0.25">
      <c r="B42" s="10"/>
      <c r="C42" s="612"/>
      <c r="D42" s="612"/>
      <c r="E42" s="612"/>
      <c r="F42" s="612"/>
      <c r="G42" s="612"/>
      <c r="H42" s="424" t="s">
        <v>1147</v>
      </c>
      <c r="I42" s="424"/>
      <c r="J42" s="424"/>
      <c r="K42" s="612" t="s">
        <v>257</v>
      </c>
      <c r="L42" s="82"/>
      <c r="M42" s="612"/>
      <c r="N42" s="409">
        <v>42522</v>
      </c>
      <c r="O42" s="40"/>
    </row>
    <row r="43" spans="2:15" x14ac:dyDescent="0.25">
      <c r="B43" s="10"/>
      <c r="C43" s="612"/>
      <c r="D43" s="612"/>
      <c r="E43" s="612"/>
      <c r="F43" s="612"/>
      <c r="G43" s="612"/>
      <c r="H43" s="612" t="s">
        <v>1148</v>
      </c>
      <c r="I43" s="612"/>
      <c r="J43" s="612"/>
      <c r="K43" s="612"/>
      <c r="L43" s="82"/>
      <c r="M43" s="612"/>
      <c r="N43" s="409"/>
      <c r="O43" s="40"/>
    </row>
    <row r="44" spans="2:15" ht="13.8" thickBot="1" x14ac:dyDescent="0.3">
      <c r="B44" s="34"/>
      <c r="C44" s="6"/>
      <c r="D44" s="6"/>
      <c r="E44" s="6"/>
      <c r="F44" s="6"/>
      <c r="G44" s="6"/>
      <c r="H44" s="6"/>
      <c r="I44" s="6"/>
      <c r="J44" s="6"/>
      <c r="K44" s="6"/>
      <c r="L44" s="6"/>
      <c r="M44" s="6"/>
      <c r="N44" s="565"/>
      <c r="O44" s="568"/>
    </row>
    <row r="46" spans="2:15" x14ac:dyDescent="0.25">
      <c r="J46" s="4"/>
    </row>
  </sheetData>
  <mergeCells count="5">
    <mergeCell ref="B6:N6"/>
    <mergeCell ref="B9:F9"/>
    <mergeCell ref="C29:F29"/>
    <mergeCell ref="B7:O7"/>
    <mergeCell ref="B8:O8"/>
  </mergeCells>
  <phoneticPr fontId="0" type="noConversion"/>
  <printOptions horizontalCentered="1"/>
  <pageMargins left="0.1" right="0.15" top="1" bottom="0.75" header="0.69" footer="0"/>
  <pageSetup scale="87" fitToHeight="15" orientation="landscape" r:id="rId1"/>
  <headerFooter alignWithMargins="0">
    <oddFooter>&amp;L&amp;"Times New Roman,Regular"&amp;9
Journal Entry Control Log
June 2016
&amp;R&amp;P of &amp;N
&amp;D   &amp;T</oddFooter>
  </headerFooter>
  <ignoredErrors>
    <ignoredError sqref="G23"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M50"/>
  <sheetViews>
    <sheetView showGridLines="0" zoomScaleNormal="100" workbookViewId="0">
      <selection activeCell="G28" sqref="G28"/>
    </sheetView>
  </sheetViews>
  <sheetFormatPr defaultColWidth="7.88671875" defaultRowHeight="13.2" x14ac:dyDescent="0.25"/>
  <cols>
    <col min="1" max="1" width="10.44140625" style="1" customWidth="1"/>
    <col min="2" max="2" width="46.5546875" style="1" customWidth="1"/>
    <col min="3" max="8" width="7.109375" style="1" customWidth="1"/>
    <col min="9" max="9" width="8.109375" style="1" customWidth="1"/>
    <col min="10" max="10" width="13.44140625" style="1" bestFit="1" customWidth="1"/>
    <col min="11" max="11" width="14.44140625" style="1" customWidth="1"/>
    <col min="12" max="12" width="5.5546875" style="1" customWidth="1"/>
    <col min="13" max="13" width="12.44140625" style="1" bestFit="1" customWidth="1"/>
    <col min="14" max="16384" width="7.88671875" style="1"/>
  </cols>
  <sheetData>
    <row r="1" spans="1:13" ht="13.8" thickBot="1" x14ac:dyDescent="0.3">
      <c r="I1" s="406" t="s">
        <v>82</v>
      </c>
      <c r="J1" s="6"/>
      <c r="K1" s="6"/>
    </row>
    <row r="2" spans="1:13" ht="25.5" customHeight="1" thickBot="1" x14ac:dyDescent="0.3">
      <c r="I2" s="406" t="s">
        <v>85</v>
      </c>
      <c r="J2" s="6"/>
      <c r="K2" s="6"/>
    </row>
    <row r="3" spans="1:13" ht="13.8" thickBot="1" x14ac:dyDescent="0.3">
      <c r="A3" s="515"/>
      <c r="B3" s="515"/>
    </row>
    <row r="4" spans="1:13" ht="15.6" x14ac:dyDescent="0.3">
      <c r="A4" s="2271" t="s">
        <v>1403</v>
      </c>
      <c r="B4" s="2272"/>
      <c r="C4" s="2272"/>
      <c r="D4" s="2272"/>
      <c r="E4" s="2272"/>
      <c r="F4" s="2272"/>
      <c r="G4" s="2272"/>
      <c r="H4" s="2272"/>
      <c r="I4" s="2272"/>
      <c r="J4" s="2272"/>
      <c r="K4" s="2272"/>
      <c r="L4" s="45"/>
    </row>
    <row r="5" spans="1:13" ht="15.6" x14ac:dyDescent="0.3">
      <c r="A5" s="2274" t="s">
        <v>1374</v>
      </c>
      <c r="B5" s="2275"/>
      <c r="C5" s="2275"/>
      <c r="D5" s="2275"/>
      <c r="E5" s="2275"/>
      <c r="F5" s="2275"/>
      <c r="G5" s="2275"/>
      <c r="H5" s="2275"/>
      <c r="I5" s="2275"/>
      <c r="J5" s="2275"/>
      <c r="K5" s="2275"/>
      <c r="L5" s="46"/>
    </row>
    <row r="6" spans="1:13" s="607" customFormat="1" ht="15.6" x14ac:dyDescent="0.3">
      <c r="A6" s="2274" t="s">
        <v>1378</v>
      </c>
      <c r="B6" s="2275"/>
      <c r="C6" s="2275"/>
      <c r="D6" s="2275"/>
      <c r="E6" s="2275"/>
      <c r="F6" s="2275"/>
      <c r="G6" s="2275"/>
      <c r="H6" s="2275"/>
      <c r="I6" s="2275"/>
      <c r="J6" s="2275"/>
      <c r="K6" s="2275"/>
      <c r="L6" s="46"/>
    </row>
    <row r="7" spans="1:13" ht="15.6" x14ac:dyDescent="0.3">
      <c r="A7" s="2283" t="s">
        <v>1407</v>
      </c>
      <c r="B7" s="2284"/>
      <c r="C7" s="2284"/>
      <c r="D7" s="2"/>
      <c r="E7" s="2"/>
      <c r="F7" s="2"/>
      <c r="G7" s="2"/>
      <c r="H7" s="2"/>
      <c r="I7" s="2"/>
      <c r="J7" s="2"/>
      <c r="K7" s="2"/>
      <c r="L7" s="46"/>
    </row>
    <row r="8" spans="1:13" x14ac:dyDescent="0.25">
      <c r="A8" s="10" t="s">
        <v>19</v>
      </c>
      <c r="B8" s="3"/>
      <c r="C8" s="3"/>
      <c r="D8" s="3"/>
      <c r="E8" s="4"/>
      <c r="F8" s="4"/>
      <c r="G8" s="83" t="s">
        <v>967</v>
      </c>
      <c r="H8" s="4"/>
      <c r="I8" s="4"/>
      <c r="J8" s="4"/>
      <c r="K8" s="4"/>
      <c r="L8" s="40"/>
      <c r="M8" s="5"/>
    </row>
    <row r="9" spans="1:13" x14ac:dyDescent="0.25">
      <c r="A9" s="47" t="s">
        <v>375</v>
      </c>
      <c r="B9" s="3"/>
      <c r="C9" s="4"/>
      <c r="D9" s="4"/>
      <c r="E9" s="4"/>
      <c r="F9" s="4"/>
      <c r="G9" s="4"/>
      <c r="H9" s="4"/>
      <c r="I9" s="4"/>
      <c r="J9" s="4"/>
      <c r="K9" s="4"/>
      <c r="L9" s="40"/>
      <c r="M9" s="5"/>
    </row>
    <row r="10" spans="1:13" x14ac:dyDescent="0.25">
      <c r="A10" s="10"/>
      <c r="B10" s="4"/>
      <c r="C10" s="4"/>
      <c r="D10" s="4"/>
      <c r="E10" s="4"/>
      <c r="F10" s="4"/>
      <c r="G10" s="4"/>
      <c r="H10" s="4"/>
      <c r="I10" s="4"/>
      <c r="J10" s="4"/>
      <c r="K10" s="4"/>
      <c r="L10" s="40"/>
      <c r="M10" s="5"/>
    </row>
    <row r="11" spans="1:13" ht="13.8" thickBot="1" x14ac:dyDescent="0.3">
      <c r="A11" s="10"/>
      <c r="B11" s="6" t="s">
        <v>1366</v>
      </c>
      <c r="C11" s="6"/>
      <c r="D11" s="6"/>
      <c r="E11" s="6" t="s">
        <v>1408</v>
      </c>
      <c r="F11" s="6"/>
      <c r="G11" s="6"/>
      <c r="H11" s="6"/>
      <c r="I11" s="6"/>
      <c r="J11" s="6"/>
      <c r="K11" s="6"/>
      <c r="L11" s="40"/>
      <c r="M11" s="5"/>
    </row>
    <row r="12" spans="1:13" x14ac:dyDescent="0.25">
      <c r="A12" s="10"/>
      <c r="B12" s="4"/>
      <c r="C12" s="4"/>
      <c r="D12" s="4"/>
      <c r="E12" s="4"/>
      <c r="F12" s="4"/>
      <c r="G12" s="4"/>
      <c r="H12" s="4"/>
      <c r="I12" s="4"/>
      <c r="J12" s="4"/>
      <c r="K12" s="4"/>
      <c r="L12" s="40"/>
      <c r="M12" s="5"/>
    </row>
    <row r="13" spans="1:13" x14ac:dyDescent="0.25">
      <c r="A13" s="10"/>
      <c r="B13" s="4"/>
      <c r="C13" s="4"/>
      <c r="D13" s="4"/>
      <c r="E13" s="4"/>
      <c r="F13" s="4"/>
      <c r="G13" s="4"/>
      <c r="H13" s="4"/>
      <c r="I13" s="4"/>
      <c r="J13" s="4"/>
      <c r="K13" s="4"/>
      <c r="L13" s="40"/>
      <c r="M13" s="5"/>
    </row>
    <row r="14" spans="1:13" x14ac:dyDescent="0.25">
      <c r="A14" s="10"/>
      <c r="B14" s="4"/>
      <c r="C14" s="4"/>
      <c r="D14" s="4"/>
      <c r="E14" s="4"/>
      <c r="F14" s="4"/>
      <c r="G14" s="4"/>
      <c r="H14" s="4"/>
      <c r="I14" s="4"/>
      <c r="J14" s="4"/>
      <c r="K14" s="4"/>
      <c r="L14" s="40"/>
      <c r="M14" s="5"/>
    </row>
    <row r="15" spans="1:13" ht="13.8" thickBot="1" x14ac:dyDescent="0.3">
      <c r="A15" s="10"/>
      <c r="B15" s="4"/>
      <c r="C15" s="4"/>
      <c r="D15" s="4"/>
      <c r="E15" s="4"/>
      <c r="F15" s="4"/>
      <c r="G15" s="4"/>
      <c r="H15" s="4"/>
      <c r="I15" s="4"/>
      <c r="J15" s="4"/>
      <c r="K15" s="4"/>
      <c r="L15" s="40"/>
      <c r="M15" s="5"/>
    </row>
    <row r="16" spans="1:13" x14ac:dyDescent="0.25">
      <c r="A16" s="56" t="s">
        <v>1380</v>
      </c>
      <c r="B16" s="7" t="s">
        <v>1367</v>
      </c>
      <c r="C16" s="8" t="s">
        <v>1368</v>
      </c>
      <c r="D16" s="8" t="s">
        <v>1377</v>
      </c>
      <c r="E16" s="8" t="s">
        <v>1369</v>
      </c>
      <c r="F16" s="8" t="s">
        <v>1370</v>
      </c>
      <c r="G16" s="8" t="s">
        <v>1122</v>
      </c>
      <c r="H16" s="8" t="s">
        <v>1120</v>
      </c>
      <c r="I16" s="8"/>
      <c r="J16" s="8" t="s">
        <v>1371</v>
      </c>
      <c r="K16" s="9" t="s">
        <v>1371</v>
      </c>
      <c r="L16" s="40"/>
      <c r="M16" s="5"/>
    </row>
    <row r="17" spans="1:13" x14ac:dyDescent="0.25">
      <c r="A17" s="10"/>
      <c r="B17" s="10"/>
      <c r="C17" s="4"/>
      <c r="D17" s="4"/>
      <c r="E17" s="4"/>
      <c r="F17" s="4"/>
      <c r="G17" s="11" t="s">
        <v>1993</v>
      </c>
      <c r="H17" s="11" t="s">
        <v>1119</v>
      </c>
      <c r="I17" s="4"/>
      <c r="J17" s="11" t="s">
        <v>1372</v>
      </c>
      <c r="K17" s="12" t="s">
        <v>1373</v>
      </c>
      <c r="L17" s="40"/>
      <c r="M17" s="5"/>
    </row>
    <row r="18" spans="1:13" ht="6.75" customHeight="1" thickBot="1" x14ac:dyDescent="0.3">
      <c r="A18" s="10"/>
      <c r="B18" s="13"/>
      <c r="C18" s="14"/>
      <c r="D18" s="14"/>
      <c r="E18" s="14"/>
      <c r="F18" s="14"/>
      <c r="G18" s="14"/>
      <c r="H18" s="14"/>
      <c r="I18" s="14"/>
      <c r="J18" s="15"/>
      <c r="K18" s="16"/>
      <c r="L18" s="40"/>
      <c r="M18" s="5"/>
    </row>
    <row r="19" spans="1:13" ht="13.8" thickTop="1" x14ac:dyDescent="0.25">
      <c r="A19" s="10" t="s">
        <v>1375</v>
      </c>
      <c r="B19" s="2095" t="s">
        <v>2204</v>
      </c>
      <c r="C19" s="1647"/>
      <c r="D19" s="4"/>
      <c r="E19" s="4"/>
      <c r="F19" s="4"/>
      <c r="G19" s="4"/>
      <c r="H19" s="4"/>
      <c r="I19" s="4"/>
      <c r="J19" s="18"/>
      <c r="K19" s="19"/>
      <c r="L19" s="40"/>
      <c r="M19" s="5"/>
    </row>
    <row r="20" spans="1:13" x14ac:dyDescent="0.25">
      <c r="A20" s="10"/>
      <c r="B20" s="1107" t="s">
        <v>2205</v>
      </c>
      <c r="C20" s="21" t="s">
        <v>262</v>
      </c>
      <c r="D20" s="21" t="s">
        <v>907</v>
      </c>
      <c r="E20" s="21" t="s">
        <v>262</v>
      </c>
      <c r="F20" s="21" t="s">
        <v>262</v>
      </c>
      <c r="G20" s="21">
        <v>2017</v>
      </c>
      <c r="H20" s="21"/>
      <c r="I20" s="4"/>
      <c r="J20" s="22">
        <v>8250000</v>
      </c>
      <c r="K20" s="23"/>
      <c r="L20" s="40"/>
      <c r="M20" s="5"/>
    </row>
    <row r="21" spans="1:13" x14ac:dyDescent="0.25">
      <c r="A21" s="10"/>
      <c r="B21" s="2095" t="s">
        <v>1156</v>
      </c>
      <c r="C21" s="21"/>
      <c r="D21" s="21"/>
      <c r="E21" s="21"/>
      <c r="F21" s="21"/>
      <c r="G21" s="21"/>
      <c r="H21" s="21"/>
      <c r="I21" s="4"/>
      <c r="J21" s="22"/>
      <c r="K21" s="23"/>
      <c r="L21" s="40"/>
      <c r="M21" s="5"/>
    </row>
    <row r="22" spans="1:13" x14ac:dyDescent="0.25">
      <c r="A22" s="10"/>
      <c r="B22" s="1107" t="s">
        <v>1157</v>
      </c>
      <c r="C22" s="21" t="s">
        <v>262</v>
      </c>
      <c r="D22" s="21" t="s">
        <v>907</v>
      </c>
      <c r="E22" s="21" t="s">
        <v>262</v>
      </c>
      <c r="F22" s="21" t="s">
        <v>262</v>
      </c>
      <c r="G22" s="2112">
        <v>2017</v>
      </c>
      <c r="H22" s="21"/>
      <c r="I22" s="4"/>
      <c r="J22" s="22"/>
      <c r="K22" s="23">
        <v>8250000</v>
      </c>
      <c r="L22" s="40"/>
      <c r="M22" s="26"/>
    </row>
    <row r="23" spans="1:13" x14ac:dyDescent="0.25">
      <c r="A23" s="10"/>
      <c r="B23" s="1107"/>
      <c r="C23" s="21"/>
      <c r="D23" s="21"/>
      <c r="E23" s="21"/>
      <c r="F23" s="21"/>
      <c r="G23" s="21"/>
      <c r="H23" s="21"/>
      <c r="I23" s="4"/>
      <c r="J23" s="22"/>
      <c r="K23" s="23"/>
      <c r="L23" s="40"/>
      <c r="M23" s="26"/>
    </row>
    <row r="24" spans="1:13" x14ac:dyDescent="0.25">
      <c r="A24" s="10"/>
      <c r="B24" s="1106" t="s">
        <v>1156</v>
      </c>
      <c r="C24" s="21"/>
      <c r="D24" s="21"/>
      <c r="E24" s="21"/>
      <c r="F24" s="21"/>
      <c r="G24" s="21"/>
      <c r="H24" s="21"/>
      <c r="I24" s="4"/>
      <c r="J24" s="22"/>
      <c r="K24" s="23"/>
      <c r="L24" s="40"/>
      <c r="M24" s="5"/>
    </row>
    <row r="25" spans="1:13" x14ac:dyDescent="0.25">
      <c r="A25" s="10"/>
      <c r="B25" s="1107" t="s">
        <v>1157</v>
      </c>
      <c r="C25" s="21" t="s">
        <v>262</v>
      </c>
      <c r="D25" s="21" t="s">
        <v>907</v>
      </c>
      <c r="E25" s="21" t="s">
        <v>262</v>
      </c>
      <c r="F25" s="21" t="s">
        <v>262</v>
      </c>
      <c r="G25" s="2112">
        <v>2017</v>
      </c>
      <c r="H25" s="21"/>
      <c r="I25" s="4"/>
      <c r="J25" s="22">
        <v>325000</v>
      </c>
      <c r="K25" s="23"/>
      <c r="L25" s="40"/>
      <c r="M25" s="5"/>
    </row>
    <row r="26" spans="1:13" x14ac:dyDescent="0.25">
      <c r="A26" s="10"/>
      <c r="B26" s="1106" t="s">
        <v>1155</v>
      </c>
      <c r="C26" s="21"/>
      <c r="D26" s="21"/>
      <c r="E26" s="21"/>
      <c r="F26" s="21"/>
      <c r="G26" s="21"/>
      <c r="H26" s="21"/>
      <c r="I26" s="4"/>
      <c r="J26" s="24"/>
      <c r="K26" s="25"/>
      <c r="L26" s="40"/>
      <c r="M26" s="5"/>
    </row>
    <row r="27" spans="1:13" x14ac:dyDescent="0.25">
      <c r="A27" s="10"/>
      <c r="B27" s="1107" t="s">
        <v>1154</v>
      </c>
      <c r="C27" s="21" t="s">
        <v>262</v>
      </c>
      <c r="D27" s="21" t="s">
        <v>907</v>
      </c>
      <c r="E27" s="21" t="s">
        <v>262</v>
      </c>
      <c r="F27" s="21" t="s">
        <v>262</v>
      </c>
      <c r="G27" s="2112">
        <v>2017</v>
      </c>
      <c r="H27" s="21"/>
      <c r="I27" s="4"/>
      <c r="J27" s="22"/>
      <c r="K27" s="23">
        <v>325000</v>
      </c>
      <c r="L27" s="40"/>
      <c r="M27" s="5"/>
    </row>
    <row r="28" spans="1:13" x14ac:dyDescent="0.25">
      <c r="A28" s="10"/>
      <c r="B28" s="20"/>
      <c r="C28" s="21"/>
      <c r="D28" s="21"/>
      <c r="E28" s="21"/>
      <c r="F28" s="21"/>
      <c r="G28" s="21"/>
      <c r="H28" s="21"/>
      <c r="I28" s="4"/>
      <c r="J28" s="22"/>
      <c r="K28" s="23"/>
      <c r="L28" s="40"/>
      <c r="M28" s="5"/>
    </row>
    <row r="29" spans="1:13" ht="13.8" thickBot="1" x14ac:dyDescent="0.3">
      <c r="A29" s="10"/>
      <c r="B29" s="20"/>
      <c r="C29" s="21"/>
      <c r="D29" s="21"/>
      <c r="E29" s="21"/>
      <c r="F29" s="21"/>
      <c r="G29" s="21"/>
      <c r="H29" s="21"/>
      <c r="I29" s="4"/>
      <c r="J29" s="22"/>
      <c r="K29" s="23"/>
      <c r="L29" s="40"/>
      <c r="M29" s="5"/>
    </row>
    <row r="30" spans="1:13" x14ac:dyDescent="0.25">
      <c r="A30" s="10"/>
      <c r="B30" s="27"/>
      <c r="C30" s="28"/>
      <c r="D30" s="28"/>
      <c r="E30" s="28"/>
      <c r="F30" s="28"/>
      <c r="G30" s="28"/>
      <c r="H30" s="28"/>
      <c r="I30" s="29"/>
      <c r="J30" s="30"/>
      <c r="K30" s="31"/>
      <c r="L30" s="40"/>
      <c r="M30" s="5"/>
    </row>
    <row r="31" spans="1:13" ht="13.8" thickBot="1" x14ac:dyDescent="0.3">
      <c r="A31" s="10"/>
      <c r="B31" s="10"/>
      <c r="C31" s="4"/>
      <c r="D31" s="4"/>
      <c r="E31" s="4"/>
      <c r="F31" s="4"/>
      <c r="G31" s="4"/>
      <c r="H31" s="4"/>
      <c r="I31" s="4"/>
      <c r="J31" s="32">
        <f>SUM(J20:J30)</f>
        <v>8575000</v>
      </c>
      <c r="K31" s="33">
        <f>SUM(K20:K30)</f>
        <v>8575000</v>
      </c>
      <c r="L31" s="40"/>
      <c r="M31" s="84"/>
    </row>
    <row r="32" spans="1:13" ht="14.4" thickTop="1" thickBot="1" x14ac:dyDescent="0.3">
      <c r="A32" s="10"/>
      <c r="B32" s="34"/>
      <c r="C32" s="6"/>
      <c r="D32" s="6"/>
      <c r="E32" s="6"/>
      <c r="F32" s="6"/>
      <c r="G32" s="6"/>
      <c r="H32" s="6"/>
      <c r="I32" s="6"/>
      <c r="J32" s="35"/>
      <c r="K32" s="36">
        <f>+K31-J31</f>
        <v>0</v>
      </c>
      <c r="L32" s="40"/>
    </row>
    <row r="33" spans="1:13" x14ac:dyDescent="0.25">
      <c r="A33" s="10"/>
      <c r="B33" s="4"/>
      <c r="C33" s="4"/>
      <c r="D33" s="4"/>
      <c r="E33" s="4"/>
      <c r="F33" s="4"/>
      <c r="G33" s="4"/>
      <c r="H33" s="4"/>
      <c r="I33" s="4"/>
      <c r="J33" s="4"/>
      <c r="K33" s="4"/>
      <c r="L33" s="40"/>
    </row>
    <row r="34" spans="1:13" x14ac:dyDescent="0.25">
      <c r="A34" s="10"/>
      <c r="B34" s="2279" t="s">
        <v>1409</v>
      </c>
      <c r="C34" s="2279"/>
      <c r="D34" s="4"/>
      <c r="E34" s="4"/>
      <c r="F34" s="4"/>
      <c r="G34" s="4"/>
      <c r="H34" s="4"/>
      <c r="I34" s="4"/>
      <c r="J34" s="4"/>
      <c r="K34" s="37"/>
      <c r="L34" s="40"/>
    </row>
    <row r="35" spans="1:13" x14ac:dyDescent="0.25">
      <c r="A35" s="10"/>
      <c r="B35" s="4" t="s">
        <v>1547</v>
      </c>
      <c r="C35" s="4"/>
      <c r="D35" s="4"/>
      <c r="E35" s="4"/>
      <c r="F35" s="4"/>
      <c r="G35" s="4"/>
      <c r="H35" s="4"/>
      <c r="I35" s="4"/>
      <c r="J35" s="4"/>
      <c r="K35" s="37"/>
      <c r="L35" s="40"/>
    </row>
    <row r="36" spans="1:13" x14ac:dyDescent="0.25">
      <c r="A36" s="10"/>
      <c r="B36" s="424" t="s">
        <v>2206</v>
      </c>
      <c r="C36" s="4"/>
      <c r="D36" s="4"/>
      <c r="E36" s="4"/>
      <c r="F36" s="4"/>
      <c r="G36" s="4"/>
      <c r="H36" s="4"/>
      <c r="I36" s="4"/>
      <c r="J36" s="4"/>
      <c r="K36" s="37"/>
      <c r="L36" s="40"/>
    </row>
    <row r="37" spans="1:13" x14ac:dyDescent="0.25">
      <c r="A37" s="10"/>
      <c r="B37" s="4" t="s">
        <v>855</v>
      </c>
      <c r="C37" s="4"/>
      <c r="D37" s="4"/>
      <c r="E37" s="4"/>
      <c r="F37" s="4"/>
      <c r="G37" s="4"/>
      <c r="H37" s="4"/>
      <c r="I37" s="4"/>
      <c r="J37" s="4"/>
      <c r="K37" s="37"/>
      <c r="L37" s="40"/>
    </row>
    <row r="38" spans="1:13" x14ac:dyDescent="0.25">
      <c r="A38" s="10"/>
      <c r="B38" s="4" t="s">
        <v>856</v>
      </c>
      <c r="C38" s="4"/>
      <c r="D38" s="4"/>
      <c r="E38" s="4"/>
      <c r="F38" s="4"/>
      <c r="G38" s="4"/>
      <c r="H38" s="4"/>
      <c r="I38" s="4"/>
      <c r="J38" s="4"/>
      <c r="K38" s="37"/>
      <c r="L38" s="40"/>
    </row>
    <row r="39" spans="1:13" x14ac:dyDescent="0.25">
      <c r="A39" s="10"/>
      <c r="B39" s="4"/>
      <c r="C39" s="4"/>
      <c r="D39" s="4"/>
      <c r="E39" s="4"/>
      <c r="F39" s="4"/>
      <c r="G39" s="4"/>
      <c r="H39" s="4"/>
      <c r="I39" s="4"/>
      <c r="J39" s="4"/>
      <c r="K39" s="37"/>
      <c r="L39" s="40"/>
    </row>
    <row r="40" spans="1:13" x14ac:dyDescent="0.25">
      <c r="A40" s="47"/>
      <c r="B40" s="3" t="s">
        <v>962</v>
      </c>
      <c r="C40" s="3"/>
      <c r="D40" s="3"/>
      <c r="E40" s="38" t="s">
        <v>1158</v>
      </c>
      <c r="F40" s="3"/>
      <c r="G40" s="3"/>
      <c r="H40" s="3"/>
      <c r="I40" s="3"/>
      <c r="J40" s="3"/>
      <c r="K40" s="37"/>
      <c r="L40" s="40"/>
    </row>
    <row r="41" spans="1:13" x14ac:dyDescent="0.25">
      <c r="A41" s="47"/>
      <c r="B41" s="3"/>
      <c r="C41" s="3"/>
      <c r="D41" s="3"/>
      <c r="E41" s="38" t="s">
        <v>1160</v>
      </c>
      <c r="F41" s="3"/>
      <c r="G41" s="3"/>
      <c r="H41" s="3"/>
      <c r="I41" s="3"/>
      <c r="J41" s="3"/>
      <c r="K41" s="37"/>
      <c r="L41" s="40"/>
      <c r="M41" s="112"/>
    </row>
    <row r="42" spans="1:13" x14ac:dyDescent="0.25">
      <c r="A42" s="47"/>
      <c r="B42" s="3" t="s">
        <v>1410</v>
      </c>
      <c r="C42" s="3"/>
      <c r="D42" s="38" t="s">
        <v>909</v>
      </c>
      <c r="E42" s="3"/>
      <c r="F42" s="3"/>
      <c r="G42" s="3"/>
      <c r="H42" s="3"/>
      <c r="I42" s="3"/>
      <c r="J42" s="3"/>
      <c r="K42" s="37"/>
      <c r="L42" s="40"/>
    </row>
    <row r="43" spans="1:13" x14ac:dyDescent="0.25">
      <c r="A43" s="47"/>
      <c r="B43" s="3" t="s">
        <v>254</v>
      </c>
      <c r="C43" s="3"/>
      <c r="D43" s="38"/>
      <c r="E43" s="3"/>
      <c r="F43" s="3"/>
      <c r="G43" s="3"/>
      <c r="H43" s="3"/>
      <c r="I43" s="3"/>
      <c r="J43" s="3"/>
      <c r="K43" s="37"/>
      <c r="L43" s="40"/>
    </row>
    <row r="44" spans="1:13" x14ac:dyDescent="0.25">
      <c r="A44" s="47"/>
      <c r="B44" s="3" t="s">
        <v>255</v>
      </c>
      <c r="C44" s="3"/>
      <c r="D44" s="3"/>
      <c r="E44" s="3"/>
      <c r="F44" s="3"/>
      <c r="G44" s="3"/>
      <c r="H44" s="3"/>
      <c r="I44" s="3"/>
      <c r="J44" s="3"/>
      <c r="K44" s="37"/>
      <c r="L44" s="40"/>
    </row>
    <row r="45" spans="1:13" x14ac:dyDescent="0.25">
      <c r="A45" s="47"/>
      <c r="B45" s="3"/>
      <c r="C45" s="3"/>
      <c r="D45" s="3"/>
      <c r="E45" s="3"/>
      <c r="F45" s="3"/>
      <c r="G45" s="3"/>
      <c r="H45" s="3"/>
      <c r="I45" s="3"/>
      <c r="J45" s="3"/>
      <c r="K45" s="245"/>
      <c r="L45" s="40"/>
    </row>
    <row r="46" spans="1:13" x14ac:dyDescent="0.25">
      <c r="A46" s="47"/>
      <c r="B46" s="87" t="s">
        <v>1043</v>
      </c>
      <c r="C46" s="3"/>
      <c r="D46" s="3"/>
      <c r="E46" s="38" t="s">
        <v>1159</v>
      </c>
      <c r="F46" s="3"/>
      <c r="G46" s="3"/>
      <c r="H46" s="3" t="s">
        <v>960</v>
      </c>
      <c r="I46" s="131"/>
      <c r="J46" s="3"/>
      <c r="K46" s="576" t="s">
        <v>972</v>
      </c>
      <c r="L46" s="40"/>
    </row>
    <row r="47" spans="1:13" x14ac:dyDescent="0.25">
      <c r="A47" s="47"/>
      <c r="B47" s="3"/>
      <c r="C47" s="3"/>
      <c r="D47" s="3"/>
      <c r="E47" s="38" t="s">
        <v>1148</v>
      </c>
      <c r="F47" s="3"/>
      <c r="G47" s="3"/>
      <c r="H47" s="3" t="s">
        <v>961</v>
      </c>
      <c r="I47" s="131"/>
      <c r="J47" s="3"/>
      <c r="K47" s="1649">
        <v>42522</v>
      </c>
      <c r="L47" s="40"/>
    </row>
    <row r="48" spans="1:13" ht="13.8" thickBot="1" x14ac:dyDescent="0.3">
      <c r="A48" s="34"/>
      <c r="B48" s="6"/>
      <c r="C48" s="6"/>
      <c r="D48" s="6"/>
      <c r="E48" s="6"/>
      <c r="F48" s="6"/>
      <c r="G48" s="6"/>
      <c r="H48" s="6"/>
      <c r="I48" s="6"/>
      <c r="J48" s="6"/>
      <c r="K48" s="565"/>
      <c r="L48" s="568"/>
    </row>
    <row r="50" spans="7:7" x14ac:dyDescent="0.25">
      <c r="G50" s="4"/>
    </row>
  </sheetData>
  <mergeCells count="5">
    <mergeCell ref="A4:K4"/>
    <mergeCell ref="A5:K5"/>
    <mergeCell ref="B34:C34"/>
    <mergeCell ref="A7:C7"/>
    <mergeCell ref="A6:K6"/>
  </mergeCells>
  <phoneticPr fontId="0"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3"/>
  <sheetViews>
    <sheetView showGridLines="0" zoomScaleNormal="100" workbookViewId="0">
      <selection activeCell="C8" sqref="C8"/>
    </sheetView>
  </sheetViews>
  <sheetFormatPr defaultColWidth="7.88671875" defaultRowHeight="13.2" x14ac:dyDescent="0.25"/>
  <cols>
    <col min="1" max="1" width="9.109375" style="1" customWidth="1"/>
    <col min="2" max="2" width="7.44140625" style="1" customWidth="1"/>
    <col min="3" max="3" width="30.109375" style="1" customWidth="1"/>
    <col min="4" max="4" width="7.44140625" style="1" customWidth="1"/>
    <col min="5" max="5" width="9.88671875" style="1" customWidth="1"/>
    <col min="6" max="7" width="7.109375" style="1" customWidth="1"/>
    <col min="8" max="8" width="8.5546875" style="1" customWidth="1"/>
    <col min="9" max="11" width="7.109375" style="1" customWidth="1"/>
    <col min="12" max="12" width="1.44140625" style="1" customWidth="1"/>
    <col min="13" max="13" width="13.44140625" style="1" bestFit="1" customWidth="1"/>
    <col min="14" max="14" width="13.44140625" style="1" customWidth="1"/>
    <col min="15" max="15" width="4.44140625" style="1" customWidth="1"/>
    <col min="16" max="16384" width="7.88671875" style="1"/>
  </cols>
  <sheetData>
    <row r="1" spans="1:15" ht="13.8" thickBot="1" x14ac:dyDescent="0.3">
      <c r="A1" s="556"/>
      <c r="K1" s="406" t="s">
        <v>82</v>
      </c>
      <c r="M1" s="6"/>
      <c r="N1" s="6"/>
    </row>
    <row r="2" spans="1:15" ht="25.5" customHeight="1" thickBot="1" x14ac:dyDescent="0.3">
      <c r="K2" s="406" t="s">
        <v>85</v>
      </c>
      <c r="M2" s="6"/>
      <c r="N2" s="6"/>
    </row>
    <row r="3" spans="1:15" ht="13.8" thickBot="1" x14ac:dyDescent="0.3">
      <c r="B3" s="515"/>
      <c r="C3" s="515"/>
      <c r="D3" s="187"/>
      <c r="E3" s="187"/>
      <c r="F3" s="187"/>
      <c r="G3" s="187"/>
      <c r="H3" s="187"/>
      <c r="I3" s="187"/>
      <c r="J3" s="187"/>
      <c r="K3" s="187"/>
      <c r="L3" s="187"/>
      <c r="M3" s="187"/>
      <c r="N3" s="187"/>
    </row>
    <row r="4" spans="1:15" ht="15.6" x14ac:dyDescent="0.3">
      <c r="B4" s="2271" t="s">
        <v>1403</v>
      </c>
      <c r="C4" s="2272"/>
      <c r="D4" s="2272"/>
      <c r="E4" s="2272"/>
      <c r="F4" s="2272"/>
      <c r="G4" s="2272"/>
      <c r="H4" s="2272"/>
      <c r="I4" s="2272"/>
      <c r="J4" s="2272"/>
      <c r="K4" s="2272"/>
      <c r="L4" s="2272"/>
      <c r="M4" s="2272"/>
      <c r="N4" s="2272"/>
      <c r="O4" s="1850"/>
    </row>
    <row r="5" spans="1:15" s="607" customFormat="1" ht="15.6" x14ac:dyDescent="0.3">
      <c r="B5" s="2274" t="s">
        <v>1374</v>
      </c>
      <c r="C5" s="2275"/>
      <c r="D5" s="2275"/>
      <c r="E5" s="2275"/>
      <c r="F5" s="2275"/>
      <c r="G5" s="2275"/>
      <c r="H5" s="2275"/>
      <c r="I5" s="2275"/>
      <c r="J5" s="2275"/>
      <c r="K5" s="2275"/>
      <c r="L5" s="2275"/>
      <c r="M5" s="2275"/>
      <c r="N5" s="2275"/>
      <c r="O5" s="2295"/>
    </row>
    <row r="6" spans="1:15" ht="15.6" x14ac:dyDescent="0.3">
      <c r="B6" s="2274" t="s">
        <v>1378</v>
      </c>
      <c r="C6" s="2275"/>
      <c r="D6" s="2275"/>
      <c r="E6" s="2275"/>
      <c r="F6" s="2275"/>
      <c r="G6" s="2275"/>
      <c r="H6" s="2275"/>
      <c r="I6" s="2275"/>
      <c r="J6" s="2275"/>
      <c r="K6" s="2275"/>
      <c r="L6" s="2275"/>
      <c r="M6" s="2275"/>
      <c r="N6" s="2275"/>
      <c r="O6" s="2295"/>
    </row>
    <row r="7" spans="1:15" ht="15.6" x14ac:dyDescent="0.3">
      <c r="B7" s="2283" t="s">
        <v>687</v>
      </c>
      <c r="C7" s="2284"/>
      <c r="D7" s="2284"/>
      <c r="E7" s="2284"/>
      <c r="F7" s="2284"/>
      <c r="G7" s="1845"/>
      <c r="H7" s="1845"/>
      <c r="I7" s="1845"/>
      <c r="J7" s="1845"/>
      <c r="K7" s="1845"/>
      <c r="L7" s="1845"/>
      <c r="M7" s="1845"/>
      <c r="N7" s="1845"/>
      <c r="O7" s="1849"/>
    </row>
    <row r="8" spans="1:15" x14ac:dyDescent="0.25">
      <c r="B8" s="10" t="s">
        <v>19</v>
      </c>
      <c r="C8" s="609"/>
      <c r="D8" s="609"/>
      <c r="E8" s="609"/>
      <c r="F8" s="609"/>
      <c r="G8" s="609"/>
      <c r="H8" s="612"/>
      <c r="I8" s="612"/>
      <c r="J8" s="83" t="s">
        <v>256</v>
      </c>
      <c r="K8" s="612"/>
      <c r="L8" s="612"/>
      <c r="M8" s="612"/>
      <c r="N8" s="612"/>
      <c r="O8" s="40"/>
    </row>
    <row r="9" spans="1:15" x14ac:dyDescent="0.25">
      <c r="B9" s="47" t="s">
        <v>857</v>
      </c>
      <c r="C9" s="609"/>
      <c r="D9" s="609"/>
      <c r="E9" s="609"/>
      <c r="F9" s="612"/>
      <c r="G9" s="612"/>
      <c r="H9" s="612"/>
      <c r="I9" s="612"/>
      <c r="J9" s="612"/>
      <c r="K9" s="612"/>
      <c r="L9" s="612"/>
      <c r="M9" s="612"/>
      <c r="N9" s="612"/>
      <c r="O9" s="40"/>
    </row>
    <row r="10" spans="1:15" x14ac:dyDescent="0.25">
      <c r="B10" s="10"/>
      <c r="C10" s="612"/>
      <c r="D10" s="612"/>
      <c r="E10" s="612"/>
      <c r="F10" s="612"/>
      <c r="G10" s="612"/>
      <c r="H10" s="612"/>
      <c r="I10" s="612"/>
      <c r="J10" s="612"/>
      <c r="K10" s="612"/>
      <c r="L10" s="612"/>
      <c r="M10" s="612"/>
      <c r="N10" s="612"/>
      <c r="O10" s="40"/>
    </row>
    <row r="11" spans="1:15" ht="13.8" thickBot="1" x14ac:dyDescent="0.3">
      <c r="B11" s="10"/>
      <c r="C11" s="6" t="s">
        <v>1366</v>
      </c>
      <c r="D11" s="6"/>
      <c r="E11" s="6"/>
      <c r="F11" s="6"/>
      <c r="G11" s="6"/>
      <c r="H11" s="6" t="s">
        <v>1408</v>
      </c>
      <c r="I11" s="6"/>
      <c r="J11" s="6"/>
      <c r="K11" s="6"/>
      <c r="L11" s="6"/>
      <c r="M11" s="6"/>
      <c r="N11" s="6"/>
      <c r="O11" s="40"/>
    </row>
    <row r="12" spans="1:15" x14ac:dyDescent="0.25">
      <c r="B12" s="10"/>
      <c r="C12" s="612"/>
      <c r="D12" s="612"/>
      <c r="E12" s="612"/>
      <c r="F12" s="612"/>
      <c r="G12" s="612"/>
      <c r="H12" s="612"/>
      <c r="I12" s="612"/>
      <c r="J12" s="612"/>
      <c r="K12" s="612"/>
      <c r="L12" s="612"/>
      <c r="M12" s="612"/>
      <c r="N12" s="612"/>
      <c r="O12" s="40"/>
    </row>
    <row r="13" spans="1:15" ht="13.8" thickBot="1" x14ac:dyDescent="0.3">
      <c r="B13" s="10"/>
      <c r="C13" s="612"/>
      <c r="D13" s="612"/>
      <c r="E13" s="612"/>
      <c r="F13" s="612"/>
      <c r="G13" s="612"/>
      <c r="H13" s="612"/>
      <c r="I13" s="612"/>
      <c r="J13" s="612"/>
      <c r="K13" s="612"/>
      <c r="L13" s="612"/>
      <c r="M13" s="612"/>
      <c r="N13" s="612"/>
      <c r="O13" s="40"/>
    </row>
    <row r="14" spans="1:15" x14ac:dyDescent="0.25">
      <c r="B14" s="48" t="s">
        <v>1380</v>
      </c>
      <c r="C14" s="770" t="s">
        <v>1367</v>
      </c>
      <c r="D14" s="771"/>
      <c r="E14" s="771"/>
      <c r="F14" s="771" t="s">
        <v>1368</v>
      </c>
      <c r="G14" s="771" t="s">
        <v>1377</v>
      </c>
      <c r="H14" s="771" t="s">
        <v>1369</v>
      </c>
      <c r="I14" s="771" t="s">
        <v>1370</v>
      </c>
      <c r="J14" s="771" t="s">
        <v>1122</v>
      </c>
      <c r="K14" s="771" t="s">
        <v>1120</v>
      </c>
      <c r="L14" s="771"/>
      <c r="M14" s="771" t="s">
        <v>1371</v>
      </c>
      <c r="N14" s="772" t="s">
        <v>1371</v>
      </c>
      <c r="O14" s="40"/>
    </row>
    <row r="15" spans="1:15" x14ac:dyDescent="0.25">
      <c r="B15" s="10"/>
      <c r="C15" s="10"/>
      <c r="D15" s="612"/>
      <c r="E15" s="612"/>
      <c r="F15" s="612"/>
      <c r="G15" s="612"/>
      <c r="H15" s="612"/>
      <c r="I15" s="612"/>
      <c r="J15" s="1848" t="s">
        <v>1993</v>
      </c>
      <c r="K15" s="1848" t="s">
        <v>1119</v>
      </c>
      <c r="L15" s="612"/>
      <c r="M15" s="1848" t="s">
        <v>1372</v>
      </c>
      <c r="N15" s="12" t="s">
        <v>1373</v>
      </c>
      <c r="O15" s="40"/>
    </row>
    <row r="16" spans="1:15" ht="6.75" customHeight="1" thickBot="1" x14ac:dyDescent="0.3">
      <c r="B16" s="10"/>
      <c r="C16" s="13"/>
      <c r="D16" s="14"/>
      <c r="E16" s="14"/>
      <c r="F16" s="14"/>
      <c r="G16" s="14"/>
      <c r="H16" s="14"/>
      <c r="I16" s="14"/>
      <c r="J16" s="14"/>
      <c r="K16" s="14"/>
      <c r="L16" s="14"/>
      <c r="M16" s="15"/>
      <c r="N16" s="16"/>
      <c r="O16" s="40"/>
    </row>
    <row r="17" spans="2:15" ht="13.8" thickTop="1" x14ac:dyDescent="0.25">
      <c r="B17" s="10"/>
      <c r="C17" s="628"/>
      <c r="D17" s="297"/>
      <c r="E17" s="297"/>
      <c r="F17" s="612"/>
      <c r="G17" s="612"/>
      <c r="H17" s="612"/>
      <c r="I17" s="612"/>
      <c r="J17" s="612"/>
      <c r="K17" s="612"/>
      <c r="L17" s="612"/>
      <c r="M17" s="18"/>
      <c r="N17" s="825"/>
      <c r="O17" s="40"/>
    </row>
    <row r="18" spans="2:15" x14ac:dyDescent="0.25">
      <c r="B18" s="10" t="s">
        <v>1375</v>
      </c>
      <c r="C18" s="1846" t="s">
        <v>1143</v>
      </c>
      <c r="D18" s="1143" t="s">
        <v>1142</v>
      </c>
      <c r="E18" s="299"/>
      <c r="F18" s="1854" t="s">
        <v>262</v>
      </c>
      <c r="G18" s="1854" t="s">
        <v>907</v>
      </c>
      <c r="H18" s="198" t="s">
        <v>262</v>
      </c>
      <c r="I18" s="1854" t="s">
        <v>262</v>
      </c>
      <c r="J18" s="90" t="s">
        <v>1562</v>
      </c>
      <c r="K18" s="1854"/>
      <c r="L18" s="612"/>
      <c r="M18" s="63">
        <v>15750000</v>
      </c>
      <c r="N18" s="825"/>
      <c r="O18" s="40"/>
    </row>
    <row r="19" spans="2:15" x14ac:dyDescent="0.25">
      <c r="B19" s="10"/>
      <c r="C19" s="2095" t="s">
        <v>2204</v>
      </c>
      <c r="D19" s="407" t="s">
        <v>2205</v>
      </c>
      <c r="E19" s="298"/>
      <c r="F19" s="1854" t="s">
        <v>262</v>
      </c>
      <c r="G19" s="1854" t="s">
        <v>907</v>
      </c>
      <c r="H19" s="198" t="s">
        <v>262</v>
      </c>
      <c r="I19" s="1854" t="s">
        <v>262</v>
      </c>
      <c r="J19" s="90" t="s">
        <v>1562</v>
      </c>
      <c r="K19" s="1854"/>
      <c r="L19" s="612"/>
      <c r="M19" s="828"/>
      <c r="N19" s="64">
        <v>15750000</v>
      </c>
      <c r="O19" s="40"/>
    </row>
    <row r="20" spans="2:15" ht="13.8" thickBot="1" x14ac:dyDescent="0.3">
      <c r="B20" s="10"/>
      <c r="C20" s="1545"/>
      <c r="D20" s="1854"/>
      <c r="E20" s="1854"/>
      <c r="F20" s="1854"/>
      <c r="G20" s="1854"/>
      <c r="H20" s="1854"/>
      <c r="I20" s="1854"/>
      <c r="J20" s="1854"/>
      <c r="K20" s="1854"/>
      <c r="L20" s="612"/>
      <c r="M20" s="824"/>
      <c r="N20" s="827"/>
      <c r="O20" s="40"/>
    </row>
    <row r="21" spans="2:15" x14ac:dyDescent="0.25">
      <c r="B21" s="10"/>
      <c r="C21" s="1852"/>
      <c r="D21" s="1853"/>
      <c r="E21" s="1853"/>
      <c r="F21" s="1853"/>
      <c r="G21" s="1853"/>
      <c r="H21" s="1853"/>
      <c r="I21" s="1853"/>
      <c r="J21" s="1853"/>
      <c r="K21" s="1853"/>
      <c r="L21" s="29"/>
      <c r="M21" s="30"/>
      <c r="N21" s="31"/>
      <c r="O21" s="40"/>
    </row>
    <row r="22" spans="2:15" ht="13.8" thickBot="1" x14ac:dyDescent="0.3">
      <c r="B22" s="10"/>
      <c r="C22" s="10"/>
      <c r="D22" s="612"/>
      <c r="E22" s="612"/>
      <c r="F22" s="612"/>
      <c r="G22" s="612"/>
      <c r="H22" s="612"/>
      <c r="I22" s="612"/>
      <c r="J22" s="612"/>
      <c r="K22" s="612"/>
      <c r="L22" s="612"/>
      <c r="M22" s="32">
        <f>SUM(M18:M21)</f>
        <v>15750000</v>
      </c>
      <c r="N22" s="33">
        <f>SUM(N19:N21)</f>
        <v>15750000</v>
      </c>
      <c r="O22" s="40"/>
    </row>
    <row r="23" spans="2:15" ht="14.4" thickTop="1" thickBot="1" x14ac:dyDescent="0.3">
      <c r="B23" s="10"/>
      <c r="C23" s="34"/>
      <c r="D23" s="6"/>
      <c r="E23" s="6"/>
      <c r="F23" s="6"/>
      <c r="G23" s="6"/>
      <c r="H23" s="6"/>
      <c r="I23" s="6"/>
      <c r="J23" s="6"/>
      <c r="K23" s="6"/>
      <c r="L23" s="6"/>
      <c r="M23" s="35"/>
      <c r="N23" s="36">
        <f>+N22-M22</f>
        <v>0</v>
      </c>
      <c r="O23" s="40"/>
    </row>
    <row r="24" spans="2:15" x14ac:dyDescent="0.25">
      <c r="B24" s="10"/>
      <c r="C24" s="612"/>
      <c r="D24" s="612"/>
      <c r="E24" s="612"/>
      <c r="F24" s="612"/>
      <c r="G24" s="612"/>
      <c r="H24" s="612"/>
      <c r="I24" s="612"/>
      <c r="J24" s="612"/>
      <c r="K24" s="612"/>
      <c r="L24" s="612"/>
      <c r="M24" s="612"/>
      <c r="N24" s="612"/>
      <c r="O24" s="40"/>
    </row>
    <row r="25" spans="2:15" x14ac:dyDescent="0.25">
      <c r="B25" s="10"/>
      <c r="C25" s="2279" t="s">
        <v>1409</v>
      </c>
      <c r="D25" s="2279"/>
      <c r="E25" s="2279"/>
      <c r="F25" s="2279"/>
      <c r="G25" s="612"/>
      <c r="H25" s="612"/>
      <c r="I25" s="612"/>
      <c r="J25" s="612"/>
      <c r="K25" s="612"/>
      <c r="L25" s="612"/>
      <c r="M25" s="612"/>
      <c r="N25" s="613"/>
      <c r="O25" s="40"/>
    </row>
    <row r="26" spans="2:15" x14ac:dyDescent="0.25">
      <c r="B26" s="10"/>
      <c r="C26" s="612" t="s">
        <v>858</v>
      </c>
      <c r="D26" s="612"/>
      <c r="E26" s="612"/>
      <c r="F26" s="612"/>
      <c r="G26" s="612"/>
      <c r="H26" s="612"/>
      <c r="I26" s="612"/>
      <c r="J26" s="612"/>
      <c r="K26" s="612"/>
      <c r="L26" s="612"/>
      <c r="M26" s="612"/>
      <c r="N26" s="613"/>
      <c r="O26" s="40"/>
    </row>
    <row r="27" spans="2:15" x14ac:dyDescent="0.25">
      <c r="B27" s="10"/>
      <c r="C27" s="612" t="s">
        <v>860</v>
      </c>
      <c r="D27" s="612"/>
      <c r="E27" s="612"/>
      <c r="F27" s="612"/>
      <c r="G27" s="612"/>
      <c r="H27" s="612"/>
      <c r="I27" s="612"/>
      <c r="J27" s="612"/>
      <c r="K27" s="612"/>
      <c r="L27" s="612"/>
      <c r="M27" s="612"/>
      <c r="N27" s="613"/>
      <c r="O27" s="40"/>
    </row>
    <row r="28" spans="2:15" x14ac:dyDescent="0.25">
      <c r="B28" s="10"/>
      <c r="C28" s="612" t="s">
        <v>861</v>
      </c>
      <c r="D28" s="612"/>
      <c r="E28" s="612"/>
      <c r="F28" s="612"/>
      <c r="G28" s="612"/>
      <c r="H28" s="612"/>
      <c r="I28" s="612"/>
      <c r="J28" s="612"/>
      <c r="K28" s="612"/>
      <c r="L28" s="612"/>
      <c r="M28" s="612"/>
      <c r="N28" s="613"/>
      <c r="O28" s="40"/>
    </row>
    <row r="29" spans="2:15" x14ac:dyDescent="0.25">
      <c r="B29" s="10"/>
      <c r="C29" s="612"/>
      <c r="D29" s="612"/>
      <c r="E29" s="612"/>
      <c r="F29" s="612"/>
      <c r="G29" s="612"/>
      <c r="H29" s="612"/>
      <c r="I29" s="612"/>
      <c r="J29" s="612"/>
      <c r="K29" s="612"/>
      <c r="L29" s="612"/>
      <c r="M29" s="612"/>
      <c r="N29" s="613"/>
      <c r="O29" s="40"/>
    </row>
    <row r="30" spans="2:15" x14ac:dyDescent="0.25">
      <c r="B30" s="10"/>
      <c r="C30" s="609" t="s">
        <v>862</v>
      </c>
      <c r="D30" s="612"/>
      <c r="E30" s="612"/>
      <c r="F30" s="612"/>
      <c r="G30" s="612"/>
      <c r="H30" s="612"/>
      <c r="I30" s="612"/>
      <c r="J30" s="612"/>
      <c r="K30" s="612"/>
      <c r="L30" s="612"/>
      <c r="M30" s="612"/>
      <c r="N30" s="613"/>
      <c r="O30" s="40"/>
    </row>
    <row r="31" spans="2:15" x14ac:dyDescent="0.25">
      <c r="B31" s="10"/>
      <c r="C31" s="612" t="s">
        <v>863</v>
      </c>
      <c r="D31" s="612"/>
      <c r="E31" s="612"/>
      <c r="F31" s="612"/>
      <c r="G31" s="612"/>
      <c r="H31" s="612"/>
      <c r="I31" s="612"/>
      <c r="J31" s="612"/>
      <c r="K31" s="612"/>
      <c r="L31" s="612"/>
      <c r="M31" s="612"/>
      <c r="N31" s="613"/>
      <c r="O31" s="40"/>
    </row>
    <row r="32" spans="2:15" x14ac:dyDescent="0.25">
      <c r="B32" s="10"/>
      <c r="C32" s="612" t="s">
        <v>1106</v>
      </c>
      <c r="D32" s="612"/>
      <c r="E32" s="612"/>
      <c r="F32" s="612"/>
      <c r="G32" s="612"/>
      <c r="H32" s="612"/>
      <c r="I32" s="612"/>
      <c r="J32" s="612"/>
      <c r="K32" s="612"/>
      <c r="L32" s="612"/>
      <c r="M32" s="612"/>
      <c r="N32" s="613"/>
      <c r="O32" s="40"/>
    </row>
    <row r="33" spans="2:15" x14ac:dyDescent="0.25">
      <c r="B33" s="10"/>
      <c r="C33" s="612" t="s">
        <v>383</v>
      </c>
      <c r="D33" s="612"/>
      <c r="E33" s="612"/>
      <c r="F33" s="612"/>
      <c r="G33" s="612"/>
      <c r="H33" s="612"/>
      <c r="I33" s="612"/>
      <c r="J33" s="612"/>
      <c r="K33" s="612"/>
      <c r="L33" s="612"/>
      <c r="M33" s="612"/>
      <c r="N33" s="613"/>
      <c r="O33" s="40"/>
    </row>
    <row r="34" spans="2:15" x14ac:dyDescent="0.25">
      <c r="B34" s="10"/>
      <c r="C34" s="612" t="s">
        <v>385</v>
      </c>
      <c r="D34" s="612"/>
      <c r="E34" s="612"/>
      <c r="F34" s="612"/>
      <c r="G34" s="612"/>
      <c r="H34" s="612"/>
      <c r="I34" s="612"/>
      <c r="J34" s="612"/>
      <c r="K34" s="612"/>
      <c r="L34" s="612"/>
      <c r="M34" s="612"/>
      <c r="N34" s="613"/>
      <c r="O34" s="40"/>
    </row>
    <row r="35" spans="2:15" x14ac:dyDescent="0.25">
      <c r="B35" s="10"/>
      <c r="C35" s="612" t="s">
        <v>386</v>
      </c>
      <c r="D35" s="612"/>
      <c r="E35" s="612"/>
      <c r="F35" s="612"/>
      <c r="G35" s="612"/>
      <c r="H35" s="612"/>
      <c r="I35" s="612"/>
      <c r="J35" s="612"/>
      <c r="K35" s="612"/>
      <c r="L35" s="612"/>
      <c r="M35" s="612"/>
      <c r="N35" s="613"/>
      <c r="O35" s="40"/>
    </row>
    <row r="36" spans="2:15" x14ac:dyDescent="0.25">
      <c r="B36" s="10"/>
      <c r="C36" s="612" t="s">
        <v>384</v>
      </c>
      <c r="D36" s="612"/>
      <c r="E36" s="612"/>
      <c r="F36" s="612"/>
      <c r="G36" s="612"/>
      <c r="H36" s="612"/>
      <c r="I36" s="612"/>
      <c r="J36" s="612"/>
      <c r="K36" s="612"/>
      <c r="L36" s="612"/>
      <c r="M36" s="612"/>
      <c r="N36" s="613"/>
      <c r="O36" s="40"/>
    </row>
    <row r="37" spans="2:15" x14ac:dyDescent="0.25">
      <c r="B37" s="10"/>
      <c r="C37" s="612"/>
      <c r="D37" s="612"/>
      <c r="E37" s="612"/>
      <c r="F37" s="612"/>
      <c r="G37" s="612"/>
      <c r="H37" s="612"/>
      <c r="I37" s="612"/>
      <c r="J37" s="612"/>
      <c r="K37" s="612"/>
      <c r="L37" s="612"/>
      <c r="M37" s="612"/>
      <c r="N37" s="613"/>
      <c r="O37" s="40"/>
    </row>
    <row r="38" spans="2:15" x14ac:dyDescent="0.25">
      <c r="B38" s="10"/>
      <c r="C38" s="609" t="s">
        <v>892</v>
      </c>
      <c r="D38" s="612"/>
      <c r="E38" s="612"/>
      <c r="F38" s="612"/>
      <c r="G38" s="612"/>
      <c r="H38" s="612"/>
      <c r="I38" s="612"/>
      <c r="J38" s="612"/>
      <c r="K38" s="612"/>
      <c r="L38" s="612"/>
      <c r="M38" s="612"/>
      <c r="N38" s="613"/>
      <c r="O38" s="40"/>
    </row>
    <row r="39" spans="2:15" x14ac:dyDescent="0.25">
      <c r="B39" s="10"/>
      <c r="C39" s="612" t="s">
        <v>1102</v>
      </c>
      <c r="D39" s="612"/>
      <c r="E39" s="612"/>
      <c r="F39" s="612"/>
      <c r="G39" s="612"/>
      <c r="H39" s="612"/>
      <c r="I39" s="612"/>
      <c r="J39" s="612"/>
      <c r="K39" s="612"/>
      <c r="L39" s="612"/>
      <c r="M39" s="612"/>
      <c r="N39" s="613"/>
      <c r="O39" s="40"/>
    </row>
    <row r="40" spans="2:15" x14ac:dyDescent="0.25">
      <c r="B40" s="10"/>
      <c r="C40" s="612" t="s">
        <v>1103</v>
      </c>
      <c r="D40" s="612"/>
      <c r="E40" s="612"/>
      <c r="F40" s="612"/>
      <c r="G40" s="612"/>
      <c r="H40" s="612"/>
      <c r="I40" s="612"/>
      <c r="J40" s="612"/>
      <c r="K40" s="612"/>
      <c r="L40" s="612"/>
      <c r="M40" s="612"/>
      <c r="N40" s="613"/>
      <c r="O40" s="40"/>
    </row>
    <row r="41" spans="2:15" x14ac:dyDescent="0.25">
      <c r="B41" s="10"/>
      <c r="C41" s="612" t="s">
        <v>1104</v>
      </c>
      <c r="D41" s="612"/>
      <c r="E41" s="612"/>
      <c r="F41" s="612"/>
      <c r="G41" s="612"/>
      <c r="H41" s="612"/>
      <c r="I41" s="612"/>
      <c r="J41" s="612"/>
      <c r="K41" s="612"/>
      <c r="L41" s="612"/>
      <c r="M41" s="612"/>
      <c r="N41" s="613"/>
      <c r="O41" s="40"/>
    </row>
    <row r="42" spans="2:15" x14ac:dyDescent="0.25">
      <c r="B42" s="10"/>
      <c r="C42" s="612" t="s">
        <v>1105</v>
      </c>
      <c r="D42" s="612"/>
      <c r="E42" s="612"/>
      <c r="F42" s="612"/>
      <c r="G42" s="612"/>
      <c r="H42" s="612"/>
      <c r="I42" s="612"/>
      <c r="J42" s="612"/>
      <c r="K42" s="612"/>
      <c r="L42" s="612"/>
      <c r="M42" s="612"/>
      <c r="N42" s="613"/>
      <c r="O42" s="40"/>
    </row>
    <row r="43" spans="2:15" x14ac:dyDescent="0.25">
      <c r="B43" s="10"/>
      <c r="C43" s="612"/>
      <c r="D43" s="612"/>
      <c r="E43" s="612"/>
      <c r="F43" s="612"/>
      <c r="G43" s="612"/>
      <c r="H43" s="612"/>
      <c r="I43" s="612"/>
      <c r="J43" s="612"/>
      <c r="K43" s="612"/>
      <c r="L43" s="612"/>
      <c r="M43" s="612"/>
      <c r="N43" s="613"/>
      <c r="O43" s="40"/>
    </row>
    <row r="44" spans="2:15" x14ac:dyDescent="0.25">
      <c r="B44" s="10"/>
      <c r="C44" s="609" t="s">
        <v>63</v>
      </c>
      <c r="D44" s="612"/>
      <c r="E44" s="612"/>
      <c r="F44" s="612"/>
      <c r="G44" s="612"/>
      <c r="H44" s="612" t="s">
        <v>859</v>
      </c>
      <c r="I44" s="612"/>
      <c r="J44" s="612"/>
      <c r="K44" s="612"/>
      <c r="L44" s="612"/>
      <c r="M44" s="612"/>
      <c r="N44" s="613"/>
      <c r="O44" s="40"/>
    </row>
    <row r="45" spans="2:15" x14ac:dyDescent="0.25">
      <c r="B45" s="10"/>
      <c r="C45" s="612"/>
      <c r="D45" s="612"/>
      <c r="E45" s="612"/>
      <c r="F45" s="612"/>
      <c r="G45" s="612"/>
      <c r="H45" s="612"/>
      <c r="I45" s="612"/>
      <c r="J45" s="612"/>
      <c r="K45" s="612"/>
      <c r="L45" s="612"/>
      <c r="M45" s="612"/>
      <c r="N45" s="613"/>
      <c r="O45" s="40"/>
    </row>
    <row r="46" spans="2:15" x14ac:dyDescent="0.25">
      <c r="B46" s="10"/>
      <c r="C46" s="609" t="s">
        <v>1410</v>
      </c>
      <c r="D46" s="612"/>
      <c r="E46" s="612"/>
      <c r="F46" s="612"/>
      <c r="G46" s="612"/>
      <c r="H46" s="612" t="s">
        <v>909</v>
      </c>
      <c r="I46" s="612"/>
      <c r="J46" s="612"/>
      <c r="K46" s="612"/>
      <c r="L46" s="612"/>
      <c r="M46" s="612"/>
      <c r="N46" s="613"/>
      <c r="O46" s="40"/>
    </row>
    <row r="47" spans="2:15" x14ac:dyDescent="0.25">
      <c r="B47" s="10"/>
      <c r="C47" s="609" t="s">
        <v>254</v>
      </c>
      <c r="D47" s="612"/>
      <c r="E47" s="612"/>
      <c r="F47" s="612"/>
      <c r="G47" s="612"/>
      <c r="H47" s="612"/>
      <c r="I47" s="612"/>
      <c r="J47" s="612"/>
      <c r="K47" s="612"/>
      <c r="L47" s="612"/>
      <c r="M47" s="612"/>
      <c r="N47" s="613"/>
      <c r="O47" s="40"/>
    </row>
    <row r="48" spans="2:15" x14ac:dyDescent="0.25">
      <c r="B48" s="10"/>
      <c r="C48" s="609" t="s">
        <v>255</v>
      </c>
      <c r="D48" s="612"/>
      <c r="E48" s="612"/>
      <c r="F48" s="612"/>
      <c r="G48" s="612"/>
      <c r="H48" s="612"/>
      <c r="I48" s="612"/>
      <c r="J48" s="612"/>
      <c r="K48" s="612"/>
      <c r="L48" s="612"/>
      <c r="M48" s="612"/>
      <c r="N48" s="613"/>
      <c r="O48" s="40"/>
    </row>
    <row r="49" spans="2:15" x14ac:dyDescent="0.25">
      <c r="B49" s="10"/>
      <c r="C49" s="612"/>
      <c r="D49" s="612"/>
      <c r="E49" s="612"/>
      <c r="F49" s="612"/>
      <c r="G49" s="612"/>
      <c r="H49" s="612"/>
      <c r="I49" s="612"/>
      <c r="J49" s="612"/>
      <c r="K49" s="612"/>
      <c r="L49" s="612"/>
      <c r="M49" s="612"/>
      <c r="N49" s="613"/>
      <c r="O49" s="40"/>
    </row>
    <row r="50" spans="2:15" x14ac:dyDescent="0.25">
      <c r="B50" s="10"/>
      <c r="C50" s="609" t="s">
        <v>64</v>
      </c>
      <c r="D50" s="612"/>
      <c r="E50" s="612"/>
      <c r="F50" s="612"/>
      <c r="G50" s="612"/>
      <c r="H50" s="612" t="s">
        <v>1146</v>
      </c>
      <c r="I50" s="612"/>
      <c r="J50" s="612"/>
      <c r="K50" s="612" t="s">
        <v>261</v>
      </c>
      <c r="L50" s="82"/>
      <c r="M50" s="612"/>
      <c r="N50" s="575">
        <v>39552</v>
      </c>
      <c r="O50" s="40"/>
    </row>
    <row r="51" spans="2:15" x14ac:dyDescent="0.25">
      <c r="B51" s="10"/>
      <c r="C51" s="612"/>
      <c r="D51" s="612"/>
      <c r="E51" s="612"/>
      <c r="F51" s="612"/>
      <c r="G51" s="612"/>
      <c r="H51" s="424" t="s">
        <v>1147</v>
      </c>
      <c r="I51" s="424"/>
      <c r="J51" s="424"/>
      <c r="K51" s="612" t="s">
        <v>257</v>
      </c>
      <c r="L51" s="82"/>
      <c r="M51" s="612"/>
      <c r="N51" s="409">
        <v>42522</v>
      </c>
      <c r="O51" s="40"/>
    </row>
    <row r="52" spans="2:15" ht="13.8" thickBot="1" x14ac:dyDescent="0.3">
      <c r="B52" s="34"/>
      <c r="C52" s="6"/>
      <c r="D52" s="6"/>
      <c r="E52" s="6"/>
      <c r="F52" s="6"/>
      <c r="G52" s="6"/>
      <c r="H52" s="6" t="s">
        <v>1148</v>
      </c>
      <c r="I52" s="6"/>
      <c r="J52" s="6"/>
      <c r="K52" s="6"/>
      <c r="L52" s="85"/>
      <c r="M52" s="6"/>
      <c r="N52" s="1902"/>
      <c r="O52" s="50"/>
    </row>
    <row r="53" spans="2:15" x14ac:dyDescent="0.25">
      <c r="J53" s="4"/>
    </row>
  </sheetData>
  <mergeCells count="5">
    <mergeCell ref="B4:N4"/>
    <mergeCell ref="B7:F7"/>
    <mergeCell ref="C25:F25"/>
    <mergeCell ref="B5:O5"/>
    <mergeCell ref="B6:O6"/>
  </mergeCells>
  <phoneticPr fontId="57" type="noConversion"/>
  <printOptions horizontalCentered="1"/>
  <pageMargins left="0.1" right="0.15" top="1" bottom="0.75" header="0.69" footer="0"/>
  <pageSetup scale="72" fitToHeight="15" orientation="landscape" r:id="rId1"/>
  <headerFooter alignWithMargins="0">
    <oddFooter>&amp;L&amp;"Times New Roman,Regular"&amp;9
Journal Entry Control Log
June 2016
&amp;R&amp;P of &amp;N
&amp;D   &amp;T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showGridLines="0" topLeftCell="A4" zoomScaleNormal="100" workbookViewId="0">
      <selection activeCell="H21" sqref="H21"/>
    </sheetView>
  </sheetViews>
  <sheetFormatPr defaultColWidth="7.88671875" defaultRowHeight="13.2" x14ac:dyDescent="0.25"/>
  <cols>
    <col min="1" max="1" width="7.88671875" style="1"/>
    <col min="2" max="2" width="10.109375" style="1" customWidth="1"/>
    <col min="3" max="3" width="46.5546875" style="1" customWidth="1"/>
    <col min="4" max="9" width="7.109375" style="1" customWidth="1"/>
    <col min="10" max="10" width="8.109375" style="1" customWidth="1"/>
    <col min="11" max="11" width="12.44140625" style="1" bestFit="1" customWidth="1"/>
    <col min="12" max="12" width="14.44140625" style="1" customWidth="1"/>
    <col min="13" max="13" width="5.5546875" style="1" customWidth="1"/>
    <col min="14" max="14" width="12.44140625" style="1" bestFit="1" customWidth="1"/>
    <col min="15" max="16384" width="7.88671875" style="1"/>
  </cols>
  <sheetData>
    <row r="1" spans="2:14" x14ac:dyDescent="0.25">
      <c r="J1" s="406" t="s">
        <v>82</v>
      </c>
      <c r="K1" s="69"/>
      <c r="L1" s="69"/>
    </row>
    <row r="2" spans="2:14" ht="25.5" customHeight="1" x14ac:dyDescent="0.25">
      <c r="J2" s="406" t="s">
        <v>85</v>
      </c>
      <c r="K2" s="300"/>
      <c r="L2" s="300"/>
    </row>
    <row r="3" spans="2:14" ht="13.8" thickBot="1" x14ac:dyDescent="0.3">
      <c r="B3" s="515"/>
      <c r="C3" s="515"/>
    </row>
    <row r="4" spans="2:14" ht="15.6" x14ac:dyDescent="0.3">
      <c r="B4" s="2271" t="s">
        <v>1403</v>
      </c>
      <c r="C4" s="2272"/>
      <c r="D4" s="2272"/>
      <c r="E4" s="2272"/>
      <c r="F4" s="2272"/>
      <c r="G4" s="2272"/>
      <c r="H4" s="2272"/>
      <c r="I4" s="2272"/>
      <c r="J4" s="2272"/>
      <c r="K4" s="2272"/>
      <c r="L4" s="2272"/>
      <c r="M4" s="45"/>
    </row>
    <row r="5" spans="2:14" s="607" customFormat="1" ht="15.6" x14ac:dyDescent="0.3">
      <c r="B5" s="1261"/>
      <c r="C5" s="1262"/>
      <c r="D5" s="1262"/>
      <c r="E5" s="1262" t="s">
        <v>1374</v>
      </c>
      <c r="F5" s="1262"/>
      <c r="G5" s="1262"/>
      <c r="H5" s="1262"/>
      <c r="I5" s="1262"/>
      <c r="J5" s="1262"/>
      <c r="K5" s="1262"/>
      <c r="L5" s="1262"/>
      <c r="M5" s="46"/>
    </row>
    <row r="6" spans="2:14" ht="15.6" x14ac:dyDescent="0.3">
      <c r="B6" s="2274" t="s">
        <v>1378</v>
      </c>
      <c r="C6" s="2275"/>
      <c r="D6" s="2275"/>
      <c r="E6" s="2275"/>
      <c r="F6" s="2275"/>
      <c r="G6" s="2275"/>
      <c r="H6" s="2275"/>
      <c r="I6" s="2275"/>
      <c r="J6" s="2275"/>
      <c r="K6" s="2275"/>
      <c r="L6" s="2275"/>
      <c r="M6" s="46"/>
    </row>
    <row r="7" spans="2:14" ht="15.6" x14ac:dyDescent="0.3">
      <c r="B7" s="2283" t="s">
        <v>1407</v>
      </c>
      <c r="C7" s="2284"/>
      <c r="D7" s="2284"/>
      <c r="E7" s="2"/>
      <c r="F7" s="2"/>
      <c r="G7" s="2"/>
      <c r="H7" s="2"/>
      <c r="I7" s="2"/>
      <c r="J7" s="2"/>
      <c r="K7" s="2"/>
      <c r="L7" s="2"/>
      <c r="M7" s="46"/>
    </row>
    <row r="8" spans="2:14" x14ac:dyDescent="0.25">
      <c r="B8" s="10" t="s">
        <v>19</v>
      </c>
      <c r="C8" s="3"/>
      <c r="D8" s="3"/>
      <c r="E8" s="3"/>
      <c r="F8" s="4"/>
      <c r="G8" s="4"/>
      <c r="H8" s="83" t="s">
        <v>967</v>
      </c>
      <c r="I8" s="4"/>
      <c r="J8" s="4"/>
      <c r="K8" s="4"/>
      <c r="L8" s="4"/>
      <c r="M8" s="40"/>
      <c r="N8" s="5"/>
    </row>
    <row r="9" spans="2:14" x14ac:dyDescent="0.25">
      <c r="B9" s="47" t="s">
        <v>1162</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x14ac:dyDescent="0.25">
      <c r="B14" s="10"/>
      <c r="C14" s="4"/>
      <c r="D14" s="4"/>
      <c r="E14" s="4"/>
      <c r="F14" s="4"/>
      <c r="G14" s="4"/>
      <c r="H14" s="4"/>
      <c r="I14" s="4"/>
      <c r="J14" s="4"/>
      <c r="K14" s="4"/>
      <c r="L14" s="4"/>
      <c r="M14" s="40"/>
      <c r="N14" s="5"/>
    </row>
    <row r="15" spans="2:14" ht="13.8" thickBot="1" x14ac:dyDescent="0.3">
      <c r="B15" s="10"/>
      <c r="C15" s="4"/>
      <c r="D15" s="4"/>
      <c r="E15" s="4"/>
      <c r="F15" s="4"/>
      <c r="G15" s="4"/>
      <c r="H15" s="4"/>
      <c r="I15" s="4"/>
      <c r="J15" s="4"/>
      <c r="K15" s="4"/>
      <c r="L15" s="4"/>
      <c r="M15" s="40"/>
      <c r="N15" s="5"/>
    </row>
    <row r="16" spans="2:14" x14ac:dyDescent="0.25">
      <c r="B16" s="56" t="s">
        <v>1380</v>
      </c>
      <c r="C16" s="7" t="s">
        <v>1367</v>
      </c>
      <c r="D16" s="8" t="s">
        <v>1368</v>
      </c>
      <c r="E16" s="8" t="s">
        <v>1377</v>
      </c>
      <c r="F16" s="8" t="s">
        <v>1369</v>
      </c>
      <c r="G16" s="8" t="s">
        <v>1370</v>
      </c>
      <c r="H16" s="8" t="s">
        <v>1122</v>
      </c>
      <c r="I16" s="8" t="s">
        <v>1120</v>
      </c>
      <c r="J16" s="8"/>
      <c r="K16" s="8" t="s">
        <v>1371</v>
      </c>
      <c r="L16" s="9" t="s">
        <v>1371</v>
      </c>
      <c r="M16" s="40"/>
      <c r="N16" s="5"/>
    </row>
    <row r="17" spans="2:14" x14ac:dyDescent="0.25">
      <c r="B17" s="10"/>
      <c r="C17" s="10"/>
      <c r="D17" s="4"/>
      <c r="E17" s="4"/>
      <c r="F17" s="4"/>
      <c r="G17" s="4"/>
      <c r="H17" s="11" t="s">
        <v>1993</v>
      </c>
      <c r="I17" s="11" t="s">
        <v>1119</v>
      </c>
      <c r="J17" s="4"/>
      <c r="K17" s="11" t="s">
        <v>1372</v>
      </c>
      <c r="L17" s="12" t="s">
        <v>1373</v>
      </c>
      <c r="M17" s="40"/>
      <c r="N17" s="5"/>
    </row>
    <row r="18" spans="2:14" ht="6.75" customHeight="1" thickBot="1" x14ac:dyDescent="0.3">
      <c r="B18" s="10"/>
      <c r="C18" s="13"/>
      <c r="D18" s="14"/>
      <c r="E18" s="14"/>
      <c r="F18" s="14"/>
      <c r="G18" s="14"/>
      <c r="H18" s="14"/>
      <c r="I18" s="14"/>
      <c r="J18" s="14"/>
      <c r="K18" s="15"/>
      <c r="L18" s="16"/>
      <c r="M18" s="40"/>
      <c r="N18" s="5"/>
    </row>
    <row r="19" spans="2:14" ht="13.8" thickTop="1" x14ac:dyDescent="0.25">
      <c r="B19" s="10" t="s">
        <v>1375</v>
      </c>
      <c r="C19" s="1106" t="s">
        <v>1143</v>
      </c>
      <c r="D19" s="4"/>
      <c r="E19" s="4"/>
      <c r="F19" s="4"/>
      <c r="G19" s="4"/>
      <c r="H19" s="4"/>
      <c r="I19" s="4"/>
      <c r="J19" s="4"/>
      <c r="K19" s="18"/>
      <c r="L19" s="19"/>
      <c r="M19" s="40"/>
      <c r="N19" s="5"/>
    </row>
    <row r="20" spans="2:14" x14ac:dyDescent="0.25">
      <c r="B20" s="10"/>
      <c r="C20" s="1107" t="s">
        <v>1142</v>
      </c>
      <c r="D20" s="21" t="s">
        <v>262</v>
      </c>
      <c r="E20" s="21" t="s">
        <v>907</v>
      </c>
      <c r="F20" s="21" t="s">
        <v>262</v>
      </c>
      <c r="G20" s="21" t="s">
        <v>262</v>
      </c>
      <c r="H20" s="21" t="s">
        <v>1161</v>
      </c>
      <c r="I20" s="21"/>
      <c r="J20" s="4"/>
      <c r="K20" s="22">
        <v>475000</v>
      </c>
      <c r="L20" s="23"/>
      <c r="M20" s="40"/>
      <c r="N20" s="5"/>
    </row>
    <row r="21" spans="2:14" x14ac:dyDescent="0.25">
      <c r="B21" s="10"/>
      <c r="C21" s="1106" t="s">
        <v>1156</v>
      </c>
      <c r="D21" s="21"/>
      <c r="E21" s="21"/>
      <c r="F21" s="21"/>
      <c r="G21" s="21"/>
      <c r="H21" s="21"/>
      <c r="I21" s="21"/>
      <c r="J21" s="4"/>
      <c r="K21" s="22"/>
      <c r="L21" s="23"/>
      <c r="M21" s="40"/>
      <c r="N21" s="5"/>
    </row>
    <row r="22" spans="2:14" x14ac:dyDescent="0.25">
      <c r="B22" s="10"/>
      <c r="C22" s="1107" t="s">
        <v>1157</v>
      </c>
      <c r="D22" s="21" t="s">
        <v>262</v>
      </c>
      <c r="E22" s="21" t="s">
        <v>907</v>
      </c>
      <c r="F22" s="21" t="s">
        <v>262</v>
      </c>
      <c r="G22" s="21" t="s">
        <v>262</v>
      </c>
      <c r="H22" s="21" t="s">
        <v>1161</v>
      </c>
      <c r="I22" s="21"/>
      <c r="J22" s="4"/>
      <c r="K22" s="22"/>
      <c r="L22" s="23">
        <v>475000</v>
      </c>
      <c r="M22" s="40"/>
      <c r="N22" s="5"/>
    </row>
    <row r="23" spans="2:14" x14ac:dyDescent="0.25">
      <c r="B23" s="10"/>
      <c r="C23" s="1107"/>
      <c r="D23" s="21"/>
      <c r="E23" s="21"/>
      <c r="F23" s="21"/>
      <c r="G23" s="21"/>
      <c r="H23" s="21"/>
      <c r="I23" s="21"/>
      <c r="J23" s="4"/>
      <c r="K23" s="22"/>
      <c r="L23" s="23"/>
      <c r="M23" s="40"/>
      <c r="N23" s="5"/>
    </row>
    <row r="24" spans="2:14" x14ac:dyDescent="0.25">
      <c r="B24" s="10"/>
      <c r="C24" s="1106" t="s">
        <v>1156</v>
      </c>
      <c r="D24" s="21"/>
      <c r="E24" s="21"/>
      <c r="F24" s="21"/>
      <c r="G24" s="21"/>
      <c r="H24" s="21"/>
      <c r="I24" s="21"/>
      <c r="J24" s="4"/>
      <c r="K24" s="22"/>
      <c r="L24" s="23"/>
      <c r="M24" s="40"/>
      <c r="N24" s="5"/>
    </row>
    <row r="25" spans="2:14" x14ac:dyDescent="0.25">
      <c r="B25" s="10"/>
      <c r="C25" s="1107" t="s">
        <v>1157</v>
      </c>
      <c r="D25" s="21" t="s">
        <v>262</v>
      </c>
      <c r="E25" s="21" t="s">
        <v>907</v>
      </c>
      <c r="F25" s="21" t="s">
        <v>262</v>
      </c>
      <c r="G25" s="21" t="s">
        <v>262</v>
      </c>
      <c r="H25" s="21" t="s">
        <v>1161</v>
      </c>
      <c r="I25" s="21"/>
      <c r="J25" s="4"/>
      <c r="K25" s="22">
        <v>25000</v>
      </c>
      <c r="L25" s="23"/>
      <c r="M25" s="40"/>
      <c r="N25" s="5"/>
    </row>
    <row r="26" spans="2:14" x14ac:dyDescent="0.25">
      <c r="B26" s="10"/>
      <c r="C26" s="1106" t="s">
        <v>1155</v>
      </c>
      <c r="D26" s="21"/>
      <c r="E26" s="21"/>
      <c r="F26" s="21"/>
      <c r="G26" s="21"/>
      <c r="H26" s="21"/>
      <c r="I26" s="21"/>
      <c r="J26" s="4"/>
      <c r="K26" s="24"/>
      <c r="L26" s="25"/>
      <c r="M26" s="40"/>
      <c r="N26" s="5"/>
    </row>
    <row r="27" spans="2:14" x14ac:dyDescent="0.25">
      <c r="B27" s="10"/>
      <c r="C27" s="1107" t="s">
        <v>1154</v>
      </c>
      <c r="D27" s="21" t="s">
        <v>262</v>
      </c>
      <c r="E27" s="21" t="s">
        <v>907</v>
      </c>
      <c r="F27" s="21" t="s">
        <v>262</v>
      </c>
      <c r="G27" s="21" t="s">
        <v>262</v>
      </c>
      <c r="H27" s="21" t="s">
        <v>1161</v>
      </c>
      <c r="I27" s="21"/>
      <c r="J27" s="4"/>
      <c r="K27" s="22"/>
      <c r="L27" s="23">
        <v>25000</v>
      </c>
      <c r="M27" s="40"/>
      <c r="N27" s="26"/>
    </row>
    <row r="28" spans="2:14" ht="13.8" thickBot="1" x14ac:dyDescent="0.3">
      <c r="B28" s="10"/>
      <c r="C28" s="20"/>
      <c r="D28" s="21"/>
      <c r="E28" s="21"/>
      <c r="F28" s="21"/>
      <c r="G28" s="21"/>
      <c r="H28" s="21"/>
      <c r="I28" s="21"/>
      <c r="J28" s="4"/>
      <c r="K28" s="22"/>
      <c r="L28" s="23"/>
      <c r="M28" s="40"/>
      <c r="N28" s="5"/>
    </row>
    <row r="29" spans="2:14" x14ac:dyDescent="0.25">
      <c r="B29" s="10"/>
      <c r="C29" s="27"/>
      <c r="D29" s="28"/>
      <c r="E29" s="28"/>
      <c r="F29" s="28"/>
      <c r="G29" s="28"/>
      <c r="H29" s="28"/>
      <c r="I29" s="28"/>
      <c r="J29" s="29"/>
      <c r="K29" s="30"/>
      <c r="L29" s="31"/>
      <c r="M29" s="40"/>
      <c r="N29" s="5"/>
    </row>
    <row r="30" spans="2:14" ht="13.8" thickBot="1" x14ac:dyDescent="0.3">
      <c r="B30" s="10"/>
      <c r="C30" s="10"/>
      <c r="D30" s="4"/>
      <c r="E30" s="4"/>
      <c r="F30" s="4"/>
      <c r="G30" s="4"/>
      <c r="H30" s="4"/>
      <c r="I30" s="4"/>
      <c r="J30" s="4"/>
      <c r="K30" s="32">
        <f>SUM(K20:K29)</f>
        <v>500000</v>
      </c>
      <c r="L30" s="33">
        <f>SUM(L20:L29)</f>
        <v>500000</v>
      </c>
      <c r="M30" s="40"/>
      <c r="N30" s="84"/>
    </row>
    <row r="31" spans="2:14" ht="14.4" thickTop="1" thickBot="1" x14ac:dyDescent="0.3">
      <c r="B31" s="10"/>
      <c r="C31" s="34"/>
      <c r="D31" s="6"/>
      <c r="E31" s="6"/>
      <c r="F31" s="6"/>
      <c r="G31" s="6"/>
      <c r="H31" s="6"/>
      <c r="I31" s="6"/>
      <c r="J31" s="6"/>
      <c r="K31" s="35"/>
      <c r="L31" s="36">
        <f>+L30-K30</f>
        <v>0</v>
      </c>
      <c r="M31" s="40"/>
    </row>
    <row r="32" spans="2:14" x14ac:dyDescent="0.25">
      <c r="B32" s="10"/>
      <c r="C32" s="4"/>
      <c r="D32" s="4"/>
      <c r="E32" s="4"/>
      <c r="F32" s="4"/>
      <c r="G32" s="4"/>
      <c r="H32" s="4"/>
      <c r="I32" s="4"/>
      <c r="J32" s="4"/>
      <c r="K32" s="4"/>
      <c r="L32" s="4"/>
      <c r="M32" s="40"/>
    </row>
    <row r="33" spans="2:13" x14ac:dyDescent="0.25">
      <c r="B33" s="10"/>
      <c r="C33" s="2279" t="s">
        <v>1409</v>
      </c>
      <c r="D33" s="2279"/>
      <c r="E33" s="4"/>
      <c r="F33" s="4"/>
      <c r="G33" s="4"/>
      <c r="H33" s="4"/>
      <c r="I33" s="4"/>
      <c r="J33" s="4"/>
      <c r="K33" s="4"/>
      <c r="L33" s="37"/>
      <c r="M33" s="40"/>
    </row>
    <row r="34" spans="2:13" x14ac:dyDescent="0.25">
      <c r="B34" s="10"/>
      <c r="C34" s="4" t="s">
        <v>387</v>
      </c>
      <c r="D34" s="4"/>
      <c r="E34" s="4"/>
      <c r="F34" s="4"/>
      <c r="G34" s="4"/>
      <c r="H34" s="4"/>
      <c r="I34" s="4"/>
      <c r="J34" s="4"/>
      <c r="K34" s="4"/>
      <c r="L34" s="37"/>
      <c r="M34" s="40"/>
    </row>
    <row r="35" spans="2:13" x14ac:dyDescent="0.25">
      <c r="B35" s="10"/>
      <c r="C35" s="4" t="s">
        <v>388</v>
      </c>
      <c r="D35" s="4"/>
      <c r="E35" s="4"/>
      <c r="F35" s="4"/>
      <c r="G35" s="4"/>
      <c r="H35" s="4"/>
      <c r="I35" s="4"/>
      <c r="J35" s="4"/>
      <c r="K35" s="4"/>
      <c r="L35" s="37"/>
      <c r="M35" s="40"/>
    </row>
    <row r="36" spans="2:13" x14ac:dyDescent="0.25">
      <c r="B36" s="10"/>
      <c r="C36" s="4" t="s">
        <v>389</v>
      </c>
      <c r="D36" s="4"/>
      <c r="E36" s="4"/>
      <c r="F36" s="4"/>
      <c r="G36" s="4"/>
      <c r="H36" s="4"/>
      <c r="I36" s="4"/>
      <c r="J36" s="4"/>
      <c r="K36" s="4"/>
      <c r="L36" s="37"/>
      <c r="M36" s="40"/>
    </row>
    <row r="37" spans="2:13" x14ac:dyDescent="0.25">
      <c r="B37" s="10"/>
      <c r="C37" s="4"/>
      <c r="D37" s="4"/>
      <c r="E37" s="4"/>
      <c r="F37" s="4"/>
      <c r="G37" s="4"/>
      <c r="H37" s="4"/>
      <c r="I37" s="4"/>
      <c r="J37" s="4"/>
      <c r="K37" s="4"/>
      <c r="L37" s="37"/>
      <c r="M37" s="40"/>
    </row>
    <row r="38" spans="2:13" x14ac:dyDescent="0.25">
      <c r="B38" s="10"/>
      <c r="C38" s="3" t="s">
        <v>862</v>
      </c>
      <c r="D38" s="4"/>
      <c r="E38" s="4"/>
      <c r="F38" s="4"/>
      <c r="G38" s="4"/>
      <c r="H38" s="4"/>
      <c r="I38" s="4"/>
      <c r="J38" s="4"/>
      <c r="K38" s="4"/>
      <c r="L38" s="37"/>
      <c r="M38" s="40"/>
    </row>
    <row r="39" spans="2:13" x14ac:dyDescent="0.25">
      <c r="B39" s="10"/>
      <c r="C39" s="4" t="s">
        <v>390</v>
      </c>
      <c r="D39" s="4"/>
      <c r="E39" s="4"/>
      <c r="F39" s="4"/>
      <c r="G39" s="4"/>
      <c r="H39" s="4"/>
      <c r="I39" s="4"/>
      <c r="J39" s="4"/>
      <c r="K39" s="4"/>
      <c r="L39" s="37"/>
      <c r="M39" s="40"/>
    </row>
    <row r="40" spans="2:13" x14ac:dyDescent="0.25">
      <c r="B40" s="10"/>
      <c r="C40" s="4" t="s">
        <v>1536</v>
      </c>
      <c r="D40" s="4"/>
      <c r="E40" s="4"/>
      <c r="F40" s="4"/>
      <c r="G40" s="4"/>
      <c r="H40" s="4"/>
      <c r="I40" s="4"/>
      <c r="J40" s="4"/>
      <c r="K40" s="4"/>
      <c r="L40" s="37"/>
      <c r="M40" s="40"/>
    </row>
    <row r="41" spans="2:13" x14ac:dyDescent="0.25">
      <c r="B41" s="10"/>
      <c r="C41" s="4" t="s">
        <v>1551</v>
      </c>
      <c r="D41" s="4"/>
      <c r="E41" s="4"/>
      <c r="F41" s="4"/>
      <c r="G41" s="4"/>
      <c r="H41" s="4"/>
      <c r="I41" s="4"/>
      <c r="J41" s="4"/>
      <c r="K41" s="4"/>
      <c r="L41" s="37"/>
      <c r="M41" s="40"/>
    </row>
    <row r="42" spans="2:13" x14ac:dyDescent="0.25">
      <c r="B42" s="10"/>
      <c r="C42" s="4" t="s">
        <v>1550</v>
      </c>
      <c r="D42" s="4"/>
      <c r="E42" s="4"/>
      <c r="F42" s="4"/>
      <c r="G42" s="4"/>
      <c r="H42" s="4"/>
      <c r="I42" s="4"/>
      <c r="J42" s="4"/>
      <c r="K42" s="4"/>
      <c r="L42" s="37"/>
      <c r="M42" s="40"/>
    </row>
    <row r="43" spans="2:13" x14ac:dyDescent="0.25">
      <c r="B43" s="10"/>
      <c r="C43" s="4" t="s">
        <v>1548</v>
      </c>
      <c r="D43" s="4"/>
      <c r="E43" s="4"/>
      <c r="F43" s="4"/>
      <c r="G43" s="4"/>
      <c r="H43" s="4"/>
      <c r="I43" s="4"/>
      <c r="J43" s="4"/>
      <c r="K43" s="4"/>
      <c r="L43" s="37"/>
      <c r="M43" s="40"/>
    </row>
    <row r="44" spans="2:13" x14ac:dyDescent="0.25">
      <c r="B44" s="10"/>
      <c r="C44" s="4" t="s">
        <v>1549</v>
      </c>
      <c r="D44" s="4"/>
      <c r="E44" s="4"/>
      <c r="F44" s="4"/>
      <c r="G44" s="4"/>
      <c r="H44" s="4"/>
      <c r="I44" s="4"/>
      <c r="J44" s="4"/>
      <c r="K44" s="4"/>
      <c r="L44" s="37"/>
      <c r="M44" s="40"/>
    </row>
    <row r="45" spans="2:13" x14ac:dyDescent="0.25">
      <c r="B45" s="10"/>
      <c r="C45" s="4"/>
      <c r="D45" s="4"/>
      <c r="E45" s="4"/>
      <c r="F45" s="4"/>
      <c r="G45" s="4"/>
      <c r="H45" s="4"/>
      <c r="I45" s="4"/>
      <c r="J45" s="4"/>
      <c r="K45" s="4"/>
      <c r="L45" s="37"/>
      <c r="M45" s="40"/>
    </row>
    <row r="46" spans="2:13" x14ac:dyDescent="0.25">
      <c r="B46" s="10"/>
      <c r="C46" s="3" t="s">
        <v>892</v>
      </c>
      <c r="D46" s="4"/>
      <c r="E46" s="4"/>
      <c r="F46" s="4"/>
      <c r="G46" s="4"/>
      <c r="H46" s="4"/>
      <c r="I46" s="4"/>
      <c r="J46" s="4"/>
      <c r="K46" s="4"/>
      <c r="L46" s="37"/>
      <c r="M46" s="40"/>
    </row>
    <row r="47" spans="2:13" x14ac:dyDescent="0.25">
      <c r="B47" s="10"/>
      <c r="C47" s="38" t="s">
        <v>1552</v>
      </c>
      <c r="D47" s="4"/>
      <c r="E47" s="4"/>
      <c r="F47" s="4"/>
      <c r="G47" s="4"/>
      <c r="H47" s="4"/>
      <c r="I47" s="4"/>
      <c r="J47" s="4"/>
      <c r="K47" s="4"/>
      <c r="L47" s="37"/>
      <c r="M47" s="40"/>
    </row>
    <row r="48" spans="2:13" x14ac:dyDescent="0.25">
      <c r="B48" s="10"/>
      <c r="C48" s="38" t="s">
        <v>1537</v>
      </c>
      <c r="D48" s="4"/>
      <c r="E48" s="4"/>
      <c r="F48" s="4"/>
      <c r="G48" s="4"/>
      <c r="H48" s="4"/>
      <c r="I48" s="4"/>
      <c r="J48" s="4"/>
      <c r="K48" s="4"/>
      <c r="L48" s="37"/>
      <c r="M48" s="40"/>
    </row>
    <row r="49" spans="2:14" x14ac:dyDescent="0.25">
      <c r="B49" s="10"/>
      <c r="C49" s="3"/>
      <c r="D49" s="4"/>
      <c r="E49" s="4"/>
      <c r="F49" s="4"/>
      <c r="G49" s="4"/>
      <c r="H49" s="4"/>
      <c r="I49" s="4"/>
      <c r="J49" s="4"/>
      <c r="K49" s="4"/>
      <c r="L49" s="37"/>
      <c r="M49" s="40"/>
    </row>
    <row r="50" spans="2:14" x14ac:dyDescent="0.25">
      <c r="B50" s="47"/>
      <c r="C50" s="3" t="s">
        <v>962</v>
      </c>
      <c r="D50" s="3"/>
      <c r="E50" s="3"/>
      <c r="F50" s="38" t="s">
        <v>1158</v>
      </c>
      <c r="G50" s="3"/>
      <c r="H50" s="3"/>
      <c r="I50" s="3"/>
      <c r="J50" s="3"/>
      <c r="K50" s="3"/>
      <c r="L50" s="37"/>
      <c r="M50" s="40"/>
    </row>
    <row r="51" spans="2:14" x14ac:dyDescent="0.25">
      <c r="B51" s="47"/>
      <c r="C51" s="3"/>
      <c r="D51" s="3"/>
      <c r="E51" s="3"/>
      <c r="F51" s="38" t="s">
        <v>1034</v>
      </c>
      <c r="G51" s="3"/>
      <c r="H51" s="3"/>
      <c r="I51" s="3"/>
      <c r="J51" s="3"/>
      <c r="K51" s="3"/>
      <c r="L51" s="37"/>
      <c r="M51" s="40"/>
      <c r="N51" s="112"/>
    </row>
    <row r="52" spans="2:14" x14ac:dyDescent="0.25">
      <c r="B52" s="47"/>
      <c r="C52" s="3" t="s">
        <v>1410</v>
      </c>
      <c r="D52" s="3"/>
      <c r="E52" s="38" t="s">
        <v>909</v>
      </c>
      <c r="F52" s="3"/>
      <c r="G52" s="3"/>
      <c r="H52" s="3"/>
      <c r="I52" s="3"/>
      <c r="J52" s="3"/>
      <c r="K52" s="3"/>
      <c r="L52" s="37"/>
      <c r="M52" s="40"/>
    </row>
    <row r="53" spans="2:14" x14ac:dyDescent="0.25">
      <c r="B53" s="47"/>
      <c r="C53" s="3" t="s">
        <v>254</v>
      </c>
      <c r="D53" s="3"/>
      <c r="E53" s="38"/>
      <c r="F53" s="3"/>
      <c r="G53" s="3"/>
      <c r="H53" s="3"/>
      <c r="I53" s="3"/>
      <c r="J53" s="3"/>
      <c r="K53" s="3"/>
      <c r="L53" s="37"/>
      <c r="M53" s="40"/>
    </row>
    <row r="54" spans="2:14" x14ac:dyDescent="0.25">
      <c r="B54" s="47"/>
      <c r="C54" s="3" t="s">
        <v>255</v>
      </c>
      <c r="D54" s="3"/>
      <c r="E54" s="3"/>
      <c r="F54" s="3"/>
      <c r="G54" s="3"/>
      <c r="H54" s="3"/>
      <c r="I54" s="3"/>
      <c r="J54" s="3"/>
      <c r="K54" s="3"/>
      <c r="L54" s="37"/>
      <c r="M54" s="40"/>
    </row>
    <row r="55" spans="2:14" x14ac:dyDescent="0.25">
      <c r="B55" s="47"/>
      <c r="C55" s="3"/>
      <c r="D55" s="3"/>
      <c r="E55" s="3"/>
      <c r="F55" s="3"/>
      <c r="G55" s="3"/>
      <c r="H55" s="3"/>
      <c r="I55" s="3"/>
      <c r="J55" s="3"/>
      <c r="K55" s="3"/>
      <c r="L55" s="245"/>
      <c r="M55" s="40"/>
    </row>
    <row r="56" spans="2:14" x14ac:dyDescent="0.25">
      <c r="B56" s="47"/>
      <c r="C56" s="87" t="s">
        <v>1043</v>
      </c>
      <c r="D56" s="3"/>
      <c r="E56" s="3"/>
      <c r="F56" s="38" t="s">
        <v>1159</v>
      </c>
      <c r="G56" s="3"/>
      <c r="H56" s="3"/>
      <c r="I56" s="3" t="s">
        <v>960</v>
      </c>
      <c r="J56" s="131"/>
      <c r="K56" s="3"/>
      <c r="L56" s="576" t="s">
        <v>972</v>
      </c>
      <c r="M56" s="40"/>
    </row>
    <row r="57" spans="2:14" x14ac:dyDescent="0.25">
      <c r="B57" s="47"/>
      <c r="C57" s="3"/>
      <c r="D57" s="3"/>
      <c r="E57" s="3"/>
      <c r="F57" s="38" t="s">
        <v>1148</v>
      </c>
      <c r="G57" s="3"/>
      <c r="H57" s="3"/>
      <c r="I57" s="3" t="s">
        <v>961</v>
      </c>
      <c r="J57" s="131"/>
      <c r="K57" s="3"/>
      <c r="L57" s="4"/>
      <c r="M57" s="40"/>
    </row>
    <row r="58" spans="2:14" ht="13.8" thickBot="1" x14ac:dyDescent="0.3">
      <c r="B58" s="34"/>
      <c r="C58" s="6"/>
      <c r="D58" s="6"/>
      <c r="E58" s="6"/>
      <c r="F58" s="6"/>
      <c r="G58" s="6"/>
      <c r="H58" s="6"/>
      <c r="I58" s="6"/>
      <c r="J58" s="6"/>
      <c r="K58" s="6"/>
      <c r="L58" s="565"/>
      <c r="M58" s="568"/>
    </row>
    <row r="60" spans="2:14" x14ac:dyDescent="0.25">
      <c r="H60" s="4"/>
    </row>
  </sheetData>
  <mergeCells count="4">
    <mergeCell ref="B4:L4"/>
    <mergeCell ref="B6:L6"/>
    <mergeCell ref="B7:D7"/>
    <mergeCell ref="C33:D33"/>
  </mergeCells>
  <phoneticPr fontId="57" type="noConversion"/>
  <printOptions horizontalCentered="1"/>
  <pageMargins left="0.1" right="0.15" top="1" bottom="0.75" header="0.69" footer="0"/>
  <pageSetup scale="98" fitToHeight="15" orientation="landscape" r:id="rId1"/>
  <headerFooter alignWithMargins="0">
    <oddFooter>&amp;L&amp;"Times New Roman,Regular"&amp;9
Journal Entry Control Log
June 2016
&amp;R&amp;P of &amp;N
&amp;D   &amp;T</oddFooter>
  </headerFooter>
  <rowBreaks count="1" manualBreakCount="1">
    <brk id="37" min="1" max="1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0"/>
  <sheetViews>
    <sheetView showGridLines="0" zoomScaleNormal="100" workbookViewId="0">
      <selection activeCell="H21" sqref="H21"/>
    </sheetView>
  </sheetViews>
  <sheetFormatPr defaultColWidth="7.88671875" defaultRowHeight="13.2" x14ac:dyDescent="0.25"/>
  <cols>
    <col min="1" max="1" width="7.88671875" style="1"/>
    <col min="2" max="2" width="9.5546875" style="1" customWidth="1"/>
    <col min="3" max="3" width="46.5546875" style="1" customWidth="1"/>
    <col min="4" max="9" width="7.109375" style="1" customWidth="1"/>
    <col min="10" max="10" width="8.109375" style="1" customWidth="1"/>
    <col min="11" max="11" width="12.44140625" style="1" bestFit="1" customWidth="1"/>
    <col min="12" max="12" width="14.44140625" style="1" customWidth="1"/>
    <col min="13" max="13" width="5.5546875" style="1" customWidth="1"/>
    <col min="14" max="14" width="12.44140625" style="1" bestFit="1" customWidth="1"/>
    <col min="15" max="16384" width="7.88671875" style="1"/>
  </cols>
  <sheetData>
    <row r="1" spans="2:14" x14ac:dyDescent="0.25">
      <c r="J1" s="406" t="s">
        <v>82</v>
      </c>
      <c r="K1" s="69"/>
      <c r="L1" s="69"/>
    </row>
    <row r="2" spans="2:14" ht="25.5" customHeight="1" x14ac:dyDescent="0.25">
      <c r="J2" s="406" t="s">
        <v>85</v>
      </c>
      <c r="K2" s="300"/>
      <c r="L2" s="300"/>
    </row>
    <row r="3" spans="2:14" ht="13.8" thickBot="1" x14ac:dyDescent="0.3">
      <c r="B3" s="515"/>
      <c r="C3" s="515"/>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1407</v>
      </c>
      <c r="C7" s="2284"/>
      <c r="D7" s="2284"/>
      <c r="E7" s="2"/>
      <c r="F7" s="2"/>
      <c r="G7" s="2"/>
      <c r="H7" s="2"/>
      <c r="I7" s="2"/>
      <c r="J7" s="2"/>
      <c r="K7" s="2"/>
      <c r="L7" s="2"/>
      <c r="M7" s="46"/>
    </row>
    <row r="8" spans="2:14" x14ac:dyDescent="0.25">
      <c r="B8" s="10" t="s">
        <v>19</v>
      </c>
      <c r="C8" s="3"/>
      <c r="D8" s="3"/>
      <c r="E8" s="3"/>
      <c r="F8" s="4"/>
      <c r="G8" s="4"/>
      <c r="H8" s="83" t="s">
        <v>967</v>
      </c>
      <c r="I8" s="4"/>
      <c r="J8" s="4"/>
      <c r="K8" s="4"/>
      <c r="L8" s="4"/>
      <c r="M8" s="40"/>
      <c r="N8" s="5"/>
    </row>
    <row r="9" spans="2:14" x14ac:dyDescent="0.25">
      <c r="B9" s="47" t="s">
        <v>1538</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x14ac:dyDescent="0.25">
      <c r="B14" s="10"/>
      <c r="C14" s="4"/>
      <c r="D14" s="4"/>
      <c r="E14" s="4"/>
      <c r="F14" s="4"/>
      <c r="G14" s="4"/>
      <c r="H14" s="4"/>
      <c r="I14" s="4"/>
      <c r="J14" s="4"/>
      <c r="K14" s="4"/>
      <c r="L14" s="4"/>
      <c r="M14" s="40"/>
      <c r="N14" s="5"/>
    </row>
    <row r="15" spans="2:14" ht="13.8" thickBot="1" x14ac:dyDescent="0.3">
      <c r="B15" s="10"/>
      <c r="C15" s="4"/>
      <c r="D15" s="4"/>
      <c r="E15" s="4"/>
      <c r="F15" s="4"/>
      <c r="G15" s="4"/>
      <c r="H15" s="4"/>
      <c r="I15" s="4"/>
      <c r="J15" s="4"/>
      <c r="K15" s="4"/>
      <c r="L15" s="4"/>
      <c r="M15" s="40"/>
      <c r="N15" s="5"/>
    </row>
    <row r="16" spans="2:14" x14ac:dyDescent="0.25">
      <c r="B16" s="56" t="s">
        <v>1380</v>
      </c>
      <c r="C16" s="7" t="s">
        <v>1367</v>
      </c>
      <c r="D16" s="8" t="s">
        <v>1368</v>
      </c>
      <c r="E16" s="8" t="s">
        <v>1377</v>
      </c>
      <c r="F16" s="8" t="s">
        <v>1369</v>
      </c>
      <c r="G16" s="8" t="s">
        <v>1370</v>
      </c>
      <c r="H16" s="8" t="s">
        <v>1122</v>
      </c>
      <c r="I16" s="8" t="s">
        <v>1120</v>
      </c>
      <c r="J16" s="8"/>
      <c r="K16" s="8" t="s">
        <v>1371</v>
      </c>
      <c r="L16" s="9" t="s">
        <v>1371</v>
      </c>
      <c r="M16" s="40"/>
      <c r="N16" s="5"/>
    </row>
    <row r="17" spans="2:14" x14ac:dyDescent="0.25">
      <c r="B17" s="10"/>
      <c r="C17" s="10"/>
      <c r="D17" s="4"/>
      <c r="E17" s="4"/>
      <c r="F17" s="4"/>
      <c r="G17" s="4"/>
      <c r="H17" s="11" t="s">
        <v>1993</v>
      </c>
      <c r="I17" s="11" t="s">
        <v>1119</v>
      </c>
      <c r="J17" s="4"/>
      <c r="K17" s="11" t="s">
        <v>1372</v>
      </c>
      <c r="L17" s="12" t="s">
        <v>1373</v>
      </c>
      <c r="M17" s="40"/>
      <c r="N17" s="5"/>
    </row>
    <row r="18" spans="2:14" ht="6.75" customHeight="1" thickBot="1" x14ac:dyDescent="0.3">
      <c r="B18" s="10"/>
      <c r="C18" s="13"/>
      <c r="D18" s="14"/>
      <c r="E18" s="14"/>
      <c r="F18" s="14"/>
      <c r="G18" s="14"/>
      <c r="H18" s="14"/>
      <c r="I18" s="14"/>
      <c r="J18" s="14"/>
      <c r="K18" s="15"/>
      <c r="L18" s="16"/>
      <c r="M18" s="40"/>
      <c r="N18" s="5"/>
    </row>
    <row r="19" spans="2:14" ht="13.8" thickTop="1" x14ac:dyDescent="0.25">
      <c r="B19" s="773" t="s">
        <v>1403</v>
      </c>
      <c r="C19" s="628" t="s">
        <v>1403</v>
      </c>
      <c r="D19" s="4"/>
      <c r="E19" s="4"/>
      <c r="F19" s="4"/>
      <c r="G19" s="4"/>
      <c r="H19" s="4"/>
      <c r="I19" s="4"/>
      <c r="J19" s="4"/>
      <c r="K19" s="18"/>
      <c r="L19" s="19"/>
      <c r="M19" s="40"/>
      <c r="N19" s="5"/>
    </row>
    <row r="20" spans="2:14" x14ac:dyDescent="0.25">
      <c r="B20" s="10" t="s">
        <v>1375</v>
      </c>
      <c r="C20" s="1106" t="s">
        <v>1800</v>
      </c>
      <c r="D20" s="21" t="s">
        <v>262</v>
      </c>
      <c r="E20" s="21" t="s">
        <v>907</v>
      </c>
      <c r="F20" s="21" t="s">
        <v>262</v>
      </c>
      <c r="G20" s="21" t="s">
        <v>262</v>
      </c>
      <c r="H20" s="21" t="s">
        <v>1161</v>
      </c>
      <c r="I20" s="21"/>
      <c r="J20" s="4"/>
      <c r="K20" s="22">
        <v>43000</v>
      </c>
      <c r="L20" s="23"/>
      <c r="M20" s="40"/>
      <c r="N20" s="5"/>
    </row>
    <row r="21" spans="2:14" x14ac:dyDescent="0.25">
      <c r="B21" s="10"/>
      <c r="C21" s="886" t="s">
        <v>1605</v>
      </c>
      <c r="D21" s="21" t="s">
        <v>262</v>
      </c>
      <c r="E21" s="21" t="s">
        <v>907</v>
      </c>
      <c r="F21" s="21" t="s">
        <v>262</v>
      </c>
      <c r="G21" s="21" t="s">
        <v>262</v>
      </c>
      <c r="H21" s="21" t="s">
        <v>1161</v>
      </c>
      <c r="I21" s="21"/>
      <c r="J21" s="4"/>
      <c r="K21" s="22"/>
      <c r="L21" s="23">
        <v>43000</v>
      </c>
      <c r="M21" s="40"/>
      <c r="N21" s="26"/>
    </row>
    <row r="22" spans="2:14" x14ac:dyDescent="0.25">
      <c r="B22" s="10"/>
      <c r="C22" s="17"/>
      <c r="D22" s="21"/>
      <c r="E22" s="21"/>
      <c r="F22" s="21"/>
      <c r="G22" s="21"/>
      <c r="H22" s="21"/>
      <c r="I22" s="21"/>
      <c r="J22" s="4"/>
      <c r="K22" s="22"/>
      <c r="L22" s="23"/>
      <c r="M22" s="40"/>
      <c r="N22" s="5"/>
    </row>
    <row r="23" spans="2:14" x14ac:dyDescent="0.25">
      <c r="B23" s="10"/>
      <c r="C23" s="544" t="s">
        <v>1033</v>
      </c>
      <c r="D23" s="21"/>
      <c r="E23" s="21"/>
      <c r="F23" s="21"/>
      <c r="G23" s="21"/>
      <c r="H23" s="21"/>
      <c r="I23" s="21"/>
      <c r="J23" s="4"/>
      <c r="K23" s="22"/>
      <c r="L23" s="23"/>
      <c r="M23" s="40"/>
      <c r="N23" s="5"/>
    </row>
    <row r="24" spans="2:14" x14ac:dyDescent="0.25">
      <c r="B24" s="895" t="s">
        <v>1403</v>
      </c>
      <c r="C24" s="546" t="s">
        <v>1403</v>
      </c>
      <c r="D24" s="547"/>
      <c r="E24" s="547"/>
      <c r="F24" s="547"/>
      <c r="G24" s="547"/>
      <c r="H24" s="547"/>
      <c r="I24" s="547"/>
      <c r="J24" s="548"/>
      <c r="K24" s="549"/>
      <c r="L24" s="550"/>
      <c r="M24" s="40"/>
      <c r="N24" s="5"/>
    </row>
    <row r="25" spans="2:14" x14ac:dyDescent="0.25">
      <c r="B25" s="895" t="s">
        <v>610</v>
      </c>
      <c r="C25" s="894" t="s">
        <v>1606</v>
      </c>
      <c r="D25" s="547" t="s">
        <v>262</v>
      </c>
      <c r="E25" s="547" t="s">
        <v>907</v>
      </c>
      <c r="F25" s="547" t="s">
        <v>262</v>
      </c>
      <c r="G25" s="547" t="s">
        <v>262</v>
      </c>
      <c r="H25" s="547" t="s">
        <v>1161</v>
      </c>
      <c r="I25" s="547"/>
      <c r="J25" s="548"/>
      <c r="K25" s="549">
        <v>43000</v>
      </c>
      <c r="L25" s="550"/>
      <c r="M25" s="40"/>
      <c r="N25" s="5"/>
    </row>
    <row r="26" spans="2:14" x14ac:dyDescent="0.25">
      <c r="B26" s="545"/>
      <c r="C26" s="894" t="s">
        <v>1607</v>
      </c>
      <c r="D26" s="547" t="s">
        <v>262</v>
      </c>
      <c r="E26" s="547" t="s">
        <v>907</v>
      </c>
      <c r="F26" s="547" t="s">
        <v>262</v>
      </c>
      <c r="G26" s="547" t="s">
        <v>262</v>
      </c>
      <c r="H26" s="547" t="s">
        <v>1161</v>
      </c>
      <c r="I26" s="547"/>
      <c r="J26" s="548"/>
      <c r="K26" s="549"/>
      <c r="L26" s="550">
        <v>43000</v>
      </c>
      <c r="M26" s="40"/>
      <c r="N26" s="5"/>
    </row>
    <row r="27" spans="2:14" ht="13.8" thickBot="1" x14ac:dyDescent="0.3">
      <c r="B27" s="10"/>
      <c r="C27" s="20"/>
      <c r="D27" s="21"/>
      <c r="E27" s="21"/>
      <c r="F27" s="21"/>
      <c r="G27" s="21"/>
      <c r="H27" s="21"/>
      <c r="I27" s="21"/>
      <c r="J27" s="4"/>
      <c r="K27" s="22"/>
      <c r="L27" s="23"/>
      <c r="M27" s="40"/>
      <c r="N27" s="5"/>
    </row>
    <row r="28" spans="2:14" x14ac:dyDescent="0.25">
      <c r="B28" s="10"/>
      <c r="C28" s="27"/>
      <c r="D28" s="28"/>
      <c r="E28" s="28"/>
      <c r="F28" s="28"/>
      <c r="G28" s="28"/>
      <c r="H28" s="28"/>
      <c r="I28" s="28"/>
      <c r="J28" s="29"/>
      <c r="K28" s="30"/>
      <c r="L28" s="31"/>
      <c r="M28" s="40"/>
      <c r="N28" s="5"/>
    </row>
    <row r="29" spans="2:14" ht="13.8" thickBot="1" x14ac:dyDescent="0.3">
      <c r="B29" s="10"/>
      <c r="C29" s="10"/>
      <c r="D29" s="4"/>
      <c r="E29" s="4"/>
      <c r="F29" s="4"/>
      <c r="G29" s="4"/>
      <c r="H29" s="4"/>
      <c r="I29" s="4"/>
      <c r="J29" s="4"/>
      <c r="K29" s="32">
        <f>SUM(K20:K28)</f>
        <v>86000</v>
      </c>
      <c r="L29" s="33">
        <f>SUM(L20:L28)</f>
        <v>86000</v>
      </c>
      <c r="M29" s="40"/>
      <c r="N29" s="84"/>
    </row>
    <row r="30" spans="2:14" ht="14.4" thickTop="1" thickBot="1" x14ac:dyDescent="0.3">
      <c r="B30" s="10"/>
      <c r="C30" s="34"/>
      <c r="D30" s="6"/>
      <c r="E30" s="6"/>
      <c r="F30" s="6"/>
      <c r="G30" s="6"/>
      <c r="H30" s="6"/>
      <c r="I30" s="6"/>
      <c r="J30" s="6"/>
      <c r="K30" s="35"/>
      <c r="L30" s="36">
        <f>+L29-K29</f>
        <v>0</v>
      </c>
      <c r="M30" s="40"/>
    </row>
    <row r="31" spans="2:14" x14ac:dyDescent="0.25">
      <c r="B31" s="10"/>
      <c r="C31" s="4"/>
      <c r="D31" s="4"/>
      <c r="E31" s="4"/>
      <c r="F31" s="4"/>
      <c r="G31" s="4"/>
      <c r="H31" s="4"/>
      <c r="I31" s="4"/>
      <c r="J31" s="4"/>
      <c r="K31" s="4"/>
      <c r="L31" s="4"/>
      <c r="M31" s="40"/>
    </row>
    <row r="32" spans="2:14" x14ac:dyDescent="0.25">
      <c r="B32" s="10"/>
      <c r="C32" s="2279" t="s">
        <v>1409</v>
      </c>
      <c r="D32" s="2279"/>
      <c r="E32" s="4"/>
      <c r="F32" s="4"/>
      <c r="G32" s="4"/>
      <c r="H32" s="4"/>
      <c r="I32" s="4"/>
      <c r="J32" s="4"/>
      <c r="K32" s="4"/>
      <c r="L32" s="37"/>
      <c r="M32" s="40"/>
    </row>
    <row r="33" spans="2:14" x14ac:dyDescent="0.25">
      <c r="B33" s="10"/>
      <c r="C33" s="4" t="s">
        <v>1539</v>
      </c>
      <c r="D33" s="4"/>
      <c r="E33" s="4"/>
      <c r="F33" s="4"/>
      <c r="G33" s="4"/>
      <c r="H33" s="4"/>
      <c r="I33" s="4"/>
      <c r="J33" s="4"/>
      <c r="K33" s="4"/>
      <c r="L33" s="37"/>
      <c r="M33" s="40"/>
    </row>
    <row r="34" spans="2:14" x14ac:dyDescent="0.25">
      <c r="B34" s="10"/>
      <c r="C34" s="4" t="s">
        <v>1540</v>
      </c>
      <c r="D34" s="4"/>
      <c r="E34" s="4"/>
      <c r="F34" s="4"/>
      <c r="G34" s="4"/>
      <c r="H34" s="4"/>
      <c r="I34" s="4"/>
      <c r="J34" s="4"/>
      <c r="K34" s="4"/>
      <c r="L34" s="37"/>
      <c r="M34" s="40"/>
    </row>
    <row r="35" spans="2:14" x14ac:dyDescent="0.25">
      <c r="B35" s="10"/>
      <c r="C35" s="4" t="s">
        <v>1541</v>
      </c>
      <c r="D35" s="4"/>
      <c r="E35" s="4"/>
      <c r="F35" s="4"/>
      <c r="G35" s="4"/>
      <c r="H35" s="4"/>
      <c r="I35" s="4"/>
      <c r="J35" s="4"/>
      <c r="K35" s="4"/>
      <c r="L35" s="37"/>
      <c r="M35" s="40"/>
    </row>
    <row r="36" spans="2:14" x14ac:dyDescent="0.25">
      <c r="B36" s="10"/>
      <c r="C36" s="4"/>
      <c r="D36" s="4"/>
      <c r="E36" s="4"/>
      <c r="F36" s="4"/>
      <c r="G36" s="4"/>
      <c r="H36" s="4"/>
      <c r="I36" s="4"/>
      <c r="J36" s="4"/>
      <c r="K36" s="4"/>
      <c r="L36" s="37"/>
      <c r="M36" s="40"/>
    </row>
    <row r="37" spans="2:14" x14ac:dyDescent="0.25">
      <c r="B37" s="10"/>
      <c r="C37" s="4" t="s">
        <v>1542</v>
      </c>
      <c r="D37" s="4"/>
      <c r="E37" s="4"/>
      <c r="F37" s="4"/>
      <c r="G37" s="4"/>
      <c r="H37" s="4"/>
      <c r="I37" s="4"/>
      <c r="J37" s="4"/>
      <c r="K37" s="4"/>
      <c r="L37" s="37"/>
      <c r="M37" s="40"/>
    </row>
    <row r="38" spans="2:14" x14ac:dyDescent="0.25">
      <c r="B38" s="10"/>
      <c r="C38" s="4" t="s">
        <v>1543</v>
      </c>
      <c r="D38" s="4"/>
      <c r="E38" s="4"/>
      <c r="F38" s="4"/>
      <c r="G38" s="4"/>
      <c r="H38" s="4"/>
      <c r="I38" s="4"/>
      <c r="J38" s="4"/>
      <c r="K38" s="4"/>
      <c r="L38" s="37"/>
      <c r="M38" s="40"/>
    </row>
    <row r="39" spans="2:14" x14ac:dyDescent="0.25">
      <c r="B39" s="10"/>
      <c r="C39" s="4"/>
      <c r="D39" s="4"/>
      <c r="E39" s="4"/>
      <c r="F39" s="4"/>
      <c r="G39" s="4"/>
      <c r="H39" s="4"/>
      <c r="I39" s="4"/>
      <c r="J39" s="4"/>
      <c r="K39" s="4"/>
      <c r="L39" s="37"/>
      <c r="M39" s="40"/>
    </row>
    <row r="40" spans="2:14" x14ac:dyDescent="0.25">
      <c r="B40" s="47"/>
      <c r="C40" s="3" t="s">
        <v>962</v>
      </c>
      <c r="D40" s="3"/>
      <c r="E40" s="3"/>
      <c r="F40" s="38" t="s">
        <v>1163</v>
      </c>
      <c r="G40" s="3"/>
      <c r="H40" s="3"/>
      <c r="I40" s="3"/>
      <c r="J40" s="3"/>
      <c r="K40" s="3"/>
      <c r="L40" s="37"/>
      <c r="M40" s="40"/>
    </row>
    <row r="41" spans="2:14" x14ac:dyDescent="0.25">
      <c r="B41" s="47"/>
      <c r="C41" s="3"/>
      <c r="D41" s="3"/>
      <c r="E41" s="3"/>
      <c r="F41" s="38" t="s">
        <v>1158</v>
      </c>
      <c r="G41" s="3"/>
      <c r="H41" s="3"/>
      <c r="I41" s="3"/>
      <c r="J41" s="3"/>
      <c r="K41" s="3"/>
      <c r="L41" s="37"/>
      <c r="M41" s="40"/>
      <c r="N41" s="112"/>
    </row>
    <row r="42" spans="2:14" x14ac:dyDescent="0.25">
      <c r="B42" s="47"/>
      <c r="C42" s="3" t="s">
        <v>1410</v>
      </c>
      <c r="D42" s="3"/>
      <c r="E42" s="38" t="s">
        <v>909</v>
      </c>
      <c r="F42" s="3"/>
      <c r="G42" s="3"/>
      <c r="H42" s="3"/>
      <c r="I42" s="3"/>
      <c r="J42" s="3"/>
      <c r="K42" s="3"/>
      <c r="L42" s="37"/>
      <c r="M42" s="40"/>
    </row>
    <row r="43" spans="2:14" x14ac:dyDescent="0.25">
      <c r="B43" s="47"/>
      <c r="C43" s="3" t="s">
        <v>254</v>
      </c>
      <c r="D43" s="3"/>
      <c r="E43" s="38"/>
      <c r="F43" s="3"/>
      <c r="G43" s="3"/>
      <c r="H43" s="3"/>
      <c r="I43" s="3"/>
      <c r="J43" s="3"/>
      <c r="K43" s="3"/>
      <c r="L43" s="37"/>
      <c r="M43" s="40"/>
    </row>
    <row r="44" spans="2:14" x14ac:dyDescent="0.25">
      <c r="B44" s="47"/>
      <c r="C44" s="3" t="s">
        <v>255</v>
      </c>
      <c r="D44" s="3"/>
      <c r="E44" s="3"/>
      <c r="F44" s="3"/>
      <c r="G44" s="3"/>
      <c r="H44" s="3"/>
      <c r="I44" s="3"/>
      <c r="J44" s="3"/>
      <c r="K44" s="3"/>
      <c r="L44" s="37"/>
      <c r="M44" s="40"/>
    </row>
    <row r="45" spans="2:14" x14ac:dyDescent="0.25">
      <c r="B45" s="47"/>
      <c r="C45" s="3"/>
      <c r="D45" s="3"/>
      <c r="E45" s="3"/>
      <c r="F45" s="3"/>
      <c r="G45" s="3"/>
      <c r="H45" s="3"/>
      <c r="I45" s="3"/>
      <c r="J45" s="3"/>
      <c r="K45" s="3"/>
      <c r="L45" s="245"/>
      <c r="M45" s="40"/>
    </row>
    <row r="46" spans="2:14" x14ac:dyDescent="0.25">
      <c r="B46" s="47"/>
      <c r="C46" s="87" t="s">
        <v>1043</v>
      </c>
      <c r="D46" s="3"/>
      <c r="E46" s="3"/>
      <c r="F46" s="38" t="s">
        <v>1159</v>
      </c>
      <c r="G46" s="3"/>
      <c r="H46" s="3"/>
      <c r="I46" s="3" t="s">
        <v>960</v>
      </c>
      <c r="J46" s="131"/>
      <c r="K46" s="3"/>
      <c r="L46" s="576" t="s">
        <v>972</v>
      </c>
      <c r="M46" s="40"/>
    </row>
    <row r="47" spans="2:14" x14ac:dyDescent="0.25">
      <c r="B47" s="47"/>
      <c r="C47" s="3"/>
      <c r="D47" s="3"/>
      <c r="E47" s="3"/>
      <c r="F47" s="38" t="s">
        <v>1148</v>
      </c>
      <c r="G47" s="3"/>
      <c r="H47" s="3"/>
      <c r="I47" s="3" t="s">
        <v>961</v>
      </c>
      <c r="J47" s="131"/>
      <c r="K47" s="3"/>
      <c r="L47" s="4"/>
      <c r="M47" s="40"/>
    </row>
    <row r="48" spans="2:14" ht="13.8" thickBot="1" x14ac:dyDescent="0.3">
      <c r="B48" s="34"/>
      <c r="C48" s="6"/>
      <c r="D48" s="6"/>
      <c r="E48" s="6"/>
      <c r="F48" s="6"/>
      <c r="G48" s="6"/>
      <c r="H48" s="6"/>
      <c r="I48" s="6"/>
      <c r="J48" s="6"/>
      <c r="K48" s="6"/>
      <c r="L48" s="565"/>
      <c r="M48" s="568"/>
    </row>
    <row r="50" spans="8:8" x14ac:dyDescent="0.25">
      <c r="H50" s="4"/>
    </row>
  </sheetData>
  <mergeCells count="5">
    <mergeCell ref="B4:L4"/>
    <mergeCell ref="B7:D7"/>
    <mergeCell ref="C32:D32"/>
    <mergeCell ref="B5:M5"/>
    <mergeCell ref="B6:M6"/>
  </mergeCells>
  <phoneticPr fontId="57"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N49"/>
  <sheetViews>
    <sheetView showGridLines="0" zoomScaleNormal="100" workbookViewId="0">
      <selection activeCell="H22" sqref="H22"/>
    </sheetView>
  </sheetViews>
  <sheetFormatPr defaultColWidth="7.88671875" defaultRowHeight="13.2" x14ac:dyDescent="0.25"/>
  <cols>
    <col min="1" max="1" width="8" style="305" customWidth="1"/>
    <col min="2" max="2" width="7.5546875" style="305" customWidth="1"/>
    <col min="3" max="3" width="45.88671875" style="305" customWidth="1"/>
    <col min="4" max="4" width="8.44140625" style="305" customWidth="1"/>
    <col min="5" max="5" width="7.109375" style="305" customWidth="1"/>
    <col min="6" max="6" width="8" style="305" customWidth="1"/>
    <col min="7" max="9" width="7.109375" style="305" customWidth="1"/>
    <col min="10" max="10" width="1.44140625" style="305" customWidth="1"/>
    <col min="11" max="11" width="13.44140625" style="305" customWidth="1"/>
    <col min="12" max="12" width="17.5546875" style="305" customWidth="1"/>
    <col min="13" max="13" width="1.44140625" style="305" customWidth="1"/>
    <col min="14" max="14" width="12.44140625" style="305" bestFit="1" customWidth="1"/>
    <col min="15" max="16384" width="7.88671875" style="305"/>
  </cols>
  <sheetData>
    <row r="1" spans="2:14" x14ac:dyDescent="0.25">
      <c r="I1" s="406" t="s">
        <v>82</v>
      </c>
      <c r="J1" s="1"/>
      <c r="K1" s="69"/>
      <c r="L1" s="69"/>
    </row>
    <row r="2" spans="2:14" ht="25.5" customHeight="1" x14ac:dyDescent="0.25">
      <c r="B2" s="304"/>
      <c r="I2" s="406" t="s">
        <v>85</v>
      </c>
      <c r="J2" s="1"/>
      <c r="K2" s="300"/>
      <c r="L2" s="300"/>
    </row>
    <row r="3" spans="2:14" ht="13.8" thickBot="1" x14ac:dyDescent="0.3">
      <c r="B3" s="304"/>
    </row>
    <row r="4" spans="2:14" s="306" customFormat="1" ht="15.6" x14ac:dyDescent="0.3">
      <c r="B4" s="2271" t="s">
        <v>1403</v>
      </c>
      <c r="C4" s="2287"/>
      <c r="D4" s="2287"/>
      <c r="E4" s="2287"/>
      <c r="F4" s="2287"/>
      <c r="G4" s="2287"/>
      <c r="H4" s="2287"/>
      <c r="I4" s="2287"/>
      <c r="J4" s="2287"/>
      <c r="K4" s="2287"/>
      <c r="L4" s="2287"/>
      <c r="M4" s="301"/>
    </row>
    <row r="5" spans="2:14" s="306" customFormat="1" ht="15.6" x14ac:dyDescent="0.3">
      <c r="B5" s="2274" t="s">
        <v>1374</v>
      </c>
      <c r="C5" s="2275"/>
      <c r="D5" s="2275"/>
      <c r="E5" s="2275"/>
      <c r="F5" s="2275"/>
      <c r="G5" s="2275"/>
      <c r="H5" s="2275"/>
      <c r="I5" s="2275"/>
      <c r="J5" s="2275"/>
      <c r="K5" s="2275"/>
      <c r="L5" s="2275"/>
      <c r="M5" s="2295"/>
    </row>
    <row r="6" spans="2:14" s="306" customFormat="1" ht="15.6" x14ac:dyDescent="0.3">
      <c r="B6" s="2289" t="s">
        <v>1378</v>
      </c>
      <c r="C6" s="2290"/>
      <c r="D6" s="2290"/>
      <c r="E6" s="2290"/>
      <c r="F6" s="2290"/>
      <c r="G6" s="2290"/>
      <c r="H6" s="2290"/>
      <c r="I6" s="2290"/>
      <c r="J6" s="2290"/>
      <c r="K6" s="2290"/>
      <c r="L6" s="2290"/>
      <c r="M6" s="2291"/>
    </row>
    <row r="7" spans="2:14" s="306" customFormat="1" ht="15.6" x14ac:dyDescent="0.3">
      <c r="B7" s="2293" t="s">
        <v>258</v>
      </c>
      <c r="C7" s="2294"/>
      <c r="D7" s="2294"/>
      <c r="E7" s="303"/>
      <c r="F7" s="303"/>
      <c r="G7" s="303"/>
      <c r="H7" s="303"/>
      <c r="I7" s="303"/>
      <c r="J7" s="303"/>
      <c r="K7" s="303"/>
      <c r="L7" s="303"/>
      <c r="M7" s="302"/>
    </row>
    <row r="8" spans="2:14" s="306" customFormat="1" ht="15.6" x14ac:dyDescent="0.3">
      <c r="B8" s="307" t="s">
        <v>259</v>
      </c>
      <c r="C8" s="308"/>
      <c r="D8" s="308"/>
      <c r="E8" s="308"/>
      <c r="F8" s="303"/>
      <c r="G8" s="303"/>
      <c r="H8" s="309" t="s">
        <v>967</v>
      </c>
      <c r="I8" s="310"/>
      <c r="J8" s="310"/>
      <c r="K8" s="310"/>
      <c r="L8" s="310"/>
      <c r="M8" s="302"/>
    </row>
    <row r="9" spans="2:14" x14ac:dyDescent="0.25">
      <c r="B9" s="311" t="s">
        <v>1223</v>
      </c>
      <c r="C9" s="308"/>
      <c r="D9" s="308"/>
      <c r="E9" s="308"/>
      <c r="F9" s="312"/>
      <c r="G9" s="312"/>
      <c r="H9" s="312"/>
      <c r="I9" s="312"/>
      <c r="J9" s="312"/>
      <c r="K9" s="312"/>
      <c r="L9" s="312"/>
      <c r="M9" s="313"/>
      <c r="N9" s="314"/>
    </row>
    <row r="10" spans="2:14" x14ac:dyDescent="0.25">
      <c r="B10" s="315"/>
      <c r="C10" s="312"/>
      <c r="D10" s="312"/>
      <c r="E10" s="312"/>
      <c r="F10" s="312"/>
      <c r="G10" s="312"/>
      <c r="H10" s="312"/>
      <c r="I10" s="312"/>
      <c r="J10" s="312"/>
      <c r="K10" s="312"/>
      <c r="L10" s="312"/>
      <c r="M10" s="313"/>
      <c r="N10" s="314"/>
    </row>
    <row r="11" spans="2:14" x14ac:dyDescent="0.25">
      <c r="B11" s="315"/>
      <c r="C11" s="312"/>
      <c r="D11" s="902" t="s">
        <v>1403</v>
      </c>
      <c r="E11" s="312"/>
      <c r="F11" s="312"/>
      <c r="G11" s="312"/>
      <c r="H11" s="312"/>
      <c r="I11" s="312"/>
      <c r="J11" s="312"/>
      <c r="K11" s="312"/>
      <c r="L11" s="312"/>
      <c r="M11" s="313"/>
      <c r="N11" s="314"/>
    </row>
    <row r="12" spans="2:14" ht="13.8" thickBot="1" x14ac:dyDescent="0.3">
      <c r="B12" s="315"/>
      <c r="C12" s="316" t="s">
        <v>1366</v>
      </c>
      <c r="D12" s="316"/>
      <c r="E12" s="316"/>
      <c r="F12" s="316" t="s">
        <v>1408</v>
      </c>
      <c r="G12" s="316"/>
      <c r="H12" s="316"/>
      <c r="I12" s="316"/>
      <c r="J12" s="316"/>
      <c r="K12" s="316"/>
      <c r="L12" s="316"/>
      <c r="M12" s="313"/>
      <c r="N12" s="314"/>
    </row>
    <row r="13" spans="2:14" x14ac:dyDescent="0.25">
      <c r="B13" s="315"/>
      <c r="C13" s="312"/>
      <c r="D13" s="312"/>
      <c r="E13" s="312"/>
      <c r="F13" s="312"/>
      <c r="G13" s="312"/>
      <c r="H13" s="312"/>
      <c r="I13" s="312"/>
      <c r="J13" s="312"/>
      <c r="K13" s="312"/>
      <c r="L13" s="312"/>
      <c r="M13" s="313"/>
      <c r="N13" s="314"/>
    </row>
    <row r="14" spans="2:14" ht="13.8" thickBot="1" x14ac:dyDescent="0.3">
      <c r="B14" s="315"/>
      <c r="C14" s="312"/>
      <c r="D14" s="312"/>
      <c r="E14" s="312"/>
      <c r="F14" s="312"/>
      <c r="G14" s="312"/>
      <c r="H14" s="312"/>
      <c r="I14" s="312"/>
      <c r="J14" s="312"/>
      <c r="K14" s="312"/>
      <c r="L14" s="312"/>
      <c r="M14" s="313"/>
      <c r="N14" s="314"/>
    </row>
    <row r="15" spans="2:14" x14ac:dyDescent="0.25">
      <c r="B15" s="317" t="s">
        <v>1380</v>
      </c>
      <c r="C15" s="770" t="s">
        <v>1608</v>
      </c>
      <c r="D15" s="319" t="s">
        <v>1368</v>
      </c>
      <c r="E15" s="319" t="s">
        <v>1377</v>
      </c>
      <c r="F15" s="319" t="s">
        <v>1369</v>
      </c>
      <c r="G15" s="319" t="s">
        <v>1370</v>
      </c>
      <c r="H15" s="319" t="s">
        <v>1122</v>
      </c>
      <c r="I15" s="319" t="s">
        <v>1120</v>
      </c>
      <c r="J15" s="319"/>
      <c r="K15" s="319" t="s">
        <v>1371</v>
      </c>
      <c r="L15" s="320" t="s">
        <v>1371</v>
      </c>
      <c r="M15" s="313"/>
      <c r="N15" s="314"/>
    </row>
    <row r="16" spans="2:14" x14ac:dyDescent="0.25">
      <c r="B16" s="315"/>
      <c r="C16" s="315"/>
      <c r="D16" s="312"/>
      <c r="E16" s="312"/>
      <c r="F16" s="312"/>
      <c r="G16" s="312"/>
      <c r="H16" s="1474" t="s">
        <v>1993</v>
      </c>
      <c r="I16" s="321" t="s">
        <v>1119</v>
      </c>
      <c r="J16" s="312"/>
      <c r="K16" s="321" t="s">
        <v>1372</v>
      </c>
      <c r="L16" s="322" t="s">
        <v>1373</v>
      </c>
      <c r="M16" s="313"/>
      <c r="N16" s="314"/>
    </row>
    <row r="17" spans="2:14" ht="6.75" customHeight="1" thickBot="1" x14ac:dyDescent="0.3">
      <c r="B17" s="315"/>
      <c r="C17" s="323"/>
      <c r="D17" s="324"/>
      <c r="E17" s="324"/>
      <c r="F17" s="324"/>
      <c r="G17" s="324"/>
      <c r="H17" s="324"/>
      <c r="I17" s="324"/>
      <c r="J17" s="324"/>
      <c r="K17" s="325"/>
      <c r="L17" s="326"/>
      <c r="M17" s="313"/>
      <c r="N17" s="314"/>
    </row>
    <row r="18" spans="2:14" ht="6.75" customHeight="1" thickTop="1" x14ac:dyDescent="0.25">
      <c r="B18" s="315"/>
      <c r="C18" s="315"/>
      <c r="D18" s="312"/>
      <c r="E18" s="312"/>
      <c r="F18" s="312"/>
      <c r="G18" s="312"/>
      <c r="H18" s="312"/>
      <c r="I18" s="312"/>
      <c r="J18" s="312"/>
      <c r="K18" s="896"/>
      <c r="L18" s="897"/>
      <c r="M18" s="313"/>
      <c r="N18" s="314"/>
    </row>
    <row r="19" spans="2:14" s="332" customFormat="1" x14ac:dyDescent="0.25">
      <c r="B19" s="315" t="s">
        <v>1375</v>
      </c>
      <c r="C19" s="976" t="s">
        <v>1609</v>
      </c>
      <c r="D19" s="977" t="s">
        <v>262</v>
      </c>
      <c r="E19" s="978" t="s">
        <v>907</v>
      </c>
      <c r="F19" s="978" t="s">
        <v>262</v>
      </c>
      <c r="G19" s="978" t="s">
        <v>262</v>
      </c>
      <c r="H19" s="979">
        <v>2017</v>
      </c>
      <c r="I19" s="335" t="s">
        <v>1391</v>
      </c>
      <c r="J19" s="327"/>
      <c r="K19" s="336">
        <f>'Example for #YE-38&amp;38a (Year 2)'!P24</f>
        <v>35</v>
      </c>
      <c r="L19" s="329"/>
      <c r="M19" s="330"/>
      <c r="N19" s="331"/>
    </row>
    <row r="20" spans="2:14" s="332" customFormat="1" x14ac:dyDescent="0.25">
      <c r="B20" s="333"/>
      <c r="C20" s="574" t="s">
        <v>1403</v>
      </c>
      <c r="D20" s="90" t="s">
        <v>1403</v>
      </c>
      <c r="E20" s="335"/>
      <c r="F20" s="335"/>
      <c r="G20" s="335"/>
      <c r="H20" s="90" t="s">
        <v>1403</v>
      </c>
      <c r="I20" s="777" t="s">
        <v>1392</v>
      </c>
      <c r="J20" s="610" t="s">
        <v>1403</v>
      </c>
      <c r="K20" s="824" t="s">
        <v>1403</v>
      </c>
      <c r="L20" s="337"/>
      <c r="M20" s="330"/>
      <c r="N20" s="331"/>
    </row>
    <row r="21" spans="2:14" s="341" customFormat="1" x14ac:dyDescent="0.25">
      <c r="B21" s="333" t="s">
        <v>1375</v>
      </c>
      <c r="C21" s="1581" t="s">
        <v>2208</v>
      </c>
      <c r="D21" s="344" t="s">
        <v>262</v>
      </c>
      <c r="E21" s="344" t="s">
        <v>907</v>
      </c>
      <c r="F21" s="344" t="s">
        <v>262</v>
      </c>
      <c r="G21" s="344" t="s">
        <v>262</v>
      </c>
      <c r="H21" s="979">
        <v>2017</v>
      </c>
      <c r="I21" s="344" t="s">
        <v>1391</v>
      </c>
      <c r="J21" s="338"/>
      <c r="K21" s="345"/>
      <c r="L21" s="346">
        <f>K19</f>
        <v>35</v>
      </c>
      <c r="M21" s="339"/>
      <c r="N21" s="340"/>
    </row>
    <row r="22" spans="2:14" s="341" customFormat="1" x14ac:dyDescent="0.25">
      <c r="B22" s="342"/>
      <c r="C22" s="776" t="s">
        <v>1610</v>
      </c>
      <c r="D22" s="90" t="s">
        <v>1403</v>
      </c>
      <c r="E22" s="90" t="s">
        <v>1403</v>
      </c>
      <c r="F22" s="90" t="s">
        <v>1403</v>
      </c>
      <c r="G22" s="90" t="s">
        <v>1403</v>
      </c>
      <c r="H22" s="90" t="s">
        <v>1403</v>
      </c>
      <c r="I22" s="777" t="s">
        <v>1392</v>
      </c>
      <c r="J22" s="610" t="s">
        <v>1403</v>
      </c>
      <c r="K22" s="824" t="s">
        <v>1403</v>
      </c>
      <c r="L22" s="827" t="s">
        <v>1403</v>
      </c>
      <c r="M22" s="339"/>
      <c r="N22" s="340"/>
    </row>
    <row r="23" spans="2:14" s="341" customFormat="1" x14ac:dyDescent="0.25">
      <c r="B23" s="342"/>
      <c r="C23" s="347"/>
      <c r="D23" s="348"/>
      <c r="E23" s="348"/>
      <c r="F23" s="348"/>
      <c r="G23" s="348"/>
      <c r="H23" s="348"/>
      <c r="I23" s="898" t="s">
        <v>1403</v>
      </c>
      <c r="J23" s="338"/>
      <c r="K23" s="345"/>
      <c r="L23" s="346"/>
      <c r="M23" s="339"/>
      <c r="N23" s="340"/>
    </row>
    <row r="24" spans="2:14" s="341" customFormat="1" x14ac:dyDescent="0.25">
      <c r="B24" s="342"/>
      <c r="C24" s="343"/>
      <c r="D24" s="344"/>
      <c r="E24" s="344"/>
      <c r="F24" s="344"/>
      <c r="G24" s="344"/>
      <c r="H24" s="344"/>
      <c r="I24" s="344"/>
      <c r="J24" s="338"/>
      <c r="K24" s="345"/>
      <c r="L24" s="346"/>
      <c r="M24" s="339"/>
      <c r="N24" s="340"/>
    </row>
    <row r="25" spans="2:14" s="341" customFormat="1" x14ac:dyDescent="0.25">
      <c r="B25" s="342"/>
      <c r="C25" s="343"/>
      <c r="D25" s="344"/>
      <c r="E25" s="344"/>
      <c r="F25" s="344"/>
      <c r="G25" s="344"/>
      <c r="H25" s="344"/>
      <c r="I25" s="344"/>
      <c r="J25" s="338"/>
      <c r="K25" s="345"/>
      <c r="L25" s="346"/>
      <c r="M25" s="339"/>
      <c r="N25" s="340"/>
    </row>
    <row r="26" spans="2:14" s="341" customFormat="1" ht="13.8" thickBot="1" x14ac:dyDescent="0.3">
      <c r="B26" s="342"/>
      <c r="C26" s="343"/>
      <c r="D26" s="344"/>
      <c r="E26" s="344"/>
      <c r="F26" s="344"/>
      <c r="G26" s="344"/>
      <c r="H26" s="344"/>
      <c r="I26" s="344"/>
      <c r="J26" s="338"/>
      <c r="K26" s="345"/>
      <c r="L26" s="346"/>
      <c r="M26" s="339"/>
      <c r="N26" s="340"/>
    </row>
    <row r="27" spans="2:14" s="341" customFormat="1" x14ac:dyDescent="0.25">
      <c r="B27" s="342"/>
      <c r="C27" s="349"/>
      <c r="D27" s="350"/>
      <c r="E27" s="350"/>
      <c r="F27" s="350"/>
      <c r="G27" s="350"/>
      <c r="H27" s="350"/>
      <c r="I27" s="350"/>
      <c r="J27" s="351"/>
      <c r="K27" s="352"/>
      <c r="L27" s="353"/>
      <c r="M27" s="339"/>
      <c r="N27" s="340"/>
    </row>
    <row r="28" spans="2:14" s="341" customFormat="1" ht="13.8" thickBot="1" x14ac:dyDescent="0.3">
      <c r="B28" s="342"/>
      <c r="C28" s="342"/>
      <c r="D28" s="338"/>
      <c r="E28" s="338"/>
      <c r="F28" s="338"/>
      <c r="G28" s="338"/>
      <c r="H28" s="338"/>
      <c r="I28" s="338"/>
      <c r="J28" s="338"/>
      <c r="K28" s="366">
        <f>SUM(K19:K27)</f>
        <v>35</v>
      </c>
      <c r="L28" s="367">
        <f>SUM(L20:L27)</f>
        <v>35</v>
      </c>
      <c r="M28" s="339"/>
      <c r="N28" s="354"/>
    </row>
    <row r="29" spans="2:14" s="341" customFormat="1" ht="14.4" thickTop="1" thickBot="1" x14ac:dyDescent="0.3">
      <c r="B29" s="342"/>
      <c r="C29" s="355"/>
      <c r="D29" s="356"/>
      <c r="E29" s="356"/>
      <c r="F29" s="356"/>
      <c r="G29" s="356"/>
      <c r="H29" s="356"/>
      <c r="I29" s="356"/>
      <c r="J29" s="356"/>
      <c r="K29" s="357"/>
      <c r="L29" s="358">
        <f>+L28-K28</f>
        <v>0</v>
      </c>
      <c r="M29" s="339"/>
    </row>
    <row r="30" spans="2:14" s="341" customFormat="1" x14ac:dyDescent="0.25">
      <c r="B30" s="342"/>
      <c r="C30" s="338"/>
      <c r="D30" s="338"/>
      <c r="E30" s="338"/>
      <c r="F30" s="338"/>
      <c r="G30" s="338"/>
      <c r="H30" s="338"/>
      <c r="I30" s="338"/>
      <c r="J30" s="338"/>
      <c r="K30" s="338"/>
      <c r="L30" s="338"/>
      <c r="M30" s="339"/>
    </row>
    <row r="31" spans="2:14" x14ac:dyDescent="0.25">
      <c r="B31" s="342"/>
      <c r="C31" s="2292" t="s">
        <v>1409</v>
      </c>
      <c r="D31" s="2292"/>
      <c r="E31" s="312"/>
      <c r="F31" s="312"/>
      <c r="G31" s="312"/>
      <c r="H31" s="312"/>
      <c r="I31" s="312"/>
      <c r="J31" s="312"/>
      <c r="K31" s="312"/>
      <c r="L31" s="359"/>
      <c r="M31" s="313"/>
    </row>
    <row r="32" spans="2:14" x14ac:dyDescent="0.25">
      <c r="B32" s="315"/>
      <c r="C32" s="312" t="s">
        <v>1387</v>
      </c>
      <c r="D32" s="312"/>
      <c r="E32" s="312"/>
      <c r="F32" s="312"/>
      <c r="G32" s="312"/>
      <c r="H32" s="312"/>
      <c r="I32" s="312"/>
      <c r="J32" s="312"/>
      <c r="K32" s="312"/>
      <c r="L32" s="359"/>
      <c r="M32" s="313"/>
    </row>
    <row r="33" spans="2:13" x14ac:dyDescent="0.25">
      <c r="B33" s="315"/>
      <c r="C33" s="312" t="s">
        <v>30</v>
      </c>
      <c r="D33" s="312"/>
      <c r="E33" s="312"/>
      <c r="F33" s="312"/>
      <c r="G33" s="312"/>
      <c r="H33" s="312"/>
      <c r="I33" s="312"/>
      <c r="J33" s="312"/>
      <c r="K33" s="312"/>
      <c r="L33" s="359"/>
      <c r="M33" s="313"/>
    </row>
    <row r="34" spans="2:13" x14ac:dyDescent="0.25">
      <c r="B34" s="315"/>
      <c r="C34" s="308"/>
      <c r="D34" s="312"/>
      <c r="E34" s="312"/>
      <c r="F34" s="312"/>
      <c r="G34" s="312"/>
      <c r="H34" s="312"/>
      <c r="I34" s="312"/>
      <c r="J34" s="312"/>
      <c r="K34" s="312"/>
      <c r="L34" s="359"/>
      <c r="M34" s="313"/>
    </row>
    <row r="35" spans="2:13" ht="9.75" customHeight="1" x14ac:dyDescent="0.25">
      <c r="B35" s="315"/>
      <c r="C35" s="312"/>
      <c r="D35" s="312"/>
      <c r="E35" s="312"/>
      <c r="F35" s="312"/>
      <c r="G35" s="312"/>
      <c r="H35" s="312"/>
      <c r="I35" s="312"/>
      <c r="J35" s="312"/>
      <c r="K35" s="312"/>
      <c r="L35" s="359"/>
      <c r="M35" s="313"/>
    </row>
    <row r="36" spans="2:13" ht="6" customHeight="1" x14ac:dyDescent="0.25">
      <c r="B36" s="315"/>
      <c r="C36" s="312"/>
      <c r="D36" s="312"/>
      <c r="E36" s="312"/>
      <c r="F36" s="312"/>
      <c r="G36" s="312"/>
      <c r="H36" s="312"/>
      <c r="I36" s="312"/>
      <c r="J36" s="312"/>
      <c r="K36" s="312"/>
      <c r="L36" s="359"/>
      <c r="M36" s="313"/>
    </row>
    <row r="37" spans="2:13" x14ac:dyDescent="0.25">
      <c r="B37" s="315"/>
      <c r="C37" s="308" t="s">
        <v>962</v>
      </c>
      <c r="D37" s="308"/>
      <c r="F37" s="312" t="s">
        <v>908</v>
      </c>
      <c r="G37" s="312"/>
      <c r="H37" s="312"/>
      <c r="I37" s="312"/>
      <c r="J37" s="312"/>
      <c r="K37" s="312"/>
      <c r="L37" s="359"/>
      <c r="M37" s="313"/>
    </row>
    <row r="38" spans="2:13" x14ac:dyDescent="0.25">
      <c r="B38" s="315"/>
      <c r="C38" s="308"/>
      <c r="D38" s="308"/>
      <c r="E38" s="312"/>
      <c r="F38" s="312"/>
      <c r="G38" s="312"/>
      <c r="H38" s="312"/>
      <c r="I38" s="312"/>
      <c r="J38" s="312"/>
      <c r="K38" s="312"/>
      <c r="L38" s="359"/>
      <c r="M38" s="313"/>
    </row>
    <row r="39" spans="2:13" x14ac:dyDescent="0.25">
      <c r="B39" s="315"/>
      <c r="C39" s="308" t="s">
        <v>963</v>
      </c>
      <c r="D39" s="308"/>
      <c r="F39" s="312" t="s">
        <v>909</v>
      </c>
      <c r="G39" s="312"/>
      <c r="H39" s="312"/>
      <c r="I39" s="312"/>
      <c r="J39" s="312"/>
      <c r="K39" s="312"/>
      <c r="L39" s="359"/>
      <c r="M39" s="313"/>
    </row>
    <row r="40" spans="2:13" x14ac:dyDescent="0.25">
      <c r="B40" s="315"/>
      <c r="C40" s="308" t="s">
        <v>964</v>
      </c>
      <c r="D40" s="308"/>
      <c r="E40" s="312"/>
      <c r="F40" s="312"/>
      <c r="G40" s="312"/>
      <c r="H40" s="312"/>
      <c r="I40" s="312"/>
      <c r="J40" s="312"/>
      <c r="K40" s="312"/>
      <c r="L40" s="359"/>
      <c r="M40" s="313"/>
    </row>
    <row r="41" spans="2:13" x14ac:dyDescent="0.25">
      <c r="B41" s="315"/>
      <c r="C41" s="308" t="s">
        <v>965</v>
      </c>
      <c r="D41" s="308"/>
      <c r="E41" s="312"/>
      <c r="F41" s="312"/>
      <c r="G41" s="312"/>
      <c r="H41" s="312"/>
      <c r="I41" s="312"/>
      <c r="J41" s="312"/>
      <c r="K41" s="312"/>
      <c r="L41" s="359"/>
      <c r="M41" s="313"/>
    </row>
    <row r="42" spans="2:13" ht="6" customHeight="1" x14ac:dyDescent="0.25">
      <c r="B42" s="315"/>
      <c r="C42" s="308"/>
      <c r="D42" s="308"/>
      <c r="E42" s="312"/>
      <c r="F42" s="312"/>
      <c r="G42" s="312"/>
      <c r="H42" s="312"/>
      <c r="I42" s="312"/>
      <c r="J42" s="312"/>
      <c r="K42" s="312"/>
      <c r="L42" s="359"/>
      <c r="M42" s="313"/>
    </row>
    <row r="43" spans="2:13" x14ac:dyDescent="0.25">
      <c r="B43" s="315"/>
      <c r="C43" s="308" t="s">
        <v>64</v>
      </c>
      <c r="D43" s="308"/>
      <c r="F43" s="312" t="s">
        <v>910</v>
      </c>
      <c r="G43" s="312"/>
      <c r="H43" s="312"/>
      <c r="M43" s="313"/>
    </row>
    <row r="44" spans="2:13" x14ac:dyDescent="0.25">
      <c r="B44" s="315"/>
      <c r="C44" s="312"/>
      <c r="D44" s="312"/>
      <c r="E44" s="312"/>
      <c r="F44" s="312"/>
      <c r="G44" s="312"/>
      <c r="H44" s="312"/>
      <c r="I44" s="308" t="s">
        <v>960</v>
      </c>
      <c r="J44" s="308"/>
      <c r="K44" s="308"/>
      <c r="L44" s="360" t="s">
        <v>777</v>
      </c>
      <c r="M44" s="313"/>
    </row>
    <row r="45" spans="2:13" x14ac:dyDescent="0.25">
      <c r="B45" s="315"/>
      <c r="C45" s="312"/>
      <c r="D45" s="312"/>
      <c r="E45" s="312"/>
      <c r="F45" s="312"/>
      <c r="G45" s="312"/>
      <c r="H45" s="312"/>
      <c r="I45" s="308" t="s">
        <v>961</v>
      </c>
      <c r="J45" s="308"/>
      <c r="K45" s="308"/>
      <c r="L45" s="361" t="s">
        <v>175</v>
      </c>
      <c r="M45" s="313"/>
    </row>
    <row r="46" spans="2:13" ht="13.8" thickBot="1" x14ac:dyDescent="0.3">
      <c r="B46" s="1434" t="s">
        <v>1403</v>
      </c>
      <c r="C46" s="316"/>
      <c r="D46" s="316"/>
      <c r="E46" s="316"/>
      <c r="F46" s="564" t="s">
        <v>1224</v>
      </c>
      <c r="G46" s="564"/>
      <c r="H46" s="564"/>
      <c r="I46" s="564"/>
      <c r="J46" s="564"/>
      <c r="K46" s="577">
        <v>39552</v>
      </c>
      <c r="L46" s="363">
        <v>38120</v>
      </c>
      <c r="M46" s="364"/>
    </row>
    <row r="48" spans="2:13" x14ac:dyDescent="0.25">
      <c r="H48" s="312"/>
    </row>
    <row r="49" spans="3:3" x14ac:dyDescent="0.25">
      <c r="C49" s="365"/>
    </row>
  </sheetData>
  <mergeCells count="5">
    <mergeCell ref="B4:L4"/>
    <mergeCell ref="C31:D31"/>
    <mergeCell ref="B7:D7"/>
    <mergeCell ref="B6:M6"/>
    <mergeCell ref="B5:M5"/>
  </mergeCells>
  <phoneticPr fontId="0" type="noConversion"/>
  <printOptions horizontalCentered="1"/>
  <pageMargins left="0.1" right="0.15" top="1" bottom="0.75" header="0.69" footer="0"/>
  <pageSetup scale="84" fitToHeight="15" orientation="landscape" r:id="rId1"/>
  <headerFooter alignWithMargins="0">
    <oddFooter>&amp;L&amp;"Times New Roman,Regular"&amp;9
Journal Entry Control Log
June 2016
&amp;R&amp;P of &amp;N
&amp;D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N45"/>
  <sheetViews>
    <sheetView zoomScaleNormal="100" workbookViewId="0">
      <selection activeCell="H20" sqref="H20"/>
    </sheetView>
  </sheetViews>
  <sheetFormatPr defaultColWidth="7.88671875" defaultRowHeight="13.2" x14ac:dyDescent="0.25"/>
  <cols>
    <col min="1" max="1" width="8" style="305" customWidth="1"/>
    <col min="2" max="2" width="7.44140625" style="305" customWidth="1"/>
    <col min="3" max="3" width="46.5546875" style="305" customWidth="1"/>
    <col min="4" max="5" width="7.109375" style="305" customWidth="1"/>
    <col min="6" max="6" width="7.88671875" style="305" customWidth="1"/>
    <col min="7" max="8" width="7.109375" style="305" customWidth="1"/>
    <col min="9" max="9" width="1.44140625" style="305" customWidth="1"/>
    <col min="10" max="10" width="7.109375" style="305" customWidth="1"/>
    <col min="11" max="11" width="1.44140625" style="305" customWidth="1"/>
    <col min="12" max="12" width="15" style="305" customWidth="1"/>
    <col min="13" max="13" width="17.5546875" style="305" customWidth="1"/>
    <col min="14" max="14" width="12.44140625" style="305" bestFit="1" customWidth="1"/>
    <col min="15" max="16384" width="7.88671875" style="305"/>
  </cols>
  <sheetData>
    <row r="1" spans="2:14" s="240" customFormat="1" ht="13.8" thickBot="1" x14ac:dyDescent="0.3">
      <c r="B1" s="523"/>
      <c r="C1" s="523"/>
      <c r="D1" s="523"/>
      <c r="E1" s="523"/>
      <c r="F1" s="523"/>
      <c r="G1" s="523"/>
      <c r="H1" s="523"/>
      <c r="I1" s="607"/>
      <c r="J1" s="406" t="s">
        <v>82</v>
      </c>
      <c r="K1" s="1"/>
      <c r="L1" s="6"/>
      <c r="M1" s="6"/>
    </row>
    <row r="2" spans="2:14" s="240" customFormat="1" ht="25.5" customHeight="1" thickBot="1" x14ac:dyDescent="0.3">
      <c r="B2" s="522"/>
      <c r="C2" s="522"/>
      <c r="D2" s="522"/>
      <c r="E2" s="522"/>
      <c r="F2" s="522"/>
      <c r="G2" s="522"/>
      <c r="H2" s="522"/>
      <c r="I2" s="607"/>
      <c r="J2" s="406" t="s">
        <v>85</v>
      </c>
      <c r="K2" s="1"/>
      <c r="L2" s="6"/>
      <c r="M2" s="6"/>
    </row>
    <row r="3" spans="2:14" s="240" customFormat="1" ht="13.8" thickBot="1" x14ac:dyDescent="0.3">
      <c r="I3" s="677"/>
    </row>
    <row r="4" spans="2:14" s="306" customFormat="1" ht="15.6" x14ac:dyDescent="0.3">
      <c r="B4" s="2271" t="s">
        <v>1374</v>
      </c>
      <c r="C4" s="2287"/>
      <c r="D4" s="2287"/>
      <c r="E4" s="2287"/>
      <c r="F4" s="2287"/>
      <c r="G4" s="2287"/>
      <c r="H4" s="2287"/>
      <c r="I4" s="2287"/>
      <c r="J4" s="2287"/>
      <c r="K4" s="2287"/>
      <c r="L4" s="2287"/>
      <c r="M4" s="2288"/>
    </row>
    <row r="5" spans="2:14" s="306" customFormat="1" ht="15.6" x14ac:dyDescent="0.3">
      <c r="B5" s="2289" t="s">
        <v>1378</v>
      </c>
      <c r="C5" s="2290"/>
      <c r="D5" s="2290"/>
      <c r="E5" s="2290"/>
      <c r="F5" s="2290"/>
      <c r="G5" s="2290"/>
      <c r="H5" s="2290"/>
      <c r="I5" s="2290"/>
      <c r="J5" s="2290"/>
      <c r="K5" s="2290"/>
      <c r="L5" s="2290"/>
      <c r="M5" s="2291"/>
    </row>
    <row r="6" spans="2:14" s="306" customFormat="1" ht="15.6" x14ac:dyDescent="0.3">
      <c r="B6" s="2293" t="s">
        <v>258</v>
      </c>
      <c r="C6" s="2294"/>
      <c r="D6" s="2294"/>
      <c r="E6" s="1355"/>
      <c r="F6" s="1355"/>
      <c r="G6" s="1355"/>
      <c r="H6" s="1355"/>
      <c r="I6" s="1472"/>
      <c r="J6" s="1355"/>
      <c r="K6" s="1355"/>
      <c r="L6" s="1355"/>
      <c r="M6" s="1356"/>
    </row>
    <row r="7" spans="2:14" s="306" customFormat="1" ht="15.6" x14ac:dyDescent="0.3">
      <c r="B7" s="307" t="s">
        <v>259</v>
      </c>
      <c r="C7" s="308"/>
      <c r="D7" s="308"/>
      <c r="E7" s="1355"/>
      <c r="F7" s="1355"/>
      <c r="G7" s="1355"/>
      <c r="H7" s="309" t="s">
        <v>967</v>
      </c>
      <c r="I7" s="310"/>
      <c r="J7" s="310"/>
      <c r="K7" s="310"/>
      <c r="L7" s="310"/>
      <c r="M7" s="369"/>
    </row>
    <row r="8" spans="2:14" x14ac:dyDescent="0.25">
      <c r="B8" s="311" t="s">
        <v>896</v>
      </c>
      <c r="C8" s="308"/>
      <c r="D8" s="308"/>
      <c r="E8" s="308"/>
      <c r="F8" s="312"/>
      <c r="G8" s="312"/>
      <c r="H8" s="312"/>
      <c r="I8" s="312"/>
      <c r="J8" s="312"/>
      <c r="K8" s="312"/>
      <c r="L8" s="312"/>
      <c r="M8" s="313"/>
      <c r="N8" s="314"/>
    </row>
    <row r="9" spans="2:14" x14ac:dyDescent="0.25">
      <c r="B9" s="315"/>
      <c r="C9" s="312"/>
      <c r="D9" s="312"/>
      <c r="E9" s="312"/>
      <c r="F9" s="312"/>
      <c r="G9" s="312"/>
      <c r="H9" s="312"/>
      <c r="I9" s="312"/>
      <c r="J9" s="312"/>
      <c r="K9" s="312"/>
      <c r="L9" s="312"/>
      <c r="M9" s="313"/>
      <c r="N9" s="314"/>
    </row>
    <row r="10" spans="2:14" x14ac:dyDescent="0.25">
      <c r="B10" s="315"/>
      <c r="C10" s="312"/>
      <c r="D10" s="312"/>
      <c r="E10" s="312"/>
      <c r="F10" s="312"/>
      <c r="G10" s="312"/>
      <c r="H10" s="312"/>
      <c r="I10" s="312"/>
      <c r="J10" s="312"/>
      <c r="K10" s="312"/>
      <c r="L10" s="312"/>
      <c r="M10" s="313"/>
      <c r="N10" s="314"/>
    </row>
    <row r="11" spans="2:14" ht="13.8" thickBot="1" x14ac:dyDescent="0.3">
      <c r="B11" s="315"/>
      <c r="C11" s="316" t="s">
        <v>1366</v>
      </c>
      <c r="D11" s="316"/>
      <c r="E11" s="316"/>
      <c r="F11" s="316" t="s">
        <v>1408</v>
      </c>
      <c r="G11" s="316"/>
      <c r="H11" s="316"/>
      <c r="I11" s="316"/>
      <c r="J11" s="316"/>
      <c r="K11" s="316"/>
      <c r="L11" s="316"/>
      <c r="M11" s="364"/>
      <c r="N11" s="314"/>
    </row>
    <row r="12" spans="2:14" x14ac:dyDescent="0.25">
      <c r="B12" s="315"/>
      <c r="C12" s="312"/>
      <c r="D12" s="312"/>
      <c r="E12" s="312"/>
      <c r="F12" s="312"/>
      <c r="G12" s="312"/>
      <c r="H12" s="312"/>
      <c r="I12" s="312"/>
      <c r="J12" s="312"/>
      <c r="K12" s="312"/>
      <c r="L12" s="312"/>
      <c r="M12" s="313"/>
      <c r="N12" s="314"/>
    </row>
    <row r="13" spans="2:14" ht="13.8" thickBot="1" x14ac:dyDescent="0.3">
      <c r="B13" s="315"/>
      <c r="C13" s="312"/>
      <c r="D13" s="312"/>
      <c r="E13" s="312"/>
      <c r="F13" s="312"/>
      <c r="G13" s="312"/>
      <c r="H13" s="312"/>
      <c r="I13" s="312"/>
      <c r="J13" s="312"/>
      <c r="K13" s="312"/>
      <c r="L13" s="312"/>
      <c r="M13" s="313"/>
      <c r="N13" s="314"/>
    </row>
    <row r="14" spans="2:14" x14ac:dyDescent="0.25">
      <c r="B14" s="317" t="s">
        <v>1380</v>
      </c>
      <c r="C14" s="318" t="s">
        <v>1367</v>
      </c>
      <c r="D14" s="319" t="s">
        <v>1368</v>
      </c>
      <c r="E14" s="319" t="s">
        <v>1377</v>
      </c>
      <c r="F14" s="319" t="s">
        <v>1369</v>
      </c>
      <c r="G14" s="319" t="s">
        <v>1370</v>
      </c>
      <c r="H14" s="319" t="s">
        <v>1122</v>
      </c>
      <c r="I14" s="319"/>
      <c r="J14" s="319" t="s">
        <v>1120</v>
      </c>
      <c r="K14" s="319"/>
      <c r="L14" s="319" t="s">
        <v>1371</v>
      </c>
      <c r="M14" s="320" t="s">
        <v>1371</v>
      </c>
      <c r="N14" s="314"/>
    </row>
    <row r="15" spans="2:14" x14ac:dyDescent="0.25">
      <c r="B15" s="315"/>
      <c r="C15" s="315"/>
      <c r="D15" s="312"/>
      <c r="E15" s="312"/>
      <c r="F15" s="312"/>
      <c r="G15" s="312"/>
      <c r="H15" s="1471" t="s">
        <v>1993</v>
      </c>
      <c r="I15" s="312"/>
      <c r="J15" s="321" t="s">
        <v>1119</v>
      </c>
      <c r="K15" s="312"/>
      <c r="L15" s="321" t="s">
        <v>1372</v>
      </c>
      <c r="M15" s="322" t="s">
        <v>1373</v>
      </c>
      <c r="N15" s="314"/>
    </row>
    <row r="16" spans="2:14" ht="6.75" customHeight="1" thickBot="1" x14ac:dyDescent="0.3">
      <c r="B16" s="315"/>
      <c r="C16" s="323"/>
      <c r="D16" s="324"/>
      <c r="E16" s="324"/>
      <c r="F16" s="324"/>
      <c r="G16" s="324"/>
      <c r="H16" s="324"/>
      <c r="I16" s="324"/>
      <c r="J16" s="324"/>
      <c r="K16" s="324"/>
      <c r="L16" s="325"/>
      <c r="M16" s="326"/>
      <c r="N16" s="314"/>
    </row>
    <row r="17" spans="2:14" s="332" customFormat="1" ht="13.8" thickTop="1" x14ac:dyDescent="0.25">
      <c r="B17" s="315" t="s">
        <v>1386</v>
      </c>
      <c r="C17" s="1349" t="s">
        <v>919</v>
      </c>
      <c r="D17" s="327"/>
      <c r="E17" s="327"/>
      <c r="F17" s="327"/>
      <c r="G17" s="327"/>
      <c r="H17" s="327"/>
      <c r="I17" s="327"/>
      <c r="J17" s="327"/>
      <c r="K17" s="327"/>
      <c r="L17" s="328"/>
      <c r="M17" s="329"/>
      <c r="N17" s="331"/>
    </row>
    <row r="18" spans="2:14" s="332" customFormat="1" x14ac:dyDescent="0.25">
      <c r="B18" s="333"/>
      <c r="C18" s="1107" t="s">
        <v>920</v>
      </c>
      <c r="D18" s="563">
        <v>12230</v>
      </c>
      <c r="E18" s="335" t="s">
        <v>262</v>
      </c>
      <c r="F18" s="335" t="s">
        <v>262</v>
      </c>
      <c r="G18" s="335" t="s">
        <v>262</v>
      </c>
      <c r="H18" s="1364">
        <v>2017</v>
      </c>
      <c r="I18" s="327"/>
      <c r="J18" s="335"/>
      <c r="K18" s="327"/>
      <c r="L18" s="336">
        <v>15000</v>
      </c>
      <c r="M18" s="337"/>
      <c r="N18" s="331"/>
    </row>
    <row r="19" spans="2:14" s="332" customFormat="1" x14ac:dyDescent="0.25">
      <c r="B19" s="333" t="s">
        <v>1386</v>
      </c>
      <c r="C19" s="1349" t="s">
        <v>1396</v>
      </c>
      <c r="D19" s="335"/>
      <c r="E19" s="335"/>
      <c r="F19" s="335"/>
      <c r="G19" s="335"/>
      <c r="H19" s="335"/>
      <c r="I19" s="327"/>
      <c r="J19" s="335"/>
      <c r="K19" s="327"/>
      <c r="L19" s="370"/>
      <c r="M19" s="371"/>
      <c r="N19" s="331"/>
    </row>
    <row r="20" spans="2:14" s="332" customFormat="1" x14ac:dyDescent="0.25">
      <c r="B20" s="333"/>
      <c r="C20" s="1107" t="s">
        <v>2084</v>
      </c>
      <c r="D20" s="563">
        <v>12230</v>
      </c>
      <c r="E20" s="335" t="s">
        <v>262</v>
      </c>
      <c r="F20" s="335" t="s">
        <v>262</v>
      </c>
      <c r="G20" s="335" t="s">
        <v>262</v>
      </c>
      <c r="H20" s="1364">
        <v>2017</v>
      </c>
      <c r="I20" s="327"/>
      <c r="J20" s="335"/>
      <c r="K20" s="327"/>
      <c r="L20" s="336"/>
      <c r="M20" s="337">
        <v>15000</v>
      </c>
      <c r="N20" s="331"/>
    </row>
    <row r="21" spans="2:14" s="341" customFormat="1" x14ac:dyDescent="0.25">
      <c r="B21" s="333"/>
      <c r="C21" s="372"/>
      <c r="D21" s="344"/>
      <c r="E21" s="344"/>
      <c r="F21" s="344"/>
      <c r="G21" s="344"/>
      <c r="H21" s="344"/>
      <c r="I21" s="338"/>
      <c r="J21" s="344"/>
      <c r="K21" s="338"/>
      <c r="L21" s="345"/>
      <c r="M21" s="346"/>
      <c r="N21" s="340"/>
    </row>
    <row r="22" spans="2:14" s="341" customFormat="1" x14ac:dyDescent="0.25">
      <c r="B22" s="342"/>
      <c r="C22" s="343"/>
      <c r="D22" s="373"/>
      <c r="E22" s="373"/>
      <c r="F22" s="344"/>
      <c r="G22" s="344"/>
      <c r="H22" s="344"/>
      <c r="I22" s="338"/>
      <c r="J22" s="344"/>
      <c r="K22" s="338"/>
      <c r="L22" s="345"/>
      <c r="M22" s="346"/>
      <c r="N22" s="340"/>
    </row>
    <row r="23" spans="2:14" s="341" customFormat="1" x14ac:dyDescent="0.25">
      <c r="B23" s="342"/>
      <c r="C23" s="343"/>
      <c r="D23" s="344"/>
      <c r="E23" s="344"/>
      <c r="F23" s="344"/>
      <c r="G23" s="344"/>
      <c r="H23" s="344"/>
      <c r="I23" s="338"/>
      <c r="J23" s="344"/>
      <c r="K23" s="338"/>
      <c r="L23" s="345"/>
      <c r="M23" s="346"/>
      <c r="N23" s="340"/>
    </row>
    <row r="24" spans="2:14" s="341" customFormat="1" ht="13.8" thickBot="1" x14ac:dyDescent="0.3">
      <c r="B24" s="342"/>
      <c r="C24" s="343"/>
      <c r="D24" s="344"/>
      <c r="E24" s="344"/>
      <c r="F24" s="344"/>
      <c r="G24" s="344"/>
      <c r="H24" s="344"/>
      <c r="I24" s="338"/>
      <c r="J24" s="344"/>
      <c r="K24" s="338"/>
      <c r="L24" s="345"/>
      <c r="M24" s="346"/>
      <c r="N24" s="340"/>
    </row>
    <row r="25" spans="2:14" s="341" customFormat="1" x14ac:dyDescent="0.25">
      <c r="B25" s="342"/>
      <c r="C25" s="349"/>
      <c r="D25" s="350"/>
      <c r="E25" s="350"/>
      <c r="F25" s="350"/>
      <c r="G25" s="350"/>
      <c r="H25" s="350"/>
      <c r="I25" s="351"/>
      <c r="J25" s="350"/>
      <c r="K25" s="351"/>
      <c r="L25" s="352"/>
      <c r="M25" s="353"/>
      <c r="N25" s="340"/>
    </row>
    <row r="26" spans="2:14" s="341" customFormat="1" ht="13.8" thickBot="1" x14ac:dyDescent="0.3">
      <c r="B26" s="342"/>
      <c r="C26" s="342"/>
      <c r="D26" s="338"/>
      <c r="E26" s="338"/>
      <c r="F26" s="338"/>
      <c r="G26" s="338"/>
      <c r="H26" s="338"/>
      <c r="I26" s="338"/>
      <c r="J26" s="338"/>
      <c r="K26" s="338"/>
      <c r="L26" s="366">
        <f>SUM(L18:L25)</f>
        <v>15000</v>
      </c>
      <c r="M26" s="367">
        <f>SUM(M18:M25)</f>
        <v>15000</v>
      </c>
      <c r="N26" s="354"/>
    </row>
    <row r="27" spans="2:14" s="341" customFormat="1" ht="14.4" thickTop="1" thickBot="1" x14ac:dyDescent="0.3">
      <c r="B27" s="342"/>
      <c r="C27" s="355"/>
      <c r="D27" s="356"/>
      <c r="E27" s="356"/>
      <c r="F27" s="356"/>
      <c r="G27" s="356"/>
      <c r="H27" s="356"/>
      <c r="I27" s="356"/>
      <c r="J27" s="356"/>
      <c r="K27" s="356"/>
      <c r="L27" s="357"/>
      <c r="M27" s="358">
        <f>+M26-L26</f>
        <v>0</v>
      </c>
    </row>
    <row r="28" spans="2:14" s="341" customFormat="1" x14ac:dyDescent="0.25">
      <c r="B28" s="342"/>
      <c r="C28" s="338"/>
      <c r="D28" s="338"/>
      <c r="E28" s="338"/>
      <c r="F28" s="338"/>
      <c r="G28" s="338"/>
      <c r="H28" s="338"/>
      <c r="I28" s="338"/>
      <c r="J28" s="338"/>
      <c r="K28" s="338"/>
      <c r="L28" s="338"/>
      <c r="M28" s="339"/>
    </row>
    <row r="29" spans="2:14" x14ac:dyDescent="0.25">
      <c r="B29" s="342"/>
      <c r="C29" s="2292" t="s">
        <v>1409</v>
      </c>
      <c r="D29" s="2292"/>
      <c r="E29" s="312"/>
      <c r="F29" s="312"/>
      <c r="G29" s="312"/>
      <c r="H29" s="312"/>
      <c r="I29" s="312"/>
      <c r="J29" s="312"/>
      <c r="K29" s="312"/>
      <c r="L29" s="312"/>
      <c r="M29" s="1384"/>
    </row>
    <row r="30" spans="2:14" x14ac:dyDescent="0.25">
      <c r="B30" s="315"/>
      <c r="C30" s="312" t="s">
        <v>918</v>
      </c>
      <c r="D30" s="312"/>
      <c r="E30" s="312"/>
      <c r="F30" s="312"/>
      <c r="G30" s="312"/>
      <c r="H30" s="312"/>
      <c r="I30" s="312"/>
      <c r="J30" s="312"/>
      <c r="K30" s="312"/>
      <c r="L30" s="312"/>
      <c r="M30" s="1384"/>
    </row>
    <row r="31" spans="2:14" x14ac:dyDescent="0.25">
      <c r="B31" s="315"/>
      <c r="C31" s="312" t="s">
        <v>1397</v>
      </c>
      <c r="D31" s="312"/>
      <c r="E31" s="312"/>
      <c r="F31" s="312"/>
      <c r="G31" s="312"/>
      <c r="H31" s="312"/>
      <c r="I31" s="312"/>
      <c r="J31" s="312"/>
      <c r="K31" s="312"/>
      <c r="L31" s="312"/>
      <c r="M31" s="1384"/>
    </row>
    <row r="32" spans="2:14" x14ac:dyDescent="0.25">
      <c r="B32" s="315"/>
      <c r="C32" s="321"/>
      <c r="D32" s="321"/>
      <c r="E32" s="312"/>
      <c r="F32" s="312"/>
      <c r="G32" s="312"/>
      <c r="H32" s="312"/>
      <c r="I32" s="312"/>
      <c r="J32" s="312"/>
      <c r="K32" s="312"/>
      <c r="L32" s="312"/>
      <c r="M32" s="1384"/>
    </row>
    <row r="33" spans="2:13" x14ac:dyDescent="0.25">
      <c r="B33" s="315"/>
      <c r="C33" s="308" t="s">
        <v>962</v>
      </c>
      <c r="D33" s="308"/>
      <c r="E33" s="312"/>
      <c r="F33" s="312" t="s">
        <v>921</v>
      </c>
      <c r="G33" s="312"/>
      <c r="H33" s="312"/>
      <c r="I33" s="312"/>
      <c r="J33" s="312"/>
      <c r="K33" s="312"/>
      <c r="L33" s="312"/>
      <c r="M33" s="1384"/>
    </row>
    <row r="34" spans="2:13" x14ac:dyDescent="0.25">
      <c r="B34" s="315"/>
      <c r="C34" s="308"/>
      <c r="D34" s="308"/>
      <c r="E34" s="312"/>
      <c r="F34" s="312"/>
      <c r="G34" s="312"/>
      <c r="H34" s="312"/>
      <c r="I34" s="312"/>
      <c r="J34" s="312"/>
      <c r="K34" s="312"/>
      <c r="L34" s="312"/>
      <c r="M34" s="1384"/>
    </row>
    <row r="35" spans="2:13" x14ac:dyDescent="0.25">
      <c r="B35" s="315"/>
      <c r="C35" s="308" t="s">
        <v>963</v>
      </c>
      <c r="D35" s="308"/>
      <c r="E35" s="312"/>
      <c r="F35" s="312" t="s">
        <v>909</v>
      </c>
      <c r="G35" s="312"/>
      <c r="H35" s="312"/>
      <c r="I35" s="312"/>
      <c r="J35" s="312"/>
      <c r="K35" s="312"/>
      <c r="L35" s="312"/>
      <c r="M35" s="1384"/>
    </row>
    <row r="36" spans="2:13" x14ac:dyDescent="0.25">
      <c r="B36" s="315"/>
      <c r="C36" s="308" t="s">
        <v>964</v>
      </c>
      <c r="D36" s="308"/>
      <c r="E36" s="312"/>
      <c r="F36" s="312"/>
      <c r="G36" s="312"/>
      <c r="H36" s="312"/>
      <c r="I36" s="312"/>
      <c r="J36" s="312"/>
      <c r="K36" s="312"/>
      <c r="L36" s="312"/>
      <c r="M36" s="1384"/>
    </row>
    <row r="37" spans="2:13" x14ac:dyDescent="0.25">
      <c r="B37" s="315"/>
      <c r="C37" s="308" t="s">
        <v>965</v>
      </c>
      <c r="D37" s="308"/>
      <c r="E37" s="312"/>
      <c r="F37" s="312"/>
      <c r="G37" s="312"/>
      <c r="H37" s="312"/>
      <c r="I37" s="312"/>
      <c r="J37" s="312"/>
      <c r="K37" s="312"/>
      <c r="L37" s="312"/>
      <c r="M37" s="1384"/>
    </row>
    <row r="38" spans="2:13" x14ac:dyDescent="0.25">
      <c r="B38" s="315"/>
      <c r="C38" s="308"/>
      <c r="D38" s="308"/>
      <c r="E38" s="312"/>
      <c r="F38" s="312"/>
      <c r="G38" s="312"/>
      <c r="H38" s="312"/>
      <c r="I38" s="312"/>
      <c r="J38" s="312"/>
      <c r="K38" s="312"/>
      <c r="L38" s="312"/>
      <c r="M38" s="1384"/>
    </row>
    <row r="39" spans="2:13" x14ac:dyDescent="0.25">
      <c r="B39" s="315"/>
      <c r="C39" s="308" t="s">
        <v>64</v>
      </c>
      <c r="D39" s="308"/>
      <c r="E39" s="312"/>
      <c r="F39" s="312" t="s">
        <v>915</v>
      </c>
      <c r="G39" s="312"/>
      <c r="H39" s="312"/>
      <c r="I39" s="312"/>
      <c r="J39" s="312"/>
      <c r="K39" s="312"/>
      <c r="L39" s="312"/>
      <c r="M39" s="313"/>
    </row>
    <row r="40" spans="2:13" x14ac:dyDescent="0.25">
      <c r="B40" s="315"/>
      <c r="C40" s="312"/>
      <c r="D40" s="312"/>
      <c r="E40" s="312"/>
      <c r="F40" s="312"/>
      <c r="G40" s="312"/>
      <c r="H40" s="312"/>
      <c r="I40" s="308"/>
      <c r="J40" s="308" t="s">
        <v>960</v>
      </c>
      <c r="K40" s="308"/>
      <c r="L40" s="308"/>
      <c r="M40" s="1385" t="s">
        <v>777</v>
      </c>
    </row>
    <row r="41" spans="2:13" x14ac:dyDescent="0.25">
      <c r="B41" s="315"/>
      <c r="C41" s="312"/>
      <c r="D41" s="312"/>
      <c r="E41" s="312"/>
      <c r="F41" s="312"/>
      <c r="G41" s="312"/>
      <c r="H41" s="312"/>
      <c r="I41" s="308"/>
      <c r="J41" s="308" t="s">
        <v>966</v>
      </c>
      <c r="K41" s="308"/>
      <c r="L41" s="308"/>
      <c r="M41" s="1386" t="s">
        <v>1195</v>
      </c>
    </row>
    <row r="42" spans="2:13" ht="13.8" thickBot="1" x14ac:dyDescent="0.3">
      <c r="B42" s="362"/>
      <c r="C42" s="316"/>
      <c r="D42" s="316"/>
      <c r="E42" s="316"/>
      <c r="F42" s="316"/>
      <c r="G42" s="316"/>
      <c r="H42" s="316"/>
      <c r="I42" s="316"/>
      <c r="J42" s="316"/>
      <c r="K42" s="316"/>
      <c r="L42" s="316"/>
      <c r="M42" s="1387"/>
    </row>
    <row r="44" spans="2:13" x14ac:dyDescent="0.25">
      <c r="H44" s="312"/>
    </row>
    <row r="45" spans="2:13" x14ac:dyDescent="0.25">
      <c r="C45" s="365"/>
    </row>
  </sheetData>
  <mergeCells count="4">
    <mergeCell ref="B4:M4"/>
    <mergeCell ref="B5:M5"/>
    <mergeCell ref="C29:D29"/>
    <mergeCell ref="B6:D6"/>
  </mergeCells>
  <phoneticPr fontId="0" type="noConversion"/>
  <printOptions horizontalCentered="1"/>
  <pageMargins left="0.1" right="0.15" top="1" bottom="0.75" header="0.69" footer="0"/>
  <pageSetup scale="88" fitToHeight="15" orientation="landscape" r:id="rId1"/>
  <headerFooter alignWithMargins="0">
    <oddFooter>&amp;L&amp;"Times New Roman,Regular"&amp;9
Journal Entry Control Log
June 2016
&amp;R&amp;P of &amp;N
&amp;D   &amp;T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N41"/>
  <sheetViews>
    <sheetView zoomScaleNormal="100" workbookViewId="0">
      <selection activeCell="C34" sqref="C34"/>
    </sheetView>
  </sheetViews>
  <sheetFormatPr defaultColWidth="7.88671875" defaultRowHeight="13.2" x14ac:dyDescent="0.25"/>
  <cols>
    <col min="1" max="1" width="9.109375" style="607" customWidth="1"/>
    <col min="2" max="2" width="7.44140625" style="607" customWidth="1"/>
    <col min="3" max="3" width="46.5546875" style="607" customWidth="1"/>
    <col min="4" max="5" width="7.109375" style="607" customWidth="1"/>
    <col min="6" max="6" width="8.109375" style="607" customWidth="1"/>
    <col min="7" max="9" width="7.109375" style="607" customWidth="1"/>
    <col min="10" max="10" width="1.44140625" style="607" customWidth="1"/>
    <col min="11" max="11" width="10.88671875" style="607" customWidth="1"/>
    <col min="12" max="12" width="13.44140625" style="607" customWidth="1"/>
    <col min="13" max="13" width="4.44140625" style="607" customWidth="1"/>
    <col min="14" max="14" width="2.88671875" style="607" customWidth="1"/>
    <col min="15" max="16384" width="7.88671875" style="607"/>
  </cols>
  <sheetData>
    <row r="1" spans="2:14" ht="13.8" thickBot="1" x14ac:dyDescent="0.3">
      <c r="I1" s="406" t="s">
        <v>82</v>
      </c>
      <c r="K1" s="6"/>
      <c r="L1" s="6"/>
    </row>
    <row r="2" spans="2:14" ht="25.5" customHeight="1" thickBot="1" x14ac:dyDescent="0.3">
      <c r="I2" s="406" t="s">
        <v>85</v>
      </c>
      <c r="K2" s="6"/>
      <c r="L2" s="6"/>
    </row>
    <row r="3" spans="2:14" ht="13.8" thickBot="1" x14ac:dyDescent="0.3">
      <c r="B3" s="678"/>
      <c r="C3" s="288"/>
      <c r="D3" s="288"/>
      <c r="E3" s="288"/>
      <c r="F3" s="288"/>
      <c r="G3" s="288"/>
      <c r="H3" s="288"/>
      <c r="I3" s="288"/>
      <c r="J3" s="288"/>
      <c r="K3" s="288"/>
      <c r="L3" s="288"/>
      <c r="M3" s="288"/>
    </row>
    <row r="4" spans="2:14" ht="15.6" x14ac:dyDescent="0.3">
      <c r="B4" s="2271" t="s">
        <v>1403</v>
      </c>
      <c r="C4" s="2272"/>
      <c r="D4" s="2272"/>
      <c r="E4" s="2272"/>
      <c r="F4" s="2272"/>
      <c r="G4" s="2272"/>
      <c r="H4" s="2272"/>
      <c r="I4" s="2272"/>
      <c r="J4" s="2272"/>
      <c r="K4" s="2272"/>
      <c r="L4" s="2272"/>
      <c r="M4" s="1584"/>
    </row>
    <row r="5" spans="2:14"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687</v>
      </c>
      <c r="C7" s="2284"/>
      <c r="D7" s="2284"/>
      <c r="E7" s="1580"/>
      <c r="F7" s="1580"/>
      <c r="G7" s="1580"/>
      <c r="H7" s="1580"/>
      <c r="I7" s="1580"/>
      <c r="J7" s="1580"/>
      <c r="K7" s="1580"/>
      <c r="L7" s="1580"/>
      <c r="M7" s="1583"/>
    </row>
    <row r="8" spans="2:14" x14ac:dyDescent="0.25">
      <c r="B8" s="10" t="s">
        <v>19</v>
      </c>
      <c r="C8" s="609"/>
      <c r="D8" s="609"/>
      <c r="E8" s="609"/>
      <c r="F8" s="612"/>
      <c r="G8" s="612"/>
      <c r="H8" s="83" t="s">
        <v>256</v>
      </c>
      <c r="I8" s="612"/>
      <c r="J8" s="612"/>
      <c r="K8" s="612"/>
      <c r="L8" s="612"/>
      <c r="M8" s="40"/>
      <c r="N8" s="5"/>
    </row>
    <row r="9" spans="2:14" x14ac:dyDescent="0.25">
      <c r="B9" s="47" t="s">
        <v>2207</v>
      </c>
      <c r="C9" s="609"/>
      <c r="D9" s="612"/>
      <c r="E9" s="612"/>
      <c r="F9" s="612"/>
      <c r="G9" s="612"/>
      <c r="H9" s="612"/>
      <c r="I9" s="612"/>
      <c r="J9" s="612"/>
      <c r="K9" s="612"/>
      <c r="L9" s="612"/>
      <c r="M9" s="40"/>
      <c r="N9" s="5"/>
    </row>
    <row r="10" spans="2:14" x14ac:dyDescent="0.25">
      <c r="B10" s="10"/>
      <c r="C10" s="612"/>
      <c r="D10" s="612"/>
      <c r="E10" s="612"/>
      <c r="F10" s="612"/>
      <c r="G10" s="612"/>
      <c r="H10" s="612"/>
      <c r="I10" s="612"/>
      <c r="J10" s="612"/>
      <c r="K10" s="612"/>
      <c r="L10" s="612"/>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612"/>
      <c r="D12" s="612"/>
      <c r="E12" s="612"/>
      <c r="F12" s="612"/>
      <c r="G12" s="612"/>
      <c r="H12" s="612"/>
      <c r="I12" s="612"/>
      <c r="J12" s="612"/>
      <c r="K12" s="612"/>
      <c r="L12" s="612"/>
      <c r="M12" s="40"/>
      <c r="N12" s="5"/>
    </row>
    <row r="13" spans="2:14" ht="13.8" thickBot="1" x14ac:dyDescent="0.3">
      <c r="B13" s="10"/>
      <c r="C13" s="612"/>
      <c r="D13" s="612"/>
      <c r="E13" s="612"/>
      <c r="F13" s="612"/>
      <c r="G13" s="612"/>
      <c r="H13" s="612"/>
      <c r="I13" s="612"/>
      <c r="J13" s="612"/>
      <c r="K13" s="612"/>
      <c r="L13" s="612"/>
      <c r="M13" s="40"/>
      <c r="N13" s="5"/>
    </row>
    <row r="14" spans="2:14" x14ac:dyDescent="0.25">
      <c r="B14" s="56" t="s">
        <v>1380</v>
      </c>
      <c r="C14" s="770" t="s">
        <v>1367</v>
      </c>
      <c r="D14" s="771" t="s">
        <v>1368</v>
      </c>
      <c r="E14" s="771" t="s">
        <v>1377</v>
      </c>
      <c r="F14" s="771" t="s">
        <v>1369</v>
      </c>
      <c r="G14" s="771" t="s">
        <v>1370</v>
      </c>
      <c r="H14" s="771" t="s">
        <v>1122</v>
      </c>
      <c r="I14" s="771" t="s">
        <v>1120</v>
      </c>
      <c r="J14" s="771"/>
      <c r="K14" s="771" t="s">
        <v>1371</v>
      </c>
      <c r="L14" s="772" t="s">
        <v>1371</v>
      </c>
      <c r="M14" s="40"/>
      <c r="N14" s="5"/>
    </row>
    <row r="15" spans="2:14" x14ac:dyDescent="0.25">
      <c r="B15" s="10"/>
      <c r="C15" s="10"/>
      <c r="D15" s="612"/>
      <c r="E15" s="612"/>
      <c r="F15" s="612"/>
      <c r="G15" s="612"/>
      <c r="H15" s="1582" t="s">
        <v>1993</v>
      </c>
      <c r="I15" s="1582" t="s">
        <v>1119</v>
      </c>
      <c r="J15" s="612"/>
      <c r="K15" s="1582" t="s">
        <v>1372</v>
      </c>
      <c r="L15" s="12" t="s">
        <v>1373</v>
      </c>
      <c r="M15" s="40"/>
      <c r="N15" s="5"/>
    </row>
    <row r="16" spans="2:14" ht="6.75" customHeight="1" thickBot="1" x14ac:dyDescent="0.3">
      <c r="B16" s="10"/>
      <c r="C16" s="13"/>
      <c r="D16" s="14"/>
      <c r="E16" s="14"/>
      <c r="F16" s="14"/>
      <c r="G16" s="14"/>
      <c r="H16" s="14"/>
      <c r="I16" s="14"/>
      <c r="J16" s="14"/>
      <c r="K16" s="15"/>
      <c r="L16" s="16"/>
      <c r="M16" s="40"/>
      <c r="N16" s="5"/>
    </row>
    <row r="17" spans="2:14" ht="13.8" thickTop="1" x14ac:dyDescent="0.25">
      <c r="B17" s="10"/>
      <c r="C17" s="628"/>
      <c r="D17" s="612"/>
      <c r="E17" s="612"/>
      <c r="F17" s="612"/>
      <c r="G17" s="612"/>
      <c r="H17" s="612"/>
      <c r="I17" s="612"/>
      <c r="J17" s="612"/>
      <c r="K17" s="18"/>
      <c r="L17" s="825"/>
      <c r="M17" s="40"/>
      <c r="N17" s="5"/>
    </row>
    <row r="18" spans="2:14" x14ac:dyDescent="0.25">
      <c r="B18" s="10" t="s">
        <v>1375</v>
      </c>
      <c r="C18" s="1581" t="s">
        <v>2199</v>
      </c>
      <c r="D18" s="612"/>
      <c r="E18" s="1588"/>
      <c r="F18" s="612"/>
      <c r="G18" s="612"/>
      <c r="H18" s="612"/>
      <c r="I18" s="1588"/>
      <c r="J18" s="612"/>
      <c r="K18" s="824"/>
      <c r="L18" s="827"/>
      <c r="M18" s="40"/>
      <c r="N18" s="5"/>
    </row>
    <row r="19" spans="2:14" x14ac:dyDescent="0.25">
      <c r="B19" s="10"/>
      <c r="C19" s="1107">
        <v>495109</v>
      </c>
      <c r="D19" s="407" t="s">
        <v>262</v>
      </c>
      <c r="E19" s="1036"/>
      <c r="F19" s="1588"/>
      <c r="G19" s="1588"/>
      <c r="H19" s="1588">
        <v>2017</v>
      </c>
      <c r="I19" s="1588"/>
      <c r="J19" s="612"/>
      <c r="K19" s="63">
        <v>310</v>
      </c>
      <c r="L19" s="829"/>
      <c r="M19" s="40"/>
      <c r="N19" s="5"/>
    </row>
    <row r="20" spans="2:14" x14ac:dyDescent="0.25">
      <c r="B20" s="10" t="s">
        <v>1375</v>
      </c>
      <c r="C20" s="1581" t="s">
        <v>2200</v>
      </c>
      <c r="D20" s="407"/>
      <c r="E20" s="1036"/>
      <c r="F20" s="1588"/>
      <c r="G20" s="1588"/>
      <c r="H20" s="1588"/>
      <c r="I20" s="1588"/>
      <c r="J20" s="612"/>
      <c r="K20" s="824"/>
      <c r="L20" s="827"/>
      <c r="M20" s="40"/>
      <c r="N20" s="26"/>
    </row>
    <row r="21" spans="2:14" x14ac:dyDescent="0.25">
      <c r="B21" s="10"/>
      <c r="C21" s="1107">
        <v>495110</v>
      </c>
      <c r="D21" s="407" t="s">
        <v>262</v>
      </c>
      <c r="E21" s="1036"/>
      <c r="F21" s="1588"/>
      <c r="G21" s="1588"/>
      <c r="H21" s="1588">
        <v>2017</v>
      </c>
      <c r="I21" s="1588"/>
      <c r="J21" s="612"/>
      <c r="K21" s="824"/>
      <c r="L21" s="827">
        <v>310</v>
      </c>
      <c r="M21" s="40"/>
      <c r="N21" s="5"/>
    </row>
    <row r="22" spans="2:14" ht="13.8" thickBot="1" x14ac:dyDescent="0.3">
      <c r="B22" s="10"/>
      <c r="C22" s="1587"/>
      <c r="D22" s="1588"/>
      <c r="E22" s="979"/>
      <c r="F22" s="1588"/>
      <c r="G22" s="1588"/>
      <c r="H22" s="1588"/>
      <c r="I22" s="1588"/>
      <c r="J22" s="612"/>
      <c r="K22" s="824"/>
      <c r="L22" s="827"/>
      <c r="M22" s="40"/>
      <c r="N22" s="5"/>
    </row>
    <row r="23" spans="2:14" x14ac:dyDescent="0.25">
      <c r="B23" s="10"/>
      <c r="C23" s="1585"/>
      <c r="D23" s="1586"/>
      <c r="E23" s="1586"/>
      <c r="F23" s="1586"/>
      <c r="G23" s="1586"/>
      <c r="H23" s="1586"/>
      <c r="I23" s="1586"/>
      <c r="J23" s="29"/>
      <c r="K23" s="30"/>
      <c r="L23" s="31"/>
      <c r="M23" s="40"/>
      <c r="N23" s="5"/>
    </row>
    <row r="24" spans="2:14" ht="13.8" thickBot="1" x14ac:dyDescent="0.3">
      <c r="B24" s="10"/>
      <c r="C24" s="10"/>
      <c r="D24" s="612"/>
      <c r="E24" s="612"/>
      <c r="F24" s="612"/>
      <c r="G24" s="612"/>
      <c r="H24" s="612"/>
      <c r="I24" s="612"/>
      <c r="J24" s="612"/>
      <c r="K24" s="32">
        <f>SUM(K18:K23)</f>
        <v>310</v>
      </c>
      <c r="L24" s="33">
        <f>SUM(L18:L23)</f>
        <v>310</v>
      </c>
      <c r="M24" s="40"/>
      <c r="N24" s="84"/>
    </row>
    <row r="25" spans="2:14" ht="14.4" thickTop="1" thickBot="1" x14ac:dyDescent="0.3">
      <c r="B25" s="10"/>
      <c r="C25" s="34"/>
      <c r="D25" s="6"/>
      <c r="E25" s="6"/>
      <c r="F25" s="6"/>
      <c r="G25" s="6"/>
      <c r="H25" s="6"/>
      <c r="I25" s="6"/>
      <c r="J25" s="6"/>
      <c r="K25" s="35"/>
      <c r="L25" s="36">
        <f>+L24-K24</f>
        <v>0</v>
      </c>
      <c r="M25" s="40"/>
    </row>
    <row r="26" spans="2:14" x14ac:dyDescent="0.25">
      <c r="B26" s="10"/>
      <c r="C26" s="612"/>
      <c r="D26" s="612"/>
      <c r="E26" s="612"/>
      <c r="F26" s="612"/>
      <c r="G26" s="612"/>
      <c r="H26" s="612"/>
      <c r="I26" s="612"/>
      <c r="J26" s="612"/>
      <c r="K26" s="612"/>
      <c r="L26" s="612"/>
      <c r="M26" s="40"/>
    </row>
    <row r="27" spans="2:14" x14ac:dyDescent="0.25">
      <c r="B27" s="10"/>
      <c r="C27" s="2279" t="s">
        <v>1409</v>
      </c>
      <c r="D27" s="2279"/>
      <c r="E27" s="2279"/>
      <c r="F27" s="2279"/>
      <c r="G27" s="612"/>
      <c r="H27" s="612"/>
      <c r="I27" s="612"/>
      <c r="J27" s="612"/>
      <c r="K27" s="612"/>
      <c r="L27" s="613"/>
      <c r="M27" s="40"/>
    </row>
    <row r="28" spans="2:14" x14ac:dyDescent="0.25">
      <c r="B28" s="10"/>
      <c r="C28" s="424" t="s">
        <v>2201</v>
      </c>
      <c r="D28" s="612"/>
      <c r="E28" s="612"/>
      <c r="F28" s="612"/>
      <c r="G28" s="612"/>
      <c r="H28" s="612"/>
      <c r="I28" s="612"/>
      <c r="J28" s="612"/>
      <c r="K28" s="612"/>
      <c r="L28" s="613"/>
      <c r="M28" s="40"/>
    </row>
    <row r="29" spans="2:14" x14ac:dyDescent="0.25">
      <c r="B29" s="10"/>
      <c r="C29" s="424" t="s">
        <v>2209</v>
      </c>
      <c r="D29" s="612"/>
      <c r="E29" s="612"/>
      <c r="F29" s="612"/>
      <c r="G29" s="612"/>
      <c r="H29" s="612"/>
      <c r="I29" s="612"/>
      <c r="J29" s="612"/>
      <c r="K29" s="612"/>
      <c r="L29" s="613"/>
      <c r="M29" s="40"/>
    </row>
    <row r="30" spans="2:14" x14ac:dyDescent="0.25">
      <c r="B30" s="10"/>
      <c r="C30" s="424" t="s">
        <v>2901</v>
      </c>
      <c r="D30" s="612"/>
      <c r="E30" s="612"/>
      <c r="F30" s="612"/>
      <c r="G30" s="612"/>
      <c r="H30" s="612"/>
      <c r="I30" s="612"/>
      <c r="J30" s="612"/>
      <c r="K30" s="612"/>
      <c r="L30" s="613"/>
      <c r="M30" s="40"/>
    </row>
    <row r="31" spans="2:14" x14ac:dyDescent="0.25">
      <c r="B31" s="10"/>
      <c r="C31" s="612"/>
      <c r="D31" s="612"/>
      <c r="E31" s="612"/>
      <c r="F31" s="612"/>
      <c r="G31" s="612"/>
      <c r="H31" s="612"/>
      <c r="I31" s="612"/>
      <c r="J31" s="612"/>
      <c r="K31" s="612"/>
      <c r="L31" s="613"/>
      <c r="M31" s="40"/>
    </row>
    <row r="32" spans="2:14" x14ac:dyDescent="0.25">
      <c r="B32" s="10"/>
      <c r="C32" s="612" t="s">
        <v>63</v>
      </c>
      <c r="D32" s="612"/>
      <c r="E32" s="612"/>
      <c r="F32" s="424" t="s">
        <v>2202</v>
      </c>
      <c r="G32" s="612"/>
      <c r="H32" s="612"/>
      <c r="I32" s="612"/>
      <c r="J32" s="612"/>
      <c r="K32" s="612"/>
      <c r="L32" s="613"/>
      <c r="M32" s="40"/>
    </row>
    <row r="33" spans="2:13" x14ac:dyDescent="0.25">
      <c r="B33" s="10"/>
      <c r="C33" s="612"/>
      <c r="D33" s="612"/>
      <c r="E33" s="612"/>
      <c r="F33" s="612"/>
      <c r="G33" s="612"/>
      <c r="H33" s="612"/>
      <c r="I33" s="612"/>
      <c r="J33" s="612"/>
      <c r="K33" s="612"/>
      <c r="L33" s="613"/>
      <c r="M33" s="40"/>
    </row>
    <row r="34" spans="2:13" x14ac:dyDescent="0.25">
      <c r="B34" s="10"/>
      <c r="C34" s="612" t="s">
        <v>1410</v>
      </c>
      <c r="D34" s="612"/>
      <c r="E34" s="612"/>
      <c r="F34" s="612" t="s">
        <v>909</v>
      </c>
      <c r="G34" s="612"/>
      <c r="H34" s="612"/>
      <c r="I34" s="612"/>
      <c r="J34" s="612"/>
      <c r="K34" s="612"/>
      <c r="L34" s="613"/>
      <c r="M34" s="40"/>
    </row>
    <row r="35" spans="2:13" x14ac:dyDescent="0.25">
      <c r="B35" s="10"/>
      <c r="C35" s="612" t="s">
        <v>254</v>
      </c>
      <c r="D35" s="612"/>
      <c r="E35" s="612"/>
      <c r="F35" s="612"/>
      <c r="G35" s="612"/>
      <c r="H35" s="612"/>
      <c r="I35" s="612"/>
      <c r="J35" s="612"/>
      <c r="K35" s="612"/>
      <c r="L35" s="613"/>
      <c r="M35" s="40"/>
    </row>
    <row r="36" spans="2:13" x14ac:dyDescent="0.25">
      <c r="B36" s="10"/>
      <c r="C36" s="612" t="s">
        <v>255</v>
      </c>
      <c r="D36" s="612"/>
      <c r="E36" s="612"/>
      <c r="F36" s="612"/>
      <c r="G36" s="612"/>
      <c r="H36" s="612"/>
      <c r="I36" s="612"/>
      <c r="J36" s="612"/>
      <c r="K36" s="612"/>
      <c r="L36" s="613"/>
      <c r="M36" s="40"/>
    </row>
    <row r="37" spans="2:13" x14ac:dyDescent="0.25">
      <c r="B37" s="10"/>
      <c r="C37" s="612"/>
      <c r="D37" s="612"/>
      <c r="E37" s="612"/>
      <c r="F37" s="612"/>
      <c r="G37" s="612"/>
      <c r="H37" s="612"/>
      <c r="I37" s="612"/>
      <c r="J37" s="612"/>
      <c r="K37" s="612"/>
      <c r="L37" s="613"/>
      <c r="M37" s="40"/>
    </row>
    <row r="38" spans="2:13" x14ac:dyDescent="0.25">
      <c r="B38" s="10"/>
      <c r="C38" s="612" t="s">
        <v>64</v>
      </c>
      <c r="D38" s="612"/>
      <c r="E38" s="612"/>
      <c r="F38" s="612" t="s">
        <v>691</v>
      </c>
      <c r="G38" s="612"/>
      <c r="H38" s="612"/>
      <c r="I38" s="612" t="s">
        <v>261</v>
      </c>
      <c r="J38" s="82"/>
      <c r="K38" s="612"/>
      <c r="L38" s="296">
        <v>42461</v>
      </c>
      <c r="M38" s="40"/>
    </row>
    <row r="39" spans="2:13" x14ac:dyDescent="0.25">
      <c r="B39" s="10"/>
      <c r="C39" s="612"/>
      <c r="D39" s="612"/>
      <c r="E39" s="612"/>
      <c r="F39" s="612"/>
      <c r="G39" s="612"/>
      <c r="H39" s="612"/>
      <c r="I39" s="612" t="s">
        <v>257</v>
      </c>
      <c r="J39" s="82"/>
      <c r="K39" s="612"/>
      <c r="L39" s="494"/>
      <c r="M39" s="40"/>
    </row>
    <row r="40" spans="2:13" ht="13.8" thickBot="1" x14ac:dyDescent="0.3">
      <c r="B40" s="34"/>
      <c r="C40" s="6"/>
      <c r="D40" s="6"/>
      <c r="E40" s="6"/>
      <c r="F40" s="6"/>
      <c r="G40" s="6"/>
      <c r="H40" s="6"/>
      <c r="I40" s="6"/>
      <c r="J40" s="6"/>
      <c r="K40" s="6"/>
      <c r="L40" s="6"/>
      <c r="M40" s="50"/>
    </row>
    <row r="41" spans="2:13" x14ac:dyDescent="0.25">
      <c r="H41" s="612"/>
    </row>
  </sheetData>
  <mergeCells count="5">
    <mergeCell ref="B4:L4"/>
    <mergeCell ref="B5:M5"/>
    <mergeCell ref="B6:M6"/>
    <mergeCell ref="B7:D7"/>
    <mergeCell ref="C27:F27"/>
  </mergeCells>
  <printOptions horizontalCentered="1"/>
  <pageMargins left="0.1" right="0.15" top="1" bottom="0.75" header="0.69" footer="0"/>
  <pageSetup scale="95" fitToHeight="15" orientation="landscape" r:id="rId1"/>
  <headerFooter alignWithMargins="0">
    <oddFooter>&amp;L&amp;"Times New Roman,Regular"&amp;9
Journal Entry Control Log
June 2016
&amp;R&amp;P of &amp;N
&amp;D   &amp;T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Q43"/>
  <sheetViews>
    <sheetView zoomScaleNormal="75" workbookViewId="0">
      <selection activeCell="B1" sqref="B1"/>
    </sheetView>
  </sheetViews>
  <sheetFormatPr defaultColWidth="7.88671875" defaultRowHeight="13.2" x14ac:dyDescent="0.25"/>
  <cols>
    <col min="1" max="1" width="14.5546875" style="1" customWidth="1"/>
    <col min="2" max="2" width="13.44140625" style="1" bestFit="1" customWidth="1"/>
    <col min="3" max="3" width="1.5546875" style="1" customWidth="1"/>
    <col min="4" max="4" width="8.109375" style="1" customWidth="1"/>
    <col min="5" max="5" width="1.44140625" style="1" customWidth="1"/>
    <col min="6" max="6" width="10.109375" style="1" customWidth="1"/>
    <col min="7" max="7" width="1.5546875" style="1" customWidth="1"/>
    <col min="8" max="8" width="9.44140625" style="1" customWidth="1"/>
    <col min="9" max="9" width="2.109375" style="1" customWidth="1"/>
    <col min="10" max="10" width="9.44140625" style="1" bestFit="1" customWidth="1"/>
    <col min="11" max="11" width="1.5546875" style="1" customWidth="1"/>
    <col min="12" max="12" width="9.5546875" style="1" bestFit="1" customWidth="1"/>
    <col min="13" max="13" width="1.44140625" style="1" customWidth="1"/>
    <col min="14" max="14" width="11.44140625" style="1" bestFit="1" customWidth="1"/>
    <col min="15" max="15" width="1.44140625" style="1" customWidth="1"/>
    <col min="16" max="16" width="9" style="1" bestFit="1" customWidth="1"/>
    <col min="17" max="16384" width="7.88671875" style="1"/>
  </cols>
  <sheetData>
    <row r="1" spans="2:17" ht="13.8" thickBot="1" x14ac:dyDescent="0.3">
      <c r="B1" s="677" t="s">
        <v>2910</v>
      </c>
      <c r="C1" s="187"/>
      <c r="D1" s="187"/>
      <c r="E1" s="187"/>
      <c r="F1" s="187"/>
      <c r="G1" s="187"/>
      <c r="H1" s="187"/>
      <c r="I1" s="187"/>
      <c r="J1" s="187"/>
      <c r="K1" s="187"/>
      <c r="L1" s="187"/>
      <c r="M1" s="187"/>
      <c r="N1" s="187"/>
      <c r="O1" s="187"/>
      <c r="P1" s="187"/>
      <c r="Q1" s="187"/>
    </row>
    <row r="2" spans="2:17" x14ac:dyDescent="0.25">
      <c r="B2" s="2408" t="s">
        <v>577</v>
      </c>
      <c r="C2" s="2409"/>
      <c r="D2" s="2409"/>
      <c r="E2" s="2409"/>
      <c r="F2" s="2409"/>
      <c r="G2" s="2409"/>
      <c r="H2" s="2409"/>
      <c r="I2" s="2409"/>
      <c r="J2" s="2409"/>
      <c r="K2" s="2409"/>
      <c r="L2" s="2409"/>
      <c r="M2" s="2409"/>
      <c r="N2" s="2409"/>
      <c r="O2" s="2409"/>
      <c r="P2" s="2409"/>
      <c r="Q2" s="88"/>
    </row>
    <row r="3" spans="2:17" x14ac:dyDescent="0.25">
      <c r="B3" s="2410" t="s">
        <v>578</v>
      </c>
      <c r="C3" s="2411"/>
      <c r="D3" s="2411"/>
      <c r="E3" s="2411"/>
      <c r="F3" s="2411"/>
      <c r="G3" s="2411"/>
      <c r="H3" s="2411"/>
      <c r="I3" s="2411"/>
      <c r="J3" s="2411"/>
      <c r="K3" s="2411"/>
      <c r="L3" s="2411"/>
      <c r="M3" s="2411"/>
      <c r="N3" s="2411"/>
      <c r="O3" s="2411"/>
      <c r="P3" s="2411"/>
      <c r="Q3" s="40"/>
    </row>
    <row r="4" spans="2:17" x14ac:dyDescent="0.25">
      <c r="B4" s="2283" t="s">
        <v>258</v>
      </c>
      <c r="C4" s="2284"/>
      <c r="D4" s="2284"/>
      <c r="E4" s="21"/>
      <c r="F4" s="21"/>
      <c r="G4" s="21"/>
      <c r="H4" s="21"/>
      <c r="I4" s="21"/>
      <c r="J4" s="21"/>
      <c r="K4" s="21"/>
      <c r="L4" s="21"/>
      <c r="M4" s="21"/>
      <c r="N4" s="21"/>
      <c r="O4" s="21"/>
      <c r="P4" s="21"/>
      <c r="Q4" s="40"/>
    </row>
    <row r="5" spans="2:17" x14ac:dyDescent="0.25">
      <c r="B5" s="10" t="s">
        <v>259</v>
      </c>
      <c r="C5" s="3"/>
      <c r="D5" s="3"/>
      <c r="E5" s="21"/>
      <c r="F5" s="21"/>
      <c r="G5" s="21"/>
      <c r="H5" s="21"/>
      <c r="I5" s="21"/>
      <c r="J5" s="21"/>
      <c r="K5" s="21"/>
      <c r="L5" s="21"/>
      <c r="M5" s="21"/>
      <c r="N5" s="21"/>
      <c r="O5" s="21"/>
      <c r="P5" s="21"/>
      <c r="Q5" s="40"/>
    </row>
    <row r="6" spans="2:17" x14ac:dyDescent="0.25">
      <c r="B6" s="47" t="s">
        <v>1223</v>
      </c>
      <c r="C6" s="3"/>
      <c r="D6" s="3"/>
      <c r="E6" s="21"/>
      <c r="F6" s="21"/>
      <c r="G6" s="21"/>
      <c r="H6" s="21"/>
      <c r="I6" s="21"/>
      <c r="J6" s="21"/>
      <c r="K6" s="21"/>
      <c r="L6" s="21"/>
      <c r="M6" s="21"/>
      <c r="N6" s="21"/>
      <c r="O6" s="21"/>
      <c r="P6" s="21"/>
      <c r="Q6" s="40"/>
    </row>
    <row r="7" spans="2:17" x14ac:dyDescent="0.25">
      <c r="B7" s="10"/>
      <c r="C7" s="4"/>
      <c r="D7" s="4"/>
      <c r="E7" s="4"/>
      <c r="F7" s="4"/>
      <c r="G7" s="4"/>
      <c r="H7" s="4"/>
      <c r="I7" s="4"/>
      <c r="J7" s="4"/>
      <c r="K7" s="4"/>
      <c r="L7" s="4"/>
      <c r="M7" s="4"/>
      <c r="N7" s="4"/>
      <c r="O7" s="4"/>
      <c r="P7" s="4"/>
      <c r="Q7" s="40"/>
    </row>
    <row r="8" spans="2:17" x14ac:dyDescent="0.25">
      <c r="B8" s="2410" t="s">
        <v>579</v>
      </c>
      <c r="C8" s="2411"/>
      <c r="D8" s="2411"/>
      <c r="E8" s="2411"/>
      <c r="F8" s="2411"/>
      <c r="G8" s="2411"/>
      <c r="H8" s="2411"/>
      <c r="I8" s="2411"/>
      <c r="J8" s="2411"/>
      <c r="K8" s="2411"/>
      <c r="L8" s="2411"/>
      <c r="M8" s="2411"/>
      <c r="N8" s="2411"/>
      <c r="O8" s="2411"/>
      <c r="P8" s="2411"/>
      <c r="Q8" s="40"/>
    </row>
    <row r="9" spans="2:17" x14ac:dyDescent="0.25">
      <c r="B9" s="10" t="s">
        <v>707</v>
      </c>
      <c r="C9" s="4"/>
      <c r="D9" s="4"/>
      <c r="E9" s="4"/>
      <c r="F9" s="4"/>
      <c r="G9" s="4"/>
      <c r="H9" s="4"/>
      <c r="I9" s="4"/>
      <c r="J9" s="4"/>
      <c r="K9" s="4"/>
      <c r="L9" s="4"/>
      <c r="M9" s="4"/>
      <c r="N9" s="4"/>
      <c r="O9" s="4"/>
      <c r="P9" s="4"/>
      <c r="Q9" s="40"/>
    </row>
    <row r="10" spans="2:17" x14ac:dyDescent="0.25">
      <c r="B10" s="10"/>
      <c r="C10" s="4"/>
      <c r="D10" s="4"/>
      <c r="E10" s="4"/>
      <c r="F10" s="4"/>
      <c r="G10" s="4"/>
      <c r="H10" s="4"/>
      <c r="I10" s="4"/>
      <c r="J10" s="4"/>
      <c r="K10" s="4"/>
      <c r="L10" s="4"/>
      <c r="M10" s="4"/>
      <c r="N10" s="4"/>
      <c r="O10" s="4"/>
      <c r="P10" s="4"/>
      <c r="Q10" s="40"/>
    </row>
    <row r="11" spans="2:17" x14ac:dyDescent="0.25">
      <c r="B11" s="10"/>
      <c r="C11" s="4"/>
      <c r="D11" s="4"/>
      <c r="E11" s="4"/>
      <c r="F11" s="2407" t="s">
        <v>708</v>
      </c>
      <c r="G11" s="2407"/>
      <c r="H11" s="2407"/>
      <c r="I11" s="2407"/>
      <c r="J11" s="2407"/>
      <c r="K11" s="2407"/>
      <c r="L11" s="2407"/>
      <c r="M11" s="2407"/>
      <c r="N11" s="2407"/>
      <c r="O11" s="2407"/>
      <c r="P11" s="2407"/>
      <c r="Q11" s="40"/>
    </row>
    <row r="12" spans="2:17" x14ac:dyDescent="0.25">
      <c r="B12" s="10"/>
      <c r="C12" s="4"/>
      <c r="D12" s="4"/>
      <c r="E12" s="4"/>
      <c r="F12" s="73" t="s">
        <v>709</v>
      </c>
      <c r="G12" s="90"/>
      <c r="H12" s="73" t="s">
        <v>710</v>
      </c>
      <c r="I12" s="90"/>
      <c r="J12" s="73" t="s">
        <v>711</v>
      </c>
      <c r="K12" s="90"/>
      <c r="L12" s="73" t="s">
        <v>712</v>
      </c>
      <c r="M12" s="90"/>
      <c r="N12" s="73" t="s">
        <v>713</v>
      </c>
      <c r="O12" s="90"/>
      <c r="P12" s="73" t="s">
        <v>714</v>
      </c>
      <c r="Q12" s="40"/>
    </row>
    <row r="13" spans="2:17" x14ac:dyDescent="0.25">
      <c r="B13" s="10"/>
      <c r="C13" s="4"/>
      <c r="D13" s="4"/>
      <c r="E13" s="4"/>
      <c r="F13" s="4"/>
      <c r="G13" s="4"/>
      <c r="H13" s="4"/>
      <c r="I13" s="4"/>
      <c r="J13" s="4"/>
      <c r="K13" s="4"/>
      <c r="L13" s="4"/>
      <c r="M13" s="4"/>
      <c r="N13" s="4"/>
      <c r="O13" s="4"/>
      <c r="P13" s="4"/>
      <c r="Q13" s="40"/>
    </row>
    <row r="14" spans="2:17" x14ac:dyDescent="0.25">
      <c r="B14" s="10"/>
      <c r="C14" s="4"/>
      <c r="D14" s="4"/>
      <c r="E14" s="4"/>
      <c r="F14" s="21" t="s">
        <v>715</v>
      </c>
      <c r="G14" s="4"/>
      <c r="H14" s="4"/>
      <c r="I14" s="4"/>
      <c r="J14" s="4"/>
      <c r="K14" s="4"/>
      <c r="L14" s="4"/>
      <c r="M14" s="4"/>
      <c r="N14" s="21" t="s">
        <v>716</v>
      </c>
      <c r="O14" s="4"/>
      <c r="P14" s="4"/>
      <c r="Q14" s="40"/>
    </row>
    <row r="15" spans="2:17" x14ac:dyDescent="0.25">
      <c r="B15" s="10"/>
      <c r="C15" s="4"/>
      <c r="D15" s="4"/>
      <c r="E15" s="4"/>
      <c r="F15" s="21" t="s">
        <v>708</v>
      </c>
      <c r="G15" s="4"/>
      <c r="H15" s="4"/>
      <c r="I15" s="4"/>
      <c r="J15" s="4"/>
      <c r="K15" s="4"/>
      <c r="L15" s="4"/>
      <c r="M15" s="4"/>
      <c r="N15" s="21" t="s">
        <v>708</v>
      </c>
      <c r="O15" s="4"/>
      <c r="P15" s="4" t="s">
        <v>717</v>
      </c>
      <c r="Q15" s="40"/>
    </row>
    <row r="16" spans="2:17" x14ac:dyDescent="0.25">
      <c r="B16" s="91" t="s">
        <v>718</v>
      </c>
      <c r="C16" s="4"/>
      <c r="D16" s="69" t="s">
        <v>719</v>
      </c>
      <c r="E16" s="4"/>
      <c r="F16" s="74">
        <v>42186</v>
      </c>
      <c r="G16" s="4"/>
      <c r="H16" s="69" t="s">
        <v>720</v>
      </c>
      <c r="I16" s="4"/>
      <c r="J16" s="69" t="s">
        <v>721</v>
      </c>
      <c r="K16" s="4"/>
      <c r="L16" s="69" t="s">
        <v>722</v>
      </c>
      <c r="M16" s="4"/>
      <c r="N16" s="74">
        <v>42551</v>
      </c>
      <c r="O16" s="4"/>
      <c r="P16" s="69" t="s">
        <v>708</v>
      </c>
      <c r="Q16" s="40"/>
    </row>
    <row r="17" spans="2:17" x14ac:dyDescent="0.25">
      <c r="B17" s="10"/>
      <c r="C17" s="4"/>
      <c r="D17" s="4"/>
      <c r="E17" s="4"/>
      <c r="F17" s="4"/>
      <c r="G17" s="4"/>
      <c r="H17" s="4"/>
      <c r="I17" s="4"/>
      <c r="J17" s="4"/>
      <c r="K17" s="4"/>
      <c r="L17" s="4"/>
      <c r="M17" s="4"/>
      <c r="N17" s="4"/>
      <c r="O17" s="4"/>
      <c r="P17" s="4"/>
      <c r="Q17" s="40"/>
    </row>
    <row r="18" spans="2:17" x14ac:dyDescent="0.25">
      <c r="B18" s="10">
        <v>1</v>
      </c>
      <c r="C18" s="4"/>
      <c r="D18" s="105">
        <v>100</v>
      </c>
      <c r="E18" s="92"/>
      <c r="F18" s="108">
        <v>100</v>
      </c>
      <c r="G18" s="92"/>
      <c r="H18" s="105"/>
      <c r="I18" s="92"/>
      <c r="J18" s="105"/>
      <c r="K18" s="92"/>
      <c r="L18" s="93">
        <f>SUM(F18+H18-J18)</f>
        <v>100</v>
      </c>
      <c r="M18" s="92"/>
      <c r="N18" s="105">
        <v>120</v>
      </c>
      <c r="O18" s="92"/>
      <c r="P18" s="93">
        <f>SUM(N18-L18)</f>
        <v>20</v>
      </c>
      <c r="Q18" s="40"/>
    </row>
    <row r="19" spans="2:17" x14ac:dyDescent="0.25">
      <c r="B19" s="10">
        <v>2</v>
      </c>
      <c r="C19" s="4"/>
      <c r="D19" s="106">
        <v>520</v>
      </c>
      <c r="E19" s="60"/>
      <c r="F19" s="109">
        <v>540</v>
      </c>
      <c r="G19" s="60"/>
      <c r="H19" s="106"/>
      <c r="I19" s="60"/>
      <c r="J19" s="106"/>
      <c r="K19" s="60"/>
      <c r="L19" s="94">
        <f>SUM(F19+H19-J19)</f>
        <v>540</v>
      </c>
      <c r="M19" s="60"/>
      <c r="N19" s="106">
        <v>510</v>
      </c>
      <c r="O19" s="60"/>
      <c r="P19" s="94">
        <f>SUM(N19-L19)</f>
        <v>-30</v>
      </c>
      <c r="Q19" s="40"/>
    </row>
    <row r="20" spans="2:17" x14ac:dyDescent="0.25">
      <c r="B20" s="10">
        <v>3</v>
      </c>
      <c r="C20" s="4"/>
      <c r="D20" s="106">
        <v>200</v>
      </c>
      <c r="E20" s="60"/>
      <c r="F20" s="109">
        <v>240</v>
      </c>
      <c r="G20" s="60"/>
      <c r="H20" s="106"/>
      <c r="I20" s="60"/>
      <c r="J20" s="106">
        <v>250</v>
      </c>
      <c r="K20" s="60"/>
      <c r="L20" s="94">
        <f>SUM(F20+H20-J20)</f>
        <v>-10</v>
      </c>
      <c r="M20" s="60"/>
      <c r="N20" s="106">
        <v>0</v>
      </c>
      <c r="O20" s="60"/>
      <c r="P20" s="94">
        <f>SUM(N20-L20)</f>
        <v>10</v>
      </c>
      <c r="Q20" s="40"/>
    </row>
    <row r="21" spans="2:17" x14ac:dyDescent="0.25">
      <c r="B21" s="10">
        <v>4</v>
      </c>
      <c r="C21" s="4"/>
      <c r="D21" s="107">
        <v>330</v>
      </c>
      <c r="E21" s="60"/>
      <c r="F21" s="110"/>
      <c r="G21" s="60"/>
      <c r="H21" s="107">
        <v>330</v>
      </c>
      <c r="I21" s="60"/>
      <c r="J21" s="107"/>
      <c r="K21" s="60"/>
      <c r="L21" s="75">
        <f>SUM(F21+H21-J21)</f>
        <v>330</v>
      </c>
      <c r="M21" s="60"/>
      <c r="N21" s="107">
        <v>315</v>
      </c>
      <c r="O21" s="60"/>
      <c r="P21" s="75">
        <f>SUM(N21-L21)</f>
        <v>-15</v>
      </c>
      <c r="Q21" s="40"/>
    </row>
    <row r="22" spans="2:17" x14ac:dyDescent="0.25">
      <c r="B22" s="10"/>
      <c r="C22" s="4"/>
      <c r="D22" s="4"/>
      <c r="E22" s="4"/>
      <c r="F22" s="4"/>
      <c r="G22" s="4"/>
      <c r="H22" s="4"/>
      <c r="I22" s="4"/>
      <c r="J22" s="4"/>
      <c r="K22" s="4"/>
      <c r="L22" s="4"/>
      <c r="M22" s="4"/>
      <c r="N22" s="4"/>
      <c r="O22" s="4"/>
      <c r="P22" s="4"/>
      <c r="Q22" s="40"/>
    </row>
    <row r="23" spans="2:17" ht="13.8" thickBot="1" x14ac:dyDescent="0.3">
      <c r="B23" s="10"/>
      <c r="C23" s="4"/>
      <c r="D23" s="4"/>
      <c r="E23" s="4"/>
      <c r="F23" s="72">
        <f>SUM(F18:F21)</f>
        <v>880</v>
      </c>
      <c r="G23" s="93"/>
      <c r="H23" s="72">
        <f>SUM(H18:H21)</f>
        <v>330</v>
      </c>
      <c r="I23" s="93"/>
      <c r="J23" s="72">
        <f>SUM(J18:J21)</f>
        <v>250</v>
      </c>
      <c r="K23" s="93"/>
      <c r="L23" s="72">
        <f>SUM(L18:L21)</f>
        <v>960</v>
      </c>
      <c r="M23" s="93"/>
      <c r="N23" s="72">
        <f>SUM(N18:N21)</f>
        <v>945</v>
      </c>
      <c r="O23" s="93"/>
      <c r="P23" s="72">
        <f>SUM(P18:P21)</f>
        <v>-15</v>
      </c>
      <c r="Q23" s="40"/>
    </row>
    <row r="24" spans="2:17" ht="13.8" thickTop="1" x14ac:dyDescent="0.25">
      <c r="B24" s="10"/>
      <c r="C24" s="4"/>
      <c r="D24" s="4"/>
      <c r="E24" s="4"/>
      <c r="F24" s="4"/>
      <c r="G24" s="4"/>
      <c r="H24" s="4"/>
      <c r="I24" s="4"/>
      <c r="J24" s="4"/>
      <c r="K24" s="92"/>
      <c r="L24" s="4"/>
      <c r="M24" s="4"/>
      <c r="N24" s="4"/>
      <c r="O24" s="4"/>
      <c r="P24" s="4"/>
      <c r="Q24" s="40"/>
    </row>
    <row r="25" spans="2:17" x14ac:dyDescent="0.25">
      <c r="B25" s="10"/>
      <c r="C25" s="4"/>
      <c r="D25" s="4"/>
      <c r="E25" s="4"/>
      <c r="F25" s="4"/>
      <c r="G25" s="4"/>
      <c r="H25" s="4"/>
      <c r="I25" s="4"/>
      <c r="J25" s="92"/>
      <c r="K25" s="4"/>
      <c r="L25" s="4"/>
      <c r="M25" s="4"/>
      <c r="N25" s="4"/>
      <c r="O25" s="4"/>
      <c r="P25" s="4"/>
      <c r="Q25" s="40"/>
    </row>
    <row r="26" spans="2:17" x14ac:dyDescent="0.25">
      <c r="B26" s="10" t="s">
        <v>31</v>
      </c>
      <c r="C26" s="4"/>
      <c r="D26" s="4"/>
      <c r="E26" s="4"/>
      <c r="F26" s="4"/>
      <c r="G26" s="4"/>
      <c r="H26" s="4"/>
      <c r="I26" s="4"/>
      <c r="J26" s="4"/>
      <c r="K26" s="4"/>
      <c r="L26" s="4"/>
      <c r="M26" s="4"/>
      <c r="N26" s="4"/>
      <c r="O26" s="4"/>
      <c r="P26" s="4"/>
      <c r="Q26" s="40"/>
    </row>
    <row r="27" spans="2:17" x14ac:dyDescent="0.25">
      <c r="B27" s="10"/>
      <c r="C27" s="4"/>
      <c r="D27" s="4"/>
      <c r="E27" s="4"/>
      <c r="F27" s="4"/>
      <c r="G27" s="4"/>
      <c r="H27" s="4"/>
      <c r="I27" s="4"/>
      <c r="J27" s="4"/>
      <c r="K27" s="4"/>
      <c r="L27" s="4"/>
      <c r="M27" s="4"/>
      <c r="N27" s="4"/>
      <c r="O27" s="4"/>
      <c r="P27" s="4"/>
      <c r="Q27" s="40"/>
    </row>
    <row r="28" spans="2:17" x14ac:dyDescent="0.25">
      <c r="B28" s="478" t="s">
        <v>2906</v>
      </c>
      <c r="C28" s="4"/>
      <c r="D28" s="4"/>
      <c r="E28" s="4"/>
      <c r="F28" s="4"/>
      <c r="G28" s="4"/>
      <c r="H28" s="4"/>
      <c r="I28" s="4"/>
      <c r="J28" s="102">
        <f>+N23</f>
        <v>945</v>
      </c>
      <c r="K28" s="4"/>
      <c r="L28" s="4"/>
      <c r="M28" s="4"/>
      <c r="N28" s="4"/>
      <c r="O28" s="4"/>
      <c r="P28" s="4"/>
      <c r="Q28" s="40"/>
    </row>
    <row r="29" spans="2:17" x14ac:dyDescent="0.25">
      <c r="B29" s="478" t="s">
        <v>2907</v>
      </c>
      <c r="C29" s="4"/>
      <c r="D29" s="4"/>
      <c r="E29" s="4"/>
      <c r="F29" s="4"/>
      <c r="G29" s="4"/>
      <c r="H29" s="4"/>
      <c r="I29" s="4"/>
      <c r="J29" s="103">
        <f>+J23</f>
        <v>250</v>
      </c>
      <c r="K29" s="4"/>
      <c r="L29" s="4"/>
      <c r="M29" s="4"/>
      <c r="N29" s="4"/>
      <c r="O29" s="4"/>
      <c r="P29" s="4"/>
      <c r="Q29" s="40"/>
    </row>
    <row r="30" spans="2:17" x14ac:dyDescent="0.25">
      <c r="B30" s="478" t="s">
        <v>2908</v>
      </c>
      <c r="C30" s="4"/>
      <c r="D30" s="4"/>
      <c r="E30" s="4"/>
      <c r="F30" s="4"/>
      <c r="G30" s="4"/>
      <c r="H30" s="4"/>
      <c r="I30" s="4"/>
      <c r="J30" s="103">
        <f>-H23</f>
        <v>-330</v>
      </c>
      <c r="K30" s="4"/>
      <c r="L30" s="4"/>
      <c r="M30" s="4"/>
      <c r="N30" s="4"/>
      <c r="O30" s="4"/>
      <c r="P30" s="4"/>
      <c r="Q30" s="40"/>
    </row>
    <row r="31" spans="2:17" x14ac:dyDescent="0.25">
      <c r="B31" s="478" t="s">
        <v>2909</v>
      </c>
      <c r="C31" s="4"/>
      <c r="D31" s="4"/>
      <c r="E31" s="4"/>
      <c r="F31" s="4"/>
      <c r="G31" s="4"/>
      <c r="H31" s="4"/>
      <c r="I31" s="4"/>
      <c r="J31" s="104">
        <f>-F23</f>
        <v>-880</v>
      </c>
      <c r="K31" s="4"/>
      <c r="L31" s="4"/>
      <c r="M31" s="4"/>
      <c r="N31" s="4"/>
      <c r="O31" s="4"/>
      <c r="P31" s="4"/>
      <c r="Q31" s="40"/>
    </row>
    <row r="32" spans="2:17" ht="13.8" thickBot="1" x14ac:dyDescent="0.3">
      <c r="B32" s="10" t="s">
        <v>723</v>
      </c>
      <c r="C32" s="4"/>
      <c r="D32" s="4"/>
      <c r="E32" s="4"/>
      <c r="F32" s="4"/>
      <c r="G32" s="4"/>
      <c r="H32" s="4"/>
      <c r="I32" s="4"/>
      <c r="J32" s="76">
        <f>SUM(J28:J31)</f>
        <v>-15</v>
      </c>
      <c r="K32" s="4"/>
      <c r="L32" s="4"/>
      <c r="M32" s="4"/>
      <c r="N32" s="4"/>
      <c r="O32" s="4"/>
      <c r="P32" s="4"/>
      <c r="Q32" s="40"/>
    </row>
    <row r="33" spans="2:17" ht="13.8" thickTop="1" x14ac:dyDescent="0.25">
      <c r="B33" s="10"/>
      <c r="C33" s="4"/>
      <c r="D33" s="4"/>
      <c r="E33" s="4"/>
      <c r="F33" s="4"/>
      <c r="G33" s="4"/>
      <c r="H33" s="4"/>
      <c r="I33" s="4"/>
      <c r="J33" s="4"/>
      <c r="K33" s="4"/>
      <c r="L33" s="4"/>
      <c r="M33" s="4"/>
      <c r="N33" s="4"/>
      <c r="O33" s="4"/>
      <c r="P33" s="238" t="s">
        <v>777</v>
      </c>
      <c r="Q33" s="40"/>
    </row>
    <row r="34" spans="2:17" x14ac:dyDescent="0.25">
      <c r="B34" s="10"/>
      <c r="C34" s="4"/>
      <c r="D34" s="4"/>
      <c r="E34" s="4"/>
      <c r="F34" s="4"/>
      <c r="G34" s="4"/>
      <c r="H34" s="4"/>
      <c r="I34" s="4"/>
      <c r="J34" s="4"/>
      <c r="K34" s="4"/>
      <c r="L34" s="4"/>
      <c r="M34" s="4"/>
      <c r="N34" s="4"/>
      <c r="O34" s="4"/>
      <c r="P34" s="4"/>
      <c r="Q34" s="40"/>
    </row>
    <row r="35" spans="2:17" ht="13.8" thickBot="1" x14ac:dyDescent="0.3">
      <c r="B35" s="95"/>
      <c r="C35" s="6"/>
      <c r="D35" s="6"/>
      <c r="E35" s="6"/>
      <c r="F35" s="6"/>
      <c r="G35" s="6"/>
      <c r="H35" s="6"/>
      <c r="I35" s="6"/>
      <c r="J35" s="6"/>
      <c r="K35" s="6"/>
      <c r="L35" s="6"/>
      <c r="M35" s="6"/>
      <c r="N35" s="6"/>
      <c r="O35" s="6"/>
      <c r="P35" s="6"/>
      <c r="Q35" s="50"/>
    </row>
    <row r="43" spans="2:17" x14ac:dyDescent="0.25">
      <c r="L43" s="677" t="s">
        <v>1403</v>
      </c>
    </row>
  </sheetData>
  <mergeCells count="5">
    <mergeCell ref="F11:P11"/>
    <mergeCell ref="B2:P2"/>
    <mergeCell ref="B3:P3"/>
    <mergeCell ref="B8:P8"/>
    <mergeCell ref="B4:D4"/>
  </mergeCells>
  <phoneticPr fontId="0" type="noConversion"/>
  <pageMargins left="1.17" right="0.75" top="1" bottom="1" header="0.5" footer="0.5"/>
  <pageSetup scale="96"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Q37"/>
  <sheetViews>
    <sheetView zoomScaleNormal="75" workbookViewId="0">
      <selection activeCell="V17" sqref="V17"/>
    </sheetView>
  </sheetViews>
  <sheetFormatPr defaultColWidth="7.88671875" defaultRowHeight="13.2" x14ac:dyDescent="0.25"/>
  <cols>
    <col min="1" max="1" width="10.33203125" style="1" customWidth="1"/>
    <col min="2" max="2" width="13.44140625" style="1" bestFit="1" customWidth="1"/>
    <col min="3" max="3" width="1.5546875" style="1" customWidth="1"/>
    <col min="4" max="4" width="8.109375" style="1" customWidth="1"/>
    <col min="5" max="5" width="1.44140625" style="1" customWidth="1"/>
    <col min="6" max="6" width="10.109375" style="1" customWidth="1"/>
    <col min="7" max="7" width="1.5546875" style="1" customWidth="1"/>
    <col min="8" max="8" width="9.44140625" style="1" customWidth="1"/>
    <col min="9" max="9" width="2.109375" style="1" customWidth="1"/>
    <col min="10" max="10" width="9.5546875" style="1" bestFit="1" customWidth="1"/>
    <col min="11" max="11" width="1.5546875" style="1" customWidth="1"/>
    <col min="12" max="12" width="9" style="1" bestFit="1" customWidth="1"/>
    <col min="13" max="13" width="1.44140625" style="1" customWidth="1"/>
    <col min="14" max="14" width="11.44140625" style="1" bestFit="1" customWidth="1"/>
    <col min="15" max="15" width="1.44140625" style="1" customWidth="1"/>
    <col min="16" max="16" width="8.5546875" style="1" bestFit="1" customWidth="1"/>
    <col min="17" max="16384" width="7.88671875" style="1"/>
  </cols>
  <sheetData>
    <row r="1" spans="2:17" ht="13.8" thickBot="1" x14ac:dyDescent="0.3">
      <c r="B1" s="51" t="s">
        <v>191</v>
      </c>
      <c r="C1" s="51"/>
      <c r="D1" s="51"/>
      <c r="E1" s="51"/>
      <c r="F1" s="51"/>
      <c r="G1" s="51"/>
      <c r="H1" s="51"/>
      <c r="I1" s="51"/>
      <c r="J1" s="51"/>
      <c r="K1" s="51"/>
      <c r="L1" s="51"/>
      <c r="M1" s="51"/>
      <c r="N1" s="51"/>
    </row>
    <row r="2" spans="2:17" x14ac:dyDescent="0.25">
      <c r="B2" s="2408" t="s">
        <v>577</v>
      </c>
      <c r="C2" s="2409"/>
      <c r="D2" s="2409"/>
      <c r="E2" s="2409"/>
      <c r="F2" s="2409"/>
      <c r="G2" s="2409"/>
      <c r="H2" s="2409"/>
      <c r="I2" s="2409"/>
      <c r="J2" s="2409"/>
      <c r="K2" s="2409"/>
      <c r="L2" s="2409"/>
      <c r="M2" s="2409"/>
      <c r="N2" s="2409"/>
      <c r="O2" s="2409"/>
      <c r="P2" s="2409"/>
      <c r="Q2" s="88"/>
    </row>
    <row r="3" spans="2:17" x14ac:dyDescent="0.25">
      <c r="B3" s="2410" t="s">
        <v>578</v>
      </c>
      <c r="C3" s="2411"/>
      <c r="D3" s="2411"/>
      <c r="E3" s="2411"/>
      <c r="F3" s="2411"/>
      <c r="G3" s="2411"/>
      <c r="H3" s="2411"/>
      <c r="I3" s="2411"/>
      <c r="J3" s="2411"/>
      <c r="K3" s="2411"/>
      <c r="L3" s="2411"/>
      <c r="M3" s="2411"/>
      <c r="N3" s="2411"/>
      <c r="O3" s="2411"/>
      <c r="P3" s="2411"/>
      <c r="Q3" s="40"/>
    </row>
    <row r="4" spans="2:17" x14ac:dyDescent="0.25">
      <c r="B4" s="2283" t="s">
        <v>258</v>
      </c>
      <c r="C4" s="2284"/>
      <c r="D4" s="2284"/>
      <c r="E4" s="21"/>
      <c r="F4" s="21"/>
      <c r="G4" s="21"/>
      <c r="H4" s="21"/>
      <c r="I4" s="21"/>
      <c r="J4" s="21"/>
      <c r="K4" s="21"/>
      <c r="L4" s="21"/>
      <c r="M4" s="21"/>
      <c r="N4" s="21"/>
      <c r="O4" s="21"/>
      <c r="P4" s="21"/>
      <c r="Q4" s="40"/>
    </row>
    <row r="5" spans="2:17" x14ac:dyDescent="0.25">
      <c r="B5" s="10" t="s">
        <v>259</v>
      </c>
      <c r="C5" s="3"/>
      <c r="D5" s="3"/>
      <c r="E5" s="21"/>
      <c r="F5" s="21"/>
      <c r="G5" s="21"/>
      <c r="H5" s="21"/>
      <c r="I5" s="21"/>
      <c r="J5" s="21"/>
      <c r="K5" s="21"/>
      <c r="L5" s="21"/>
      <c r="M5" s="21"/>
      <c r="N5" s="21"/>
      <c r="O5" s="21"/>
      <c r="P5" s="21"/>
      <c r="Q5" s="40"/>
    </row>
    <row r="6" spans="2:17" x14ac:dyDescent="0.25">
      <c r="B6" s="47" t="s">
        <v>1223</v>
      </c>
      <c r="C6" s="3"/>
      <c r="D6" s="3"/>
      <c r="E6" s="21"/>
      <c r="F6" s="21"/>
      <c r="G6" s="21"/>
      <c r="H6" s="21"/>
      <c r="I6" s="21"/>
      <c r="J6" s="21"/>
      <c r="K6" s="21"/>
      <c r="L6" s="21"/>
      <c r="M6" s="21"/>
      <c r="N6" s="21"/>
      <c r="O6" s="21"/>
      <c r="P6" s="21"/>
      <c r="Q6" s="40"/>
    </row>
    <row r="7" spans="2:17" x14ac:dyDescent="0.25">
      <c r="B7" s="10"/>
      <c r="C7" s="4"/>
      <c r="D7" s="4"/>
      <c r="E7" s="4"/>
      <c r="F7" s="4"/>
      <c r="G7" s="4"/>
      <c r="H7" s="4"/>
      <c r="I7" s="4"/>
      <c r="J7" s="4"/>
      <c r="K7" s="4"/>
      <c r="L7" s="4"/>
      <c r="M7" s="4"/>
      <c r="N7" s="4"/>
      <c r="O7" s="4"/>
      <c r="P7" s="4"/>
      <c r="Q7" s="40"/>
    </row>
    <row r="8" spans="2:17" x14ac:dyDescent="0.25">
      <c r="B8" s="2410" t="s">
        <v>724</v>
      </c>
      <c r="C8" s="2411"/>
      <c r="D8" s="2411"/>
      <c r="E8" s="2411"/>
      <c r="F8" s="2411"/>
      <c r="G8" s="2411"/>
      <c r="H8" s="2411"/>
      <c r="I8" s="2411"/>
      <c r="J8" s="2411"/>
      <c r="K8" s="2411"/>
      <c r="L8" s="2411"/>
      <c r="M8" s="2411"/>
      <c r="N8" s="2411"/>
      <c r="O8" s="2411"/>
      <c r="P8" s="2411"/>
      <c r="Q8" s="40"/>
    </row>
    <row r="9" spans="2:17" x14ac:dyDescent="0.25">
      <c r="B9" s="10" t="s">
        <v>707</v>
      </c>
      <c r="C9" s="4"/>
      <c r="D9" s="4"/>
      <c r="E9" s="4"/>
      <c r="F9" s="4"/>
      <c r="G9" s="4"/>
      <c r="H9" s="4"/>
      <c r="I9" s="4"/>
      <c r="J9" s="4"/>
      <c r="K9" s="4"/>
      <c r="L9" s="4"/>
      <c r="M9" s="4"/>
      <c r="N9" s="4"/>
      <c r="O9" s="4"/>
      <c r="P9" s="4"/>
      <c r="Q9" s="40"/>
    </row>
    <row r="10" spans="2:17" x14ac:dyDescent="0.25">
      <c r="B10" s="10"/>
      <c r="C10" s="4"/>
      <c r="D10" s="4"/>
      <c r="E10" s="4"/>
      <c r="F10" s="4"/>
      <c r="G10" s="4"/>
      <c r="H10" s="4"/>
      <c r="I10" s="4"/>
      <c r="J10" s="4"/>
      <c r="K10" s="4"/>
      <c r="L10" s="4"/>
      <c r="M10" s="4"/>
      <c r="N10" s="4"/>
      <c r="O10" s="4"/>
      <c r="P10" s="4"/>
      <c r="Q10" s="40"/>
    </row>
    <row r="11" spans="2:17" x14ac:dyDescent="0.25">
      <c r="B11" s="10"/>
      <c r="C11" s="4"/>
      <c r="D11" s="4"/>
      <c r="E11" s="4"/>
      <c r="F11" s="2407" t="s">
        <v>708</v>
      </c>
      <c r="G11" s="2407"/>
      <c r="H11" s="2407"/>
      <c r="I11" s="2407"/>
      <c r="J11" s="2407"/>
      <c r="K11" s="2407"/>
      <c r="L11" s="2407"/>
      <c r="M11" s="2407"/>
      <c r="N11" s="2407"/>
      <c r="O11" s="2407"/>
      <c r="P11" s="2407"/>
      <c r="Q11" s="40"/>
    </row>
    <row r="12" spans="2:17" x14ac:dyDescent="0.25">
      <c r="B12" s="10"/>
      <c r="C12" s="4"/>
      <c r="D12" s="4"/>
      <c r="E12" s="4"/>
      <c r="F12" s="73" t="s">
        <v>709</v>
      </c>
      <c r="G12" s="90"/>
      <c r="H12" s="73" t="s">
        <v>710</v>
      </c>
      <c r="I12" s="90"/>
      <c r="J12" s="73" t="s">
        <v>711</v>
      </c>
      <c r="K12" s="90"/>
      <c r="L12" s="73" t="s">
        <v>712</v>
      </c>
      <c r="M12" s="90"/>
      <c r="N12" s="73" t="s">
        <v>713</v>
      </c>
      <c r="O12" s="90"/>
      <c r="P12" s="73" t="s">
        <v>714</v>
      </c>
      <c r="Q12" s="40"/>
    </row>
    <row r="13" spans="2:17" x14ac:dyDescent="0.25">
      <c r="B13" s="10"/>
      <c r="C13" s="4"/>
      <c r="D13" s="4"/>
      <c r="E13" s="4"/>
      <c r="F13" s="4"/>
      <c r="G13" s="4"/>
      <c r="H13" s="4"/>
      <c r="I13" s="4"/>
      <c r="J13" s="4"/>
      <c r="K13" s="4"/>
      <c r="L13" s="4"/>
      <c r="M13" s="4"/>
      <c r="N13" s="4"/>
      <c r="O13" s="4"/>
      <c r="P13" s="4"/>
      <c r="Q13" s="40"/>
    </row>
    <row r="14" spans="2:17" x14ac:dyDescent="0.25">
      <c r="B14" s="10"/>
      <c r="C14" s="4"/>
      <c r="D14" s="4"/>
      <c r="E14" s="4"/>
      <c r="F14" s="21" t="s">
        <v>715</v>
      </c>
      <c r="G14" s="4"/>
      <c r="H14" s="4"/>
      <c r="I14" s="4"/>
      <c r="J14" s="4"/>
      <c r="K14" s="4"/>
      <c r="L14" s="4"/>
      <c r="M14" s="4"/>
      <c r="N14" s="21" t="s">
        <v>716</v>
      </c>
      <c r="O14" s="4"/>
      <c r="P14" s="4"/>
      <c r="Q14" s="40"/>
    </row>
    <row r="15" spans="2:17" x14ac:dyDescent="0.25">
      <c r="B15" s="10"/>
      <c r="C15" s="4"/>
      <c r="D15" s="4"/>
      <c r="E15" s="4"/>
      <c r="F15" s="21" t="s">
        <v>708</v>
      </c>
      <c r="G15" s="4"/>
      <c r="H15" s="4"/>
      <c r="I15" s="4"/>
      <c r="J15" s="4"/>
      <c r="K15" s="4"/>
      <c r="L15" s="4"/>
      <c r="M15" s="4"/>
      <c r="N15" s="21" t="s">
        <v>708</v>
      </c>
      <c r="O15" s="4"/>
      <c r="P15" s="4" t="s">
        <v>717</v>
      </c>
      <c r="Q15" s="40"/>
    </row>
    <row r="16" spans="2:17" x14ac:dyDescent="0.25">
      <c r="B16" s="91" t="s">
        <v>718</v>
      </c>
      <c r="C16" s="4"/>
      <c r="D16" s="69" t="s">
        <v>719</v>
      </c>
      <c r="E16" s="4"/>
      <c r="F16" s="74">
        <v>42552</v>
      </c>
      <c r="G16" s="4"/>
      <c r="H16" s="69" t="s">
        <v>720</v>
      </c>
      <c r="I16" s="4"/>
      <c r="J16" s="69" t="s">
        <v>721</v>
      </c>
      <c r="K16" s="4"/>
      <c r="L16" s="69" t="s">
        <v>722</v>
      </c>
      <c r="M16" s="4"/>
      <c r="N16" s="74">
        <v>42916</v>
      </c>
      <c r="O16" s="4"/>
      <c r="P16" s="69" t="s">
        <v>708</v>
      </c>
      <c r="Q16" s="40"/>
    </row>
    <row r="17" spans="2:17" x14ac:dyDescent="0.25">
      <c r="B17" s="10"/>
      <c r="C17" s="4"/>
      <c r="D17" s="4"/>
      <c r="E17" s="4"/>
      <c r="F17" s="4"/>
      <c r="G17" s="4"/>
      <c r="H17" s="4"/>
      <c r="I17" s="4"/>
      <c r="J17" s="4"/>
      <c r="K17" s="4"/>
      <c r="L17" s="4"/>
      <c r="M17" s="4"/>
      <c r="N17" s="4"/>
      <c r="O17" s="4"/>
      <c r="P17" s="4"/>
      <c r="Q17" s="40"/>
    </row>
    <row r="18" spans="2:17" x14ac:dyDescent="0.25">
      <c r="B18" s="10">
        <v>1</v>
      </c>
      <c r="C18" s="4"/>
      <c r="D18" s="105">
        <v>100</v>
      </c>
      <c r="E18" s="92"/>
      <c r="F18" s="108">
        <v>120</v>
      </c>
      <c r="G18" s="92"/>
      <c r="H18" s="105"/>
      <c r="I18" s="92"/>
      <c r="J18" s="105">
        <v>110</v>
      </c>
      <c r="K18" s="92"/>
      <c r="L18" s="93">
        <f>SUM(F18+H18-J18)</f>
        <v>10</v>
      </c>
      <c r="M18" s="92"/>
      <c r="N18" s="105">
        <v>0</v>
      </c>
      <c r="O18" s="92"/>
      <c r="P18" s="93">
        <f>SUM(N18-L18)</f>
        <v>-10</v>
      </c>
      <c r="Q18" s="40"/>
    </row>
    <row r="19" spans="2:17" x14ac:dyDescent="0.25">
      <c r="B19" s="10">
        <v>2</v>
      </c>
      <c r="C19" s="4"/>
      <c r="D19" s="106">
        <v>520</v>
      </c>
      <c r="E19" s="60"/>
      <c r="F19" s="109">
        <v>510</v>
      </c>
      <c r="G19" s="60"/>
      <c r="H19" s="106"/>
      <c r="I19" s="60"/>
      <c r="J19" s="106"/>
      <c r="K19" s="60"/>
      <c r="L19" s="94">
        <f>SUM(F19+H19-J19)</f>
        <v>510</v>
      </c>
      <c r="M19" s="60"/>
      <c r="N19" s="106">
        <v>550</v>
      </c>
      <c r="O19" s="60"/>
      <c r="P19" s="94">
        <f>SUM(N19-L19)</f>
        <v>40</v>
      </c>
      <c r="Q19" s="40"/>
    </row>
    <row r="20" spans="2:17" x14ac:dyDescent="0.25">
      <c r="B20" s="10">
        <v>4</v>
      </c>
      <c r="C20" s="4"/>
      <c r="D20" s="106">
        <v>330</v>
      </c>
      <c r="E20" s="60"/>
      <c r="F20" s="109">
        <v>315</v>
      </c>
      <c r="G20" s="60"/>
      <c r="H20" s="106"/>
      <c r="I20" s="60"/>
      <c r="J20" s="106">
        <v>330</v>
      </c>
      <c r="K20" s="60"/>
      <c r="L20" s="94">
        <f>SUM(F20+H20-J20)</f>
        <v>-15</v>
      </c>
      <c r="M20" s="60"/>
      <c r="N20" s="106">
        <v>0</v>
      </c>
      <c r="O20" s="60"/>
      <c r="P20" s="94">
        <f>SUM(N20-L20)</f>
        <v>15</v>
      </c>
      <c r="Q20" s="40"/>
    </row>
    <row r="21" spans="2:17" x14ac:dyDescent="0.25">
      <c r="B21" s="10">
        <v>5</v>
      </c>
      <c r="C21" s="4"/>
      <c r="D21" s="106">
        <v>310</v>
      </c>
      <c r="E21" s="60"/>
      <c r="F21" s="109">
        <v>0</v>
      </c>
      <c r="G21" s="60"/>
      <c r="H21" s="106">
        <v>310</v>
      </c>
      <c r="I21" s="60"/>
      <c r="J21" s="106"/>
      <c r="K21" s="60"/>
      <c r="L21" s="94">
        <f>SUM(F21+H21-J21)</f>
        <v>310</v>
      </c>
      <c r="M21" s="60"/>
      <c r="N21" s="106">
        <v>300</v>
      </c>
      <c r="O21" s="60"/>
      <c r="P21" s="94">
        <f>SUM(N21-L21)</f>
        <v>-10</v>
      </c>
      <c r="Q21" s="40"/>
    </row>
    <row r="22" spans="2:17" x14ac:dyDescent="0.25">
      <c r="B22" s="10"/>
      <c r="C22" s="4"/>
      <c r="D22" s="107"/>
      <c r="E22" s="60"/>
      <c r="F22" s="110"/>
      <c r="G22" s="60"/>
      <c r="H22" s="107"/>
      <c r="I22" s="60"/>
      <c r="J22" s="107"/>
      <c r="K22" s="60"/>
      <c r="L22" s="75"/>
      <c r="M22" s="60"/>
      <c r="N22" s="107"/>
      <c r="O22" s="60"/>
      <c r="P22" s="75"/>
      <c r="Q22" s="40"/>
    </row>
    <row r="23" spans="2:17" x14ac:dyDescent="0.25">
      <c r="B23" s="10"/>
      <c r="C23" s="4"/>
      <c r="D23" s="4"/>
      <c r="E23" s="4"/>
      <c r="F23" s="4"/>
      <c r="G23" s="4"/>
      <c r="H23" s="4"/>
      <c r="I23" s="4"/>
      <c r="J23" s="4"/>
      <c r="K23" s="4"/>
      <c r="L23" s="4"/>
      <c r="M23" s="4"/>
      <c r="N23" s="4"/>
      <c r="O23" s="4"/>
      <c r="P23" s="4"/>
      <c r="Q23" s="40"/>
    </row>
    <row r="24" spans="2:17" ht="13.8" thickBot="1" x14ac:dyDescent="0.3">
      <c r="B24" s="10"/>
      <c r="C24" s="4"/>
      <c r="D24" s="4"/>
      <c r="E24" s="4"/>
      <c r="F24" s="72">
        <f>SUM(F18:F21)</f>
        <v>945</v>
      </c>
      <c r="G24" s="93"/>
      <c r="H24" s="72">
        <f>SUM(H18:H21)</f>
        <v>310</v>
      </c>
      <c r="I24" s="93"/>
      <c r="J24" s="72">
        <f>SUM(J18:J21)</f>
        <v>440</v>
      </c>
      <c r="K24" s="93"/>
      <c r="L24" s="72">
        <f>SUM(L18:L21)</f>
        <v>815</v>
      </c>
      <c r="M24" s="93"/>
      <c r="N24" s="72">
        <f>SUM(N18:N21)</f>
        <v>850</v>
      </c>
      <c r="O24" s="93"/>
      <c r="P24" s="72">
        <f>SUM(P18:P21)</f>
        <v>35</v>
      </c>
      <c r="Q24" s="40"/>
    </row>
    <row r="25" spans="2:17" ht="13.8" thickTop="1" x14ac:dyDescent="0.25">
      <c r="B25" s="10"/>
      <c r="C25" s="4"/>
      <c r="D25" s="4"/>
      <c r="E25" s="4"/>
      <c r="F25" s="4"/>
      <c r="G25" s="4"/>
      <c r="H25" s="4"/>
      <c r="I25" s="4"/>
      <c r="J25" s="4"/>
      <c r="K25" s="4"/>
      <c r="L25" s="4"/>
      <c r="M25" s="4"/>
      <c r="N25" s="4"/>
      <c r="O25" s="4"/>
      <c r="P25" s="4"/>
      <c r="Q25" s="40"/>
    </row>
    <row r="26" spans="2:17" x14ac:dyDescent="0.25">
      <c r="B26" s="10" t="s">
        <v>31</v>
      </c>
      <c r="C26" s="4"/>
      <c r="D26" s="4"/>
      <c r="E26" s="4"/>
      <c r="F26" s="4"/>
      <c r="G26" s="4"/>
      <c r="H26" s="4"/>
      <c r="I26" s="4"/>
      <c r="J26" s="4"/>
      <c r="K26" s="4"/>
      <c r="L26" s="4"/>
      <c r="M26" s="4"/>
      <c r="N26" s="4"/>
      <c r="O26" s="4"/>
      <c r="P26" s="4"/>
      <c r="Q26" s="40"/>
    </row>
    <row r="27" spans="2:17" x14ac:dyDescent="0.25">
      <c r="B27" s="10"/>
      <c r="C27" s="4"/>
      <c r="D27" s="4"/>
      <c r="E27" s="4"/>
      <c r="F27" s="4"/>
      <c r="G27" s="4"/>
      <c r="H27" s="4"/>
      <c r="I27" s="4"/>
      <c r="J27" s="4"/>
      <c r="K27" s="4"/>
      <c r="L27" s="4"/>
      <c r="M27" s="4"/>
      <c r="N27" s="4"/>
      <c r="O27" s="4"/>
      <c r="P27" s="4"/>
      <c r="Q27" s="40"/>
    </row>
    <row r="28" spans="2:17" x14ac:dyDescent="0.25">
      <c r="B28" s="478" t="s">
        <v>2902</v>
      </c>
      <c r="C28" s="4"/>
      <c r="D28" s="4"/>
      <c r="E28" s="4"/>
      <c r="F28" s="4"/>
      <c r="G28" s="4"/>
      <c r="H28" s="4"/>
      <c r="I28" s="4"/>
      <c r="J28" s="102">
        <f>+N24</f>
        <v>850</v>
      </c>
      <c r="K28" s="4"/>
      <c r="L28" s="4"/>
      <c r="M28" s="4"/>
      <c r="N28" s="4"/>
      <c r="O28" s="4"/>
      <c r="P28" s="4"/>
      <c r="Q28" s="40"/>
    </row>
    <row r="29" spans="2:17" x14ac:dyDescent="0.25">
      <c r="B29" s="478" t="s">
        <v>2903</v>
      </c>
      <c r="C29" s="4"/>
      <c r="D29" s="4"/>
      <c r="E29" s="4"/>
      <c r="F29" s="4"/>
      <c r="G29" s="4"/>
      <c r="H29" s="4"/>
      <c r="I29" s="4"/>
      <c r="J29" s="103">
        <f>+J24</f>
        <v>440</v>
      </c>
      <c r="K29" s="4"/>
      <c r="L29" s="4"/>
      <c r="M29" s="4"/>
      <c r="N29" s="4"/>
      <c r="O29" s="4"/>
      <c r="P29" s="4"/>
      <c r="Q29" s="40"/>
    </row>
    <row r="30" spans="2:17" x14ac:dyDescent="0.25">
      <c r="B30" s="478" t="s">
        <v>2904</v>
      </c>
      <c r="C30" s="4"/>
      <c r="D30" s="4"/>
      <c r="E30" s="4"/>
      <c r="F30" s="4"/>
      <c r="G30" s="4"/>
      <c r="H30" s="4"/>
      <c r="I30" s="4"/>
      <c r="J30" s="103">
        <f>-H24</f>
        <v>-310</v>
      </c>
      <c r="K30" s="4"/>
      <c r="L30" s="4"/>
      <c r="M30" s="4"/>
      <c r="N30" s="4"/>
      <c r="O30" s="4"/>
      <c r="P30" s="4"/>
      <c r="Q30" s="40"/>
    </row>
    <row r="31" spans="2:17" x14ac:dyDescent="0.25">
      <c r="B31" s="478" t="s">
        <v>2905</v>
      </c>
      <c r="C31" s="4"/>
      <c r="D31" s="4"/>
      <c r="E31" s="4"/>
      <c r="F31" s="4"/>
      <c r="G31" s="4"/>
      <c r="H31" s="4"/>
      <c r="I31" s="4"/>
      <c r="J31" s="104">
        <f>-F24</f>
        <v>-945</v>
      </c>
      <c r="K31" s="4"/>
      <c r="L31" s="4"/>
      <c r="M31" s="4"/>
      <c r="N31" s="4"/>
      <c r="O31" s="4"/>
      <c r="P31" s="4"/>
      <c r="Q31" s="40"/>
    </row>
    <row r="32" spans="2:17" ht="13.8" thickBot="1" x14ac:dyDescent="0.3">
      <c r="B32" s="10" t="s">
        <v>723</v>
      </c>
      <c r="C32" s="4"/>
      <c r="D32" s="4"/>
      <c r="E32" s="4"/>
      <c r="F32" s="4"/>
      <c r="G32" s="4"/>
      <c r="H32" s="4"/>
      <c r="I32" s="4"/>
      <c r="J32" s="76">
        <f>SUM(J28:J31)</f>
        <v>35</v>
      </c>
      <c r="K32" s="4"/>
      <c r="L32" s="4"/>
      <c r="M32" s="4"/>
      <c r="N32" s="4"/>
      <c r="O32" s="4"/>
      <c r="P32" s="4"/>
      <c r="Q32" s="40"/>
    </row>
    <row r="33" spans="1:17" ht="13.8" thickTop="1" x14ac:dyDescent="0.25">
      <c r="B33" s="10"/>
      <c r="C33" s="4"/>
      <c r="D33" s="4"/>
      <c r="E33" s="4"/>
      <c r="F33" s="4"/>
      <c r="G33" s="4"/>
      <c r="H33" s="4"/>
      <c r="I33" s="4"/>
      <c r="J33" s="4"/>
      <c r="K33" s="4"/>
      <c r="L33" s="4"/>
      <c r="M33" s="4"/>
      <c r="N33" s="4"/>
      <c r="O33" s="4"/>
      <c r="P33" s="4"/>
      <c r="Q33" s="40"/>
    </row>
    <row r="34" spans="1:17" x14ac:dyDescent="0.25">
      <c r="B34" s="96"/>
      <c r="C34" s="4"/>
      <c r="D34" s="4"/>
      <c r="E34" s="4"/>
      <c r="F34" s="4"/>
      <c r="G34" s="4"/>
      <c r="H34" s="4"/>
      <c r="I34" s="4"/>
      <c r="J34" s="4"/>
      <c r="K34" s="4"/>
      <c r="L34" s="4"/>
      <c r="M34" s="4"/>
      <c r="N34" s="4"/>
      <c r="O34" s="4"/>
      <c r="P34" s="238" t="s">
        <v>777</v>
      </c>
      <c r="Q34" s="40"/>
    </row>
    <row r="35" spans="1:17" ht="13.8" thickBot="1" x14ac:dyDescent="0.3">
      <c r="B35" s="34"/>
      <c r="C35" s="6"/>
      <c r="D35" s="6"/>
      <c r="E35" s="6"/>
      <c r="F35" s="6"/>
      <c r="G35" s="6"/>
      <c r="H35" s="6"/>
      <c r="I35" s="6"/>
      <c r="J35" s="6"/>
      <c r="K35" s="6"/>
      <c r="L35" s="6"/>
      <c r="M35" s="6"/>
      <c r="N35" s="6"/>
      <c r="O35" s="6"/>
      <c r="P35" s="6"/>
      <c r="Q35" s="50"/>
    </row>
    <row r="37" spans="1:17" x14ac:dyDescent="0.25">
      <c r="A37" s="607"/>
      <c r="B37" s="607"/>
      <c r="C37" s="607"/>
      <c r="D37" s="607"/>
      <c r="E37" s="607"/>
      <c r="F37" s="607"/>
      <c r="G37" s="607"/>
      <c r="H37" s="607"/>
      <c r="I37" s="607"/>
      <c r="J37" s="607"/>
      <c r="K37" s="607"/>
      <c r="L37" s="607"/>
      <c r="M37" s="607"/>
      <c r="N37" s="607"/>
    </row>
  </sheetData>
  <mergeCells count="5">
    <mergeCell ref="F11:P11"/>
    <mergeCell ref="B2:P2"/>
    <mergeCell ref="B3:P3"/>
    <mergeCell ref="B8:P8"/>
    <mergeCell ref="B4:D4"/>
  </mergeCells>
  <phoneticPr fontId="0" type="noConversion"/>
  <pageMargins left="0.25" right="0.25" top="0.25" bottom="0.5" header="0.5" footer="0.5"/>
  <pageSetup scale="85"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0"/>
  </sheetPr>
  <dimension ref="A1:N49"/>
  <sheetViews>
    <sheetView zoomScaleNormal="100" workbookViewId="0">
      <selection activeCell="D29" sqref="D29"/>
    </sheetView>
  </sheetViews>
  <sheetFormatPr defaultColWidth="7.88671875" defaultRowHeight="13.2" x14ac:dyDescent="0.25"/>
  <cols>
    <col min="1" max="1" width="8" style="1" customWidth="1"/>
    <col min="2" max="2" width="7.5546875" style="1" customWidth="1"/>
    <col min="3" max="3" width="33.44140625" style="1" customWidth="1"/>
    <col min="4" max="4" width="9.88671875" style="1" bestFit="1" customWidth="1"/>
    <col min="5" max="5" width="11.44140625" style="1" customWidth="1"/>
    <col min="6" max="6" width="9.5546875" style="1" customWidth="1"/>
    <col min="7" max="9" width="7.109375" style="1" customWidth="1"/>
    <col min="10" max="10" width="1.44140625" style="1" customWidth="1"/>
    <col min="11" max="11" width="14.44140625" style="1" customWidth="1"/>
    <col min="12" max="12" width="13.44140625" style="1" customWidth="1"/>
    <col min="13" max="13" width="4.44140625" style="1" customWidth="1"/>
    <col min="14" max="14" width="12.44140625" style="1" bestFit="1" customWidth="1"/>
    <col min="15" max="16384" width="7.88671875" style="1"/>
  </cols>
  <sheetData>
    <row r="1" spans="1:14" x14ac:dyDescent="0.25">
      <c r="I1" s="406" t="s">
        <v>82</v>
      </c>
      <c r="K1" s="69"/>
      <c r="L1" s="69"/>
    </row>
    <row r="2" spans="1:14" ht="25.5" customHeight="1" x14ac:dyDescent="0.25">
      <c r="I2" s="406" t="s">
        <v>85</v>
      </c>
      <c r="K2" s="300"/>
      <c r="L2" s="300"/>
    </row>
    <row r="3" spans="1:14" ht="13.8" thickBot="1" x14ac:dyDescent="0.3">
      <c r="B3" s="961"/>
      <c r="C3" s="961"/>
      <c r="D3" s="915"/>
      <c r="E3" s="915"/>
      <c r="F3" s="915"/>
      <c r="G3" s="915"/>
      <c r="H3" s="915"/>
      <c r="I3" s="915"/>
      <c r="J3" s="915"/>
      <c r="K3" s="915"/>
      <c r="L3" s="915"/>
    </row>
    <row r="4" spans="1:14" ht="15.6" x14ac:dyDescent="0.3">
      <c r="B4" s="2412" t="s">
        <v>1403</v>
      </c>
      <c r="C4" s="2413"/>
      <c r="D4" s="2413"/>
      <c r="E4" s="2413"/>
      <c r="F4" s="2413"/>
      <c r="G4" s="2413"/>
      <c r="H4" s="2413"/>
      <c r="I4" s="2413"/>
      <c r="J4" s="2413"/>
      <c r="K4" s="2413"/>
      <c r="L4" s="2413"/>
      <c r="M4" s="45"/>
    </row>
    <row r="5" spans="1:14" s="607" customFormat="1" ht="15.6" x14ac:dyDescent="0.3">
      <c r="B5" s="2414" t="s">
        <v>1374</v>
      </c>
      <c r="C5" s="2300"/>
      <c r="D5" s="2300"/>
      <c r="E5" s="2300"/>
      <c r="F5" s="2300"/>
      <c r="G5" s="2300"/>
      <c r="H5" s="2300"/>
      <c r="I5" s="2300"/>
      <c r="J5" s="2300"/>
      <c r="K5" s="2300"/>
      <c r="L5" s="2300"/>
      <c r="M5" s="2415"/>
    </row>
    <row r="6" spans="1:14" ht="15.6" x14ac:dyDescent="0.3">
      <c r="B6" s="2274" t="s">
        <v>1378</v>
      </c>
      <c r="C6" s="2275"/>
      <c r="D6" s="2275"/>
      <c r="E6" s="2275"/>
      <c r="F6" s="2275"/>
      <c r="G6" s="2275"/>
      <c r="H6" s="2275"/>
      <c r="I6" s="2275"/>
      <c r="J6" s="2275"/>
      <c r="K6" s="2275"/>
      <c r="L6" s="2275"/>
      <c r="M6" s="2295"/>
    </row>
    <row r="7" spans="1:14" ht="15.6" x14ac:dyDescent="0.3">
      <c r="B7" s="2283" t="s">
        <v>1267</v>
      </c>
      <c r="C7" s="2284"/>
      <c r="D7" s="2284"/>
      <c r="E7" s="2"/>
      <c r="F7" s="2"/>
      <c r="G7" s="2"/>
      <c r="H7" s="2"/>
      <c r="I7" s="2"/>
      <c r="J7" s="2"/>
      <c r="K7" s="2"/>
      <c r="L7" s="2"/>
      <c r="M7" s="46"/>
    </row>
    <row r="8" spans="1:14" x14ac:dyDescent="0.25">
      <c r="B8" s="10" t="s">
        <v>1307</v>
      </c>
      <c r="C8" s="3"/>
      <c r="D8" s="3"/>
      <c r="E8" s="3"/>
      <c r="F8" s="4"/>
      <c r="G8" s="4"/>
      <c r="H8" s="83" t="s">
        <v>967</v>
      </c>
      <c r="I8" s="4"/>
      <c r="J8" s="4"/>
      <c r="K8" s="4"/>
      <c r="L8" s="4"/>
      <c r="M8" s="40"/>
      <c r="N8" s="5"/>
    </row>
    <row r="9" spans="1:14" x14ac:dyDescent="0.25">
      <c r="B9" s="47" t="s">
        <v>1306</v>
      </c>
      <c r="C9" s="3"/>
      <c r="D9" s="4"/>
      <c r="E9" s="4"/>
      <c r="F9" s="4"/>
      <c r="G9" s="4"/>
      <c r="H9" s="4"/>
      <c r="I9" s="4"/>
      <c r="J9" s="4"/>
      <c r="K9" s="4"/>
      <c r="L9" s="4"/>
      <c r="M9" s="40"/>
      <c r="N9" s="5"/>
    </row>
    <row r="10" spans="1:14" x14ac:dyDescent="0.25">
      <c r="B10" s="10"/>
      <c r="C10" s="4"/>
      <c r="D10" s="4"/>
      <c r="E10" s="4"/>
      <c r="F10" s="4"/>
      <c r="G10" s="4"/>
      <c r="H10" s="4"/>
      <c r="I10" s="4"/>
      <c r="J10" s="4"/>
      <c r="K10" s="4"/>
      <c r="L10" s="4"/>
      <c r="M10" s="40"/>
      <c r="N10" s="5"/>
    </row>
    <row r="11" spans="1:14" ht="13.8" thickBot="1" x14ac:dyDescent="0.3">
      <c r="B11" s="10"/>
      <c r="C11" s="6" t="s">
        <v>1366</v>
      </c>
      <c r="D11" s="496"/>
      <c r="E11" s="6"/>
      <c r="F11" s="6" t="s">
        <v>1408</v>
      </c>
      <c r="G11" s="6"/>
      <c r="H11" s="6"/>
      <c r="I11" s="6"/>
      <c r="J11" s="6"/>
      <c r="K11" s="6"/>
      <c r="L11" s="6"/>
      <c r="M11" s="40"/>
      <c r="N11" s="5"/>
    </row>
    <row r="12" spans="1:14" x14ac:dyDescent="0.25">
      <c r="B12" s="10"/>
      <c r="C12" s="4"/>
      <c r="D12" s="4"/>
      <c r="E12" s="4"/>
      <c r="F12" s="4"/>
      <c r="G12" s="4"/>
      <c r="H12" s="4"/>
      <c r="I12" s="4"/>
      <c r="J12" s="4"/>
      <c r="K12" s="4"/>
      <c r="L12" s="4"/>
      <c r="M12" s="40"/>
      <c r="N12" s="5"/>
    </row>
    <row r="13" spans="1:14" x14ac:dyDescent="0.25">
      <c r="B13" s="10"/>
      <c r="C13" s="4"/>
      <c r="D13" s="4"/>
      <c r="E13" s="4"/>
      <c r="F13" s="4"/>
      <c r="G13" s="4"/>
      <c r="H13" s="4"/>
      <c r="I13" s="4"/>
      <c r="J13" s="4"/>
      <c r="K13" s="4"/>
      <c r="L13" s="4"/>
      <c r="M13" s="40"/>
      <c r="N13" s="5"/>
    </row>
    <row r="14" spans="1:14" ht="13.8" thickBot="1" x14ac:dyDescent="0.3">
      <c r="A14" s="915"/>
      <c r="B14" s="905"/>
      <c r="C14" s="4"/>
      <c r="D14" s="4"/>
      <c r="E14" s="4"/>
      <c r="F14" s="4"/>
      <c r="G14" s="4"/>
      <c r="H14" s="4"/>
      <c r="I14" s="4"/>
      <c r="J14" s="4"/>
      <c r="K14" s="4"/>
      <c r="L14" s="4"/>
      <c r="M14" s="40"/>
      <c r="N14" s="5"/>
    </row>
    <row r="15" spans="1:14" ht="13.8" thickBot="1" x14ac:dyDescent="0.3">
      <c r="A15" s="915"/>
      <c r="B15" s="971"/>
      <c r="C15" s="4"/>
      <c r="D15" s="4"/>
      <c r="E15" s="4"/>
      <c r="F15" s="4"/>
      <c r="G15" s="4"/>
      <c r="H15" s="4"/>
      <c r="I15" s="4"/>
      <c r="J15" s="4"/>
      <c r="K15" s="4"/>
      <c r="L15" s="4"/>
      <c r="M15" s="40"/>
      <c r="N15" s="5"/>
    </row>
    <row r="16" spans="1:14" ht="13.8" thickBot="1" x14ac:dyDescent="0.3">
      <c r="A16" s="915"/>
      <c r="B16" s="972" t="s">
        <v>1380</v>
      </c>
      <c r="C16" s="970" t="s">
        <v>1611</v>
      </c>
      <c r="D16" s="771" t="s">
        <v>1368</v>
      </c>
      <c r="E16" s="771" t="s">
        <v>1377</v>
      </c>
      <c r="F16" s="771" t="s">
        <v>1369</v>
      </c>
      <c r="G16" s="771" t="s">
        <v>1370</v>
      </c>
      <c r="H16" s="771" t="s">
        <v>1122</v>
      </c>
      <c r="I16" s="771" t="s">
        <v>1120</v>
      </c>
      <c r="J16" s="771"/>
      <c r="K16" s="771" t="s">
        <v>1371</v>
      </c>
      <c r="L16" s="772" t="s">
        <v>1371</v>
      </c>
      <c r="M16" s="40"/>
      <c r="N16" s="5"/>
    </row>
    <row r="17" spans="1:14" x14ac:dyDescent="0.25">
      <c r="A17" s="915"/>
      <c r="B17" s="905"/>
      <c r="C17" s="10"/>
      <c r="D17" s="612"/>
      <c r="E17" s="612"/>
      <c r="F17" s="612"/>
      <c r="G17" s="612"/>
      <c r="H17" s="887" t="s">
        <v>1993</v>
      </c>
      <c r="I17" s="887" t="s">
        <v>1119</v>
      </c>
      <c r="J17" s="612"/>
      <c r="K17" s="887" t="s">
        <v>1372</v>
      </c>
      <c r="L17" s="12" t="s">
        <v>1373</v>
      </c>
      <c r="M17" s="40"/>
      <c r="N17" s="5"/>
    </row>
    <row r="18" spans="1:14" ht="6.75" customHeight="1" thickBot="1" x14ac:dyDescent="0.3">
      <c r="B18" s="10"/>
      <c r="C18" s="13"/>
      <c r="D18" s="14"/>
      <c r="E18" s="14"/>
      <c r="F18" s="14"/>
      <c r="G18" s="14"/>
      <c r="H18" s="14"/>
      <c r="I18" s="14"/>
      <c r="J18" s="14"/>
      <c r="K18" s="15"/>
      <c r="L18" s="16"/>
      <c r="M18" s="40"/>
      <c r="N18" s="5"/>
    </row>
    <row r="19" spans="1:14" ht="13.8" thickTop="1" x14ac:dyDescent="0.25">
      <c r="B19" s="10"/>
      <c r="C19" s="890"/>
      <c r="D19" s="891"/>
      <c r="E19" s="43"/>
      <c r="F19" s="43"/>
      <c r="G19" s="612"/>
      <c r="H19" s="612"/>
      <c r="I19" s="612"/>
      <c r="J19" s="612"/>
      <c r="K19" s="18"/>
      <c r="L19" s="825"/>
      <c r="M19" s="40"/>
      <c r="N19" s="5"/>
    </row>
    <row r="20" spans="1:14" x14ac:dyDescent="0.25">
      <c r="B20" s="10" t="s">
        <v>1375</v>
      </c>
      <c r="C20" s="899" t="s">
        <v>231</v>
      </c>
      <c r="D20" s="90" t="s">
        <v>262</v>
      </c>
      <c r="E20" s="90" t="s">
        <v>907</v>
      </c>
      <c r="F20" s="90" t="s">
        <v>262</v>
      </c>
      <c r="G20" s="90" t="s">
        <v>262</v>
      </c>
      <c r="H20" s="774">
        <v>2017</v>
      </c>
      <c r="I20" s="90"/>
      <c r="J20" s="610"/>
      <c r="K20" s="824">
        <v>329000</v>
      </c>
      <c r="L20" s="827"/>
      <c r="M20" s="40"/>
      <c r="N20" s="5"/>
    </row>
    <row r="21" spans="1:14" x14ac:dyDescent="0.25">
      <c r="B21" s="10"/>
      <c r="C21" s="900"/>
      <c r="D21" s="90"/>
      <c r="E21" s="497"/>
      <c r="F21" s="497"/>
      <c r="G21" s="90"/>
      <c r="H21" s="774"/>
      <c r="I21" s="90"/>
      <c r="J21" s="610"/>
      <c r="K21" s="824"/>
      <c r="L21" s="827"/>
      <c r="M21" s="40"/>
      <c r="N21" s="5"/>
    </row>
    <row r="22" spans="1:14" x14ac:dyDescent="0.25">
      <c r="B22" s="10" t="s">
        <v>1375</v>
      </c>
      <c r="C22" s="899" t="s">
        <v>232</v>
      </c>
      <c r="D22" s="90" t="s">
        <v>262</v>
      </c>
      <c r="E22" s="90" t="s">
        <v>907</v>
      </c>
      <c r="F22" s="497"/>
      <c r="G22" s="90"/>
      <c r="H22" s="774">
        <v>2017</v>
      </c>
      <c r="I22" s="90"/>
      <c r="J22" s="610"/>
      <c r="K22" s="824"/>
      <c r="L22" s="827">
        <v>329000</v>
      </c>
      <c r="M22" s="40"/>
      <c r="N22" s="5"/>
    </row>
    <row r="23" spans="1:14" x14ac:dyDescent="0.25">
      <c r="B23" s="10"/>
      <c r="C23" s="892"/>
      <c r="D23" s="90"/>
      <c r="E23" s="497"/>
      <c r="F23" s="497"/>
      <c r="G23" s="90"/>
      <c r="H23" s="774"/>
      <c r="I23" s="90"/>
      <c r="J23" s="610"/>
      <c r="K23" s="824"/>
      <c r="L23" s="827"/>
      <c r="M23" s="40"/>
      <c r="N23" s="5"/>
    </row>
    <row r="24" spans="1:14" x14ac:dyDescent="0.25">
      <c r="B24" s="10"/>
      <c r="C24" s="628"/>
      <c r="D24" s="891"/>
      <c r="E24" s="891"/>
      <c r="F24" s="891"/>
      <c r="G24" s="891"/>
      <c r="H24" s="891"/>
      <c r="I24" s="891"/>
      <c r="J24" s="612"/>
      <c r="K24" s="824"/>
      <c r="L24" s="827"/>
      <c r="M24" s="40"/>
      <c r="N24" s="5"/>
    </row>
    <row r="25" spans="1:14" x14ac:dyDescent="0.25">
      <c r="B25" s="10"/>
      <c r="C25" s="890"/>
      <c r="D25" s="891"/>
      <c r="E25" s="891"/>
      <c r="F25" s="891"/>
      <c r="G25" s="891"/>
      <c r="H25" s="891"/>
      <c r="I25" s="891"/>
      <c r="J25" s="612"/>
      <c r="K25" s="824"/>
      <c r="L25" s="827"/>
      <c r="M25" s="40"/>
      <c r="N25" s="5"/>
    </row>
    <row r="26" spans="1:14" ht="13.8" thickBot="1" x14ac:dyDescent="0.3">
      <c r="B26" s="10"/>
      <c r="C26" s="890"/>
      <c r="D26" s="891"/>
      <c r="E26" s="891"/>
      <c r="F26" s="891"/>
      <c r="G26" s="891"/>
      <c r="H26" s="891"/>
      <c r="I26" s="891"/>
      <c r="J26" s="612"/>
      <c r="K26" s="824"/>
      <c r="L26" s="827"/>
      <c r="M26" s="40"/>
      <c r="N26" s="5"/>
    </row>
    <row r="27" spans="1:14" x14ac:dyDescent="0.25">
      <c r="B27" s="10"/>
      <c r="C27" s="888"/>
      <c r="D27" s="889"/>
      <c r="E27" s="889"/>
      <c r="F27" s="889"/>
      <c r="G27" s="889"/>
      <c r="H27" s="889"/>
      <c r="I27" s="889"/>
      <c r="J27" s="29"/>
      <c r="K27" s="30"/>
      <c r="L27" s="31"/>
      <c r="M27" s="40"/>
      <c r="N27" s="5"/>
    </row>
    <row r="28" spans="1:14" ht="13.8" thickBot="1" x14ac:dyDescent="0.3">
      <c r="B28" s="10"/>
      <c r="C28" s="10"/>
      <c r="D28" s="612"/>
      <c r="E28" s="612"/>
      <c r="F28" s="612"/>
      <c r="G28" s="612"/>
      <c r="H28" s="612"/>
      <c r="I28" s="612"/>
      <c r="J28" s="612"/>
      <c r="K28" s="32">
        <f>SUM(K20:K27)</f>
        <v>329000</v>
      </c>
      <c r="L28" s="33">
        <f>SUM(L20:L27)</f>
        <v>329000</v>
      </c>
      <c r="M28" s="40"/>
      <c r="N28" s="84"/>
    </row>
    <row r="29" spans="1:14" ht="14.4" thickTop="1" thickBot="1" x14ac:dyDescent="0.3">
      <c r="B29" s="10"/>
      <c r="C29" s="34"/>
      <c r="D29" s="6"/>
      <c r="E29" s="6"/>
      <c r="F29" s="6"/>
      <c r="G29" s="6"/>
      <c r="H29" s="6"/>
      <c r="I29" s="6"/>
      <c r="J29" s="6"/>
      <c r="K29" s="35"/>
      <c r="L29" s="36">
        <f>+L28-K28</f>
        <v>0</v>
      </c>
      <c r="M29" s="40"/>
    </row>
    <row r="30" spans="1:14" x14ac:dyDescent="0.25">
      <c r="B30" s="10"/>
      <c r="C30" s="4"/>
      <c r="D30" s="4"/>
      <c r="E30" s="4"/>
      <c r="F30" s="4"/>
      <c r="G30" s="4"/>
      <c r="H30" s="4"/>
      <c r="I30" s="4"/>
      <c r="J30" s="4"/>
      <c r="K30" s="4"/>
      <c r="L30" s="4"/>
      <c r="M30" s="40"/>
    </row>
    <row r="31" spans="1:14" x14ac:dyDescent="0.25">
      <c r="B31" s="10"/>
      <c r="C31" s="2279" t="s">
        <v>1409</v>
      </c>
      <c r="D31" s="2279"/>
      <c r="E31" s="2297"/>
      <c r="F31" s="2297"/>
      <c r="G31" s="2297"/>
      <c r="H31" s="2297"/>
      <c r="I31" s="2297"/>
      <c r="J31" s="2297"/>
      <c r="K31" s="2297"/>
      <c r="L31" s="2297"/>
      <c r="M31" s="40"/>
    </row>
    <row r="32" spans="1:14" x14ac:dyDescent="0.25">
      <c r="B32" s="10"/>
      <c r="C32" s="4" t="s">
        <v>233</v>
      </c>
      <c r="D32" s="4"/>
      <c r="E32" s="4"/>
      <c r="F32" s="4"/>
      <c r="G32" s="4"/>
      <c r="H32" s="4"/>
      <c r="I32" s="4"/>
      <c r="J32" s="4"/>
      <c r="K32" s="4"/>
      <c r="L32" s="37"/>
      <c r="M32" s="40"/>
    </row>
    <row r="33" spans="2:14" x14ac:dyDescent="0.25">
      <c r="B33" s="10"/>
      <c r="C33" s="4" t="s">
        <v>234</v>
      </c>
      <c r="D33" s="4"/>
      <c r="E33" s="4"/>
      <c r="F33" s="4"/>
      <c r="G33" s="4"/>
      <c r="H33" s="4"/>
      <c r="I33" s="4"/>
      <c r="J33" s="4"/>
      <c r="K33" s="4"/>
      <c r="L33" s="37"/>
      <c r="M33" s="40"/>
    </row>
    <row r="34" spans="2:14" x14ac:dyDescent="0.25">
      <c r="B34" s="10"/>
      <c r="C34" s="4" t="s">
        <v>235</v>
      </c>
      <c r="D34" s="4"/>
      <c r="E34" s="4"/>
      <c r="F34" s="4"/>
      <c r="G34" s="4"/>
      <c r="H34" s="4"/>
      <c r="I34" s="4"/>
      <c r="J34" s="4"/>
      <c r="K34" s="4"/>
      <c r="L34" s="37"/>
      <c r="M34" s="40"/>
    </row>
    <row r="35" spans="2:14" x14ac:dyDescent="0.25">
      <c r="B35" s="10"/>
      <c r="C35" s="4" t="s">
        <v>236</v>
      </c>
      <c r="D35" s="4"/>
      <c r="E35" s="4"/>
      <c r="F35" s="4"/>
      <c r="G35" s="4"/>
      <c r="H35" s="4"/>
      <c r="I35" s="4"/>
      <c r="J35" s="4"/>
      <c r="K35" s="4"/>
      <c r="L35" s="37"/>
      <c r="M35" s="40"/>
    </row>
    <row r="36" spans="2:14" x14ac:dyDescent="0.25">
      <c r="B36" s="10"/>
      <c r="C36" s="4" t="s">
        <v>239</v>
      </c>
      <c r="D36" s="4"/>
      <c r="E36" s="4"/>
      <c r="F36" s="4"/>
      <c r="G36" s="4"/>
      <c r="H36" s="4"/>
      <c r="I36" s="4"/>
      <c r="J36" s="4"/>
      <c r="K36" s="4"/>
      <c r="L36" s="37"/>
      <c r="M36" s="40"/>
    </row>
    <row r="37" spans="2:14" x14ac:dyDescent="0.25">
      <c r="B37" s="10"/>
      <c r="C37" s="4"/>
      <c r="D37" s="4"/>
      <c r="E37" s="4"/>
      <c r="F37" s="4"/>
      <c r="G37" s="4"/>
      <c r="H37" s="4"/>
      <c r="I37" s="4"/>
      <c r="J37" s="4"/>
      <c r="K37" s="4"/>
      <c r="L37" s="37"/>
      <c r="M37" s="40"/>
    </row>
    <row r="38" spans="2:14" x14ac:dyDescent="0.25">
      <c r="B38" s="47"/>
      <c r="C38" s="3" t="s">
        <v>452</v>
      </c>
      <c r="D38" s="3"/>
      <c r="E38" s="586"/>
      <c r="F38" s="586"/>
      <c r="G38" s="586"/>
      <c r="H38" s="586"/>
      <c r="I38" s="586"/>
      <c r="J38" s="586"/>
      <c r="K38" s="586"/>
      <c r="L38" s="586"/>
      <c r="M38" s="40"/>
    </row>
    <row r="39" spans="2:14" x14ac:dyDescent="0.25">
      <c r="B39" s="47"/>
      <c r="C39" s="609" t="s">
        <v>2210</v>
      </c>
      <c r="D39" s="3"/>
      <c r="E39" s="586"/>
      <c r="F39" s="586"/>
      <c r="G39" s="586"/>
      <c r="H39" s="586"/>
      <c r="I39" s="586"/>
      <c r="J39" s="586"/>
      <c r="K39" s="586"/>
      <c r="L39" s="586"/>
      <c r="M39" s="40"/>
    </row>
    <row r="40" spans="2:14" x14ac:dyDescent="0.25">
      <c r="B40" s="47"/>
      <c r="C40" s="3"/>
      <c r="D40" s="3"/>
      <c r="E40" s="3"/>
      <c r="F40" s="3"/>
      <c r="G40" s="3"/>
      <c r="H40" s="3"/>
      <c r="I40" s="3"/>
      <c r="J40" s="3"/>
      <c r="K40" s="3"/>
      <c r="L40" s="37"/>
      <c r="M40" s="40"/>
      <c r="N40" s="112"/>
    </row>
    <row r="41" spans="2:14" x14ac:dyDescent="0.25">
      <c r="B41" s="47"/>
      <c r="C41" s="3" t="s">
        <v>1410</v>
      </c>
      <c r="D41" s="3"/>
      <c r="E41" s="38" t="s">
        <v>1071</v>
      </c>
      <c r="F41" s="3"/>
      <c r="G41" s="3"/>
      <c r="H41" s="3"/>
      <c r="I41" s="3"/>
      <c r="J41" s="3"/>
      <c r="K41" s="3"/>
      <c r="L41" s="37"/>
      <c r="M41" s="40"/>
    </row>
    <row r="42" spans="2:14" x14ac:dyDescent="0.25">
      <c r="B42" s="47"/>
      <c r="C42" s="3" t="s">
        <v>254</v>
      </c>
      <c r="D42" s="3"/>
      <c r="E42" s="38" t="s">
        <v>237</v>
      </c>
      <c r="F42" s="3"/>
      <c r="G42" s="3"/>
      <c r="H42" s="3"/>
      <c r="I42" s="3"/>
      <c r="J42" s="3"/>
      <c r="K42" s="3"/>
      <c r="L42" s="37"/>
      <c r="M42" s="40"/>
    </row>
    <row r="43" spans="2:14" x14ac:dyDescent="0.25">
      <c r="B43" s="47"/>
      <c r="C43" s="3" t="s">
        <v>255</v>
      </c>
      <c r="D43" s="3"/>
      <c r="E43" s="38">
        <v>22</v>
      </c>
      <c r="F43" s="3"/>
      <c r="G43" s="3"/>
      <c r="H43" s="3"/>
      <c r="I43" s="3"/>
      <c r="J43" s="3"/>
      <c r="K43" s="3"/>
      <c r="L43" s="37"/>
      <c r="M43" s="40"/>
    </row>
    <row r="44" spans="2:14" x14ac:dyDescent="0.25">
      <c r="B44" s="47"/>
      <c r="C44" s="3"/>
      <c r="D44" s="3"/>
      <c r="E44" s="3"/>
      <c r="F44" s="3"/>
      <c r="G44" s="3"/>
      <c r="H44" s="3"/>
      <c r="I44" s="3"/>
      <c r="J44" s="3"/>
      <c r="K44" s="3"/>
      <c r="L44" s="37"/>
      <c r="M44" s="40"/>
    </row>
    <row r="45" spans="2:14" x14ac:dyDescent="0.25">
      <c r="B45" s="47"/>
      <c r="C45" s="87" t="s">
        <v>238</v>
      </c>
      <c r="D45" s="3"/>
      <c r="E45" s="3"/>
      <c r="F45" s="3"/>
      <c r="G45" s="3"/>
      <c r="H45" s="3"/>
      <c r="I45" s="3" t="s">
        <v>960</v>
      </c>
      <c r="J45" s="131"/>
      <c r="K45" s="3"/>
      <c r="L45" s="492">
        <v>39930</v>
      </c>
      <c r="M45" s="40"/>
    </row>
    <row r="46" spans="2:14" x14ac:dyDescent="0.25">
      <c r="B46" s="47"/>
      <c r="C46" s="3"/>
      <c r="D46" s="3"/>
      <c r="E46" s="3"/>
      <c r="F46" s="3"/>
      <c r="G46" s="3"/>
      <c r="H46" s="3"/>
      <c r="I46" s="3" t="s">
        <v>961</v>
      </c>
      <c r="J46" s="131"/>
      <c r="K46" s="3"/>
      <c r="L46" s="492">
        <v>42522</v>
      </c>
      <c r="M46" s="40"/>
    </row>
    <row r="47" spans="2:14" ht="13.8" thickBot="1" x14ac:dyDescent="0.3">
      <c r="B47" s="34"/>
      <c r="C47" s="6"/>
      <c r="D47" s="6"/>
      <c r="E47" s="6"/>
      <c r="F47" s="6"/>
      <c r="G47" s="6"/>
      <c r="H47" s="6"/>
      <c r="I47" s="6"/>
      <c r="J47" s="6"/>
      <c r="K47" s="6"/>
      <c r="L47" s="504"/>
      <c r="M47" s="511"/>
    </row>
    <row r="49" spans="8:8" x14ac:dyDescent="0.25">
      <c r="H49" s="4"/>
    </row>
  </sheetData>
  <mergeCells count="6">
    <mergeCell ref="E31:L31"/>
    <mergeCell ref="B4:L4"/>
    <mergeCell ref="C31:D31"/>
    <mergeCell ref="B7:D7"/>
    <mergeCell ref="B6:M6"/>
    <mergeCell ref="B5:M5"/>
  </mergeCells>
  <phoneticPr fontId="0" type="noConversion"/>
  <printOptions horizontalCentered="1"/>
  <pageMargins left="0.1" right="0.15" top="1" bottom="0.75" header="0.69" footer="0"/>
  <pageSetup scale="80" fitToHeight="15" orientation="landscape" r:id="rId1"/>
  <headerFooter alignWithMargins="0">
    <oddFooter>&amp;L&amp;"Times New Roman,Regular"&amp;9
Journal Entry Control Log
June 2016
&amp;R&amp;P of &amp;N
&amp;D   &amp;T</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107"/>
  <sheetViews>
    <sheetView workbookViewId="0">
      <selection activeCell="A7" sqref="A7"/>
    </sheetView>
  </sheetViews>
  <sheetFormatPr defaultRowHeight="13.2" x14ac:dyDescent="0.25"/>
  <cols>
    <col min="10" max="10" width="24" customWidth="1"/>
  </cols>
  <sheetData>
    <row r="1" spans="1:15" x14ac:dyDescent="0.25">
      <c r="A1" s="1" t="s">
        <v>307</v>
      </c>
      <c r="B1" s="1"/>
      <c r="C1" s="1"/>
      <c r="D1" s="1"/>
      <c r="E1" s="1"/>
      <c r="F1" s="1"/>
      <c r="G1" s="1"/>
      <c r="H1" s="1"/>
      <c r="I1" s="1"/>
      <c r="J1" s="1"/>
      <c r="K1" s="1"/>
      <c r="L1" s="915"/>
      <c r="M1" s="915"/>
      <c r="N1" s="915"/>
      <c r="O1" s="915"/>
    </row>
    <row r="2" spans="1:15" x14ac:dyDescent="0.25">
      <c r="A2" s="1"/>
      <c r="B2" s="1"/>
      <c r="C2" s="1"/>
      <c r="D2" s="1"/>
      <c r="E2" s="1"/>
      <c r="F2" s="1"/>
      <c r="G2" s="1"/>
      <c r="H2" s="1"/>
      <c r="I2" s="1"/>
      <c r="J2" s="1"/>
      <c r="K2" s="1"/>
      <c r="L2" s="915"/>
      <c r="M2" s="915"/>
      <c r="N2" s="915"/>
      <c r="O2" s="915"/>
    </row>
    <row r="3" spans="1:15" x14ac:dyDescent="0.25">
      <c r="A3" s="1" t="s">
        <v>1803</v>
      </c>
      <c r="B3" s="1"/>
      <c r="C3" s="1"/>
      <c r="D3" s="1"/>
      <c r="E3" s="1"/>
      <c r="F3" s="1"/>
      <c r="G3" s="1"/>
      <c r="H3" s="1"/>
      <c r="I3" s="1"/>
      <c r="J3" s="1"/>
      <c r="K3" s="1"/>
      <c r="L3" s="915"/>
      <c r="M3" s="915"/>
      <c r="N3" s="915"/>
      <c r="O3" s="915"/>
    </row>
    <row r="4" spans="1:15" x14ac:dyDescent="0.25">
      <c r="A4" s="1" t="s">
        <v>308</v>
      </c>
      <c r="B4" s="1"/>
      <c r="C4" s="1"/>
      <c r="D4" s="1"/>
      <c r="E4" s="1"/>
      <c r="F4" s="1"/>
      <c r="G4" s="1"/>
      <c r="H4" s="1"/>
      <c r="I4" s="1"/>
      <c r="J4" s="1"/>
      <c r="K4" s="1"/>
      <c r="L4" s="915"/>
      <c r="M4" s="915"/>
      <c r="N4" s="915"/>
      <c r="O4" s="915"/>
    </row>
    <row r="5" spans="1:15" x14ac:dyDescent="0.25">
      <c r="A5" s="1"/>
      <c r="B5" s="1"/>
      <c r="C5" s="1"/>
      <c r="D5" s="1"/>
      <c r="E5" s="1"/>
      <c r="F5" s="1"/>
      <c r="G5" s="1"/>
      <c r="H5" s="1"/>
      <c r="I5" s="1"/>
      <c r="J5" s="1"/>
      <c r="K5" s="1"/>
      <c r="L5" s="915"/>
      <c r="M5" s="915"/>
      <c r="N5" s="915"/>
      <c r="O5" s="915"/>
    </row>
    <row r="6" spans="1:15" x14ac:dyDescent="0.25">
      <c r="A6" s="187" t="s">
        <v>404</v>
      </c>
      <c r="B6" s="1"/>
      <c r="C6" s="1"/>
      <c r="D6" s="1"/>
      <c r="E6" s="1"/>
      <c r="F6" s="1"/>
      <c r="G6" s="1"/>
      <c r="H6" s="1"/>
      <c r="I6" s="1"/>
      <c r="J6" s="1"/>
      <c r="K6" s="1"/>
      <c r="L6" s="915"/>
      <c r="M6" s="915"/>
      <c r="N6" s="915"/>
      <c r="O6" s="915"/>
    </row>
    <row r="7" spans="1:15" x14ac:dyDescent="0.25">
      <c r="A7" s="677" t="s">
        <v>2918</v>
      </c>
      <c r="B7" s="1"/>
      <c r="C7" s="1"/>
      <c r="D7" s="1"/>
      <c r="E7" s="1"/>
      <c r="F7" s="1"/>
      <c r="G7" s="1"/>
      <c r="H7" s="1"/>
      <c r="I7" s="1"/>
      <c r="J7" s="1"/>
      <c r="K7" s="1"/>
      <c r="L7" s="915"/>
      <c r="M7" s="915"/>
      <c r="N7" s="915"/>
      <c r="O7" s="915"/>
    </row>
    <row r="8" spans="1:15" x14ac:dyDescent="0.25">
      <c r="A8" s="677" t="s">
        <v>405</v>
      </c>
      <c r="B8" s="1"/>
      <c r="C8" s="1"/>
      <c r="D8" s="1"/>
      <c r="E8" s="1"/>
      <c r="F8" s="1"/>
      <c r="G8" s="1"/>
      <c r="H8" s="1"/>
      <c r="I8" s="1"/>
      <c r="J8" s="1"/>
      <c r="K8" s="1"/>
      <c r="L8" s="915"/>
      <c r="M8" s="915"/>
      <c r="N8" s="915"/>
      <c r="O8" s="915"/>
    </row>
    <row r="9" spans="1:15" x14ac:dyDescent="0.25">
      <c r="A9" s="1"/>
      <c r="B9" s="1"/>
      <c r="C9" s="1"/>
      <c r="D9" s="1"/>
      <c r="E9" s="1"/>
      <c r="F9" s="1"/>
      <c r="G9" s="1"/>
      <c r="H9" s="1"/>
      <c r="I9" s="1"/>
      <c r="J9" s="1"/>
      <c r="K9" s="1"/>
      <c r="L9" s="915"/>
      <c r="M9" s="915"/>
      <c r="N9" s="915"/>
      <c r="O9" s="915"/>
    </row>
    <row r="10" spans="1:15" x14ac:dyDescent="0.25">
      <c r="A10" s="1" t="s">
        <v>309</v>
      </c>
      <c r="B10" s="1"/>
      <c r="C10" s="1"/>
      <c r="D10" s="1"/>
      <c r="E10" s="1"/>
      <c r="F10" s="1"/>
      <c r="G10" s="1"/>
      <c r="H10" s="1"/>
      <c r="I10" s="1"/>
      <c r="J10" s="1"/>
      <c r="K10" s="1"/>
      <c r="L10" s="915"/>
      <c r="M10" s="915"/>
      <c r="N10" s="915"/>
      <c r="O10" s="915"/>
    </row>
    <row r="11" spans="1:15" x14ac:dyDescent="0.25">
      <c r="A11" s="1"/>
      <c r="B11" s="1"/>
      <c r="C11" s="1"/>
      <c r="D11" s="1"/>
      <c r="E11" s="1"/>
      <c r="F11" s="1"/>
      <c r="G11" s="1"/>
      <c r="H11" s="1"/>
      <c r="I11" s="1"/>
      <c r="J11" s="1"/>
      <c r="K11" s="1"/>
      <c r="L11" s="915"/>
      <c r="M11" s="915"/>
      <c r="N11" s="915"/>
      <c r="O11" s="915"/>
    </row>
    <row r="12" spans="1:15" x14ac:dyDescent="0.25">
      <c r="A12" s="1"/>
      <c r="B12" s="1"/>
      <c r="C12" s="1"/>
      <c r="D12" s="1"/>
      <c r="E12" s="1"/>
      <c r="F12" s="1"/>
      <c r="G12" s="1"/>
      <c r="H12" s="1"/>
      <c r="I12" s="1"/>
      <c r="J12" s="1"/>
      <c r="K12" s="1"/>
      <c r="L12" s="915"/>
      <c r="M12" s="915"/>
      <c r="N12" s="915"/>
      <c r="O12" s="915"/>
    </row>
    <row r="13" spans="1:15" x14ac:dyDescent="0.25">
      <c r="A13" s="1"/>
      <c r="B13" s="1"/>
      <c r="C13" s="1"/>
      <c r="D13" s="1"/>
      <c r="E13" s="1"/>
      <c r="F13" s="1"/>
      <c r="G13" s="1"/>
      <c r="H13" s="1"/>
      <c r="I13" s="1"/>
      <c r="J13" s="1"/>
      <c r="K13" s="1"/>
      <c r="L13" s="915"/>
      <c r="M13" s="915"/>
      <c r="N13" s="915"/>
      <c r="O13" s="915"/>
    </row>
    <row r="14" spans="1:15" x14ac:dyDescent="0.25">
      <c r="A14" s="1"/>
      <c r="B14" s="1"/>
      <c r="C14" s="1"/>
      <c r="D14" s="1"/>
      <c r="E14" s="1"/>
      <c r="F14" s="1"/>
      <c r="G14" s="1"/>
      <c r="H14" s="1"/>
      <c r="I14" s="1"/>
      <c r="J14" s="1"/>
      <c r="K14" s="1"/>
      <c r="L14" s="915"/>
      <c r="M14" s="915"/>
      <c r="N14" s="915"/>
      <c r="O14" s="915"/>
    </row>
    <row r="15" spans="1:15" x14ac:dyDescent="0.25">
      <c r="A15" s="1"/>
      <c r="B15" s="1"/>
      <c r="C15" s="1"/>
      <c r="D15" s="1"/>
      <c r="E15" s="1"/>
      <c r="F15" s="1"/>
      <c r="G15" s="1"/>
      <c r="H15" s="1"/>
      <c r="I15" s="1"/>
      <c r="J15" s="1"/>
      <c r="K15" s="1"/>
      <c r="L15" s="915"/>
      <c r="M15" s="915"/>
      <c r="N15" s="915"/>
      <c r="O15" s="915"/>
    </row>
    <row r="16" spans="1:15" x14ac:dyDescent="0.25">
      <c r="A16" s="1"/>
      <c r="B16" s="1"/>
      <c r="C16" s="1"/>
      <c r="D16" s="1"/>
      <c r="E16" s="1"/>
      <c r="F16" s="1"/>
      <c r="G16" s="1"/>
      <c r="H16" s="1"/>
      <c r="I16" s="1"/>
      <c r="J16" s="1"/>
      <c r="K16" s="1"/>
      <c r="L16" s="915"/>
      <c r="M16" s="915"/>
      <c r="N16" s="915"/>
      <c r="O16" s="915"/>
    </row>
    <row r="17" spans="1:15" x14ac:dyDescent="0.25">
      <c r="A17" s="1"/>
      <c r="B17" s="1"/>
      <c r="C17" s="1"/>
      <c r="D17" s="1"/>
      <c r="E17" s="1"/>
      <c r="F17" s="1"/>
      <c r="G17" s="1"/>
      <c r="H17" s="1"/>
      <c r="I17" s="1"/>
      <c r="J17" s="1"/>
      <c r="K17" s="1"/>
      <c r="L17" s="915"/>
      <c r="M17" s="915"/>
      <c r="N17" s="915"/>
      <c r="O17" s="915"/>
    </row>
    <row r="18" spans="1:15" x14ac:dyDescent="0.25">
      <c r="A18" s="607"/>
      <c r="B18" s="607"/>
      <c r="C18" s="607"/>
      <c r="D18" s="607"/>
      <c r="E18" s="607"/>
      <c r="F18" s="607"/>
      <c r="G18" s="607"/>
      <c r="H18" s="607"/>
      <c r="I18" s="607"/>
      <c r="J18" s="607"/>
      <c r="K18" s="607"/>
      <c r="L18" s="915"/>
      <c r="M18" s="915"/>
      <c r="N18" s="915"/>
      <c r="O18" s="915"/>
    </row>
    <row r="19" spans="1:15" x14ac:dyDescent="0.25">
      <c r="A19" s="607"/>
      <c r="B19" s="607"/>
      <c r="C19" s="607"/>
      <c r="D19" s="607"/>
      <c r="E19" s="607"/>
      <c r="F19" s="607"/>
      <c r="G19" s="607"/>
      <c r="H19" s="607"/>
      <c r="I19" s="607"/>
      <c r="J19" s="607"/>
      <c r="K19" s="607"/>
      <c r="L19" s="915"/>
      <c r="M19" s="915"/>
      <c r="N19" s="915"/>
      <c r="O19" s="915"/>
    </row>
    <row r="20" spans="1:15" x14ac:dyDescent="0.25">
      <c r="A20" s="607"/>
      <c r="B20" s="607"/>
      <c r="C20" s="607"/>
      <c r="D20" s="607"/>
      <c r="E20" s="607"/>
      <c r="F20" s="607"/>
      <c r="G20" s="607"/>
      <c r="H20" s="607"/>
      <c r="I20" s="607"/>
      <c r="J20" s="607"/>
      <c r="K20" s="607"/>
      <c r="L20" s="915"/>
      <c r="M20" s="915"/>
      <c r="N20" s="915"/>
      <c r="O20" s="915"/>
    </row>
    <row r="21" spans="1:15" x14ac:dyDescent="0.25">
      <c r="A21" s="607"/>
      <c r="B21" s="607"/>
      <c r="C21" s="607"/>
      <c r="D21" s="607"/>
      <c r="E21" s="607"/>
      <c r="F21" s="607"/>
      <c r="G21" s="607"/>
      <c r="H21" s="607"/>
      <c r="I21" s="607"/>
      <c r="J21" s="607"/>
      <c r="K21" s="607"/>
      <c r="L21" s="915"/>
      <c r="M21" s="915"/>
      <c r="N21" s="915"/>
      <c r="O21" s="915"/>
    </row>
    <row r="22" spans="1:15" x14ac:dyDescent="0.25">
      <c r="A22" s="607"/>
      <c r="B22" s="607"/>
      <c r="C22" s="607"/>
      <c r="D22" s="607"/>
      <c r="E22" s="607"/>
      <c r="F22" s="607"/>
      <c r="G22" s="607"/>
      <c r="H22" s="607"/>
      <c r="I22" s="607"/>
      <c r="J22" s="607"/>
      <c r="K22" s="607"/>
      <c r="L22" s="915"/>
      <c r="M22" s="915"/>
      <c r="N22" s="915"/>
      <c r="O22" s="915"/>
    </row>
    <row r="23" spans="1:15" x14ac:dyDescent="0.25">
      <c r="A23" s="607"/>
      <c r="B23" s="607"/>
      <c r="C23" s="607"/>
      <c r="D23" s="607"/>
      <c r="E23" s="607"/>
      <c r="F23" s="607"/>
      <c r="G23" s="607"/>
      <c r="H23" s="607"/>
      <c r="I23" s="607"/>
      <c r="J23" s="607"/>
      <c r="K23" s="607"/>
      <c r="L23" s="915"/>
      <c r="M23" s="915"/>
      <c r="N23" s="915"/>
      <c r="O23" s="915"/>
    </row>
    <row r="24" spans="1:15" x14ac:dyDescent="0.25">
      <c r="A24" s="607"/>
      <c r="B24" s="607"/>
      <c r="C24" s="607"/>
      <c r="D24" s="607"/>
      <c r="E24" s="607"/>
      <c r="F24" s="607"/>
      <c r="G24" s="607"/>
      <c r="H24" s="607"/>
      <c r="I24" s="607"/>
      <c r="J24" s="607"/>
      <c r="K24" s="607"/>
      <c r="L24" s="915"/>
      <c r="M24" s="915"/>
      <c r="N24" s="915"/>
      <c r="O24" s="915"/>
    </row>
    <row r="25" spans="1:15" x14ac:dyDescent="0.25">
      <c r="A25" s="607"/>
      <c r="B25" s="607"/>
      <c r="C25" s="607"/>
      <c r="D25" s="607"/>
      <c r="E25" s="607"/>
      <c r="F25" s="607"/>
      <c r="G25" s="607"/>
      <c r="H25" s="607"/>
      <c r="I25" s="607"/>
      <c r="J25" s="607"/>
      <c r="K25" s="607"/>
      <c r="L25" s="915"/>
      <c r="M25" s="915"/>
      <c r="N25" s="915"/>
      <c r="O25" s="915"/>
    </row>
    <row r="26" spans="1:15" x14ac:dyDescent="0.25">
      <c r="A26" s="607"/>
      <c r="B26" s="607"/>
      <c r="C26" s="607"/>
      <c r="D26" s="607"/>
      <c r="E26" s="607"/>
      <c r="F26" s="607"/>
      <c r="G26" s="607"/>
      <c r="H26" s="607"/>
      <c r="I26" s="607"/>
      <c r="J26" s="607"/>
      <c r="K26" s="607"/>
      <c r="L26" s="915"/>
      <c r="M26" s="915"/>
      <c r="N26" s="915"/>
      <c r="O26" s="915"/>
    </row>
    <row r="27" spans="1:15" x14ac:dyDescent="0.25">
      <c r="A27" s="607"/>
      <c r="B27" s="607"/>
      <c r="C27" s="607"/>
      <c r="D27" s="607"/>
      <c r="E27" s="607"/>
      <c r="F27" s="607"/>
      <c r="G27" s="607"/>
      <c r="H27" s="607"/>
      <c r="I27" s="607"/>
      <c r="J27" s="607"/>
      <c r="K27" s="607"/>
      <c r="L27" s="915"/>
      <c r="M27" s="915"/>
      <c r="N27" s="915"/>
      <c r="O27" s="915"/>
    </row>
    <row r="28" spans="1:15" x14ac:dyDescent="0.25">
      <c r="A28" s="607"/>
      <c r="B28" s="607"/>
      <c r="C28" s="607"/>
      <c r="D28" s="607"/>
      <c r="E28" s="607"/>
      <c r="F28" s="607"/>
      <c r="G28" s="607"/>
      <c r="H28" s="607"/>
      <c r="I28" s="607"/>
      <c r="J28" s="607"/>
      <c r="K28" s="607"/>
      <c r="L28" s="915"/>
      <c r="M28" s="915"/>
      <c r="N28" s="915"/>
      <c r="O28" s="915"/>
    </row>
    <row r="29" spans="1:15" x14ac:dyDescent="0.25">
      <c r="A29" s="607"/>
      <c r="B29" s="607"/>
      <c r="C29" s="607"/>
      <c r="D29" s="607"/>
      <c r="E29" s="607"/>
      <c r="F29" s="607"/>
      <c r="G29" s="607"/>
      <c r="H29" s="607"/>
      <c r="I29" s="607"/>
      <c r="J29" s="607"/>
      <c r="K29" s="607"/>
      <c r="L29" s="915"/>
      <c r="M29" s="915"/>
      <c r="N29" s="915"/>
      <c r="O29" s="915"/>
    </row>
    <row r="30" spans="1:15" x14ac:dyDescent="0.25">
      <c r="A30" s="607"/>
      <c r="B30" s="607"/>
      <c r="C30" s="607"/>
      <c r="D30" s="607"/>
      <c r="E30" s="607"/>
      <c r="F30" s="607"/>
      <c r="G30" s="607"/>
      <c r="H30" s="607"/>
      <c r="I30" s="607"/>
      <c r="J30" s="607"/>
      <c r="K30" s="607"/>
      <c r="L30" s="915"/>
      <c r="M30" s="915"/>
      <c r="N30" s="915"/>
      <c r="O30" s="915"/>
    </row>
    <row r="31" spans="1:15" x14ac:dyDescent="0.25">
      <c r="A31" s="607"/>
      <c r="B31" s="607"/>
      <c r="C31" s="607"/>
      <c r="D31" s="607"/>
      <c r="E31" s="607"/>
      <c r="F31" s="607"/>
      <c r="G31" s="607"/>
      <c r="H31" s="607"/>
      <c r="I31" s="607"/>
      <c r="J31" s="607"/>
      <c r="K31" s="607"/>
      <c r="L31" s="915"/>
      <c r="M31" s="915"/>
      <c r="N31" s="915"/>
      <c r="O31" s="915"/>
    </row>
    <row r="32" spans="1:15" x14ac:dyDescent="0.25">
      <c r="A32" s="607"/>
      <c r="B32" s="607"/>
      <c r="C32" s="607"/>
      <c r="D32" s="607"/>
      <c r="E32" s="607"/>
      <c r="F32" s="607"/>
      <c r="G32" s="607"/>
      <c r="H32" s="607"/>
      <c r="I32" s="607"/>
      <c r="J32" s="607"/>
      <c r="K32" s="607"/>
      <c r="L32" s="915"/>
      <c r="M32" s="915"/>
      <c r="N32" s="915"/>
      <c r="O32" s="915"/>
    </row>
    <row r="33" spans="1:15" x14ac:dyDescent="0.25">
      <c r="A33" s="607"/>
      <c r="B33" s="607"/>
      <c r="C33" s="607"/>
      <c r="D33" s="607"/>
      <c r="E33" s="607"/>
      <c r="F33" s="607"/>
      <c r="G33" s="607"/>
      <c r="H33" s="607"/>
      <c r="I33" s="607"/>
      <c r="J33" s="607"/>
      <c r="K33" s="607"/>
      <c r="L33" s="915"/>
      <c r="M33" s="915"/>
      <c r="N33" s="915"/>
      <c r="O33" s="915"/>
    </row>
    <row r="34" spans="1:15" x14ac:dyDescent="0.25">
      <c r="A34" s="607"/>
      <c r="B34" s="607"/>
      <c r="C34" s="607"/>
      <c r="D34" s="607"/>
      <c r="E34" s="607"/>
      <c r="F34" s="607"/>
      <c r="G34" s="607"/>
      <c r="H34" s="607"/>
      <c r="I34" s="607"/>
      <c r="J34" s="607"/>
      <c r="K34" s="607"/>
      <c r="L34" s="915"/>
      <c r="M34" s="915"/>
      <c r="N34" s="915"/>
      <c r="O34" s="915"/>
    </row>
    <row r="35" spans="1:15" x14ac:dyDescent="0.25">
      <c r="A35" s="607"/>
      <c r="B35" s="607"/>
      <c r="C35" s="607"/>
      <c r="D35" s="607"/>
      <c r="E35" s="607"/>
      <c r="F35" s="607"/>
      <c r="G35" s="607"/>
      <c r="H35" s="607"/>
      <c r="I35" s="607"/>
      <c r="J35" s="607"/>
      <c r="K35" s="607"/>
      <c r="L35" s="915"/>
      <c r="M35" s="915"/>
      <c r="N35" s="915"/>
      <c r="O35" s="915"/>
    </row>
    <row r="36" spans="1:15" x14ac:dyDescent="0.25">
      <c r="A36" s="607"/>
      <c r="B36" s="607"/>
      <c r="C36" s="607"/>
      <c r="D36" s="607"/>
      <c r="E36" s="607"/>
      <c r="F36" s="607"/>
      <c r="G36" s="607"/>
      <c r="H36" s="607"/>
      <c r="I36" s="607"/>
      <c r="J36" s="607"/>
      <c r="K36" s="607"/>
      <c r="L36" s="915"/>
      <c r="M36" s="915"/>
      <c r="N36" s="915"/>
      <c r="O36" s="915"/>
    </row>
    <row r="37" spans="1:15" x14ac:dyDescent="0.25">
      <c r="A37" s="607"/>
      <c r="B37" s="607"/>
      <c r="C37" s="607"/>
      <c r="D37" s="607"/>
      <c r="E37" s="607"/>
      <c r="F37" s="607"/>
      <c r="G37" s="607"/>
      <c r="H37" s="607"/>
      <c r="I37" s="607"/>
      <c r="J37" s="607"/>
      <c r="K37" s="607"/>
      <c r="L37" s="915"/>
      <c r="M37" s="915"/>
      <c r="N37" s="915"/>
      <c r="O37" s="915"/>
    </row>
    <row r="38" spans="1:15" x14ac:dyDescent="0.25">
      <c r="A38" s="607"/>
      <c r="B38" s="607"/>
      <c r="C38" s="607"/>
      <c r="D38" s="607"/>
      <c r="E38" s="607"/>
      <c r="F38" s="607"/>
      <c r="G38" s="607"/>
      <c r="H38" s="607"/>
      <c r="I38" s="607"/>
      <c r="J38" s="607"/>
      <c r="K38" s="607"/>
      <c r="L38" s="915"/>
      <c r="M38" s="915"/>
      <c r="N38" s="915"/>
      <c r="O38" s="915"/>
    </row>
    <row r="39" spans="1:15" x14ac:dyDescent="0.25">
      <c r="A39" s="607"/>
      <c r="B39" s="607"/>
      <c r="C39" s="607"/>
      <c r="D39" s="607"/>
      <c r="E39" s="607"/>
      <c r="F39" s="607"/>
      <c r="G39" s="607"/>
      <c r="H39" s="607"/>
      <c r="I39" s="607"/>
      <c r="J39" s="607"/>
      <c r="K39" s="607"/>
      <c r="L39" s="915"/>
      <c r="M39" s="915"/>
      <c r="N39" s="915"/>
      <c r="O39" s="915"/>
    </row>
    <row r="40" spans="1:15" x14ac:dyDescent="0.25">
      <c r="A40" s="607"/>
      <c r="B40" s="607"/>
      <c r="C40" s="607"/>
      <c r="D40" s="607"/>
      <c r="E40" s="607"/>
      <c r="F40" s="607"/>
      <c r="G40" s="607"/>
      <c r="H40" s="607"/>
      <c r="I40" s="607"/>
      <c r="J40" s="607"/>
      <c r="K40" s="607"/>
      <c r="L40" s="915"/>
      <c r="M40" s="915"/>
      <c r="N40" s="915"/>
      <c r="O40" s="915"/>
    </row>
    <row r="41" spans="1:15" x14ac:dyDescent="0.25">
      <c r="A41" s="607"/>
      <c r="B41" s="607"/>
      <c r="C41" s="607"/>
      <c r="D41" s="607"/>
      <c r="E41" s="607"/>
      <c r="F41" s="607"/>
      <c r="G41" s="607"/>
      <c r="H41" s="607"/>
      <c r="I41" s="607"/>
      <c r="J41" s="607"/>
      <c r="K41" s="607"/>
      <c r="L41" s="915"/>
      <c r="M41" s="915"/>
      <c r="N41" s="915"/>
      <c r="O41" s="915"/>
    </row>
    <row r="42" spans="1:15" x14ac:dyDescent="0.25">
      <c r="A42" s="607"/>
      <c r="B42" s="607"/>
      <c r="C42" s="607"/>
      <c r="D42" s="607"/>
      <c r="E42" s="607"/>
      <c r="F42" s="607"/>
      <c r="G42" s="607"/>
      <c r="H42" s="607"/>
      <c r="I42" s="607"/>
      <c r="J42" s="607"/>
      <c r="K42" s="607"/>
      <c r="L42" s="915"/>
      <c r="M42" s="915"/>
      <c r="N42" s="915"/>
      <c r="O42" s="915"/>
    </row>
    <row r="43" spans="1:15" x14ac:dyDescent="0.25">
      <c r="A43" s="607"/>
      <c r="B43" s="607"/>
      <c r="C43" s="607"/>
      <c r="D43" s="607"/>
      <c r="E43" s="607"/>
      <c r="F43" s="607"/>
      <c r="G43" s="607"/>
      <c r="H43" s="607"/>
      <c r="I43" s="607"/>
      <c r="J43" s="607"/>
      <c r="K43" s="607"/>
      <c r="L43" s="915"/>
      <c r="M43" s="915"/>
      <c r="N43" s="915"/>
      <c r="O43" s="915"/>
    </row>
    <row r="44" spans="1:15" hidden="1" x14ac:dyDescent="0.25">
      <c r="A44" s="607"/>
      <c r="B44" s="607"/>
      <c r="C44" s="607"/>
      <c r="D44" s="607"/>
      <c r="E44" s="607"/>
      <c r="F44" s="607"/>
      <c r="G44" s="607"/>
      <c r="H44" s="607"/>
      <c r="I44" s="607"/>
      <c r="J44" s="607"/>
      <c r="K44" s="607"/>
      <c r="L44" s="915"/>
      <c r="M44" s="915"/>
      <c r="N44" s="915"/>
      <c r="O44" s="915"/>
    </row>
    <row r="45" spans="1:15" hidden="1" x14ac:dyDescent="0.25">
      <c r="A45" s="607"/>
      <c r="B45" s="607"/>
      <c r="C45" s="607"/>
      <c r="D45" s="607"/>
      <c r="E45" s="607"/>
      <c r="F45" s="607"/>
      <c r="G45" s="607"/>
      <c r="H45" s="607"/>
      <c r="I45" s="607"/>
      <c r="J45" s="607"/>
      <c r="K45" s="607"/>
      <c r="L45" s="915"/>
      <c r="M45" s="915"/>
      <c r="N45" s="915"/>
      <c r="O45" s="915"/>
    </row>
    <row r="46" spans="1:15" hidden="1" x14ac:dyDescent="0.25">
      <c r="A46" s="607"/>
      <c r="B46" s="607"/>
      <c r="C46" s="607"/>
      <c r="D46" s="607"/>
      <c r="E46" s="607"/>
      <c r="F46" s="607"/>
      <c r="G46" s="607"/>
      <c r="H46" s="607"/>
      <c r="I46" s="607"/>
      <c r="J46" s="607"/>
      <c r="K46" s="607"/>
      <c r="L46" s="915"/>
      <c r="M46" s="915"/>
      <c r="N46" s="915"/>
      <c r="O46" s="915"/>
    </row>
    <row r="47" spans="1:15" x14ac:dyDescent="0.25">
      <c r="A47" s="607"/>
      <c r="B47" s="607"/>
      <c r="C47" s="607"/>
      <c r="D47" s="607"/>
      <c r="E47" s="607"/>
      <c r="F47" s="607"/>
      <c r="G47" s="607"/>
      <c r="H47" s="607"/>
      <c r="I47" s="607"/>
      <c r="J47" s="607"/>
      <c r="K47" s="607"/>
      <c r="L47" s="915"/>
      <c r="M47" s="915"/>
      <c r="N47" s="915"/>
      <c r="O47" s="915"/>
    </row>
    <row r="48" spans="1:15" x14ac:dyDescent="0.25">
      <c r="B48" s="607"/>
      <c r="C48" s="607"/>
      <c r="D48" s="607"/>
      <c r="E48" s="607"/>
      <c r="F48" s="607"/>
      <c r="G48" s="607"/>
      <c r="H48" s="607"/>
      <c r="I48" s="607"/>
      <c r="J48" s="607"/>
      <c r="K48" s="607"/>
      <c r="L48" s="915"/>
      <c r="M48" s="915"/>
      <c r="N48" s="915"/>
      <c r="O48" s="915"/>
    </row>
    <row r="49" spans="1:15" x14ac:dyDescent="0.25">
      <c r="A49" s="607"/>
      <c r="B49" s="607"/>
      <c r="C49" s="607"/>
      <c r="D49" s="607"/>
      <c r="E49" s="607"/>
      <c r="F49" s="607"/>
      <c r="G49" s="607"/>
      <c r="H49" s="607"/>
      <c r="I49" s="607"/>
      <c r="J49" s="607"/>
      <c r="K49" s="607"/>
      <c r="L49" s="915"/>
      <c r="M49" s="915"/>
      <c r="N49" s="915"/>
      <c r="O49" s="915"/>
    </row>
    <row r="50" spans="1:15" x14ac:dyDescent="0.25">
      <c r="A50" s="607"/>
      <c r="B50" s="607"/>
      <c r="C50" s="607"/>
      <c r="D50" s="607"/>
      <c r="E50" s="607"/>
      <c r="F50" s="607"/>
      <c r="G50" s="607"/>
      <c r="H50" s="607"/>
      <c r="I50" s="607"/>
      <c r="J50" s="607"/>
      <c r="K50" s="607"/>
      <c r="L50" s="915"/>
      <c r="M50" s="915"/>
      <c r="N50" s="915"/>
      <c r="O50" s="915"/>
    </row>
    <row r="51" spans="1:15" x14ac:dyDescent="0.25">
      <c r="A51" s="677" t="s">
        <v>193</v>
      </c>
      <c r="B51" s="607"/>
      <c r="C51" s="607"/>
      <c r="D51" s="607"/>
      <c r="E51" s="607"/>
      <c r="F51" s="607"/>
      <c r="G51" s="607"/>
      <c r="H51" s="607"/>
      <c r="I51" s="607"/>
      <c r="J51" s="607"/>
      <c r="K51" s="607"/>
      <c r="L51" s="915"/>
      <c r="M51" s="915"/>
      <c r="N51" s="915"/>
      <c r="O51" s="915"/>
    </row>
    <row r="52" spans="1:15" x14ac:dyDescent="0.25">
      <c r="A52" s="607"/>
      <c r="B52" s="607"/>
      <c r="C52" s="607"/>
      <c r="D52" s="607"/>
      <c r="E52" s="607"/>
      <c r="F52" s="607"/>
      <c r="G52" s="607"/>
      <c r="H52" s="607"/>
      <c r="I52" s="607"/>
      <c r="J52" s="607"/>
      <c r="K52" s="607"/>
      <c r="L52" s="915"/>
      <c r="M52" s="915"/>
      <c r="N52" s="915"/>
      <c r="O52" s="915"/>
    </row>
    <row r="53" spans="1:15" x14ac:dyDescent="0.25">
      <c r="A53" s="607"/>
      <c r="B53" s="607"/>
      <c r="C53" s="607"/>
      <c r="D53" s="607"/>
      <c r="E53" s="607"/>
      <c r="F53" s="607"/>
      <c r="G53" s="607"/>
      <c r="H53" s="607"/>
      <c r="I53" s="607"/>
      <c r="J53" s="607"/>
      <c r="K53" s="607"/>
      <c r="L53" s="915"/>
      <c r="M53" s="915"/>
      <c r="N53" s="915"/>
      <c r="O53" s="915"/>
    </row>
    <row r="54" spans="1:15" x14ac:dyDescent="0.25">
      <c r="A54" s="607"/>
      <c r="B54" s="607"/>
      <c r="C54" s="607"/>
      <c r="D54" s="607"/>
      <c r="E54" s="607"/>
      <c r="F54" s="607"/>
      <c r="G54" s="607"/>
      <c r="H54" s="607"/>
      <c r="I54" s="607"/>
      <c r="J54" s="607"/>
      <c r="K54" s="607"/>
      <c r="L54" s="915"/>
      <c r="M54" s="915"/>
      <c r="N54" s="915"/>
      <c r="O54" s="915"/>
    </row>
    <row r="55" spans="1:15" x14ac:dyDescent="0.25">
      <c r="A55" s="607"/>
      <c r="B55" s="607"/>
      <c r="C55" s="607"/>
      <c r="D55" s="607"/>
      <c r="E55" s="607"/>
      <c r="F55" s="607"/>
      <c r="G55" s="607"/>
      <c r="H55" s="607"/>
      <c r="I55" s="607"/>
      <c r="J55" s="607"/>
      <c r="K55" s="607"/>
      <c r="L55" s="915"/>
      <c r="M55" s="915"/>
      <c r="N55" s="915"/>
      <c r="O55" s="915"/>
    </row>
    <row r="56" spans="1:15" x14ac:dyDescent="0.25">
      <c r="A56" s="607"/>
      <c r="B56" s="607"/>
      <c r="C56" s="607"/>
      <c r="D56" s="607"/>
      <c r="E56" s="607"/>
      <c r="F56" s="607"/>
      <c r="G56" s="607"/>
      <c r="H56" s="607"/>
      <c r="I56" s="607"/>
      <c r="J56" s="607"/>
      <c r="K56" s="607"/>
      <c r="L56" s="915"/>
      <c r="M56" s="915"/>
      <c r="N56" s="915"/>
      <c r="O56" s="915"/>
    </row>
    <row r="57" spans="1:15" x14ac:dyDescent="0.25">
      <c r="A57" s="607"/>
      <c r="B57" s="607"/>
      <c r="C57" s="607"/>
      <c r="D57" s="607"/>
      <c r="E57" s="607"/>
      <c r="F57" s="607"/>
      <c r="G57" s="607"/>
      <c r="H57" s="607"/>
      <c r="I57" s="607"/>
      <c r="J57" s="607"/>
      <c r="K57" s="607"/>
      <c r="L57" s="915"/>
      <c r="M57" s="915"/>
      <c r="N57" s="915"/>
      <c r="O57" s="915"/>
    </row>
    <row r="58" spans="1:15" x14ac:dyDescent="0.25">
      <c r="A58" s="607"/>
      <c r="B58" s="607"/>
      <c r="C58" s="607"/>
      <c r="D58" s="607"/>
      <c r="E58" s="607"/>
      <c r="F58" s="607"/>
      <c r="G58" s="607"/>
      <c r="H58" s="607"/>
      <c r="I58" s="607"/>
      <c r="J58" s="607"/>
      <c r="K58" s="607"/>
      <c r="L58" s="915"/>
      <c r="M58" s="915"/>
      <c r="N58" s="915"/>
      <c r="O58" s="915"/>
    </row>
    <row r="59" spans="1:15" x14ac:dyDescent="0.25">
      <c r="A59" s="607"/>
      <c r="B59" s="607"/>
      <c r="C59" s="607"/>
      <c r="D59" s="607"/>
      <c r="E59" s="607"/>
      <c r="F59" s="607"/>
      <c r="G59" s="607"/>
      <c r="H59" s="607"/>
      <c r="I59" s="607"/>
      <c r="J59" s="607"/>
      <c r="K59" s="607"/>
      <c r="L59" s="915"/>
      <c r="M59" s="915"/>
      <c r="N59" s="915"/>
      <c r="O59" s="915"/>
    </row>
    <row r="60" spans="1:15" x14ac:dyDescent="0.25">
      <c r="A60" s="607"/>
      <c r="B60" s="607"/>
      <c r="C60" s="607"/>
      <c r="D60" s="607"/>
      <c r="E60" s="607"/>
      <c r="F60" s="607"/>
      <c r="G60" s="607"/>
      <c r="H60" s="607"/>
      <c r="I60" s="607"/>
      <c r="J60" s="607"/>
      <c r="K60" s="607"/>
      <c r="L60" s="915"/>
      <c r="M60" s="915"/>
      <c r="N60" s="915"/>
      <c r="O60" s="915"/>
    </row>
    <row r="61" spans="1:15" x14ac:dyDescent="0.25">
      <c r="A61" s="607"/>
      <c r="B61" s="607"/>
      <c r="C61" s="607"/>
      <c r="D61" s="607"/>
      <c r="E61" s="607"/>
      <c r="F61" s="607"/>
      <c r="G61" s="607"/>
      <c r="H61" s="607"/>
      <c r="I61" s="607"/>
      <c r="J61" s="607"/>
      <c r="K61" s="607"/>
      <c r="L61" s="915"/>
      <c r="M61" s="915"/>
      <c r="N61" s="915"/>
      <c r="O61" s="915"/>
    </row>
    <row r="62" spans="1:15" x14ac:dyDescent="0.25">
      <c r="A62" s="607"/>
      <c r="B62" s="607"/>
      <c r="C62" s="607"/>
      <c r="D62" s="607"/>
      <c r="E62" s="607"/>
      <c r="F62" s="607"/>
      <c r="G62" s="607"/>
      <c r="H62" s="607"/>
      <c r="I62" s="607"/>
      <c r="J62" s="607"/>
      <c r="K62" s="607"/>
      <c r="L62" s="915"/>
      <c r="M62" s="915"/>
      <c r="N62" s="915"/>
      <c r="O62" s="915"/>
    </row>
    <row r="63" spans="1:15" x14ac:dyDescent="0.25">
      <c r="A63" s="607"/>
      <c r="B63" s="607"/>
      <c r="C63" s="607"/>
      <c r="D63" s="607"/>
      <c r="E63" s="607"/>
      <c r="F63" s="607"/>
      <c r="G63" s="607"/>
      <c r="H63" s="607"/>
      <c r="I63" s="607"/>
      <c r="J63" s="607"/>
      <c r="K63" s="607"/>
      <c r="L63" s="915"/>
      <c r="M63" s="915"/>
      <c r="N63" s="915"/>
      <c r="O63" s="915"/>
    </row>
    <row r="64" spans="1:15" x14ac:dyDescent="0.25">
      <c r="A64" s="607"/>
      <c r="B64" s="607"/>
      <c r="C64" s="607"/>
      <c r="D64" s="607"/>
      <c r="E64" s="607"/>
      <c r="F64" s="607"/>
      <c r="G64" s="607"/>
      <c r="H64" s="607"/>
      <c r="I64" s="607"/>
      <c r="J64" s="607"/>
      <c r="K64" s="607"/>
      <c r="L64" s="915"/>
      <c r="M64" s="915"/>
      <c r="N64" s="915"/>
      <c r="O64" s="915"/>
    </row>
    <row r="65" spans="1:15" x14ac:dyDescent="0.25">
      <c r="A65" s="607"/>
      <c r="B65" s="607"/>
      <c r="C65" s="607"/>
      <c r="D65" s="607"/>
      <c r="E65" s="607"/>
      <c r="F65" s="607"/>
      <c r="G65" s="607"/>
      <c r="H65" s="607"/>
      <c r="I65" s="607"/>
      <c r="J65" s="607"/>
      <c r="K65" s="607"/>
      <c r="L65" s="915"/>
      <c r="M65" s="915"/>
      <c r="N65" s="915"/>
      <c r="O65" s="915"/>
    </row>
    <row r="66" spans="1:15" x14ac:dyDescent="0.25">
      <c r="A66" s="1"/>
      <c r="B66" s="1"/>
      <c r="C66" s="1"/>
      <c r="D66" s="1"/>
      <c r="E66" s="1"/>
      <c r="F66" s="1"/>
      <c r="G66" s="1"/>
      <c r="H66" s="1"/>
      <c r="I66" s="1"/>
      <c r="J66" s="1"/>
      <c r="K66" s="1"/>
      <c r="L66" s="915"/>
      <c r="M66" s="915"/>
      <c r="N66" s="915"/>
      <c r="O66" s="915"/>
    </row>
    <row r="67" spans="1:15" x14ac:dyDescent="0.25">
      <c r="A67" s="1"/>
      <c r="B67" s="1"/>
      <c r="C67" s="1"/>
      <c r="D67" s="1"/>
      <c r="E67" s="1"/>
      <c r="F67" s="1"/>
      <c r="G67" s="1"/>
      <c r="H67" s="1"/>
      <c r="I67" s="1"/>
      <c r="J67" s="1"/>
      <c r="K67" s="1"/>
      <c r="L67" s="915"/>
      <c r="M67" s="915"/>
      <c r="N67" s="915"/>
      <c r="O67" s="915"/>
    </row>
    <row r="68" spans="1:15" x14ac:dyDescent="0.25">
      <c r="A68" s="1"/>
      <c r="B68" s="1"/>
      <c r="C68" s="1"/>
      <c r="D68" s="1"/>
      <c r="E68" s="1"/>
      <c r="F68" s="1"/>
      <c r="G68" s="1"/>
      <c r="H68" s="1"/>
      <c r="I68" s="1"/>
      <c r="J68" s="1"/>
      <c r="K68" s="1"/>
      <c r="L68" s="915"/>
      <c r="M68" s="915"/>
      <c r="N68" s="915"/>
      <c r="O68" s="915"/>
    </row>
    <row r="69" spans="1:15" x14ac:dyDescent="0.25">
      <c r="A69" s="1"/>
      <c r="B69" s="1"/>
      <c r="C69" s="1"/>
      <c r="D69" s="1"/>
      <c r="E69" s="1"/>
      <c r="F69" s="1"/>
      <c r="G69" s="1"/>
      <c r="H69" s="1"/>
      <c r="I69" s="1"/>
      <c r="J69" s="1"/>
      <c r="K69" s="1"/>
      <c r="L69" s="915"/>
      <c r="M69" s="915"/>
      <c r="N69" s="915"/>
      <c r="O69" s="915"/>
    </row>
    <row r="70" spans="1:15" x14ac:dyDescent="0.25">
      <c r="A70" s="1"/>
      <c r="B70" s="1"/>
      <c r="C70" s="1"/>
      <c r="D70" s="1"/>
      <c r="E70" s="1"/>
      <c r="F70" s="1"/>
      <c r="G70" s="1"/>
      <c r="H70" s="1"/>
      <c r="I70" s="1"/>
      <c r="J70" s="1"/>
      <c r="K70" s="1"/>
      <c r="L70" s="915"/>
      <c r="M70" s="915"/>
      <c r="N70" s="915"/>
      <c r="O70" s="915"/>
    </row>
    <row r="71" spans="1:15" x14ac:dyDescent="0.25">
      <c r="A71" s="1"/>
      <c r="B71" s="1"/>
      <c r="C71" s="1"/>
      <c r="D71" s="1"/>
      <c r="E71" s="1"/>
      <c r="F71" s="1"/>
      <c r="G71" s="1"/>
      <c r="H71" s="1"/>
      <c r="I71" s="1"/>
      <c r="J71" s="1"/>
      <c r="K71" s="1"/>
      <c r="L71" s="915"/>
      <c r="M71" s="915"/>
      <c r="N71" s="915"/>
      <c r="O71" s="915"/>
    </row>
    <row r="72" spans="1:15" x14ac:dyDescent="0.25">
      <c r="A72" s="1"/>
      <c r="B72" s="1"/>
      <c r="C72" s="1"/>
      <c r="D72" s="1"/>
      <c r="E72" s="1"/>
      <c r="F72" s="1"/>
      <c r="G72" s="1"/>
      <c r="H72" s="1"/>
      <c r="I72" s="1"/>
      <c r="J72" s="1"/>
      <c r="K72" s="1"/>
      <c r="L72" s="915"/>
      <c r="M72" s="915"/>
      <c r="N72" s="915"/>
      <c r="O72" s="915"/>
    </row>
    <row r="73" spans="1:15" x14ac:dyDescent="0.25">
      <c r="A73" s="607"/>
      <c r="B73" s="607"/>
      <c r="C73" s="607"/>
      <c r="D73" s="607"/>
      <c r="E73" s="607"/>
      <c r="F73" s="607"/>
      <c r="G73" s="607"/>
      <c r="H73" s="607"/>
      <c r="I73" s="607"/>
      <c r="J73" s="607"/>
      <c r="K73" s="607"/>
      <c r="L73" s="915"/>
      <c r="M73" s="915"/>
      <c r="N73" s="915"/>
      <c r="O73" s="915"/>
    </row>
    <row r="74" spans="1:15" x14ac:dyDescent="0.25">
      <c r="A74" s="677" t="s">
        <v>2916</v>
      </c>
      <c r="B74" s="1"/>
      <c r="C74" s="1"/>
      <c r="D74" s="1"/>
      <c r="E74" s="1"/>
      <c r="F74" s="1"/>
      <c r="G74" s="1"/>
      <c r="H74" s="1"/>
      <c r="I74" s="1"/>
      <c r="J74" s="1"/>
      <c r="K74" s="1"/>
      <c r="L74" s="915"/>
      <c r="M74" s="915"/>
      <c r="N74" s="915"/>
      <c r="O74" s="915"/>
    </row>
    <row r="75" spans="1:15" x14ac:dyDescent="0.25">
      <c r="A75" s="1" t="s">
        <v>310</v>
      </c>
      <c r="B75" s="1"/>
      <c r="C75" s="1"/>
      <c r="D75" s="1"/>
      <c r="E75" s="1"/>
      <c r="F75" s="1"/>
      <c r="G75" s="1"/>
      <c r="H75" s="1"/>
      <c r="I75" s="1"/>
      <c r="J75" s="1"/>
      <c r="K75" s="1"/>
      <c r="L75" s="915"/>
      <c r="M75" s="915"/>
      <c r="N75" s="915"/>
      <c r="O75" s="915"/>
    </row>
    <row r="76" spans="1:15" x14ac:dyDescent="0.25">
      <c r="A76" s="1"/>
      <c r="B76" s="1"/>
      <c r="C76" s="1"/>
      <c r="D76" s="1"/>
      <c r="E76" s="1"/>
      <c r="F76" s="1"/>
      <c r="G76" s="1"/>
      <c r="H76" s="1"/>
      <c r="I76" s="1"/>
      <c r="J76" s="1"/>
      <c r="K76" s="1"/>
      <c r="L76" s="915"/>
      <c r="M76" s="915"/>
      <c r="N76" s="915"/>
      <c r="O76" s="915"/>
    </row>
    <row r="77" spans="1:15" x14ac:dyDescent="0.25">
      <c r="A77" s="1" t="s">
        <v>311</v>
      </c>
      <c r="B77" s="1"/>
      <c r="C77" s="1"/>
      <c r="D77" s="1"/>
      <c r="E77" s="1"/>
      <c r="F77" s="1"/>
      <c r="G77" s="1"/>
      <c r="H77" s="1"/>
      <c r="I77" s="1"/>
      <c r="J77" s="1"/>
      <c r="K77" s="1"/>
      <c r="L77" s="915"/>
      <c r="M77" s="915"/>
      <c r="N77" s="915"/>
      <c r="O77" s="915"/>
    </row>
    <row r="78" spans="1:15" x14ac:dyDescent="0.25">
      <c r="A78" s="1" t="s">
        <v>1804</v>
      </c>
      <c r="B78" s="1"/>
      <c r="C78" s="1"/>
      <c r="D78" s="1"/>
      <c r="E78" s="1"/>
      <c r="F78" s="1"/>
      <c r="G78" s="1"/>
      <c r="H78" s="1"/>
      <c r="I78" s="1"/>
      <c r="J78" s="1"/>
      <c r="K78" s="1"/>
      <c r="L78" s="915"/>
      <c r="M78" s="915"/>
      <c r="N78" s="915"/>
      <c r="O78" s="915"/>
    </row>
    <row r="79" spans="1:15" x14ac:dyDescent="0.25">
      <c r="A79" s="677" t="s">
        <v>2917</v>
      </c>
      <c r="B79" s="1"/>
      <c r="C79" s="1"/>
      <c r="D79" s="1"/>
      <c r="E79" s="1"/>
      <c r="F79" s="1"/>
      <c r="G79" s="1"/>
      <c r="H79" s="1"/>
      <c r="I79" s="1"/>
      <c r="J79" s="1"/>
      <c r="K79" s="1"/>
      <c r="L79" s="915"/>
      <c r="M79" s="915"/>
      <c r="N79" s="915"/>
      <c r="O79" s="915"/>
    </row>
    <row r="80" spans="1:15" x14ac:dyDescent="0.25">
      <c r="A80" s="1"/>
      <c r="B80" s="1"/>
      <c r="C80" s="1"/>
      <c r="D80" s="1"/>
      <c r="E80" s="1"/>
      <c r="F80" s="1"/>
      <c r="G80" s="1"/>
      <c r="H80" s="1"/>
      <c r="I80" s="1"/>
      <c r="J80" s="1"/>
      <c r="K80" s="1"/>
      <c r="L80" s="915"/>
      <c r="M80" s="915"/>
      <c r="N80" s="915"/>
      <c r="O80" s="915"/>
    </row>
    <row r="81" spans="1:15" x14ac:dyDescent="0.25">
      <c r="A81" s="1"/>
      <c r="B81" s="1"/>
      <c r="C81" s="1"/>
      <c r="D81" s="1"/>
      <c r="E81" s="1"/>
      <c r="F81" s="1"/>
      <c r="G81" s="1"/>
      <c r="H81" s="1"/>
      <c r="I81" s="1"/>
      <c r="J81" s="1"/>
      <c r="K81" s="1"/>
      <c r="L81" s="915"/>
      <c r="M81" s="915"/>
      <c r="N81" s="915"/>
      <c r="O81" s="915"/>
    </row>
    <row r="82" spans="1:15" x14ac:dyDescent="0.25">
      <c r="A82" s="1"/>
      <c r="B82" s="1"/>
      <c r="C82" s="1"/>
      <c r="D82" s="1"/>
      <c r="E82" s="1"/>
      <c r="F82" s="1"/>
      <c r="G82" s="1"/>
      <c r="H82" s="1"/>
      <c r="I82" s="1"/>
      <c r="J82" s="1"/>
      <c r="K82" s="1"/>
      <c r="L82" s="915"/>
      <c r="M82" s="915"/>
      <c r="N82" s="915"/>
      <c r="O82" s="915"/>
    </row>
    <row r="83" spans="1:15" x14ac:dyDescent="0.25">
      <c r="L83" s="915"/>
      <c r="M83" s="915"/>
      <c r="N83" s="915"/>
      <c r="O83" s="915"/>
    </row>
    <row r="84" spans="1:15" x14ac:dyDescent="0.25">
      <c r="L84" s="915"/>
      <c r="M84" s="915"/>
      <c r="N84" s="915"/>
      <c r="O84" s="915"/>
    </row>
    <row r="85" spans="1:15" x14ac:dyDescent="0.25">
      <c r="L85" s="915"/>
      <c r="M85" s="915"/>
      <c r="N85" s="915"/>
      <c r="O85" s="915"/>
    </row>
    <row r="86" spans="1:15" x14ac:dyDescent="0.25">
      <c r="L86" s="915"/>
      <c r="M86" s="915"/>
      <c r="N86" s="915"/>
      <c r="O86" s="915"/>
    </row>
    <row r="87" spans="1:15" x14ac:dyDescent="0.25">
      <c r="L87" s="915"/>
      <c r="M87" s="915"/>
      <c r="N87" s="915"/>
      <c r="O87" s="915"/>
    </row>
    <row r="88" spans="1:15" x14ac:dyDescent="0.25">
      <c r="L88" s="915"/>
      <c r="M88" s="915"/>
      <c r="N88" s="915"/>
      <c r="O88" s="915"/>
    </row>
    <row r="89" spans="1:15" x14ac:dyDescent="0.25">
      <c r="L89" s="915"/>
      <c r="M89" s="915"/>
      <c r="N89" s="915"/>
      <c r="O89" s="915"/>
    </row>
    <row r="90" spans="1:15" x14ac:dyDescent="0.25">
      <c r="L90" s="915"/>
      <c r="M90" s="915"/>
      <c r="N90" s="915"/>
      <c r="O90" s="915"/>
    </row>
    <row r="91" spans="1:15" x14ac:dyDescent="0.25">
      <c r="L91" s="915"/>
      <c r="M91" s="915"/>
      <c r="N91" s="915"/>
      <c r="O91" s="915"/>
    </row>
    <row r="92" spans="1:15" x14ac:dyDescent="0.25">
      <c r="L92" s="915"/>
      <c r="M92" s="915"/>
      <c r="N92" s="915"/>
      <c r="O92" s="915"/>
    </row>
    <row r="93" spans="1:15" x14ac:dyDescent="0.25">
      <c r="L93" s="915"/>
      <c r="M93" s="915"/>
      <c r="N93" s="915"/>
      <c r="O93" s="915"/>
    </row>
    <row r="94" spans="1:15" x14ac:dyDescent="0.25">
      <c r="L94" s="915"/>
      <c r="M94" s="915"/>
      <c r="N94" s="915"/>
      <c r="O94" s="915"/>
    </row>
    <row r="95" spans="1:15" x14ac:dyDescent="0.25">
      <c r="L95" s="915"/>
      <c r="M95" s="915"/>
      <c r="N95" s="915"/>
      <c r="O95" s="915"/>
    </row>
    <row r="96" spans="1:15" x14ac:dyDescent="0.25">
      <c r="L96" s="915"/>
      <c r="M96" s="915"/>
      <c r="N96" s="915"/>
      <c r="O96" s="915"/>
    </row>
    <row r="97" spans="12:15" x14ac:dyDescent="0.25">
      <c r="L97" s="915"/>
      <c r="M97" s="915"/>
      <c r="N97" s="915"/>
      <c r="O97" s="915"/>
    </row>
    <row r="98" spans="12:15" x14ac:dyDescent="0.25">
      <c r="L98" s="915"/>
      <c r="M98" s="915"/>
      <c r="N98" s="915"/>
      <c r="O98" s="915"/>
    </row>
    <row r="99" spans="12:15" x14ac:dyDescent="0.25">
      <c r="L99" s="915"/>
      <c r="M99" s="915"/>
      <c r="N99" s="915"/>
      <c r="O99" s="915"/>
    </row>
    <row r="100" spans="12:15" x14ac:dyDescent="0.25">
      <c r="L100" s="915"/>
      <c r="M100" s="915"/>
      <c r="N100" s="915"/>
      <c r="O100" s="915"/>
    </row>
    <row r="101" spans="12:15" x14ac:dyDescent="0.25">
      <c r="L101" s="915"/>
      <c r="M101" s="915"/>
      <c r="N101" s="915"/>
      <c r="O101" s="915"/>
    </row>
    <row r="102" spans="12:15" x14ac:dyDescent="0.25">
      <c r="L102" s="915"/>
      <c r="M102" s="915"/>
      <c r="N102" s="915"/>
      <c r="O102" s="915"/>
    </row>
    <row r="103" spans="12:15" x14ac:dyDescent="0.25">
      <c r="L103" s="915"/>
      <c r="M103" s="915"/>
      <c r="N103" s="915"/>
      <c r="O103" s="915"/>
    </row>
    <row r="104" spans="12:15" x14ac:dyDescent="0.25">
      <c r="L104" s="915"/>
      <c r="M104" s="915"/>
      <c r="N104" s="915"/>
      <c r="O104" s="915"/>
    </row>
    <row r="105" spans="12:15" x14ac:dyDescent="0.25">
      <c r="L105" s="915"/>
      <c r="M105" s="915"/>
      <c r="N105" s="915"/>
      <c r="O105" s="915"/>
    </row>
    <row r="106" spans="12:15" x14ac:dyDescent="0.25">
      <c r="L106" s="915"/>
      <c r="M106" s="915"/>
      <c r="N106" s="915"/>
      <c r="O106" s="915"/>
    </row>
    <row r="107" spans="12:15" x14ac:dyDescent="0.25">
      <c r="L107" s="915"/>
      <c r="M107" s="915"/>
      <c r="N107" s="915"/>
      <c r="O107" s="915"/>
    </row>
  </sheetData>
  <phoneticPr fontId="57" type="noConversion"/>
  <pageMargins left="0.32" right="0.26" top="0.61" bottom="0.64" header="0.5" footer="0.5"/>
  <pageSetup scale="65" orientation="landscape" r:id="rId1"/>
  <headerFooter alignWithMargins="0"/>
  <rowBreaks count="1" manualBreakCount="1">
    <brk id="40" max="9"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N50"/>
  <sheetViews>
    <sheetView zoomScaleNormal="100" workbookViewId="0">
      <selection activeCell="V51" sqref="V51"/>
    </sheetView>
  </sheetViews>
  <sheetFormatPr defaultColWidth="7.88671875" defaultRowHeight="13.2" x14ac:dyDescent="0.25"/>
  <cols>
    <col min="1" max="1" width="8" style="1" customWidth="1"/>
    <col min="2" max="2" width="7.5546875" style="1" customWidth="1"/>
    <col min="3" max="3" width="24.44140625" style="1" customWidth="1"/>
    <col min="4" max="4" width="9.88671875" style="1" bestFit="1" customWidth="1"/>
    <col min="5" max="5" width="11.44140625" style="1" customWidth="1"/>
    <col min="6" max="6" width="9.5546875" style="1" customWidth="1"/>
    <col min="7" max="7" width="7.44140625" style="1" customWidth="1"/>
    <col min="8" max="9" width="7.109375" style="1" customWidth="1"/>
    <col min="10" max="10" width="1.44140625" style="1" customWidth="1"/>
    <col min="11" max="11" width="14.44140625" style="1" customWidth="1"/>
    <col min="12" max="12" width="13.44140625" style="1" customWidth="1"/>
    <col min="13" max="13" width="8.109375" style="1" customWidth="1"/>
    <col min="14" max="14" width="12.44140625" style="1" bestFit="1" customWidth="1"/>
    <col min="15" max="16384" width="7.88671875" style="1"/>
  </cols>
  <sheetData>
    <row r="1" spans="2:14" x14ac:dyDescent="0.25">
      <c r="I1" s="406" t="s">
        <v>82</v>
      </c>
      <c r="K1" s="69"/>
      <c r="L1" s="69"/>
    </row>
    <row r="2" spans="2:14" ht="25.5" customHeight="1" x14ac:dyDescent="0.25">
      <c r="I2" s="406" t="s">
        <v>85</v>
      </c>
      <c r="K2" s="300"/>
      <c r="L2" s="300"/>
    </row>
    <row r="3" spans="2:14" ht="13.8" thickBot="1" x14ac:dyDescent="0.3">
      <c r="B3" s="502"/>
      <c r="C3" s="512"/>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1267</v>
      </c>
      <c r="C7" s="2284"/>
      <c r="D7" s="2284"/>
      <c r="E7" s="2"/>
      <c r="F7" s="2"/>
      <c r="G7" s="2"/>
      <c r="H7" s="2"/>
      <c r="I7" s="2"/>
      <c r="J7" s="2"/>
      <c r="K7" s="2"/>
      <c r="L7" s="2"/>
      <c r="M7" s="46"/>
    </row>
    <row r="8" spans="2:14" x14ac:dyDescent="0.25">
      <c r="B8" s="10" t="s">
        <v>1307</v>
      </c>
      <c r="C8" s="3"/>
      <c r="D8" s="3"/>
      <c r="E8" s="3"/>
      <c r="F8" s="4"/>
      <c r="G8" s="4"/>
      <c r="H8" s="83" t="s">
        <v>967</v>
      </c>
      <c r="I8" s="4"/>
      <c r="J8" s="4"/>
      <c r="K8" s="4"/>
      <c r="L8" s="4"/>
      <c r="M8" s="40"/>
      <c r="N8" s="5"/>
    </row>
    <row r="9" spans="2:14" x14ac:dyDescent="0.25">
      <c r="B9" s="47" t="s">
        <v>538</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49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56" t="s">
        <v>1380</v>
      </c>
      <c r="C15" s="7" t="s">
        <v>1367</v>
      </c>
      <c r="D15" s="8" t="s">
        <v>1368</v>
      </c>
      <c r="E15" s="8" t="s">
        <v>1377</v>
      </c>
      <c r="F15" s="8" t="s">
        <v>1369</v>
      </c>
      <c r="G15" s="8" t="s">
        <v>1370</v>
      </c>
      <c r="H15" s="8" t="s">
        <v>1122</v>
      </c>
      <c r="I15" s="8" t="s">
        <v>1120</v>
      </c>
      <c r="J15" s="8"/>
      <c r="K15" s="8" t="s">
        <v>1371</v>
      </c>
      <c r="L15" s="9" t="s">
        <v>1371</v>
      </c>
      <c r="M15" s="40"/>
      <c r="N15" s="5"/>
    </row>
    <row r="16" spans="2:14" x14ac:dyDescent="0.25">
      <c r="B16" s="10"/>
      <c r="C16" s="10"/>
      <c r="D16" s="4"/>
      <c r="E16" s="4"/>
      <c r="F16" s="4"/>
      <c r="G16" s="4"/>
      <c r="H16" s="11" t="s">
        <v>1121</v>
      </c>
      <c r="I16" s="11" t="s">
        <v>1119</v>
      </c>
      <c r="J16" s="4"/>
      <c r="K16" s="11"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10"/>
      <c r="C18" s="20"/>
      <c r="D18" s="21"/>
      <c r="E18" s="43"/>
      <c r="F18" s="43"/>
      <c r="G18" s="4"/>
      <c r="H18" s="4"/>
      <c r="I18" s="4"/>
      <c r="J18" s="4"/>
      <c r="K18" s="18"/>
      <c r="L18" s="19"/>
      <c r="M18" s="40"/>
      <c r="N18" s="5"/>
    </row>
    <row r="19" spans="2:14" x14ac:dyDescent="0.25">
      <c r="B19" s="10" t="s">
        <v>1375</v>
      </c>
      <c r="C19" s="899" t="s">
        <v>1669</v>
      </c>
      <c r="D19" s="90"/>
      <c r="E19" s="497"/>
      <c r="F19" s="497"/>
      <c r="G19" s="90"/>
      <c r="H19" s="248"/>
      <c r="I19" s="90"/>
      <c r="J19" s="38"/>
      <c r="K19" s="22"/>
      <c r="L19" s="23"/>
      <c r="M19" s="40"/>
      <c r="N19" s="5"/>
    </row>
    <row r="20" spans="2:14" x14ac:dyDescent="0.25">
      <c r="B20" s="10"/>
      <c r="C20" s="1107" t="s">
        <v>539</v>
      </c>
      <c r="D20" s="90" t="s">
        <v>262</v>
      </c>
      <c r="E20" s="497"/>
      <c r="F20" s="497"/>
      <c r="G20" s="90"/>
      <c r="H20" s="248">
        <v>2017</v>
      </c>
      <c r="I20" s="90"/>
      <c r="J20" s="38"/>
      <c r="K20" s="22">
        <v>15000</v>
      </c>
      <c r="L20" s="23"/>
      <c r="M20" s="40"/>
      <c r="N20" s="5"/>
    </row>
    <row r="21" spans="2:14" s="607" customFormat="1" x14ac:dyDescent="0.25">
      <c r="B21" s="10"/>
      <c r="C21" s="1107"/>
      <c r="D21" s="90"/>
      <c r="E21" s="497"/>
      <c r="F21" s="497"/>
      <c r="G21" s="90"/>
      <c r="H21" s="774"/>
      <c r="I21" s="90"/>
      <c r="J21" s="610"/>
      <c r="K21" s="824"/>
      <c r="L21" s="827"/>
      <c r="M21" s="40"/>
      <c r="N21" s="5"/>
    </row>
    <row r="22" spans="2:14" s="607" customFormat="1" x14ac:dyDescent="0.25">
      <c r="B22" s="10"/>
      <c r="C22" s="899" t="s">
        <v>1670</v>
      </c>
      <c r="D22" s="90"/>
      <c r="E22" s="497"/>
      <c r="F22" s="497"/>
      <c r="G22" s="90"/>
      <c r="H22" s="774"/>
      <c r="I22" s="90"/>
      <c r="J22" s="610"/>
      <c r="K22" s="824"/>
      <c r="L22" s="827"/>
      <c r="M22" s="40"/>
      <c r="N22" s="5"/>
    </row>
    <row r="23" spans="2:14" s="607" customFormat="1" x14ac:dyDescent="0.25">
      <c r="B23" s="10"/>
      <c r="C23" s="1107" t="s">
        <v>2077</v>
      </c>
      <c r="D23" s="90" t="s">
        <v>262</v>
      </c>
      <c r="E23" s="497"/>
      <c r="F23" s="497"/>
      <c r="G23" s="90"/>
      <c r="H23" s="774">
        <v>2017</v>
      </c>
      <c r="I23" s="90"/>
      <c r="J23" s="610"/>
      <c r="K23" s="824">
        <v>10000</v>
      </c>
      <c r="L23" s="827"/>
      <c r="M23" s="40"/>
      <c r="N23" s="5"/>
    </row>
    <row r="24" spans="2:14" x14ac:dyDescent="0.25">
      <c r="B24" s="10" t="s">
        <v>1375</v>
      </c>
      <c r="C24" s="899" t="s">
        <v>746</v>
      </c>
      <c r="D24" s="90"/>
      <c r="E24" s="497"/>
      <c r="F24" s="497"/>
      <c r="G24" s="90"/>
      <c r="H24" s="248"/>
      <c r="I24" s="90"/>
      <c r="J24" s="38"/>
      <c r="K24" s="22"/>
      <c r="L24" s="23"/>
      <c r="M24" s="40"/>
      <c r="N24" s="5"/>
    </row>
    <row r="25" spans="2:14" x14ac:dyDescent="0.25">
      <c r="B25" s="10"/>
      <c r="C25" s="57" t="s">
        <v>747</v>
      </c>
      <c r="D25" s="90" t="s">
        <v>262</v>
      </c>
      <c r="E25" s="497"/>
      <c r="F25" s="497"/>
      <c r="G25" s="90"/>
      <c r="H25" s="774">
        <v>2017</v>
      </c>
      <c r="I25" s="90"/>
      <c r="J25" s="38"/>
      <c r="K25" s="22"/>
      <c r="L25" s="23">
        <v>25000</v>
      </c>
      <c r="M25" s="40"/>
      <c r="N25" s="5"/>
    </row>
    <row r="26" spans="2:14" x14ac:dyDescent="0.25">
      <c r="B26" s="10"/>
      <c r="C26" s="57"/>
      <c r="D26" s="90"/>
      <c r="E26" s="90"/>
      <c r="F26" s="90"/>
      <c r="G26" s="90"/>
      <c r="H26" s="90"/>
      <c r="I26" s="90"/>
      <c r="J26" s="38"/>
      <c r="K26" s="22"/>
      <c r="L26" s="23"/>
      <c r="M26" s="40"/>
      <c r="N26" s="26"/>
    </row>
    <row r="27" spans="2:14" x14ac:dyDescent="0.25">
      <c r="B27" s="10"/>
      <c r="C27" s="239"/>
      <c r="D27" s="90"/>
      <c r="E27" s="90"/>
      <c r="F27" s="90"/>
      <c r="G27" s="90"/>
      <c r="H27" s="90"/>
      <c r="I27" s="90"/>
      <c r="J27" s="38"/>
      <c r="K27" s="22"/>
      <c r="L27" s="23"/>
      <c r="M27" s="40"/>
      <c r="N27" s="5"/>
    </row>
    <row r="28" spans="2:14" x14ac:dyDescent="0.25">
      <c r="B28" s="10"/>
      <c r="C28" s="20"/>
      <c r="D28" s="21"/>
      <c r="E28" s="21"/>
      <c r="F28" s="21"/>
      <c r="G28" s="21"/>
      <c r="H28" s="21"/>
      <c r="I28" s="21"/>
      <c r="J28" s="4"/>
      <c r="K28" s="22"/>
      <c r="L28" s="23"/>
      <c r="M28" s="40"/>
      <c r="N28" s="5"/>
    </row>
    <row r="29" spans="2:14" ht="13.8" thickBot="1" x14ac:dyDescent="0.3">
      <c r="B29" s="10"/>
      <c r="C29" s="20"/>
      <c r="D29" s="21"/>
      <c r="E29" s="21"/>
      <c r="F29" s="21"/>
      <c r="G29" s="21"/>
      <c r="H29" s="21"/>
      <c r="I29" s="21"/>
      <c r="J29" s="4"/>
      <c r="K29" s="22"/>
      <c r="L29" s="23"/>
      <c r="M29" s="40"/>
      <c r="N29" s="5"/>
    </row>
    <row r="30" spans="2:14" x14ac:dyDescent="0.25">
      <c r="B30" s="10"/>
      <c r="C30" s="27"/>
      <c r="D30" s="28"/>
      <c r="E30" s="28"/>
      <c r="F30" s="28"/>
      <c r="G30" s="28"/>
      <c r="H30" s="28"/>
      <c r="I30" s="28"/>
      <c r="J30" s="29"/>
      <c r="K30" s="30"/>
      <c r="L30" s="31"/>
      <c r="M30" s="40"/>
      <c r="N30" s="5"/>
    </row>
    <row r="31" spans="2:14" ht="13.8" thickBot="1" x14ac:dyDescent="0.3">
      <c r="B31" s="10"/>
      <c r="C31" s="10"/>
      <c r="D31" s="4"/>
      <c r="E31" s="4"/>
      <c r="F31" s="4"/>
      <c r="G31" s="4"/>
      <c r="H31" s="4"/>
      <c r="I31" s="4"/>
      <c r="J31" s="4"/>
      <c r="K31" s="32">
        <f>SUM(K19:K30)</f>
        <v>25000</v>
      </c>
      <c r="L31" s="33">
        <f>SUM(L19:L30)</f>
        <v>25000</v>
      </c>
      <c r="M31" s="40"/>
      <c r="N31" s="84"/>
    </row>
    <row r="32" spans="2:14" ht="14.4" thickTop="1" thickBot="1" x14ac:dyDescent="0.3">
      <c r="B32" s="10"/>
      <c r="C32" s="34"/>
      <c r="D32" s="6"/>
      <c r="E32" s="6"/>
      <c r="F32" s="6"/>
      <c r="G32" s="6"/>
      <c r="H32" s="6"/>
      <c r="I32" s="6"/>
      <c r="J32" s="6"/>
      <c r="K32" s="35"/>
      <c r="L32" s="36">
        <f>+L31-K31</f>
        <v>0</v>
      </c>
      <c r="M32" s="40"/>
    </row>
    <row r="33" spans="2:14" x14ac:dyDescent="0.25">
      <c r="B33" s="10"/>
      <c r="C33" s="4"/>
      <c r="D33" s="4"/>
      <c r="E33" s="4"/>
      <c r="F33" s="4"/>
      <c r="G33" s="4"/>
      <c r="H33" s="4"/>
      <c r="I33" s="4"/>
      <c r="J33" s="4"/>
      <c r="K33" s="4"/>
      <c r="L33" s="4"/>
      <c r="M33" s="40"/>
    </row>
    <row r="34" spans="2:14" x14ac:dyDescent="0.25">
      <c r="B34" s="10"/>
      <c r="C34" s="2279" t="s">
        <v>1409</v>
      </c>
      <c r="D34" s="2279"/>
      <c r="E34" s="2297" t="s">
        <v>540</v>
      </c>
      <c r="F34" s="2297"/>
      <c r="G34" s="2297"/>
      <c r="H34" s="2297"/>
      <c r="I34" s="2297"/>
      <c r="J34" s="2297"/>
      <c r="K34" s="2297"/>
      <c r="L34" s="2297"/>
      <c r="M34" s="40"/>
    </row>
    <row r="35" spans="2:14" x14ac:dyDescent="0.25">
      <c r="B35" s="10"/>
      <c r="C35" s="4"/>
      <c r="D35" s="4"/>
      <c r="E35" s="4"/>
      <c r="F35" s="4"/>
      <c r="G35" s="4"/>
      <c r="H35" s="4"/>
      <c r="I35" s="4"/>
      <c r="J35" s="4"/>
      <c r="K35" s="4"/>
      <c r="L35" s="37"/>
      <c r="M35" s="40"/>
    </row>
    <row r="36" spans="2:14" x14ac:dyDescent="0.25">
      <c r="B36" s="10"/>
      <c r="C36" s="3" t="s">
        <v>962</v>
      </c>
      <c r="D36" s="3"/>
      <c r="E36" s="2284" t="s">
        <v>541</v>
      </c>
      <c r="F36" s="2284"/>
      <c r="G36" s="2284"/>
      <c r="H36" s="2284"/>
      <c r="I36" s="2284"/>
      <c r="J36" s="2284"/>
      <c r="K36" s="2284"/>
      <c r="L36" s="2284"/>
      <c r="M36" s="40"/>
    </row>
    <row r="37" spans="2:14" x14ac:dyDescent="0.25">
      <c r="B37" s="10"/>
      <c r="C37" s="4"/>
      <c r="D37" s="4"/>
      <c r="E37" s="4"/>
      <c r="F37" s="4"/>
      <c r="G37" s="4"/>
      <c r="H37" s="4"/>
      <c r="I37" s="4"/>
      <c r="J37" s="4"/>
      <c r="K37" s="4"/>
      <c r="L37" s="37"/>
      <c r="M37" s="40"/>
    </row>
    <row r="38" spans="2:14" x14ac:dyDescent="0.25">
      <c r="B38" s="10"/>
      <c r="C38" s="3" t="s">
        <v>542</v>
      </c>
      <c r="D38" s="4"/>
      <c r="E38" s="4"/>
      <c r="F38" s="4"/>
      <c r="G38" s="4"/>
      <c r="H38" s="4"/>
      <c r="I38" s="4"/>
      <c r="J38" s="4"/>
      <c r="K38" s="4"/>
      <c r="L38" s="37"/>
      <c r="M38" s="40"/>
    </row>
    <row r="39" spans="2:14" x14ac:dyDescent="0.25">
      <c r="B39" s="10"/>
      <c r="C39" s="4" t="s">
        <v>1665</v>
      </c>
      <c r="D39" s="4"/>
      <c r="E39" s="4"/>
      <c r="F39" s="4"/>
      <c r="G39" s="4"/>
      <c r="H39" s="4"/>
      <c r="I39" s="4"/>
      <c r="J39" s="4"/>
      <c r="K39" s="4"/>
      <c r="L39" s="37"/>
      <c r="M39" s="40"/>
    </row>
    <row r="40" spans="2:14" x14ac:dyDescent="0.25">
      <c r="B40" s="47"/>
      <c r="C40" s="1" t="s">
        <v>1403</v>
      </c>
      <c r="M40" s="40"/>
    </row>
    <row r="41" spans="2:14" x14ac:dyDescent="0.25">
      <c r="B41" s="47"/>
      <c r="C41" s="3"/>
      <c r="D41" s="3"/>
      <c r="E41" s="3"/>
      <c r="F41" s="3"/>
      <c r="G41" s="3"/>
      <c r="H41" s="3"/>
      <c r="I41" s="3"/>
      <c r="J41" s="3"/>
      <c r="K41" s="3"/>
      <c r="L41" s="37"/>
      <c r="M41" s="40"/>
      <c r="N41" s="112"/>
    </row>
    <row r="42" spans="2:14" x14ac:dyDescent="0.25">
      <c r="B42" s="47"/>
      <c r="C42" s="3" t="s">
        <v>1410</v>
      </c>
      <c r="D42" s="3"/>
      <c r="E42" s="3"/>
      <c r="F42" s="3"/>
      <c r="G42" s="3" t="s">
        <v>1305</v>
      </c>
      <c r="H42" s="3"/>
      <c r="I42" s="3"/>
      <c r="J42" s="3"/>
      <c r="K42" s="3"/>
      <c r="L42" s="37"/>
      <c r="M42" s="40"/>
    </row>
    <row r="43" spans="2:14" x14ac:dyDescent="0.25">
      <c r="B43" s="47"/>
      <c r="C43" s="3" t="s">
        <v>254</v>
      </c>
      <c r="D43" s="3"/>
      <c r="E43" s="3"/>
      <c r="F43" s="3"/>
      <c r="G43" s="3" t="s">
        <v>1225</v>
      </c>
      <c r="H43" s="3"/>
      <c r="I43" s="3"/>
      <c r="J43" s="3"/>
      <c r="K43" s="3"/>
      <c r="L43" s="37"/>
      <c r="M43" s="40"/>
    </row>
    <row r="44" spans="2:14" x14ac:dyDescent="0.25">
      <c r="B44" s="47"/>
      <c r="C44" s="3" t="s">
        <v>255</v>
      </c>
      <c r="D44" s="3"/>
      <c r="E44" s="3"/>
      <c r="F44" s="3"/>
      <c r="G44" s="3"/>
      <c r="H44" s="3"/>
      <c r="I44" s="3"/>
      <c r="J44" s="3"/>
      <c r="K44" s="3"/>
      <c r="L44" s="37"/>
      <c r="M44" s="40"/>
    </row>
    <row r="45" spans="2:14" x14ac:dyDescent="0.25">
      <c r="B45" s="47"/>
      <c r="C45" s="3"/>
      <c r="D45" s="3"/>
      <c r="E45" s="3"/>
      <c r="F45" s="3"/>
      <c r="G45" s="3"/>
      <c r="H45" s="3"/>
      <c r="I45" s="3"/>
      <c r="J45" s="3"/>
      <c r="K45" s="3"/>
      <c r="L45" s="37"/>
      <c r="M45" s="40"/>
    </row>
    <row r="46" spans="2:14" x14ac:dyDescent="0.25">
      <c r="B46" s="47"/>
      <c r="C46" s="87" t="s">
        <v>1043</v>
      </c>
      <c r="D46" s="3"/>
      <c r="E46" s="3" t="s">
        <v>1226</v>
      </c>
      <c r="G46" s="3"/>
      <c r="H46" s="3"/>
      <c r="I46" s="3" t="s">
        <v>960</v>
      </c>
      <c r="J46" s="131"/>
      <c r="K46" s="3"/>
      <c r="L46" s="492">
        <v>38834</v>
      </c>
      <c r="M46" s="40"/>
    </row>
    <row r="47" spans="2:14" x14ac:dyDescent="0.25">
      <c r="B47" s="47"/>
      <c r="C47" s="3"/>
      <c r="D47" s="3"/>
      <c r="E47" s="3"/>
      <c r="F47" s="3"/>
      <c r="G47" s="3"/>
      <c r="H47" s="3"/>
      <c r="I47" s="3" t="s">
        <v>961</v>
      </c>
      <c r="J47" s="131"/>
      <c r="K47" s="3"/>
      <c r="L47" s="4"/>
      <c r="M47" s="40"/>
    </row>
    <row r="48" spans="2:14" ht="13.8" thickBot="1" x14ac:dyDescent="0.3">
      <c r="B48" s="34"/>
      <c r="C48" s="6"/>
      <c r="D48" s="6"/>
      <c r="E48" s="6"/>
      <c r="F48" s="6"/>
      <c r="G48" s="6"/>
      <c r="H48" s="6"/>
      <c r="I48" s="6"/>
      <c r="J48" s="6"/>
      <c r="K48" s="6"/>
      <c r="L48" s="504"/>
      <c r="M48" s="511"/>
    </row>
    <row r="50" spans="8:8" x14ac:dyDescent="0.25">
      <c r="H50" s="4"/>
    </row>
  </sheetData>
  <mergeCells count="7">
    <mergeCell ref="E36:L36"/>
    <mergeCell ref="E34:L34"/>
    <mergeCell ref="B4:L4"/>
    <mergeCell ref="C34:D34"/>
    <mergeCell ref="B7:D7"/>
    <mergeCell ref="B5:M5"/>
    <mergeCell ref="B6:M6"/>
  </mergeCells>
  <phoneticPr fontId="0"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N47"/>
  <sheetViews>
    <sheetView zoomScaleNormal="100" workbookViewId="0">
      <selection activeCell="H25" sqref="H25"/>
    </sheetView>
  </sheetViews>
  <sheetFormatPr defaultColWidth="7.88671875" defaultRowHeight="13.2" x14ac:dyDescent="0.25"/>
  <cols>
    <col min="1" max="1" width="8" style="1" customWidth="1"/>
    <col min="2" max="2" width="7.5546875" style="1" customWidth="1"/>
    <col min="3" max="3" width="24.44140625" style="1" customWidth="1"/>
    <col min="4" max="4" width="9.88671875" style="1" bestFit="1" customWidth="1"/>
    <col min="5" max="5" width="11.44140625" style="1" customWidth="1"/>
    <col min="6" max="6" width="9.5546875" style="1" customWidth="1"/>
    <col min="7" max="9" width="7.109375" style="1" customWidth="1"/>
    <col min="10" max="10" width="1.44140625" style="1" customWidth="1"/>
    <col min="11" max="11" width="14.44140625" style="1" customWidth="1"/>
    <col min="12" max="12" width="16.44140625" style="1" customWidth="1"/>
    <col min="13" max="13" width="4.44140625" style="1" customWidth="1"/>
    <col min="14" max="14" width="12.44140625" style="1" bestFit="1" customWidth="1"/>
    <col min="15" max="16384" width="7.88671875" style="1"/>
  </cols>
  <sheetData>
    <row r="1" spans="2:14" x14ac:dyDescent="0.25">
      <c r="I1" s="406" t="s">
        <v>82</v>
      </c>
      <c r="K1" s="69"/>
      <c r="L1" s="69"/>
    </row>
    <row r="2" spans="2:14" ht="25.5" customHeight="1" x14ac:dyDescent="0.25">
      <c r="I2" s="406" t="s">
        <v>85</v>
      </c>
      <c r="K2" s="300"/>
      <c r="L2" s="300"/>
    </row>
    <row r="3" spans="2:14" ht="13.8" thickBot="1" x14ac:dyDescent="0.3">
      <c r="B3" s="502"/>
      <c r="C3" s="502"/>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1268</v>
      </c>
      <c r="C7" s="2284"/>
      <c r="D7" s="2284"/>
      <c r="E7" s="2"/>
      <c r="F7" s="2"/>
      <c r="G7" s="2"/>
      <c r="H7" s="2"/>
      <c r="I7" s="2"/>
      <c r="J7" s="2"/>
      <c r="K7" s="2"/>
      <c r="L7" s="2"/>
      <c r="M7" s="46"/>
    </row>
    <row r="8" spans="2:14" x14ac:dyDescent="0.25">
      <c r="B8" s="10" t="s">
        <v>1307</v>
      </c>
      <c r="C8" s="3"/>
      <c r="D8" s="3"/>
      <c r="E8" s="3"/>
      <c r="F8" s="4"/>
      <c r="G8" s="4"/>
      <c r="H8" s="83" t="s">
        <v>967</v>
      </c>
      <c r="I8" s="4"/>
      <c r="J8" s="4"/>
      <c r="K8" s="4"/>
      <c r="L8" s="4"/>
      <c r="M8" s="40"/>
      <c r="N8" s="5"/>
    </row>
    <row r="9" spans="2:14" x14ac:dyDescent="0.25">
      <c r="B9" s="47" t="s">
        <v>543</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49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ht="13.8" thickBot="1" x14ac:dyDescent="0.3">
      <c r="B14" s="10"/>
      <c r="C14" s="4"/>
      <c r="D14" s="4"/>
      <c r="E14" s="4"/>
      <c r="F14" s="4"/>
      <c r="G14" s="4"/>
      <c r="H14" s="4"/>
      <c r="I14" s="4"/>
      <c r="J14" s="4"/>
      <c r="K14" s="4"/>
      <c r="L14" s="4"/>
      <c r="M14" s="40"/>
      <c r="N14" s="5"/>
    </row>
    <row r="15" spans="2:14" x14ac:dyDescent="0.25">
      <c r="B15" s="56" t="s">
        <v>1380</v>
      </c>
      <c r="C15" s="7" t="s">
        <v>1367</v>
      </c>
      <c r="D15" s="8" t="s">
        <v>1368</v>
      </c>
      <c r="E15" s="8" t="s">
        <v>1377</v>
      </c>
      <c r="F15" s="8" t="s">
        <v>1369</v>
      </c>
      <c r="G15" s="8" t="s">
        <v>1370</v>
      </c>
      <c r="H15" s="8" t="s">
        <v>1122</v>
      </c>
      <c r="I15" s="8" t="s">
        <v>1120</v>
      </c>
      <c r="J15" s="8"/>
      <c r="K15" s="8" t="s">
        <v>1371</v>
      </c>
      <c r="L15" s="9" t="s">
        <v>1371</v>
      </c>
      <c r="M15" s="40"/>
      <c r="N15" s="5"/>
    </row>
    <row r="16" spans="2:14" x14ac:dyDescent="0.25">
      <c r="B16" s="10"/>
      <c r="C16" s="10"/>
      <c r="D16" s="4"/>
      <c r="E16" s="4"/>
      <c r="F16" s="4"/>
      <c r="G16" s="4"/>
      <c r="H16" s="11" t="s">
        <v>1993</v>
      </c>
      <c r="I16" s="11" t="s">
        <v>1119</v>
      </c>
      <c r="J16" s="4"/>
      <c r="K16" s="11"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10"/>
      <c r="C18" s="20"/>
      <c r="D18" s="21"/>
      <c r="E18" s="43"/>
      <c r="F18" s="43"/>
      <c r="G18" s="4"/>
      <c r="H18" s="4"/>
      <c r="I18" s="4"/>
      <c r="J18" s="4"/>
      <c r="K18" s="18"/>
      <c r="L18" s="19"/>
      <c r="M18" s="40"/>
      <c r="N18" s="5"/>
    </row>
    <row r="19" spans="2:14" x14ac:dyDescent="0.25">
      <c r="B19" s="10" t="s">
        <v>1375</v>
      </c>
      <c r="C19" s="899" t="s">
        <v>1390</v>
      </c>
      <c r="D19" s="90"/>
      <c r="E19" s="497"/>
      <c r="F19" s="497"/>
      <c r="G19" s="90"/>
      <c r="H19" s="248"/>
      <c r="I19" s="90"/>
      <c r="J19" s="38"/>
      <c r="K19" s="22"/>
      <c r="L19" s="23"/>
      <c r="M19" s="40"/>
      <c r="N19" s="5"/>
    </row>
    <row r="20" spans="2:14" x14ac:dyDescent="0.25">
      <c r="B20" s="10"/>
      <c r="C20" s="1107" t="s">
        <v>177</v>
      </c>
      <c r="D20" s="90" t="s">
        <v>262</v>
      </c>
      <c r="E20" s="497"/>
      <c r="F20" s="497"/>
      <c r="G20" s="90"/>
      <c r="H20" s="248">
        <v>2017</v>
      </c>
      <c r="I20" s="90"/>
      <c r="J20" s="38"/>
      <c r="K20" s="22">
        <v>15000</v>
      </c>
      <c r="L20" s="23"/>
      <c r="M20" s="40"/>
      <c r="N20" s="5"/>
    </row>
    <row r="21" spans="2:14" x14ac:dyDescent="0.25">
      <c r="B21" s="10" t="s">
        <v>1375</v>
      </c>
      <c r="C21" s="899" t="s">
        <v>1666</v>
      </c>
      <c r="D21" s="90"/>
      <c r="E21" s="497"/>
      <c r="F21" s="497"/>
      <c r="G21" s="90"/>
      <c r="H21" s="248"/>
      <c r="I21" s="90"/>
      <c r="J21" s="38"/>
      <c r="K21" s="22"/>
      <c r="L21" s="23"/>
      <c r="M21" s="40"/>
      <c r="N21" s="5"/>
    </row>
    <row r="22" spans="2:14" x14ac:dyDescent="0.25">
      <c r="B22" s="10"/>
      <c r="C22" s="1107" t="s">
        <v>544</v>
      </c>
      <c r="D22" s="90" t="s">
        <v>262</v>
      </c>
      <c r="E22" s="497"/>
      <c r="F22" s="497"/>
      <c r="G22" s="90"/>
      <c r="H22" s="774">
        <v>2017</v>
      </c>
      <c r="I22" s="90"/>
      <c r="J22" s="38"/>
      <c r="K22" s="22"/>
      <c r="L22" s="23">
        <v>5000</v>
      </c>
      <c r="M22" s="40"/>
      <c r="N22" s="5"/>
    </row>
    <row r="23" spans="2:14" x14ac:dyDescent="0.25">
      <c r="B23" s="10" t="s">
        <v>1375</v>
      </c>
      <c r="C23" s="899" t="s">
        <v>1668</v>
      </c>
      <c r="D23" s="90"/>
      <c r="E23" s="497"/>
      <c r="F23" s="497"/>
      <c r="G23" s="90"/>
      <c r="H23" s="774"/>
      <c r="I23" s="90"/>
      <c r="J23" s="610"/>
      <c r="K23" s="824"/>
      <c r="L23" s="827"/>
      <c r="M23" s="40"/>
      <c r="N23" s="26"/>
    </row>
    <row r="24" spans="2:14" x14ac:dyDescent="0.25">
      <c r="B24" s="10"/>
      <c r="C24" s="974" t="s">
        <v>1667</v>
      </c>
      <c r="D24" s="90" t="s">
        <v>262</v>
      </c>
      <c r="E24" s="497"/>
      <c r="F24" s="497"/>
      <c r="G24" s="90"/>
      <c r="H24" s="774">
        <v>2017</v>
      </c>
      <c r="I24" s="90"/>
      <c r="J24" s="610"/>
      <c r="K24" s="824"/>
      <c r="L24" s="827">
        <v>10000</v>
      </c>
      <c r="M24" s="40"/>
      <c r="N24" s="5"/>
    </row>
    <row r="25" spans="2:14" x14ac:dyDescent="0.25">
      <c r="B25" s="10"/>
      <c r="C25" s="974" t="s">
        <v>1403</v>
      </c>
      <c r="D25" s="90"/>
      <c r="E25" s="90"/>
      <c r="F25" s="90"/>
      <c r="G25" s="90"/>
      <c r="H25" s="90"/>
      <c r="I25" s="90"/>
      <c r="J25" s="610"/>
      <c r="K25" s="824"/>
      <c r="L25" s="827"/>
      <c r="M25" s="40"/>
      <c r="N25" s="5"/>
    </row>
    <row r="26" spans="2:14" ht="13.8" thickBot="1" x14ac:dyDescent="0.3">
      <c r="B26" s="10"/>
      <c r="C26" s="20"/>
      <c r="D26" s="21"/>
      <c r="E26" s="21"/>
      <c r="F26" s="21"/>
      <c r="G26" s="21"/>
      <c r="H26" s="21"/>
      <c r="I26" s="21"/>
      <c r="J26" s="4"/>
      <c r="K26" s="22"/>
      <c r="L26" s="23"/>
      <c r="M26" s="40"/>
      <c r="N26" s="5"/>
    </row>
    <row r="27" spans="2:14" x14ac:dyDescent="0.25">
      <c r="B27" s="10"/>
      <c r="C27" s="27"/>
      <c r="D27" s="28"/>
      <c r="E27" s="28"/>
      <c r="F27" s="28"/>
      <c r="G27" s="28"/>
      <c r="H27" s="28"/>
      <c r="I27" s="28"/>
      <c r="J27" s="29"/>
      <c r="K27" s="30"/>
      <c r="L27" s="31"/>
      <c r="M27" s="40"/>
      <c r="N27" s="5"/>
    </row>
    <row r="28" spans="2:14" ht="13.8" thickBot="1" x14ac:dyDescent="0.3">
      <c r="B28" s="10"/>
      <c r="C28" s="10"/>
      <c r="D28" s="4"/>
      <c r="E28" s="4"/>
      <c r="F28" s="4"/>
      <c r="G28" s="4"/>
      <c r="H28" s="4"/>
      <c r="I28" s="4"/>
      <c r="J28" s="4"/>
      <c r="K28" s="32">
        <f>SUM(K19:K27)</f>
        <v>15000</v>
      </c>
      <c r="L28" s="33">
        <f>SUM(L19:L27)</f>
        <v>15000</v>
      </c>
      <c r="M28" s="40"/>
      <c r="N28" s="84"/>
    </row>
    <row r="29" spans="2:14" ht="14.4" thickTop="1" thickBot="1" x14ac:dyDescent="0.3">
      <c r="B29" s="10"/>
      <c r="C29" s="34"/>
      <c r="D29" s="6"/>
      <c r="E29" s="6"/>
      <c r="F29" s="6"/>
      <c r="G29" s="6"/>
      <c r="H29" s="6"/>
      <c r="I29" s="6"/>
      <c r="J29" s="6"/>
      <c r="K29" s="35"/>
      <c r="L29" s="36">
        <f>+L28-K28</f>
        <v>0</v>
      </c>
      <c r="M29" s="40"/>
    </row>
    <row r="30" spans="2:14" x14ac:dyDescent="0.25">
      <c r="B30" s="10"/>
      <c r="C30" s="4"/>
      <c r="D30" s="4"/>
      <c r="E30" s="4"/>
      <c r="F30" s="4"/>
      <c r="G30" s="4"/>
      <c r="H30" s="4"/>
      <c r="I30" s="4"/>
      <c r="J30" s="4"/>
      <c r="K30" s="4"/>
      <c r="L30" s="4"/>
      <c r="M30" s="40"/>
    </row>
    <row r="31" spans="2:14" x14ac:dyDescent="0.25">
      <c r="B31" s="10"/>
      <c r="C31" s="2279" t="s">
        <v>1409</v>
      </c>
      <c r="D31" s="2279"/>
      <c r="E31" s="2297" t="s">
        <v>1663</v>
      </c>
      <c r="F31" s="2297"/>
      <c r="G31" s="2297"/>
      <c r="H31" s="2297"/>
      <c r="I31" s="2297"/>
      <c r="J31" s="2297"/>
      <c r="K31" s="2297"/>
      <c r="L31" s="2297"/>
      <c r="M31" s="40"/>
    </row>
    <row r="32" spans="2:14" x14ac:dyDescent="0.25">
      <c r="B32" s="10"/>
      <c r="C32" s="4"/>
      <c r="D32" s="4"/>
      <c r="E32" s="4"/>
      <c r="F32" s="4"/>
      <c r="G32" s="4"/>
      <c r="H32" s="4"/>
      <c r="I32" s="4"/>
      <c r="J32" s="4"/>
      <c r="K32" s="4"/>
      <c r="L32" s="37"/>
      <c r="M32" s="40"/>
    </row>
    <row r="33" spans="2:14" x14ac:dyDescent="0.25">
      <c r="B33" s="10"/>
      <c r="C33" s="3" t="s">
        <v>962</v>
      </c>
      <c r="D33" s="3"/>
      <c r="E33" s="2284" t="s">
        <v>1664</v>
      </c>
      <c r="F33" s="2284"/>
      <c r="G33" s="2284"/>
      <c r="H33" s="2284"/>
      <c r="I33" s="2284"/>
      <c r="J33" s="2284"/>
      <c r="K33" s="2284"/>
      <c r="L33" s="2284"/>
      <c r="M33" s="40"/>
    </row>
    <row r="34" spans="2:14" x14ac:dyDescent="0.25">
      <c r="B34" s="10"/>
      <c r="C34" s="4"/>
      <c r="D34" s="4"/>
      <c r="E34" s="4"/>
      <c r="F34" s="4"/>
      <c r="G34" s="4"/>
      <c r="H34" s="4"/>
      <c r="I34" s="4"/>
      <c r="J34" s="4"/>
      <c r="K34" s="4"/>
      <c r="L34" s="37"/>
      <c r="M34" s="40"/>
    </row>
    <row r="35" spans="2:14" x14ac:dyDescent="0.25">
      <c r="B35" s="10"/>
      <c r="C35" s="3" t="s">
        <v>542</v>
      </c>
      <c r="D35" s="4"/>
      <c r="E35" s="4"/>
      <c r="F35" s="4"/>
      <c r="G35" s="4"/>
      <c r="H35" s="4"/>
      <c r="I35" s="4"/>
      <c r="J35" s="4"/>
      <c r="K35" s="4"/>
      <c r="L35" s="37"/>
      <c r="M35" s="40"/>
    </row>
    <row r="36" spans="2:14" x14ac:dyDescent="0.25">
      <c r="B36" s="10"/>
      <c r="C36" s="4" t="s">
        <v>1665</v>
      </c>
      <c r="D36" s="4"/>
      <c r="E36" s="4"/>
      <c r="F36" s="4"/>
      <c r="G36" s="4"/>
      <c r="H36" s="4"/>
      <c r="I36" s="4"/>
      <c r="J36" s="4"/>
      <c r="K36" s="4"/>
      <c r="L36" s="37"/>
      <c r="M36" s="40"/>
    </row>
    <row r="37" spans="2:14" x14ac:dyDescent="0.25">
      <c r="B37" s="47"/>
      <c r="C37" s="1" t="s">
        <v>1403</v>
      </c>
      <c r="M37" s="40"/>
    </row>
    <row r="38" spans="2:14" x14ac:dyDescent="0.25">
      <c r="B38" s="47"/>
      <c r="C38" s="3"/>
      <c r="D38" s="3"/>
      <c r="E38" s="3"/>
      <c r="F38" s="3"/>
      <c r="G38" s="3"/>
      <c r="H38" s="3"/>
      <c r="I38" s="3"/>
      <c r="J38" s="3"/>
      <c r="K38" s="3"/>
      <c r="L38" s="37"/>
      <c r="M38" s="40"/>
      <c r="N38" s="112"/>
    </row>
    <row r="39" spans="2:14" x14ac:dyDescent="0.25">
      <c r="B39" s="47"/>
      <c r="C39" s="3" t="s">
        <v>1410</v>
      </c>
      <c r="D39" s="3"/>
      <c r="E39" s="3"/>
      <c r="F39" s="3"/>
      <c r="G39" s="3" t="s">
        <v>1305</v>
      </c>
      <c r="H39" s="3"/>
      <c r="I39" s="3"/>
      <c r="J39" s="3"/>
      <c r="K39" s="3"/>
      <c r="L39" s="37"/>
      <c r="M39" s="40"/>
    </row>
    <row r="40" spans="2:14" x14ac:dyDescent="0.25">
      <c r="B40" s="47"/>
      <c r="C40" s="3" t="s">
        <v>254</v>
      </c>
      <c r="D40" s="3"/>
      <c r="E40" s="3"/>
      <c r="F40" s="3"/>
      <c r="G40" s="3" t="s">
        <v>1225</v>
      </c>
      <c r="H40" s="3"/>
      <c r="I40" s="3"/>
      <c r="J40" s="3"/>
      <c r="K40" s="3"/>
      <c r="L40" s="37"/>
      <c r="M40" s="40"/>
    </row>
    <row r="41" spans="2:14" x14ac:dyDescent="0.25">
      <c r="B41" s="47"/>
      <c r="C41" s="3" t="s">
        <v>255</v>
      </c>
      <c r="D41" s="3"/>
      <c r="E41" s="3"/>
      <c r="F41" s="3"/>
      <c r="G41" s="3"/>
      <c r="H41" s="3"/>
      <c r="I41" s="3"/>
      <c r="J41" s="3"/>
      <c r="K41" s="3"/>
      <c r="L41" s="37"/>
      <c r="M41" s="40"/>
    </row>
    <row r="42" spans="2:14" x14ac:dyDescent="0.25">
      <c r="B42" s="47"/>
      <c r="C42" s="3"/>
      <c r="D42" s="3"/>
      <c r="E42" s="3"/>
      <c r="F42" s="3"/>
      <c r="G42" s="3"/>
      <c r="H42" s="3"/>
      <c r="I42" s="3"/>
      <c r="J42" s="3"/>
      <c r="K42" s="3"/>
      <c r="L42" s="37"/>
      <c r="M42" s="40"/>
    </row>
    <row r="43" spans="2:14" x14ac:dyDescent="0.25">
      <c r="B43" s="47"/>
      <c r="C43" s="87" t="s">
        <v>1043</v>
      </c>
      <c r="D43" s="3"/>
      <c r="E43" s="3" t="s">
        <v>1226</v>
      </c>
      <c r="F43" s="3"/>
      <c r="G43" s="3"/>
      <c r="H43" s="3"/>
      <c r="I43" s="3" t="s">
        <v>960</v>
      </c>
      <c r="J43" s="131"/>
      <c r="K43" s="3"/>
      <c r="L43" s="492">
        <v>38834</v>
      </c>
      <c r="M43" s="40"/>
    </row>
    <row r="44" spans="2:14" x14ac:dyDescent="0.25">
      <c r="B44" s="47"/>
      <c r="C44" s="3"/>
      <c r="D44" s="3"/>
      <c r="E44" s="3"/>
      <c r="F44" s="3"/>
      <c r="G44" s="3"/>
      <c r="H44" s="3"/>
      <c r="I44" s="3" t="s">
        <v>961</v>
      </c>
      <c r="J44" s="131"/>
      <c r="K44" s="3"/>
      <c r="L44" s="4"/>
      <c r="M44" s="40"/>
    </row>
    <row r="45" spans="2:14" ht="13.8" thickBot="1" x14ac:dyDescent="0.3">
      <c r="B45" s="34"/>
      <c r="C45" s="6"/>
      <c r="D45" s="6"/>
      <c r="E45" s="6"/>
      <c r="F45" s="6"/>
      <c r="G45" s="6"/>
      <c r="H45" s="6"/>
      <c r="I45" s="6"/>
      <c r="J45" s="6"/>
      <c r="K45" s="6"/>
      <c r="L45" s="504"/>
      <c r="M45" s="511"/>
    </row>
    <row r="47" spans="2:14" x14ac:dyDescent="0.25">
      <c r="H47" s="4"/>
    </row>
  </sheetData>
  <mergeCells count="7">
    <mergeCell ref="E33:L33"/>
    <mergeCell ref="E31:L31"/>
    <mergeCell ref="B4:L4"/>
    <mergeCell ref="C31:D31"/>
    <mergeCell ref="B7:D7"/>
    <mergeCell ref="B5:M5"/>
    <mergeCell ref="B6:M6"/>
  </mergeCells>
  <phoneticPr fontId="0" type="noConversion"/>
  <printOptions horizontalCentered="1"/>
  <pageMargins left="0.1" right="0.15" top="1" bottom="0.75" header="0.69" footer="0"/>
  <pageSetup scale="83" fitToHeight="15" orientation="landscape" r:id="rId1"/>
  <headerFooter alignWithMargins="0">
    <oddFooter>&amp;L&amp;"Times New Roman,Regular"&amp;9
Journal Entry Control Log
June 2016
&amp;R&amp;P of &amp;N
&amp;D   &amp;T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R50"/>
  <sheetViews>
    <sheetView topLeftCell="B1" zoomScaleNormal="100" workbookViewId="0">
      <selection activeCell="H21" sqref="H21"/>
    </sheetView>
  </sheetViews>
  <sheetFormatPr defaultColWidth="7.88671875" defaultRowHeight="13.2" x14ac:dyDescent="0.25"/>
  <cols>
    <col min="1" max="1" width="7.88671875" style="1"/>
    <col min="2" max="2" width="10.109375" style="1" customWidth="1"/>
    <col min="3" max="3" width="46.5546875" style="1" customWidth="1"/>
    <col min="4" max="4" width="8" style="1" customWidth="1"/>
    <col min="5" max="8" width="7.109375" style="1" customWidth="1"/>
    <col min="9" max="9" width="13.5546875" style="1" customWidth="1"/>
    <col min="10" max="10" width="1.44140625" style="1" customWidth="1"/>
    <col min="11" max="11" width="10.88671875" style="1" customWidth="1"/>
    <col min="12" max="12" width="13.44140625" style="1" customWidth="1"/>
    <col min="13" max="13" width="4.44140625" style="1" customWidth="1"/>
    <col min="14" max="14" width="12.44140625" style="1" bestFit="1" customWidth="1"/>
    <col min="15" max="16384" width="7.88671875" style="1"/>
  </cols>
  <sheetData>
    <row r="1" spans="2:18" x14ac:dyDescent="0.25">
      <c r="I1" s="406" t="s">
        <v>82</v>
      </c>
      <c r="K1" s="69"/>
      <c r="L1" s="69"/>
    </row>
    <row r="2" spans="2:18" ht="25.5" customHeight="1" x14ac:dyDescent="0.25">
      <c r="I2" s="406" t="s">
        <v>85</v>
      </c>
      <c r="K2" s="300"/>
      <c r="L2" s="300"/>
    </row>
    <row r="3" spans="2:18" ht="13.8" thickBot="1" x14ac:dyDescent="0.3">
      <c r="B3" s="240"/>
      <c r="C3" s="240"/>
    </row>
    <row r="4" spans="2:18" ht="15.6" x14ac:dyDescent="0.3">
      <c r="B4" s="2271"/>
      <c r="C4" s="2272"/>
      <c r="D4" s="2272"/>
      <c r="E4" s="2272"/>
      <c r="F4" s="2272"/>
      <c r="G4" s="2272"/>
      <c r="H4" s="2272"/>
      <c r="I4" s="2272"/>
      <c r="J4" s="2272"/>
      <c r="K4" s="2272"/>
      <c r="L4" s="2272"/>
      <c r="M4" s="45"/>
    </row>
    <row r="5" spans="2:18" s="607" customFormat="1" ht="15.6" x14ac:dyDescent="0.3">
      <c r="B5" s="2274" t="s">
        <v>1374</v>
      </c>
      <c r="C5" s="2275"/>
      <c r="D5" s="2275"/>
      <c r="E5" s="2275"/>
      <c r="F5" s="2275"/>
      <c r="G5" s="2275"/>
      <c r="H5" s="2275"/>
      <c r="I5" s="2275"/>
      <c r="J5" s="2275"/>
      <c r="K5" s="2275"/>
      <c r="L5" s="2275"/>
      <c r="M5" s="2295"/>
    </row>
    <row r="6" spans="2:18" ht="15.6" x14ac:dyDescent="0.3">
      <c r="B6" s="2274" t="s">
        <v>1378</v>
      </c>
      <c r="C6" s="2275"/>
      <c r="D6" s="2275"/>
      <c r="E6" s="2275"/>
      <c r="F6" s="2275"/>
      <c r="G6" s="2275"/>
      <c r="H6" s="2275"/>
      <c r="I6" s="2275"/>
      <c r="J6" s="2275"/>
      <c r="K6" s="2275"/>
      <c r="L6" s="2275"/>
      <c r="M6" s="46"/>
    </row>
    <row r="7" spans="2:18" ht="15.6" x14ac:dyDescent="0.3">
      <c r="B7" s="2283" t="s">
        <v>1407</v>
      </c>
      <c r="C7" s="2284"/>
      <c r="D7" s="2284"/>
      <c r="E7" s="2"/>
      <c r="F7" s="2"/>
      <c r="G7" s="2"/>
      <c r="H7" s="2"/>
      <c r="I7" s="2"/>
      <c r="J7" s="2"/>
      <c r="K7" s="2"/>
      <c r="L7" s="2"/>
      <c r="M7" s="46"/>
    </row>
    <row r="8" spans="2:18" x14ac:dyDescent="0.25">
      <c r="B8" s="10" t="s">
        <v>879</v>
      </c>
      <c r="C8" s="3"/>
      <c r="D8" s="3"/>
      <c r="E8" s="3"/>
      <c r="F8" s="4"/>
      <c r="G8" s="4"/>
      <c r="H8" s="83" t="s">
        <v>256</v>
      </c>
      <c r="I8" s="4"/>
      <c r="J8" s="4"/>
      <c r="K8" s="4"/>
      <c r="L8" s="4"/>
      <c r="M8" s="40"/>
      <c r="N8" s="5"/>
    </row>
    <row r="9" spans="2:18" x14ac:dyDescent="0.25">
      <c r="B9" s="47" t="s">
        <v>874</v>
      </c>
      <c r="C9" s="3"/>
      <c r="D9" s="4"/>
      <c r="E9" s="4"/>
      <c r="F9" s="4"/>
      <c r="G9" s="4"/>
      <c r="H9" s="4"/>
      <c r="I9" s="4"/>
      <c r="J9" s="4"/>
      <c r="K9" s="4"/>
      <c r="L9" s="4"/>
      <c r="M9" s="40"/>
      <c r="N9" s="5"/>
      <c r="R9" s="165"/>
    </row>
    <row r="10" spans="2:18" x14ac:dyDescent="0.25">
      <c r="B10" s="10"/>
      <c r="C10" s="4"/>
      <c r="D10" s="4"/>
      <c r="E10" s="4"/>
      <c r="F10" s="4"/>
      <c r="G10" s="4"/>
      <c r="H10" s="4"/>
      <c r="I10" s="4"/>
      <c r="J10" s="4"/>
      <c r="K10" s="4"/>
      <c r="L10" s="4"/>
      <c r="M10" s="40"/>
      <c r="N10" s="5"/>
    </row>
    <row r="11" spans="2:18" ht="13.8" thickBot="1" x14ac:dyDescent="0.3">
      <c r="B11" s="10"/>
      <c r="C11" s="6" t="s">
        <v>1366</v>
      </c>
      <c r="D11" s="6"/>
      <c r="E11" s="6"/>
      <c r="F11" s="6" t="s">
        <v>1408</v>
      </c>
      <c r="G11" s="6"/>
      <c r="H11" s="6"/>
      <c r="I11" s="6"/>
      <c r="J11" s="6"/>
      <c r="K11" s="6"/>
      <c r="L11" s="6"/>
      <c r="M11" s="40"/>
      <c r="N11" s="5"/>
    </row>
    <row r="12" spans="2:18" x14ac:dyDescent="0.25">
      <c r="B12" s="10"/>
      <c r="C12" s="4"/>
      <c r="D12" s="4"/>
      <c r="E12" s="4"/>
      <c r="F12" s="4"/>
      <c r="G12" s="4"/>
      <c r="H12" s="4"/>
      <c r="I12" s="4"/>
      <c r="J12" s="4"/>
      <c r="K12" s="4"/>
      <c r="L12" s="4"/>
      <c r="M12" s="40"/>
      <c r="N12" s="5"/>
    </row>
    <row r="13" spans="2:18" x14ac:dyDescent="0.25">
      <c r="B13" s="10"/>
      <c r="C13" s="909" t="s">
        <v>1403</v>
      </c>
      <c r="D13" s="4"/>
      <c r="E13" s="4"/>
      <c r="F13" s="4"/>
      <c r="G13" s="4"/>
      <c r="H13" s="4"/>
      <c r="I13" s="4"/>
      <c r="J13" s="4"/>
      <c r="K13" s="4"/>
      <c r="L13" s="4"/>
      <c r="M13" s="40"/>
      <c r="N13" s="5"/>
    </row>
    <row r="14" spans="2:18" x14ac:dyDescent="0.25">
      <c r="B14" s="10"/>
      <c r="C14" s="4"/>
      <c r="D14" s="4"/>
      <c r="E14" s="4"/>
      <c r="F14" s="4"/>
      <c r="G14" s="4"/>
      <c r="H14" s="4"/>
      <c r="I14" s="4"/>
      <c r="J14" s="4"/>
      <c r="K14" s="4"/>
      <c r="L14" s="4"/>
      <c r="M14" s="40"/>
      <c r="N14" s="5"/>
    </row>
    <row r="15" spans="2:18" ht="13.8" thickBot="1" x14ac:dyDescent="0.3">
      <c r="B15" s="10"/>
      <c r="C15" s="4"/>
      <c r="D15" s="4"/>
      <c r="E15" s="4"/>
      <c r="F15" s="4"/>
      <c r="G15" s="4"/>
      <c r="H15" s="4"/>
      <c r="I15" s="4"/>
      <c r="J15" s="4"/>
      <c r="K15" s="4"/>
      <c r="L15" s="4"/>
      <c r="M15" s="40"/>
      <c r="N15" s="5"/>
    </row>
    <row r="16" spans="2:18" x14ac:dyDescent="0.25">
      <c r="B16" s="56" t="s">
        <v>1380</v>
      </c>
      <c r="C16" s="7" t="s">
        <v>1367</v>
      </c>
      <c r="D16" s="8" t="s">
        <v>1368</v>
      </c>
      <c r="E16" s="8" t="s">
        <v>1377</v>
      </c>
      <c r="F16" s="8" t="s">
        <v>1369</v>
      </c>
      <c r="G16" s="8" t="s">
        <v>1370</v>
      </c>
      <c r="H16" s="8" t="s">
        <v>1122</v>
      </c>
      <c r="I16" s="8" t="s">
        <v>1120</v>
      </c>
      <c r="J16" s="8"/>
      <c r="K16" s="8" t="s">
        <v>1371</v>
      </c>
      <c r="L16" s="9" t="s">
        <v>1371</v>
      </c>
      <c r="M16" s="40"/>
      <c r="N16" s="5"/>
    </row>
    <row r="17" spans="2:14" x14ac:dyDescent="0.25">
      <c r="B17" s="10"/>
      <c r="C17" s="10"/>
      <c r="D17" s="4"/>
      <c r="E17" s="4"/>
      <c r="F17" s="4"/>
      <c r="G17" s="4"/>
      <c r="H17" s="11" t="s">
        <v>1993</v>
      </c>
      <c r="I17" s="11" t="s">
        <v>1119</v>
      </c>
      <c r="J17" s="4"/>
      <c r="K17" s="11" t="s">
        <v>1372</v>
      </c>
      <c r="L17" s="12" t="s">
        <v>1373</v>
      </c>
      <c r="M17" s="40"/>
      <c r="N17" s="5"/>
    </row>
    <row r="18" spans="2:14" ht="6.75" customHeight="1" thickBot="1" x14ac:dyDescent="0.3">
      <c r="B18" s="10"/>
      <c r="C18" s="13"/>
      <c r="D18" s="14"/>
      <c r="E18" s="14"/>
      <c r="F18" s="14"/>
      <c r="G18" s="14"/>
      <c r="H18" s="14"/>
      <c r="I18" s="14"/>
      <c r="J18" s="14"/>
      <c r="K18" s="15"/>
      <c r="L18" s="16"/>
      <c r="M18" s="40"/>
      <c r="N18" s="5"/>
    </row>
    <row r="19" spans="2:14" ht="13.8" thickTop="1" x14ac:dyDescent="0.25">
      <c r="B19" s="10" t="s">
        <v>1375</v>
      </c>
      <c r="C19" s="1166" t="s">
        <v>1880</v>
      </c>
      <c r="D19" s="424" t="s">
        <v>875</v>
      </c>
      <c r="E19" s="407" t="s">
        <v>1879</v>
      </c>
      <c r="F19" s="424"/>
      <c r="G19" s="424"/>
      <c r="H19" s="424" t="s">
        <v>1618</v>
      </c>
      <c r="I19" s="407" t="s">
        <v>880</v>
      </c>
      <c r="J19" s="424"/>
      <c r="K19" s="1175">
        <v>30000</v>
      </c>
      <c r="L19" s="1176"/>
      <c r="M19" s="40"/>
      <c r="N19" s="5"/>
    </row>
    <row r="20" spans="2:14" x14ac:dyDescent="0.25">
      <c r="B20" s="10"/>
      <c r="C20" s="1107"/>
      <c r="D20" s="407"/>
      <c r="E20" s="407"/>
      <c r="F20" s="407"/>
      <c r="G20" s="407"/>
      <c r="H20" s="407"/>
      <c r="I20" s="407"/>
      <c r="J20" s="424"/>
      <c r="K20" s="1156"/>
      <c r="L20" s="1154"/>
      <c r="M20" s="40"/>
      <c r="N20" s="5"/>
    </row>
    <row r="21" spans="2:14" x14ac:dyDescent="0.25">
      <c r="B21" s="10" t="s">
        <v>1375</v>
      </c>
      <c r="C21" s="1166" t="s">
        <v>1881</v>
      </c>
      <c r="D21" s="424" t="s">
        <v>875</v>
      </c>
      <c r="E21" s="407" t="s">
        <v>1879</v>
      </c>
      <c r="F21" s="424"/>
      <c r="G21" s="424"/>
      <c r="H21" s="424" t="s">
        <v>1618</v>
      </c>
      <c r="I21" s="407" t="s">
        <v>880</v>
      </c>
      <c r="J21" s="424"/>
      <c r="K21" s="1157">
        <v>78000</v>
      </c>
      <c r="L21" s="1155"/>
      <c r="M21" s="40"/>
      <c r="N21" s="5"/>
    </row>
    <row r="22" spans="2:14" x14ac:dyDescent="0.25">
      <c r="B22" s="10"/>
      <c r="C22" s="1107"/>
      <c r="D22" s="407"/>
      <c r="E22" s="407"/>
      <c r="F22" s="407"/>
      <c r="G22" s="407"/>
      <c r="H22" s="407"/>
      <c r="I22" s="407"/>
      <c r="J22" s="424"/>
      <c r="K22" s="1156"/>
      <c r="L22" s="1154"/>
      <c r="M22" s="40"/>
      <c r="N22" s="26"/>
    </row>
    <row r="23" spans="2:14" x14ac:dyDescent="0.25">
      <c r="B23" s="10"/>
      <c r="C23" s="1166"/>
      <c r="D23" s="407"/>
      <c r="E23" s="407"/>
      <c r="F23" s="407"/>
      <c r="G23" s="407"/>
      <c r="H23" s="407"/>
      <c r="I23" s="407"/>
      <c r="J23" s="424"/>
      <c r="K23" s="1156"/>
      <c r="L23" s="1154"/>
      <c r="M23" s="40"/>
      <c r="N23" s="5"/>
    </row>
    <row r="24" spans="2:14" x14ac:dyDescent="0.25">
      <c r="B24" s="10" t="s">
        <v>1375</v>
      </c>
      <c r="C24" s="1166" t="s">
        <v>1882</v>
      </c>
      <c r="D24" s="424" t="s">
        <v>875</v>
      </c>
      <c r="E24" s="407" t="s">
        <v>1879</v>
      </c>
      <c r="F24" s="407"/>
      <c r="G24" s="407"/>
      <c r="H24" s="424" t="s">
        <v>1618</v>
      </c>
      <c r="I24" s="407" t="s">
        <v>880</v>
      </c>
      <c r="J24" s="424"/>
      <c r="K24" s="1156"/>
      <c r="L24" s="1154">
        <v>30000</v>
      </c>
      <c r="M24" s="40"/>
      <c r="N24" s="5"/>
    </row>
    <row r="25" spans="2:14" x14ac:dyDescent="0.25">
      <c r="B25" s="10"/>
      <c r="C25" s="1166"/>
      <c r="D25" s="407"/>
      <c r="E25" s="407"/>
      <c r="F25" s="407"/>
      <c r="G25" s="407"/>
      <c r="H25" s="407"/>
      <c r="I25" s="407"/>
      <c r="J25" s="424"/>
      <c r="K25" s="1156"/>
      <c r="L25" s="1154"/>
      <c r="M25" s="40"/>
      <c r="N25" s="5"/>
    </row>
    <row r="26" spans="2:14" x14ac:dyDescent="0.25">
      <c r="B26" s="10" t="s">
        <v>1375</v>
      </c>
      <c r="C26" s="1166" t="s">
        <v>1882</v>
      </c>
      <c r="D26" s="424" t="s">
        <v>875</v>
      </c>
      <c r="E26" s="407" t="s">
        <v>1879</v>
      </c>
      <c r="F26" s="407"/>
      <c r="G26" s="407"/>
      <c r="H26" s="424" t="s">
        <v>1618</v>
      </c>
      <c r="I26" s="407" t="s">
        <v>880</v>
      </c>
      <c r="J26" s="424"/>
      <c r="K26" s="1156"/>
      <c r="L26" s="1154">
        <v>78000</v>
      </c>
      <c r="M26" s="40"/>
      <c r="N26" s="5"/>
    </row>
    <row r="27" spans="2:14" x14ac:dyDescent="0.25">
      <c r="B27" s="10"/>
      <c r="C27" s="17"/>
      <c r="D27" s="407"/>
      <c r="E27" s="407"/>
      <c r="F27" s="407"/>
      <c r="G27" s="407"/>
      <c r="H27" s="407"/>
      <c r="I27" s="407"/>
      <c r="J27" s="424"/>
      <c r="K27" s="1156"/>
      <c r="L27" s="1154"/>
      <c r="M27" s="40"/>
      <c r="N27" s="5"/>
    </row>
    <row r="28" spans="2:14" x14ac:dyDescent="0.25">
      <c r="B28" s="10"/>
      <c r="C28" s="20"/>
      <c r="D28" s="21"/>
      <c r="E28" s="21"/>
      <c r="F28" s="21"/>
      <c r="G28" s="21"/>
      <c r="H28" s="21"/>
      <c r="I28" s="21"/>
      <c r="J28" s="4"/>
      <c r="K28" s="22"/>
      <c r="L28" s="23"/>
      <c r="M28" s="40"/>
      <c r="N28" s="5"/>
    </row>
    <row r="29" spans="2:14" ht="13.8" thickBot="1" x14ac:dyDescent="0.3">
      <c r="B29" s="10"/>
      <c r="C29" s="20"/>
      <c r="D29" s="21"/>
      <c r="E29" s="21"/>
      <c r="F29" s="21"/>
      <c r="G29" s="21"/>
      <c r="H29" s="21"/>
      <c r="I29" s="21"/>
      <c r="J29" s="4"/>
      <c r="K29" s="22"/>
      <c r="L29" s="23"/>
      <c r="M29" s="40"/>
      <c r="N29" s="5"/>
    </row>
    <row r="30" spans="2:14" x14ac:dyDescent="0.25">
      <c r="B30" s="10"/>
      <c r="C30" s="27"/>
      <c r="D30" s="28"/>
      <c r="E30" s="28"/>
      <c r="F30" s="28"/>
      <c r="G30" s="28"/>
      <c r="H30" s="28"/>
      <c r="I30" s="28"/>
      <c r="J30" s="29"/>
      <c r="K30" s="30"/>
      <c r="L30" s="31"/>
      <c r="M30" s="40"/>
      <c r="N30" s="5"/>
    </row>
    <row r="31" spans="2:14" ht="13.8" thickBot="1" x14ac:dyDescent="0.3">
      <c r="B31" s="10"/>
      <c r="C31" s="10"/>
      <c r="D31" s="4"/>
      <c r="E31" s="4"/>
      <c r="F31" s="4"/>
      <c r="G31" s="4"/>
      <c r="H31" s="4"/>
      <c r="I31" s="4"/>
      <c r="J31" s="4"/>
      <c r="K31" s="32">
        <f>SUM(K19:K30)</f>
        <v>108000</v>
      </c>
      <c r="L31" s="33">
        <f>SUM(L20:L30)</f>
        <v>108000</v>
      </c>
      <c r="M31" s="40"/>
      <c r="N31" s="84"/>
    </row>
    <row r="32" spans="2:14" ht="14.4" thickTop="1" thickBot="1" x14ac:dyDescent="0.3">
      <c r="B32" s="10"/>
      <c r="C32" s="34"/>
      <c r="D32" s="6"/>
      <c r="E32" s="6"/>
      <c r="F32" s="6"/>
      <c r="G32" s="6"/>
      <c r="H32" s="6"/>
      <c r="I32" s="6"/>
      <c r="J32" s="6"/>
      <c r="K32" s="35"/>
      <c r="L32" s="36">
        <f>+L31-K31</f>
        <v>0</v>
      </c>
      <c r="M32" s="40"/>
    </row>
    <row r="33" spans="2:13" x14ac:dyDescent="0.25">
      <c r="B33" s="10"/>
      <c r="C33" s="4"/>
      <c r="D33" s="4"/>
      <c r="E33" s="4"/>
      <c r="F33" s="4"/>
      <c r="G33" s="4"/>
      <c r="H33" s="4"/>
      <c r="I33" s="4"/>
      <c r="J33" s="4"/>
      <c r="K33" s="4"/>
      <c r="L33" s="4"/>
      <c r="M33" s="40"/>
    </row>
    <row r="34" spans="2:13" x14ac:dyDescent="0.25">
      <c r="B34" s="10"/>
      <c r="C34" s="2279" t="s">
        <v>1409</v>
      </c>
      <c r="D34" s="2279"/>
      <c r="E34" s="4"/>
      <c r="F34" s="4"/>
      <c r="G34" s="4"/>
      <c r="H34" s="4"/>
      <c r="I34" s="4"/>
      <c r="J34" s="4"/>
      <c r="K34" s="4"/>
      <c r="L34" s="37"/>
      <c r="M34" s="40"/>
    </row>
    <row r="35" spans="2:13" x14ac:dyDescent="0.25">
      <c r="B35" s="10"/>
      <c r="C35" s="4" t="s">
        <v>1041</v>
      </c>
      <c r="D35" s="893"/>
      <c r="E35" s="893"/>
      <c r="F35" s="893"/>
      <c r="G35" s="893"/>
      <c r="H35" s="893"/>
      <c r="I35" s="4"/>
      <c r="J35" s="4"/>
      <c r="K35" s="4"/>
      <c r="L35" s="37"/>
      <c r="M35" s="40"/>
    </row>
    <row r="36" spans="2:13" x14ac:dyDescent="0.25">
      <c r="B36" s="10"/>
      <c r="C36" s="4" t="s">
        <v>876</v>
      </c>
      <c r="D36" s="4"/>
      <c r="E36" s="4"/>
      <c r="F36" s="4"/>
      <c r="G36" s="4"/>
      <c r="H36" s="4"/>
      <c r="I36" s="4"/>
      <c r="J36" s="4"/>
      <c r="K36" s="4"/>
      <c r="L36" s="37"/>
      <c r="M36" s="40"/>
    </row>
    <row r="37" spans="2:13" x14ac:dyDescent="0.25">
      <c r="B37" s="10"/>
      <c r="C37" s="4" t="s">
        <v>877</v>
      </c>
      <c r="D37" s="4"/>
      <c r="E37" s="4"/>
      <c r="F37" s="4"/>
      <c r="G37" s="4"/>
      <c r="H37" s="4"/>
      <c r="I37" s="4"/>
      <c r="J37" s="4"/>
      <c r="K37" s="4"/>
      <c r="L37" s="37"/>
      <c r="M37" s="40"/>
    </row>
    <row r="38" spans="2:13" x14ac:dyDescent="0.25">
      <c r="B38" s="10"/>
      <c r="C38" s="38" t="s">
        <v>444</v>
      </c>
      <c r="D38" s="624" t="s">
        <v>453</v>
      </c>
      <c r="E38" s="625"/>
      <c r="F38" s="624"/>
      <c r="G38" s="624"/>
      <c r="H38" s="624"/>
      <c r="I38" s="624"/>
      <c r="J38" s="4"/>
      <c r="K38" s="4"/>
      <c r="L38" s="37"/>
      <c r="M38" s="40"/>
    </row>
    <row r="39" spans="2:13" x14ac:dyDescent="0.25">
      <c r="B39" s="10"/>
      <c r="C39" s="4"/>
      <c r="D39" s="4"/>
      <c r="E39" s="4"/>
      <c r="F39" s="4"/>
      <c r="G39" s="4"/>
      <c r="H39" s="4"/>
      <c r="I39" s="4"/>
      <c r="J39" s="4"/>
      <c r="K39" s="4"/>
      <c r="L39" s="37"/>
      <c r="M39" s="40"/>
    </row>
    <row r="40" spans="2:13" x14ac:dyDescent="0.25">
      <c r="B40" s="10"/>
      <c r="C40" s="3" t="s">
        <v>63</v>
      </c>
      <c r="D40" s="4"/>
      <c r="E40" s="4" t="s">
        <v>885</v>
      </c>
      <c r="F40" s="4"/>
      <c r="G40" s="4"/>
      <c r="H40" s="4"/>
      <c r="I40" s="4"/>
      <c r="J40" s="4"/>
      <c r="K40" s="4"/>
      <c r="L40" s="37"/>
      <c r="M40" s="40"/>
    </row>
    <row r="41" spans="2:13" x14ac:dyDescent="0.25">
      <c r="B41" s="10"/>
      <c r="C41" s="3"/>
      <c r="D41" s="4"/>
      <c r="E41" s="4"/>
      <c r="F41" s="4"/>
      <c r="G41" s="4"/>
      <c r="H41" s="4"/>
      <c r="I41" s="4"/>
      <c r="J41" s="4"/>
      <c r="K41" s="4"/>
      <c r="L41" s="37"/>
      <c r="M41" s="40"/>
    </row>
    <row r="42" spans="2:13" x14ac:dyDescent="0.25">
      <c r="B42" s="10"/>
      <c r="C42" s="3" t="s">
        <v>963</v>
      </c>
      <c r="D42" s="4"/>
      <c r="E42" s="4" t="s">
        <v>909</v>
      </c>
      <c r="F42" s="4"/>
      <c r="G42" s="4"/>
      <c r="H42" s="4"/>
      <c r="I42" s="4"/>
      <c r="J42" s="4"/>
      <c r="K42" s="4"/>
      <c r="L42" s="37"/>
      <c r="M42" s="40"/>
    </row>
    <row r="43" spans="2:13" x14ac:dyDescent="0.25">
      <c r="B43" s="10"/>
      <c r="C43" s="3" t="s">
        <v>1026</v>
      </c>
      <c r="D43" s="4"/>
      <c r="E43" s="4"/>
      <c r="F43" s="4"/>
      <c r="G43" s="4"/>
      <c r="H43" s="4"/>
      <c r="I43" s="4"/>
      <c r="J43" s="4"/>
      <c r="K43" s="4"/>
      <c r="L43" s="37"/>
      <c r="M43" s="40"/>
    </row>
    <row r="44" spans="2:13" x14ac:dyDescent="0.25">
      <c r="B44" s="10"/>
      <c r="C44" s="3" t="s">
        <v>255</v>
      </c>
      <c r="D44" s="4"/>
      <c r="E44" s="4"/>
      <c r="F44" s="4"/>
      <c r="G44" s="4"/>
      <c r="H44" s="4"/>
      <c r="I44" s="4"/>
      <c r="J44" s="4"/>
      <c r="K44" s="4"/>
      <c r="L44" s="37"/>
      <c r="M44" s="40"/>
    </row>
    <row r="45" spans="2:13" x14ac:dyDescent="0.25">
      <c r="B45" s="10"/>
      <c r="C45" s="3"/>
      <c r="D45" s="4"/>
      <c r="E45" s="4"/>
      <c r="F45" s="4"/>
      <c r="G45" s="4"/>
      <c r="H45" s="4"/>
      <c r="I45" s="4"/>
      <c r="J45" s="4"/>
      <c r="K45" s="4"/>
      <c r="L45" s="37"/>
      <c r="M45" s="40"/>
    </row>
    <row r="46" spans="2:13" x14ac:dyDescent="0.25">
      <c r="B46" s="10"/>
      <c r="C46" s="3" t="s">
        <v>64</v>
      </c>
      <c r="D46" s="4"/>
      <c r="E46" s="4" t="s">
        <v>878</v>
      </c>
      <c r="F46" s="4"/>
      <c r="G46" s="4"/>
      <c r="H46" s="4"/>
      <c r="I46" s="3" t="s">
        <v>960</v>
      </c>
      <c r="J46" s="131"/>
      <c r="K46" s="3"/>
      <c r="L46" s="527">
        <v>38916</v>
      </c>
      <c r="M46" s="528"/>
    </row>
    <row r="47" spans="2:13" x14ac:dyDescent="0.25">
      <c r="B47" s="10"/>
      <c r="C47" s="4"/>
      <c r="D47" s="4"/>
      <c r="E47" s="4"/>
      <c r="F47" s="4"/>
      <c r="G47" s="4"/>
      <c r="H47" s="4"/>
      <c r="I47" s="3" t="s">
        <v>961</v>
      </c>
      <c r="J47" s="131"/>
      <c r="K47" s="3"/>
      <c r="L47" s="1333">
        <v>40644</v>
      </c>
      <c r="M47" s="528"/>
    </row>
    <row r="48" spans="2:13" ht="13.8" thickBot="1" x14ac:dyDescent="0.3">
      <c r="B48" s="34"/>
      <c r="C48" s="6"/>
      <c r="D48" s="6"/>
      <c r="E48" s="6"/>
      <c r="F48" s="6"/>
      <c r="G48" s="6"/>
      <c r="H48" s="6"/>
      <c r="I48" s="529"/>
      <c r="J48" s="529"/>
      <c r="K48" s="529"/>
      <c r="L48" s="529"/>
      <c r="M48" s="530"/>
    </row>
    <row r="50" spans="8:8" x14ac:dyDescent="0.25">
      <c r="H50" s="4"/>
    </row>
  </sheetData>
  <mergeCells count="5">
    <mergeCell ref="B4:L4"/>
    <mergeCell ref="B6:L6"/>
    <mergeCell ref="B7:D7"/>
    <mergeCell ref="C34:D34"/>
    <mergeCell ref="B5:M5"/>
  </mergeCells>
  <phoneticPr fontId="57" type="noConversion"/>
  <printOptions horizontalCentered="1"/>
  <pageMargins left="0.1" right="0.15" top="1" bottom="0.75" header="0.69" footer="0"/>
  <pageSetup scale="78" fitToHeight="15" orientation="landscape" r:id="rId1"/>
  <headerFooter alignWithMargins="0">
    <oddFooter>&amp;L&amp;"Times New Roman,Regular"&amp;9
Journal Entry Control Log
June 2016
&amp;R&amp;P of &amp;N
&amp;D   &amp;T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9"/>
  <sheetViews>
    <sheetView zoomScaleNormal="100" workbookViewId="0">
      <selection activeCell="H21" sqref="H21"/>
    </sheetView>
  </sheetViews>
  <sheetFormatPr defaultColWidth="7.88671875" defaultRowHeight="13.2" x14ac:dyDescent="0.25"/>
  <cols>
    <col min="1" max="1" width="7.88671875" style="1"/>
    <col min="2" max="2" width="7.5546875" style="1" customWidth="1"/>
    <col min="3" max="3" width="46.5546875" style="1" customWidth="1"/>
    <col min="4" max="4" width="7.109375" style="1" customWidth="1"/>
    <col min="5" max="5" width="8.44140625" style="1" customWidth="1"/>
    <col min="6" max="6" width="7.5546875" style="1" customWidth="1"/>
    <col min="7" max="8" width="7.109375" style="1" customWidth="1"/>
    <col min="9" max="9" width="13.5546875" style="1" customWidth="1"/>
    <col min="10" max="10" width="1.44140625" style="1" customWidth="1"/>
    <col min="11" max="11" width="10.88671875" style="1" customWidth="1"/>
    <col min="12" max="12" width="13.44140625" style="1" customWidth="1"/>
    <col min="13" max="13" width="4.44140625" style="1" customWidth="1"/>
    <col min="14" max="14" width="12.44140625" style="1" bestFit="1" customWidth="1"/>
    <col min="15" max="17" width="7.88671875" style="1" customWidth="1"/>
    <col min="18" max="18" width="8.5546875" style="1" customWidth="1"/>
    <col min="19" max="16384" width="7.88671875" style="1"/>
  </cols>
  <sheetData>
    <row r="1" spans="2:18" ht="13.8" thickBot="1" x14ac:dyDescent="0.3">
      <c r="I1" s="406" t="s">
        <v>82</v>
      </c>
      <c r="K1" s="6"/>
      <c r="L1" s="6"/>
    </row>
    <row r="2" spans="2:18" ht="25.5" customHeight="1" thickBot="1" x14ac:dyDescent="0.3">
      <c r="I2" s="406" t="s">
        <v>85</v>
      </c>
      <c r="K2" s="6"/>
      <c r="L2" s="6"/>
    </row>
    <row r="3" spans="2:18" ht="13.8" thickBot="1" x14ac:dyDescent="0.3">
      <c r="B3" s="240"/>
      <c r="C3" s="240"/>
    </row>
    <row r="4" spans="2:18" ht="15.6" x14ac:dyDescent="0.3">
      <c r="B4" s="2271"/>
      <c r="C4" s="2272"/>
      <c r="D4" s="2272"/>
      <c r="E4" s="2272"/>
      <c r="F4" s="2272"/>
      <c r="G4" s="2272"/>
      <c r="H4" s="2272"/>
      <c r="I4" s="2272"/>
      <c r="J4" s="2272"/>
      <c r="K4" s="2272"/>
      <c r="L4" s="2272"/>
      <c r="M4" s="45"/>
    </row>
    <row r="5" spans="2:18" s="607" customFormat="1" ht="15.6" x14ac:dyDescent="0.3">
      <c r="B5" s="1261"/>
      <c r="C5" s="1262"/>
      <c r="D5" s="1262"/>
      <c r="E5" s="1262" t="s">
        <v>1374</v>
      </c>
      <c r="F5" s="1262"/>
      <c r="G5" s="1262"/>
      <c r="H5" s="1262"/>
      <c r="I5" s="1262"/>
      <c r="J5" s="1262"/>
      <c r="K5" s="1262"/>
      <c r="L5" s="1262"/>
      <c r="M5" s="46"/>
    </row>
    <row r="6" spans="2:18" ht="15.6" x14ac:dyDescent="0.3">
      <c r="B6" s="2274" t="s">
        <v>1378</v>
      </c>
      <c r="C6" s="2275"/>
      <c r="D6" s="2275"/>
      <c r="E6" s="2275"/>
      <c r="F6" s="2275"/>
      <c r="G6" s="2275"/>
      <c r="H6" s="2275"/>
      <c r="I6" s="2275"/>
      <c r="J6" s="2275"/>
      <c r="K6" s="2275"/>
      <c r="L6" s="2275"/>
      <c r="M6" s="2295"/>
    </row>
    <row r="7" spans="2:18" ht="15.6" x14ac:dyDescent="0.3">
      <c r="B7" s="2283" t="s">
        <v>1290</v>
      </c>
      <c r="C7" s="2284"/>
      <c r="D7" s="2284"/>
      <c r="E7" s="2"/>
      <c r="F7" s="2"/>
      <c r="G7" s="2"/>
      <c r="H7" s="2"/>
      <c r="I7" s="2"/>
      <c r="J7" s="2"/>
      <c r="K7" s="2"/>
      <c r="L7" s="2"/>
      <c r="M7" s="46"/>
    </row>
    <row r="8" spans="2:18" x14ac:dyDescent="0.25">
      <c r="B8" s="10" t="s">
        <v>879</v>
      </c>
      <c r="C8" s="3"/>
      <c r="D8" s="3"/>
      <c r="E8" s="3"/>
      <c r="F8" s="4"/>
      <c r="G8" s="4"/>
      <c r="H8" s="83" t="s">
        <v>256</v>
      </c>
      <c r="I8" s="4"/>
      <c r="J8" s="4"/>
      <c r="K8" s="4"/>
      <c r="L8" s="4"/>
      <c r="M8" s="40"/>
      <c r="N8" s="5"/>
    </row>
    <row r="9" spans="2:18" x14ac:dyDescent="0.25">
      <c r="B9" s="47" t="s">
        <v>1535</v>
      </c>
      <c r="C9" s="3"/>
      <c r="D9" s="4"/>
      <c r="E9" s="4"/>
      <c r="F9" s="4"/>
      <c r="G9" s="4"/>
      <c r="H9" s="4"/>
      <c r="I9" s="4"/>
      <c r="J9" s="4"/>
      <c r="K9" s="4"/>
      <c r="L9" s="4"/>
      <c r="M9" s="40"/>
      <c r="N9" s="5"/>
      <c r="R9" s="165"/>
    </row>
    <row r="10" spans="2:18" x14ac:dyDescent="0.25">
      <c r="B10" s="10"/>
      <c r="C10" s="4"/>
      <c r="D10" s="4"/>
      <c r="E10" s="4"/>
      <c r="F10" s="4"/>
      <c r="G10" s="4"/>
      <c r="H10" s="4"/>
      <c r="I10" s="4"/>
      <c r="J10" s="4"/>
      <c r="K10" s="4"/>
      <c r="L10" s="4"/>
      <c r="M10" s="40"/>
      <c r="N10" s="5"/>
    </row>
    <row r="11" spans="2:18" ht="13.8" thickBot="1" x14ac:dyDescent="0.3">
      <c r="B11" s="10"/>
      <c r="C11" s="6" t="s">
        <v>1366</v>
      </c>
      <c r="D11" s="6"/>
      <c r="E11" s="6"/>
      <c r="F11" s="6" t="s">
        <v>1408</v>
      </c>
      <c r="G11" s="6"/>
      <c r="H11" s="6"/>
      <c r="I11" s="6"/>
      <c r="J11" s="6"/>
      <c r="K11" s="6"/>
      <c r="L11" s="6"/>
      <c r="M11" s="40"/>
      <c r="N11" s="5"/>
    </row>
    <row r="12" spans="2:18" x14ac:dyDescent="0.25">
      <c r="B12" s="10"/>
      <c r="C12" s="4"/>
      <c r="D12" s="4"/>
      <c r="E12" s="4"/>
      <c r="F12" s="4"/>
      <c r="G12" s="4"/>
      <c r="H12" s="4"/>
      <c r="I12" s="4"/>
      <c r="J12" s="4"/>
      <c r="K12" s="4"/>
      <c r="L12" s="4"/>
      <c r="M12" s="40"/>
      <c r="N12" s="5"/>
    </row>
    <row r="13" spans="2:18" x14ac:dyDescent="0.25">
      <c r="B13" s="10"/>
      <c r="C13" s="4"/>
      <c r="D13" s="4"/>
      <c r="E13" s="4"/>
      <c r="F13" s="4"/>
      <c r="G13" s="4"/>
      <c r="H13" s="4"/>
      <c r="I13" s="4"/>
      <c r="J13" s="4"/>
      <c r="K13" s="4"/>
      <c r="L13" s="4"/>
      <c r="M13" s="40"/>
      <c r="N13" s="5"/>
    </row>
    <row r="14" spans="2:18" x14ac:dyDescent="0.25">
      <c r="B14" s="10"/>
      <c r="C14" s="4"/>
      <c r="D14" s="4"/>
      <c r="E14" s="4"/>
      <c r="F14" s="4"/>
      <c r="G14" s="4"/>
      <c r="H14" s="4"/>
      <c r="I14" s="4"/>
      <c r="J14" s="4"/>
      <c r="K14" s="610" t="s">
        <v>1403</v>
      </c>
      <c r="L14" s="4"/>
      <c r="M14" s="40"/>
      <c r="N14" s="5"/>
    </row>
    <row r="15" spans="2:18" ht="13.8" thickBot="1" x14ac:dyDescent="0.3">
      <c r="B15" s="10"/>
      <c r="C15" s="4"/>
      <c r="D15" s="4"/>
      <c r="E15" s="4"/>
      <c r="F15" s="4"/>
      <c r="G15" s="4"/>
      <c r="H15" s="4"/>
      <c r="I15" s="4"/>
      <c r="J15" s="4"/>
      <c r="K15" s="4"/>
      <c r="L15" s="4"/>
      <c r="M15" s="40"/>
      <c r="N15" s="5"/>
    </row>
    <row r="16" spans="2:18" x14ac:dyDescent="0.25">
      <c r="B16" s="56" t="s">
        <v>1380</v>
      </c>
      <c r="C16" s="7" t="s">
        <v>1367</v>
      </c>
      <c r="D16" s="8" t="s">
        <v>1368</v>
      </c>
      <c r="E16" s="8" t="s">
        <v>1377</v>
      </c>
      <c r="F16" s="8" t="s">
        <v>1369</v>
      </c>
      <c r="G16" s="8" t="s">
        <v>1370</v>
      </c>
      <c r="H16" s="8" t="s">
        <v>1122</v>
      </c>
      <c r="I16" s="8" t="s">
        <v>1120</v>
      </c>
      <c r="J16" s="8"/>
      <c r="K16" s="8" t="s">
        <v>1371</v>
      </c>
      <c r="L16" s="9" t="s">
        <v>1371</v>
      </c>
      <c r="M16" s="40"/>
      <c r="N16" s="5"/>
    </row>
    <row r="17" spans="2:14" x14ac:dyDescent="0.25">
      <c r="B17" s="10"/>
      <c r="C17" s="10"/>
      <c r="D17" s="4"/>
      <c r="E17" s="4"/>
      <c r="F17" s="4"/>
      <c r="G17" s="4"/>
      <c r="H17" s="11" t="s">
        <v>1993</v>
      </c>
      <c r="I17" s="11" t="s">
        <v>1119</v>
      </c>
      <c r="J17" s="4"/>
      <c r="K17" s="11" t="s">
        <v>1372</v>
      </c>
      <c r="L17" s="12" t="s">
        <v>1373</v>
      </c>
      <c r="M17" s="40"/>
      <c r="N17" s="5"/>
    </row>
    <row r="18" spans="2:14" ht="6.75" customHeight="1" thickBot="1" x14ac:dyDescent="0.3">
      <c r="B18" s="10"/>
      <c r="C18" s="13"/>
      <c r="D18" s="14"/>
      <c r="E18" s="14"/>
      <c r="F18" s="14"/>
      <c r="G18" s="14"/>
      <c r="H18" s="14"/>
      <c r="I18" s="14"/>
      <c r="J18" s="14"/>
      <c r="K18" s="15"/>
      <c r="L18" s="16"/>
      <c r="M18" s="40"/>
      <c r="N18" s="5"/>
    </row>
    <row r="19" spans="2:14" ht="13.8" thickTop="1" x14ac:dyDescent="0.25">
      <c r="B19" s="10" t="s">
        <v>1375</v>
      </c>
      <c r="C19" s="899" t="s">
        <v>1882</v>
      </c>
      <c r="D19" s="407" t="s">
        <v>262</v>
      </c>
      <c r="E19" s="424" t="s">
        <v>880</v>
      </c>
      <c r="F19" s="424"/>
      <c r="G19" s="424"/>
      <c r="H19" s="407" t="s">
        <v>1618</v>
      </c>
      <c r="I19" s="407" t="s">
        <v>880</v>
      </c>
      <c r="J19" s="4"/>
      <c r="K19" s="18">
        <v>25000</v>
      </c>
      <c r="L19" s="19"/>
      <c r="M19" s="40"/>
      <c r="N19" s="5"/>
    </row>
    <row r="20" spans="2:14" x14ac:dyDescent="0.25">
      <c r="B20" s="10"/>
      <c r="C20" s="1107"/>
      <c r="D20" s="407"/>
      <c r="E20" s="407"/>
      <c r="F20" s="407"/>
      <c r="G20" s="407"/>
      <c r="H20" s="407"/>
      <c r="I20" s="407"/>
      <c r="J20" s="4"/>
      <c r="K20" s="22"/>
      <c r="L20" s="23"/>
      <c r="M20" s="40"/>
      <c r="N20" s="5"/>
    </row>
    <row r="21" spans="2:14" x14ac:dyDescent="0.25">
      <c r="B21" s="10" t="s">
        <v>1375</v>
      </c>
      <c r="C21" s="899" t="s">
        <v>1882</v>
      </c>
      <c r="D21" s="407" t="s">
        <v>262</v>
      </c>
      <c r="E21" s="424" t="s">
        <v>880</v>
      </c>
      <c r="F21" s="424"/>
      <c r="G21" s="424"/>
      <c r="H21" s="407" t="s">
        <v>1618</v>
      </c>
      <c r="I21" s="407" t="s">
        <v>880</v>
      </c>
      <c r="J21" s="4"/>
      <c r="K21" s="24">
        <v>76500</v>
      </c>
      <c r="L21" s="25"/>
      <c r="M21" s="40"/>
      <c r="N21" s="5"/>
    </row>
    <row r="22" spans="2:14" x14ac:dyDescent="0.25">
      <c r="B22" s="10"/>
      <c r="C22" s="1107"/>
      <c r="D22" s="407"/>
      <c r="E22" s="407"/>
      <c r="F22" s="407"/>
      <c r="G22" s="407"/>
      <c r="H22" s="407"/>
      <c r="I22" s="407"/>
      <c r="J22" s="4"/>
      <c r="K22" s="22"/>
      <c r="L22" s="23"/>
      <c r="M22" s="40"/>
      <c r="N22" s="26"/>
    </row>
    <row r="23" spans="2:14" x14ac:dyDescent="0.25">
      <c r="B23" s="10"/>
      <c r="C23" s="830"/>
      <c r="D23" s="407"/>
      <c r="E23" s="407"/>
      <c r="F23" s="407"/>
      <c r="G23" s="407"/>
      <c r="H23" s="407"/>
      <c r="I23" s="407"/>
      <c r="J23" s="4"/>
      <c r="K23" s="22"/>
      <c r="L23" s="23"/>
      <c r="M23" s="40"/>
      <c r="N23" s="5"/>
    </row>
    <row r="24" spans="2:14" x14ac:dyDescent="0.25">
      <c r="B24" s="10" t="s">
        <v>1375</v>
      </c>
      <c r="C24" s="899" t="s">
        <v>2078</v>
      </c>
      <c r="D24" s="407" t="s">
        <v>262</v>
      </c>
      <c r="E24" s="424" t="s">
        <v>880</v>
      </c>
      <c r="F24" s="424"/>
      <c r="G24" s="424"/>
      <c r="H24" s="407" t="s">
        <v>1618</v>
      </c>
      <c r="I24" s="407" t="s">
        <v>880</v>
      </c>
      <c r="J24" s="4"/>
      <c r="K24" s="18"/>
      <c r="L24" s="23">
        <v>25000</v>
      </c>
      <c r="M24" s="40"/>
      <c r="N24" s="5"/>
    </row>
    <row r="25" spans="2:14" x14ac:dyDescent="0.25">
      <c r="B25" s="10"/>
      <c r="C25" s="1107"/>
      <c r="D25" s="407"/>
      <c r="E25" s="407"/>
      <c r="F25" s="407"/>
      <c r="G25" s="407"/>
      <c r="H25" s="407"/>
      <c r="I25" s="407"/>
      <c r="J25" s="4"/>
      <c r="K25" s="22"/>
      <c r="L25" s="23"/>
      <c r="M25" s="40"/>
      <c r="N25" s="5"/>
    </row>
    <row r="26" spans="2:14" x14ac:dyDescent="0.25">
      <c r="B26" s="10" t="s">
        <v>1375</v>
      </c>
      <c r="C26" s="899" t="s">
        <v>1881</v>
      </c>
      <c r="D26" s="407" t="s">
        <v>262</v>
      </c>
      <c r="E26" s="424" t="s">
        <v>880</v>
      </c>
      <c r="F26" s="424"/>
      <c r="G26" s="424"/>
      <c r="H26" s="407" t="s">
        <v>1618</v>
      </c>
      <c r="I26" s="407" t="s">
        <v>880</v>
      </c>
      <c r="J26" s="4"/>
      <c r="K26" s="24"/>
      <c r="L26" s="23">
        <v>76500</v>
      </c>
      <c r="M26" s="40"/>
      <c r="N26" s="5"/>
    </row>
    <row r="27" spans="2:14" x14ac:dyDescent="0.25">
      <c r="B27" s="10"/>
      <c r="C27" s="830"/>
      <c r="D27" s="21"/>
      <c r="E27" s="21"/>
      <c r="F27" s="21"/>
      <c r="G27" s="21"/>
      <c r="H27" s="21"/>
      <c r="I27" s="21"/>
      <c r="J27" s="4"/>
      <c r="K27" s="22"/>
      <c r="L27" s="23"/>
      <c r="M27" s="40"/>
      <c r="N27" s="5"/>
    </row>
    <row r="28" spans="2:14" ht="13.8" thickBot="1" x14ac:dyDescent="0.3">
      <c r="B28" s="10"/>
      <c r="C28" s="20"/>
      <c r="D28" s="21"/>
      <c r="E28" s="21"/>
      <c r="F28" s="21"/>
      <c r="G28" s="21"/>
      <c r="H28" s="21"/>
      <c r="I28" s="21"/>
      <c r="J28" s="4"/>
      <c r="K28" s="22"/>
      <c r="L28" s="23"/>
      <c r="M28" s="40"/>
      <c r="N28" s="5"/>
    </row>
    <row r="29" spans="2:14" x14ac:dyDescent="0.25">
      <c r="B29" s="10"/>
      <c r="C29" s="27"/>
      <c r="D29" s="28"/>
      <c r="E29" s="28"/>
      <c r="F29" s="28"/>
      <c r="G29" s="28"/>
      <c r="H29" s="28"/>
      <c r="I29" s="28"/>
      <c r="J29" s="29"/>
      <c r="K29" s="30"/>
      <c r="L29" s="31"/>
      <c r="M29" s="40"/>
      <c r="N29" s="5"/>
    </row>
    <row r="30" spans="2:14" ht="13.8" thickBot="1" x14ac:dyDescent="0.3">
      <c r="B30" s="10"/>
      <c r="C30" s="10"/>
      <c r="D30" s="4"/>
      <c r="E30" s="4"/>
      <c r="F30" s="4"/>
      <c r="G30" s="4"/>
      <c r="H30" s="4"/>
      <c r="I30" s="4"/>
      <c r="J30" s="4"/>
      <c r="K30" s="32">
        <f>SUM(K19:K29)</f>
        <v>101500</v>
      </c>
      <c r="L30" s="33">
        <f>SUM(L20:L29)</f>
        <v>101500</v>
      </c>
      <c r="M30" s="40"/>
      <c r="N30" s="84"/>
    </row>
    <row r="31" spans="2:14" ht="14.4" thickTop="1" thickBot="1" x14ac:dyDescent="0.3">
      <c r="B31" s="10"/>
      <c r="C31" s="34"/>
      <c r="D31" s="6"/>
      <c r="E31" s="6"/>
      <c r="F31" s="6"/>
      <c r="G31" s="6"/>
      <c r="H31" s="6"/>
      <c r="I31" s="6"/>
      <c r="J31" s="6"/>
      <c r="K31" s="35"/>
      <c r="L31" s="36">
        <f>+L30-K30</f>
        <v>0</v>
      </c>
      <c r="M31" s="40"/>
    </row>
    <row r="32" spans="2:14" x14ac:dyDescent="0.25">
      <c r="B32" s="10"/>
      <c r="C32" s="4"/>
      <c r="D32" s="4"/>
      <c r="E32" s="4"/>
      <c r="F32" s="4"/>
      <c r="G32" s="4"/>
      <c r="H32" s="4"/>
      <c r="I32" s="4"/>
      <c r="J32" s="4"/>
      <c r="K32" s="4"/>
      <c r="L32" s="4"/>
      <c r="M32" s="40"/>
    </row>
    <row r="33" spans="2:13" x14ac:dyDescent="0.25">
      <c r="B33" s="10"/>
      <c r="C33" s="2279" t="s">
        <v>1409</v>
      </c>
      <c r="D33" s="2279"/>
      <c r="E33" s="4"/>
      <c r="F33" s="4"/>
      <c r="G33" s="4"/>
      <c r="H33" s="4"/>
      <c r="I33" s="4"/>
      <c r="J33" s="4"/>
      <c r="K33" s="38" t="s">
        <v>445</v>
      </c>
      <c r="L33" s="37"/>
      <c r="M33" s="40"/>
    </row>
    <row r="34" spans="2:13" x14ac:dyDescent="0.25">
      <c r="B34" s="10"/>
      <c r="C34" s="4" t="s">
        <v>186</v>
      </c>
      <c r="D34" s="4"/>
      <c r="E34" s="4"/>
      <c r="F34" s="4"/>
      <c r="G34" s="4"/>
      <c r="H34" s="4"/>
      <c r="I34" s="4"/>
      <c r="J34" s="4"/>
      <c r="K34" s="4"/>
      <c r="L34" s="37"/>
      <c r="M34" s="40"/>
    </row>
    <row r="35" spans="2:13" x14ac:dyDescent="0.25">
      <c r="B35" s="10"/>
      <c r="C35" s="4" t="s">
        <v>807</v>
      </c>
      <c r="D35" s="4"/>
      <c r="E35" s="4"/>
      <c r="F35" s="4"/>
      <c r="G35" s="4"/>
      <c r="H35" s="4"/>
      <c r="I35" s="4"/>
      <c r="J35" s="4"/>
      <c r="K35" s="4"/>
      <c r="L35" s="37"/>
      <c r="M35" s="40"/>
    </row>
    <row r="36" spans="2:13" x14ac:dyDescent="0.25">
      <c r="B36" s="10"/>
      <c r="C36" s="4"/>
      <c r="D36" s="4"/>
      <c r="E36" s="4"/>
      <c r="F36" s="4"/>
      <c r="G36" s="4"/>
      <c r="H36" s="4"/>
      <c r="I36" s="4"/>
      <c r="J36" s="4"/>
      <c r="K36" s="4"/>
      <c r="L36" s="37"/>
      <c r="M36" s="40"/>
    </row>
    <row r="37" spans="2:13" x14ac:dyDescent="0.25">
      <c r="B37" s="10"/>
      <c r="C37" s="4"/>
      <c r="D37" s="4"/>
      <c r="E37" s="4"/>
      <c r="F37" s="4"/>
      <c r="G37" s="4"/>
      <c r="H37" s="4"/>
      <c r="I37" s="4"/>
      <c r="J37" s="4"/>
      <c r="K37" s="4"/>
      <c r="L37" s="37"/>
      <c r="M37" s="40"/>
    </row>
    <row r="38" spans="2:13" x14ac:dyDescent="0.25">
      <c r="B38" s="10"/>
      <c r="C38" s="4"/>
      <c r="D38" s="4"/>
      <c r="E38" s="4"/>
      <c r="F38" s="4"/>
      <c r="G38" s="4"/>
      <c r="H38" s="4"/>
      <c r="I38" s="4"/>
      <c r="J38" s="4"/>
      <c r="K38" s="4"/>
      <c r="L38" s="37"/>
      <c r="M38" s="40"/>
    </row>
    <row r="39" spans="2:13" x14ac:dyDescent="0.25">
      <c r="B39" s="10"/>
      <c r="C39" s="3" t="s">
        <v>63</v>
      </c>
      <c r="D39" s="4"/>
      <c r="E39" s="4" t="s">
        <v>808</v>
      </c>
      <c r="F39" s="4"/>
      <c r="G39" s="4"/>
      <c r="H39" s="4"/>
      <c r="I39" s="4"/>
      <c r="J39" s="4"/>
      <c r="K39" s="4"/>
      <c r="L39" s="37"/>
      <c r="M39" s="40"/>
    </row>
    <row r="40" spans="2:13" x14ac:dyDescent="0.25">
      <c r="B40" s="10"/>
      <c r="C40" s="3"/>
      <c r="D40" s="4"/>
      <c r="E40" s="4" t="s">
        <v>809</v>
      </c>
      <c r="F40" s="4"/>
      <c r="G40" s="4"/>
      <c r="H40" s="4"/>
      <c r="I40" s="4"/>
      <c r="J40" s="4"/>
      <c r="K40" s="4"/>
      <c r="L40" s="37"/>
      <c r="M40" s="40"/>
    </row>
    <row r="41" spans="2:13" x14ac:dyDescent="0.25">
      <c r="B41" s="10"/>
      <c r="C41" s="3" t="s">
        <v>963</v>
      </c>
      <c r="D41" s="4"/>
      <c r="E41" s="4" t="s">
        <v>909</v>
      </c>
      <c r="F41" s="4"/>
      <c r="G41" s="4"/>
      <c r="H41" s="4"/>
      <c r="I41" s="4"/>
      <c r="J41" s="4"/>
      <c r="K41" s="4"/>
      <c r="L41" s="37"/>
      <c r="M41" s="40"/>
    </row>
    <row r="42" spans="2:13" x14ac:dyDescent="0.25">
      <c r="B42" s="10"/>
      <c r="C42" s="3" t="s">
        <v>1026</v>
      </c>
      <c r="D42" s="4"/>
      <c r="E42" s="4"/>
      <c r="F42" s="4"/>
      <c r="G42" s="4"/>
      <c r="H42" s="4"/>
      <c r="I42" s="4"/>
      <c r="J42" s="4"/>
      <c r="K42" s="4"/>
      <c r="L42" s="37"/>
      <c r="M42" s="40"/>
    </row>
    <row r="43" spans="2:13" x14ac:dyDescent="0.25">
      <c r="B43" s="10"/>
      <c r="C43" s="3" t="s">
        <v>255</v>
      </c>
      <c r="D43" s="4"/>
      <c r="E43" s="4"/>
      <c r="F43" s="4"/>
      <c r="G43" s="4"/>
      <c r="H43" s="4"/>
      <c r="I43" s="4"/>
      <c r="J43" s="4"/>
      <c r="K43" s="4"/>
      <c r="L43" s="37"/>
      <c r="M43" s="40"/>
    </row>
    <row r="44" spans="2:13" x14ac:dyDescent="0.25">
      <c r="B44" s="10"/>
      <c r="C44" s="3"/>
      <c r="D44" s="4"/>
      <c r="E44" s="4"/>
      <c r="F44" s="4"/>
      <c r="G44" s="4"/>
      <c r="H44" s="4"/>
      <c r="I44" s="4"/>
      <c r="J44" s="4"/>
      <c r="K44" s="4"/>
      <c r="L44" s="37"/>
      <c r="M44" s="40"/>
    </row>
    <row r="45" spans="2:13" x14ac:dyDescent="0.25">
      <c r="B45" s="10"/>
      <c r="C45" s="3" t="s">
        <v>64</v>
      </c>
      <c r="D45" s="4"/>
      <c r="E45" s="4" t="s">
        <v>878</v>
      </c>
      <c r="F45" s="4"/>
      <c r="G45" s="4"/>
      <c r="H45" s="4"/>
      <c r="I45" s="3" t="s">
        <v>960</v>
      </c>
      <c r="J45" s="131"/>
      <c r="K45" s="3"/>
      <c r="L45" s="527">
        <v>38916</v>
      </c>
      <c r="M45" s="528"/>
    </row>
    <row r="46" spans="2:13" x14ac:dyDescent="0.25">
      <c r="B46" s="10"/>
      <c r="C46" s="4"/>
      <c r="D46" s="4"/>
      <c r="E46" s="4"/>
      <c r="F46" s="4"/>
      <c r="G46" s="4"/>
      <c r="H46" s="4"/>
      <c r="I46" s="3" t="s">
        <v>961</v>
      </c>
      <c r="J46" s="131"/>
      <c r="K46" s="3"/>
      <c r="L46" s="424"/>
      <c r="M46" s="528"/>
    </row>
    <row r="47" spans="2:13" ht="13.8" thickBot="1" x14ac:dyDescent="0.3">
      <c r="B47" s="34"/>
      <c r="C47" s="6"/>
      <c r="D47" s="6"/>
      <c r="E47" s="6"/>
      <c r="F47" s="6"/>
      <c r="G47" s="6"/>
      <c r="H47" s="6"/>
      <c r="I47" s="6"/>
      <c r="J47" s="6"/>
      <c r="K47" s="6"/>
      <c r="L47" s="529" t="s">
        <v>325</v>
      </c>
      <c r="M47" s="530"/>
    </row>
    <row r="49" spans="8:8" x14ac:dyDescent="0.25">
      <c r="H49" s="4"/>
    </row>
  </sheetData>
  <mergeCells count="4">
    <mergeCell ref="C33:D33"/>
    <mergeCell ref="B4:L4"/>
    <mergeCell ref="B7:D7"/>
    <mergeCell ref="B6:M6"/>
  </mergeCells>
  <phoneticPr fontId="57" type="noConversion"/>
  <printOptions horizontalCentered="1"/>
  <pageMargins left="0.1" right="0.15" top="1" bottom="0.75" header="0.69" footer="0"/>
  <pageSetup scale="80" fitToHeight="15" orientation="landscape" r:id="rId1"/>
  <headerFooter alignWithMargins="0">
    <oddFooter>&amp;L&amp;"Times New Roman,Regular"&amp;9
Journal Entry Control Log
June 2016
&amp;R&amp;P of &amp;N
&amp;D   &amp;T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6"/>
  <sheetViews>
    <sheetView topLeftCell="B1" zoomScaleNormal="100" workbookViewId="0">
      <selection activeCell="H24" sqref="H24"/>
    </sheetView>
  </sheetViews>
  <sheetFormatPr defaultColWidth="7.88671875" defaultRowHeight="13.2" x14ac:dyDescent="0.25"/>
  <cols>
    <col min="1" max="1" width="7.88671875" style="1"/>
    <col min="2" max="2" width="8.109375" style="1" customWidth="1"/>
    <col min="3" max="3" width="54" style="1" customWidth="1"/>
    <col min="4" max="4" width="8" style="1" customWidth="1"/>
    <col min="5" max="5" width="9.5546875" style="1" customWidth="1"/>
    <col min="6" max="6" width="8.5546875" style="1" customWidth="1"/>
    <col min="7" max="9" width="7.109375" style="1" customWidth="1"/>
    <col min="10" max="10" width="1.44140625" style="1" customWidth="1"/>
    <col min="11" max="11" width="13.44140625" style="1" bestFit="1" customWidth="1"/>
    <col min="12" max="12" width="13.44140625" style="1" customWidth="1"/>
    <col min="13" max="13" width="4.44140625" style="1" customWidth="1"/>
    <col min="14" max="14" width="4.5546875" style="1" customWidth="1"/>
    <col min="15" max="16384" width="7.88671875" style="1"/>
  </cols>
  <sheetData>
    <row r="1" spans="2:14" ht="13.8" thickBot="1" x14ac:dyDescent="0.3">
      <c r="I1" s="406" t="s">
        <v>82</v>
      </c>
      <c r="K1" s="6"/>
      <c r="L1" s="6"/>
    </row>
    <row r="2" spans="2:14" ht="25.5" customHeight="1" thickBot="1" x14ac:dyDescent="0.3">
      <c r="I2" s="406" t="s">
        <v>85</v>
      </c>
      <c r="K2" s="6"/>
      <c r="L2" s="6"/>
    </row>
    <row r="3" spans="2:14" ht="13.8" thickBot="1" x14ac:dyDescent="0.3">
      <c r="B3" s="515"/>
      <c r="C3" s="515"/>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1290</v>
      </c>
      <c r="C7" s="2284"/>
      <c r="D7" s="2284"/>
      <c r="E7" s="2"/>
      <c r="F7" s="2"/>
      <c r="G7" s="2"/>
      <c r="H7" s="2"/>
      <c r="I7" s="2"/>
      <c r="J7" s="2"/>
      <c r="K7" s="2"/>
      <c r="L7" s="2"/>
      <c r="M7" s="46"/>
    </row>
    <row r="8" spans="2:14" x14ac:dyDescent="0.25">
      <c r="B8" s="10" t="s">
        <v>879</v>
      </c>
      <c r="C8" s="3"/>
      <c r="D8" s="3"/>
      <c r="E8" s="3"/>
      <c r="F8" s="4"/>
      <c r="G8" s="4"/>
      <c r="H8" s="83" t="s">
        <v>256</v>
      </c>
      <c r="I8" s="4"/>
      <c r="J8" s="4"/>
      <c r="K8" s="4"/>
      <c r="L8" s="4"/>
      <c r="M8" s="40"/>
      <c r="N8" s="5"/>
    </row>
    <row r="9" spans="2:14" x14ac:dyDescent="0.25">
      <c r="B9" s="47" t="s">
        <v>1269</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x14ac:dyDescent="0.25">
      <c r="B14" s="10"/>
      <c r="C14" s="4"/>
      <c r="D14" s="4"/>
      <c r="E14" s="4"/>
      <c r="F14" s="4"/>
      <c r="G14" s="4"/>
      <c r="H14" s="4"/>
      <c r="I14" s="4"/>
      <c r="J14" s="4"/>
      <c r="K14" s="4"/>
      <c r="L14" s="4"/>
      <c r="M14" s="40"/>
      <c r="N14" s="5"/>
    </row>
    <row r="15" spans="2:14" ht="13.8" thickBot="1" x14ac:dyDescent="0.3">
      <c r="B15" s="10"/>
      <c r="C15" s="4"/>
      <c r="D15" s="4"/>
      <c r="E15" s="4"/>
      <c r="F15" s="4"/>
      <c r="G15" s="4"/>
      <c r="H15" s="4"/>
      <c r="I15" s="4"/>
      <c r="J15" s="4"/>
      <c r="K15" s="4"/>
      <c r="L15" s="4"/>
      <c r="M15" s="40"/>
      <c r="N15" s="5"/>
    </row>
    <row r="16" spans="2:14" x14ac:dyDescent="0.25">
      <c r="B16" s="56" t="s">
        <v>1380</v>
      </c>
      <c r="C16" s="7" t="s">
        <v>1367</v>
      </c>
      <c r="D16" s="8" t="s">
        <v>1368</v>
      </c>
      <c r="E16" s="8" t="s">
        <v>1377</v>
      </c>
      <c r="F16" s="8" t="s">
        <v>1369</v>
      </c>
      <c r="G16" s="8" t="s">
        <v>1370</v>
      </c>
      <c r="H16" s="8" t="s">
        <v>1122</v>
      </c>
      <c r="I16" s="8" t="s">
        <v>1120</v>
      </c>
      <c r="J16" s="8"/>
      <c r="K16" s="8" t="s">
        <v>1371</v>
      </c>
      <c r="L16" s="9" t="s">
        <v>1371</v>
      </c>
      <c r="M16" s="40"/>
      <c r="N16" s="5"/>
    </row>
    <row r="17" spans="2:14" x14ac:dyDescent="0.25">
      <c r="B17" s="10"/>
      <c r="C17" s="10"/>
      <c r="D17" s="4"/>
      <c r="E17" s="4"/>
      <c r="F17" s="4"/>
      <c r="G17" s="4"/>
      <c r="H17" s="11" t="s">
        <v>1993</v>
      </c>
      <c r="I17" s="11" t="s">
        <v>1119</v>
      </c>
      <c r="J17" s="4"/>
      <c r="K17" s="11" t="s">
        <v>1372</v>
      </c>
      <c r="L17" s="12" t="s">
        <v>1373</v>
      </c>
      <c r="M17" s="40"/>
      <c r="N17" s="5"/>
    </row>
    <row r="18" spans="2:14" ht="6.75" customHeight="1" thickBot="1" x14ac:dyDescent="0.3">
      <c r="B18" s="10"/>
      <c r="C18" s="13"/>
      <c r="D18" s="14"/>
      <c r="E18" s="14"/>
      <c r="F18" s="14"/>
      <c r="G18" s="14"/>
      <c r="H18" s="14"/>
      <c r="I18" s="14"/>
      <c r="J18" s="14"/>
      <c r="K18" s="15"/>
      <c r="L18" s="16"/>
      <c r="M18" s="40"/>
      <c r="N18" s="5"/>
    </row>
    <row r="19" spans="2:14" ht="13.8" thickTop="1" x14ac:dyDescent="0.25">
      <c r="B19" s="10" t="s">
        <v>1375</v>
      </c>
      <c r="C19" s="899" t="s">
        <v>240</v>
      </c>
      <c r="D19" s="4" t="s">
        <v>262</v>
      </c>
      <c r="E19" s="4" t="s">
        <v>907</v>
      </c>
      <c r="F19" s="4" t="s">
        <v>262</v>
      </c>
      <c r="G19" s="4" t="s">
        <v>262</v>
      </c>
      <c r="H19" s="4">
        <v>2017</v>
      </c>
      <c r="I19" s="4"/>
      <c r="J19" s="4"/>
      <c r="K19" s="587">
        <v>244000</v>
      </c>
      <c r="L19" s="19"/>
      <c r="M19" s="40"/>
      <c r="N19" s="5"/>
    </row>
    <row r="20" spans="2:14" x14ac:dyDescent="0.25">
      <c r="B20" s="10"/>
      <c r="C20" s="899" t="s">
        <v>2056</v>
      </c>
      <c r="D20" s="4" t="s">
        <v>262</v>
      </c>
      <c r="E20" s="4" t="s">
        <v>907</v>
      </c>
      <c r="F20" s="4" t="s">
        <v>262</v>
      </c>
      <c r="G20" s="4" t="s">
        <v>262</v>
      </c>
      <c r="H20" s="612">
        <v>2017</v>
      </c>
      <c r="I20" s="4"/>
      <c r="J20" s="4"/>
      <c r="K20" s="22">
        <v>180000</v>
      </c>
      <c r="L20" s="23"/>
      <c r="M20" s="40"/>
      <c r="N20" s="5"/>
    </row>
    <row r="21" spans="2:14" x14ac:dyDescent="0.25">
      <c r="B21" s="10"/>
      <c r="C21" s="899" t="s">
        <v>2053</v>
      </c>
      <c r="D21" s="4" t="s">
        <v>262</v>
      </c>
      <c r="E21" s="4" t="s">
        <v>907</v>
      </c>
      <c r="F21" s="4" t="s">
        <v>262</v>
      </c>
      <c r="G21" s="4" t="s">
        <v>262</v>
      </c>
      <c r="H21" s="612">
        <v>2017</v>
      </c>
      <c r="I21" s="4"/>
      <c r="J21" s="4"/>
      <c r="K21" s="22"/>
      <c r="L21" s="23">
        <f>SUM(K19:K20)</f>
        <v>424000</v>
      </c>
      <c r="M21" s="40"/>
      <c r="N21" s="5"/>
    </row>
    <row r="22" spans="2:14" x14ac:dyDescent="0.25">
      <c r="B22" s="10"/>
      <c r="C22" s="830"/>
      <c r="D22" s="21"/>
      <c r="E22" s="21"/>
      <c r="F22" s="21"/>
      <c r="G22" s="21"/>
      <c r="H22" s="21"/>
      <c r="I22" s="21"/>
      <c r="J22" s="4"/>
      <c r="K22" s="24"/>
      <c r="L22" s="25"/>
      <c r="M22" s="40"/>
      <c r="N22" s="5"/>
    </row>
    <row r="23" spans="2:14" x14ac:dyDescent="0.25">
      <c r="B23" s="10" t="s">
        <v>1375</v>
      </c>
      <c r="C23" s="899" t="s">
        <v>2054</v>
      </c>
      <c r="D23" s="4" t="s">
        <v>262</v>
      </c>
      <c r="E23" s="4" t="s">
        <v>907</v>
      </c>
      <c r="F23" s="4" t="s">
        <v>262</v>
      </c>
      <c r="G23" s="4" t="s">
        <v>262</v>
      </c>
      <c r="H23" s="612">
        <v>2017</v>
      </c>
      <c r="I23" s="4"/>
      <c r="J23" s="4"/>
      <c r="K23" s="22">
        <v>244000</v>
      </c>
      <c r="L23" s="23"/>
      <c r="M23" s="40"/>
      <c r="N23" s="26"/>
    </row>
    <row r="24" spans="2:14" x14ac:dyDescent="0.25">
      <c r="B24" s="10"/>
      <c r="C24" s="899" t="s">
        <v>2055</v>
      </c>
      <c r="D24" s="4" t="s">
        <v>262</v>
      </c>
      <c r="E24" s="4" t="s">
        <v>907</v>
      </c>
      <c r="F24" s="4" t="s">
        <v>262</v>
      </c>
      <c r="G24" s="4" t="s">
        <v>262</v>
      </c>
      <c r="H24" s="612">
        <v>2017</v>
      </c>
      <c r="I24" s="4"/>
      <c r="J24" s="4"/>
      <c r="K24" s="22"/>
      <c r="L24" s="23">
        <v>244000</v>
      </c>
      <c r="M24" s="40"/>
      <c r="N24" s="5"/>
    </row>
    <row r="25" spans="2:14" ht="13.8" thickBot="1" x14ac:dyDescent="0.3">
      <c r="B25" s="10"/>
      <c r="C25" s="17"/>
      <c r="D25" s="4"/>
      <c r="E25" s="4"/>
      <c r="F25" s="4"/>
      <c r="G25" s="4"/>
      <c r="H25" s="4"/>
      <c r="I25" s="4"/>
      <c r="J25" s="4"/>
      <c r="K25" s="22"/>
      <c r="L25" s="23"/>
      <c r="M25" s="40"/>
      <c r="N25" s="5"/>
    </row>
    <row r="26" spans="2:14" x14ac:dyDescent="0.25">
      <c r="B26" s="10"/>
      <c r="C26" s="27"/>
      <c r="D26" s="28"/>
      <c r="E26" s="28"/>
      <c r="F26" s="28"/>
      <c r="G26" s="28"/>
      <c r="H26" s="28"/>
      <c r="I26" s="28"/>
      <c r="J26" s="29"/>
      <c r="K26" s="30"/>
      <c r="L26" s="31"/>
      <c r="M26" s="40"/>
      <c r="N26" s="5"/>
    </row>
    <row r="27" spans="2:14" ht="13.8" thickBot="1" x14ac:dyDescent="0.3">
      <c r="B27" s="10"/>
      <c r="C27" s="10"/>
      <c r="D27" s="4"/>
      <c r="E27" s="4"/>
      <c r="F27" s="4"/>
      <c r="G27" s="4"/>
      <c r="H27" s="4"/>
      <c r="I27" s="4"/>
      <c r="J27" s="4"/>
      <c r="K27" s="32">
        <f>SUM(K19:K24)</f>
        <v>668000</v>
      </c>
      <c r="L27" s="33">
        <f>SUM(L20:L26)</f>
        <v>668000</v>
      </c>
      <c r="M27" s="40"/>
      <c r="N27" s="84"/>
    </row>
    <row r="28" spans="2:14" ht="14.4" thickTop="1" thickBot="1" x14ac:dyDescent="0.3">
      <c r="B28" s="10"/>
      <c r="C28" s="34"/>
      <c r="D28" s="6"/>
      <c r="E28" s="6"/>
      <c r="F28" s="6"/>
      <c r="G28" s="6"/>
      <c r="H28" s="6"/>
      <c r="I28" s="6"/>
      <c r="J28" s="6"/>
      <c r="K28" s="35"/>
      <c r="L28" s="36">
        <f>+L27-K27</f>
        <v>0</v>
      </c>
      <c r="M28" s="40"/>
    </row>
    <row r="29" spans="2:14" x14ac:dyDescent="0.25">
      <c r="B29" s="10"/>
      <c r="C29" s="4"/>
      <c r="D29" s="4"/>
      <c r="E29" s="4"/>
      <c r="F29" s="4"/>
      <c r="G29" s="4"/>
      <c r="H29" s="4"/>
      <c r="I29" s="4"/>
      <c r="J29" s="4"/>
      <c r="K29" s="4"/>
      <c r="L29" s="4"/>
      <c r="M29" s="40"/>
    </row>
    <row r="30" spans="2:14" x14ac:dyDescent="0.25">
      <c r="B30" s="10"/>
      <c r="C30" s="2279" t="s">
        <v>1270</v>
      </c>
      <c r="D30" s="2279"/>
      <c r="E30" s="4"/>
      <c r="F30" s="4"/>
      <c r="G30" s="4"/>
      <c r="H30" s="4"/>
      <c r="I30" s="4"/>
      <c r="J30" s="4"/>
      <c r="K30" s="4"/>
      <c r="L30" s="37"/>
      <c r="M30" s="40"/>
    </row>
    <row r="31" spans="2:14" x14ac:dyDescent="0.25">
      <c r="B31" s="10"/>
      <c r="C31" s="4" t="s">
        <v>1418</v>
      </c>
      <c r="D31" s="4"/>
      <c r="E31" s="4"/>
      <c r="F31" s="4"/>
      <c r="G31" s="4"/>
      <c r="H31" s="4"/>
      <c r="I31" s="4"/>
      <c r="J31" s="4"/>
      <c r="K31" s="4"/>
      <c r="L31" s="37"/>
      <c r="M31" s="40"/>
    </row>
    <row r="32" spans="2:14" x14ac:dyDescent="0.25">
      <c r="B32" s="10"/>
      <c r="C32" s="4" t="s">
        <v>1425</v>
      </c>
      <c r="D32" s="4"/>
      <c r="E32" s="4"/>
      <c r="F32" s="4"/>
      <c r="G32" s="4"/>
      <c r="H32" s="4"/>
      <c r="I32" s="4"/>
      <c r="J32" s="4"/>
      <c r="K32" s="4"/>
      <c r="L32" s="37"/>
      <c r="M32" s="40"/>
    </row>
    <row r="33" spans="2:13" x14ac:dyDescent="0.25">
      <c r="B33" s="10"/>
      <c r="C33" s="4" t="s">
        <v>1419</v>
      </c>
      <c r="D33" s="4"/>
      <c r="E33" s="4"/>
      <c r="F33" s="4"/>
      <c r="G33" s="4"/>
      <c r="H33" s="4"/>
      <c r="I33" s="4"/>
      <c r="J33" s="4"/>
      <c r="K33" s="4"/>
      <c r="L33" s="37"/>
      <c r="M33" s="40"/>
    </row>
    <row r="34" spans="2:13" x14ac:dyDescent="0.25">
      <c r="B34" s="10"/>
      <c r="C34" s="4" t="s">
        <v>1420</v>
      </c>
      <c r="D34" s="4"/>
      <c r="E34" s="4"/>
      <c r="F34" s="4"/>
      <c r="G34" s="4"/>
      <c r="H34" s="4"/>
      <c r="I34" s="4"/>
      <c r="J34" s="4"/>
      <c r="K34" s="4"/>
      <c r="L34" s="37"/>
      <c r="M34" s="40"/>
    </row>
    <row r="35" spans="2:13" x14ac:dyDescent="0.25">
      <c r="B35" s="10"/>
      <c r="C35" s="4"/>
      <c r="D35" s="4"/>
      <c r="E35" s="4"/>
      <c r="F35" s="4"/>
      <c r="G35" s="4"/>
      <c r="H35" s="4"/>
      <c r="I35" s="4"/>
      <c r="J35" s="4"/>
      <c r="K35" s="4"/>
      <c r="L35" s="37"/>
      <c r="M35" s="40"/>
    </row>
    <row r="36" spans="2:13" x14ac:dyDescent="0.25">
      <c r="B36" s="10"/>
      <c r="C36" s="3" t="s">
        <v>63</v>
      </c>
      <c r="D36" s="4" t="s">
        <v>1426</v>
      </c>
      <c r="E36" s="4"/>
      <c r="F36" s="4"/>
      <c r="G36" s="4"/>
      <c r="H36" s="4"/>
      <c r="I36" s="4"/>
      <c r="J36" s="4"/>
      <c r="K36" s="4"/>
      <c r="L36" s="37"/>
      <c r="M36" s="40"/>
    </row>
    <row r="37" spans="2:13" x14ac:dyDescent="0.25">
      <c r="B37" s="10"/>
      <c r="C37" s="3"/>
      <c r="D37" s="4"/>
      <c r="E37" s="4"/>
      <c r="F37" s="4"/>
      <c r="G37" s="4"/>
      <c r="H37" s="4"/>
      <c r="I37" s="4"/>
      <c r="J37" s="4"/>
      <c r="K37" s="4"/>
      <c r="L37" s="37"/>
      <c r="M37" s="40"/>
    </row>
    <row r="38" spans="2:13" x14ac:dyDescent="0.25">
      <c r="B38" s="10"/>
      <c r="C38" s="3" t="s">
        <v>963</v>
      </c>
      <c r="D38" s="4" t="s">
        <v>1071</v>
      </c>
      <c r="E38" s="4"/>
      <c r="F38" s="4"/>
      <c r="G38" s="4"/>
      <c r="H38" s="4"/>
      <c r="I38" s="4"/>
      <c r="J38" s="4"/>
      <c r="K38" s="4"/>
      <c r="L38" s="37"/>
      <c r="M38" s="40"/>
    </row>
    <row r="39" spans="2:13" x14ac:dyDescent="0.25">
      <c r="B39" s="10"/>
      <c r="C39" s="3" t="s">
        <v>1026</v>
      </c>
      <c r="D39" s="4" t="s">
        <v>1421</v>
      </c>
      <c r="E39" s="4"/>
      <c r="F39" s="4"/>
      <c r="G39" s="4"/>
      <c r="H39" s="4"/>
      <c r="I39" s="4"/>
      <c r="J39" s="4"/>
      <c r="K39" s="4"/>
      <c r="L39" s="37"/>
      <c r="M39" s="40"/>
    </row>
    <row r="40" spans="2:13" x14ac:dyDescent="0.25">
      <c r="B40" s="10"/>
      <c r="C40" s="3" t="s">
        <v>255</v>
      </c>
      <c r="D40" s="4"/>
      <c r="E40" s="4"/>
      <c r="F40" s="4"/>
      <c r="G40" s="4"/>
      <c r="H40" s="4"/>
      <c r="I40" s="4"/>
      <c r="J40" s="4"/>
      <c r="K40" s="4"/>
      <c r="L40" s="37"/>
      <c r="M40" s="40"/>
    </row>
    <row r="41" spans="2:13" x14ac:dyDescent="0.25">
      <c r="B41" s="10"/>
      <c r="C41" s="3"/>
      <c r="D41" s="4"/>
      <c r="E41" s="4"/>
      <c r="F41" s="4"/>
      <c r="G41" s="4"/>
      <c r="H41" s="4"/>
      <c r="I41" s="4"/>
      <c r="J41" s="4"/>
      <c r="K41" s="4"/>
      <c r="L41" s="37"/>
      <c r="M41" s="40"/>
    </row>
    <row r="42" spans="2:13" x14ac:dyDescent="0.25">
      <c r="B42" s="10"/>
      <c r="C42" s="3" t="s">
        <v>64</v>
      </c>
      <c r="D42" s="4" t="s">
        <v>878</v>
      </c>
      <c r="E42" s="4"/>
      <c r="F42" s="4"/>
      <c r="G42" s="4"/>
      <c r="H42" s="4"/>
      <c r="I42" s="3" t="s">
        <v>960</v>
      </c>
      <c r="J42" s="131"/>
      <c r="K42" s="3"/>
      <c r="L42" s="492">
        <v>39930</v>
      </c>
      <c r="M42" s="40"/>
    </row>
    <row r="43" spans="2:13" x14ac:dyDescent="0.25">
      <c r="B43" s="10"/>
      <c r="C43" s="4"/>
      <c r="D43" s="4"/>
      <c r="E43" s="4"/>
      <c r="F43" s="4"/>
      <c r="G43" s="4"/>
      <c r="H43" s="4"/>
      <c r="I43" s="3" t="s">
        <v>961</v>
      </c>
      <c r="J43" s="131"/>
      <c r="K43" s="3"/>
      <c r="L43" s="4"/>
      <c r="M43" s="40"/>
    </row>
    <row r="44" spans="2:13" ht="13.8" thickBot="1" x14ac:dyDescent="0.3">
      <c r="B44" s="34"/>
      <c r="C44" s="6"/>
      <c r="D44" s="6"/>
      <c r="E44" s="6"/>
      <c r="F44" s="6"/>
      <c r="G44" s="6"/>
      <c r="H44" s="6"/>
      <c r="I44" s="6"/>
      <c r="J44" s="6"/>
      <c r="K44" s="6"/>
      <c r="L44" s="85"/>
      <c r="M44" s="50"/>
    </row>
    <row r="46" spans="2:13" x14ac:dyDescent="0.25">
      <c r="H46" s="4"/>
    </row>
  </sheetData>
  <mergeCells count="5">
    <mergeCell ref="B4:L4"/>
    <mergeCell ref="B7:D7"/>
    <mergeCell ref="C30:D30"/>
    <mergeCell ref="B6:M6"/>
    <mergeCell ref="B5:M5"/>
  </mergeCells>
  <phoneticPr fontId="57" type="noConversion"/>
  <printOptions horizontalCentered="1"/>
  <pageMargins left="0.1" right="0.15" top="1" bottom="0.75" header="0.69" footer="0"/>
  <pageSetup scale="84" fitToHeight="15" orientation="landscape" r:id="rId1"/>
  <headerFooter alignWithMargins="0">
    <oddFooter>&amp;L&amp;"Times New Roman,Regular"&amp;9
Journal Entry Control Log
June 2016
&amp;R&amp;P of &amp;N
&amp;D   &amp;T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N60"/>
  <sheetViews>
    <sheetView zoomScaleNormal="100" workbookViewId="0">
      <selection activeCell="H21" sqref="H21"/>
    </sheetView>
  </sheetViews>
  <sheetFormatPr defaultColWidth="7.88671875" defaultRowHeight="13.2" x14ac:dyDescent="0.25"/>
  <cols>
    <col min="1" max="1" width="5" style="1" customWidth="1"/>
    <col min="2" max="2" width="12.109375" style="1" customWidth="1"/>
    <col min="3" max="3" width="46.5546875" style="1" customWidth="1"/>
    <col min="4" max="8" width="7.109375" style="1" customWidth="1"/>
    <col min="9" max="9" width="1.109375" style="607" customWidth="1"/>
    <col min="10" max="10" width="7.109375" style="1" customWidth="1"/>
    <col min="11" max="11" width="1.109375" style="1" customWidth="1"/>
    <col min="12" max="12" width="16.5546875" style="1" customWidth="1"/>
    <col min="13" max="13" width="30" style="1" customWidth="1"/>
    <col min="14" max="16384" width="7.88671875" style="1"/>
  </cols>
  <sheetData>
    <row r="1" spans="2:13" ht="13.8" thickBot="1" x14ac:dyDescent="0.3">
      <c r="B1" s="424"/>
      <c r="C1" s="424"/>
      <c r="D1" s="424"/>
      <c r="E1" s="424"/>
      <c r="F1" s="424"/>
      <c r="G1" s="424"/>
      <c r="H1" s="424"/>
      <c r="J1" s="406" t="s">
        <v>82</v>
      </c>
      <c r="L1" s="6"/>
      <c r="M1" s="6"/>
    </row>
    <row r="2" spans="2:13" ht="25.5" customHeight="1" thickBot="1" x14ac:dyDescent="0.3">
      <c r="B2" s="424"/>
      <c r="C2" s="424"/>
      <c r="D2" s="424"/>
      <c r="E2" s="424"/>
      <c r="F2" s="424"/>
      <c r="G2" s="424"/>
      <c r="H2" s="424"/>
      <c r="J2" s="406" t="s">
        <v>85</v>
      </c>
      <c r="L2" s="6"/>
      <c r="M2" s="6"/>
    </row>
    <row r="3" spans="2:13" s="607" customFormat="1" ht="25.5" customHeight="1" x14ac:dyDescent="0.25">
      <c r="B3" s="424"/>
      <c r="C3" s="424"/>
      <c r="D3" s="424"/>
      <c r="E3" s="424"/>
      <c r="F3" s="424"/>
      <c r="G3" s="424"/>
      <c r="H3" s="424"/>
      <c r="J3" s="406"/>
      <c r="L3" s="612"/>
      <c r="M3" s="612"/>
    </row>
    <row r="4" spans="2:13" ht="13.8" thickBot="1" x14ac:dyDescent="0.3">
      <c r="B4" s="304"/>
      <c r="C4" s="304"/>
      <c r="D4" s="305"/>
      <c r="E4" s="305"/>
      <c r="F4" s="305"/>
      <c r="G4" s="305"/>
      <c r="H4" s="305"/>
      <c r="I4" s="305"/>
      <c r="J4" s="305"/>
      <c r="K4" s="305"/>
      <c r="L4" s="305"/>
      <c r="M4" s="305"/>
    </row>
    <row r="5" spans="2:13" ht="15.6" x14ac:dyDescent="0.3">
      <c r="B5" s="2271" t="s">
        <v>1374</v>
      </c>
      <c r="C5" s="2287"/>
      <c r="D5" s="2287"/>
      <c r="E5" s="2287"/>
      <c r="F5" s="2287"/>
      <c r="G5" s="2287"/>
      <c r="H5" s="2287"/>
      <c r="I5" s="2287"/>
      <c r="J5" s="2287"/>
      <c r="K5" s="2287"/>
      <c r="L5" s="2287"/>
      <c r="M5" s="2288"/>
    </row>
    <row r="6" spans="2:13" ht="15.6" x14ac:dyDescent="0.3">
      <c r="B6" s="2274" t="s">
        <v>1378</v>
      </c>
      <c r="C6" s="2275"/>
      <c r="D6" s="2275"/>
      <c r="E6" s="2275"/>
      <c r="F6" s="2275"/>
      <c r="G6" s="2275"/>
      <c r="H6" s="2275"/>
      <c r="I6" s="2275"/>
      <c r="J6" s="2275"/>
      <c r="K6" s="2275"/>
      <c r="L6" s="2275"/>
      <c r="M6" s="2295"/>
    </row>
    <row r="7" spans="2:13" ht="15.6" x14ac:dyDescent="0.3">
      <c r="B7" s="2283" t="s">
        <v>258</v>
      </c>
      <c r="C7" s="2284"/>
      <c r="D7" s="2284"/>
      <c r="E7" s="1347"/>
      <c r="F7" s="1347"/>
      <c r="G7" s="1347"/>
      <c r="H7" s="1347"/>
      <c r="I7" s="1470"/>
      <c r="J7" s="1347"/>
      <c r="K7" s="1347"/>
      <c r="L7" s="1347"/>
      <c r="M7" s="1358"/>
    </row>
    <row r="8" spans="2:13" ht="15.6" x14ac:dyDescent="0.3">
      <c r="B8" s="10" t="s">
        <v>259</v>
      </c>
      <c r="C8" s="609"/>
      <c r="D8" s="609"/>
      <c r="E8" s="1347"/>
      <c r="F8" s="1347"/>
      <c r="G8" s="83" t="s">
        <v>967</v>
      </c>
      <c r="H8" s="612"/>
      <c r="I8" s="612"/>
      <c r="J8" s="612"/>
      <c r="K8" s="612"/>
      <c r="L8" s="612"/>
      <c r="M8" s="1358"/>
    </row>
    <row r="9" spans="2:13" x14ac:dyDescent="0.25">
      <c r="B9" s="47" t="s">
        <v>291</v>
      </c>
      <c r="C9" s="609"/>
      <c r="D9" s="609"/>
      <c r="E9" s="609"/>
      <c r="F9" s="612"/>
      <c r="G9" s="612"/>
      <c r="H9" s="612"/>
      <c r="I9" s="612"/>
      <c r="J9" s="612"/>
      <c r="K9" s="612"/>
      <c r="L9" s="612"/>
      <c r="M9" s="40"/>
    </row>
    <row r="10" spans="2:13" x14ac:dyDescent="0.25">
      <c r="B10" s="10"/>
      <c r="C10" s="612"/>
      <c r="D10" s="612"/>
      <c r="E10" s="612"/>
      <c r="F10" s="612"/>
      <c r="G10" s="612"/>
      <c r="H10" s="612"/>
      <c r="I10" s="612"/>
      <c r="J10" s="612"/>
      <c r="K10" s="612"/>
      <c r="L10" s="612"/>
      <c r="M10" s="40"/>
    </row>
    <row r="11" spans="2:13" x14ac:dyDescent="0.25">
      <c r="B11" s="10"/>
      <c r="C11" s="612"/>
      <c r="D11" s="612"/>
      <c r="E11" s="612"/>
      <c r="F11" s="612"/>
      <c r="G11" s="612"/>
      <c r="H11" s="612"/>
      <c r="I11" s="612"/>
      <c r="J11" s="612"/>
      <c r="K11" s="612"/>
      <c r="L11" s="612"/>
      <c r="M11" s="40"/>
    </row>
    <row r="12" spans="2:13" ht="13.8" thickBot="1" x14ac:dyDescent="0.3">
      <c r="B12" s="10"/>
      <c r="C12" s="6" t="s">
        <v>1366</v>
      </c>
      <c r="D12" s="6"/>
      <c r="E12" s="6"/>
      <c r="F12" s="6" t="s">
        <v>1408</v>
      </c>
      <c r="G12" s="6"/>
      <c r="H12" s="6"/>
      <c r="I12" s="6"/>
      <c r="J12" s="6"/>
      <c r="K12" s="6"/>
      <c r="L12" s="6"/>
      <c r="M12" s="50"/>
    </row>
    <row r="13" spans="2:13" x14ac:dyDescent="0.25">
      <c r="B13" s="10"/>
      <c r="C13" s="612"/>
      <c r="D13" s="612"/>
      <c r="E13" s="612"/>
      <c r="F13" s="612"/>
      <c r="G13" s="612"/>
      <c r="H13" s="612"/>
      <c r="I13" s="612"/>
      <c r="J13" s="612"/>
      <c r="K13" s="612"/>
      <c r="L13" s="612"/>
      <c r="M13" s="40"/>
    </row>
    <row r="14" spans="2:13" ht="13.8" thickBot="1" x14ac:dyDescent="0.3">
      <c r="B14" s="10"/>
      <c r="C14" s="612"/>
      <c r="D14" s="612"/>
      <c r="E14" s="612"/>
      <c r="F14" s="612"/>
      <c r="G14" s="612"/>
      <c r="H14" s="612"/>
      <c r="I14" s="612"/>
      <c r="J14" s="612"/>
      <c r="K14" s="612"/>
      <c r="L14" s="612"/>
      <c r="M14" s="40"/>
    </row>
    <row r="15" spans="2:13" x14ac:dyDescent="0.25">
      <c r="B15" s="48" t="s">
        <v>1380</v>
      </c>
      <c r="C15" s="770" t="s">
        <v>1367</v>
      </c>
      <c r="D15" s="771" t="s">
        <v>1368</v>
      </c>
      <c r="E15" s="771" t="s">
        <v>1377</v>
      </c>
      <c r="F15" s="771" t="s">
        <v>1369</v>
      </c>
      <c r="G15" s="771" t="s">
        <v>1370</v>
      </c>
      <c r="H15" s="771" t="s">
        <v>1122</v>
      </c>
      <c r="I15" s="771"/>
      <c r="J15" s="771" t="s">
        <v>1120</v>
      </c>
      <c r="K15" s="771"/>
      <c r="L15" s="771" t="s">
        <v>1371</v>
      </c>
      <c r="M15" s="772" t="s">
        <v>1371</v>
      </c>
    </row>
    <row r="16" spans="2:13" x14ac:dyDescent="0.25">
      <c r="B16" s="10"/>
      <c r="C16" s="10"/>
      <c r="D16" s="612"/>
      <c r="E16" s="612"/>
      <c r="F16" s="612"/>
      <c r="G16" s="612"/>
      <c r="H16" s="1352" t="s">
        <v>1993</v>
      </c>
      <c r="I16" s="612"/>
      <c r="J16" s="1352" t="s">
        <v>1119</v>
      </c>
      <c r="K16" s="612"/>
      <c r="L16" s="1352" t="s">
        <v>1372</v>
      </c>
      <c r="M16" s="12" t="s">
        <v>1373</v>
      </c>
    </row>
    <row r="17" spans="2:14" x14ac:dyDescent="0.25">
      <c r="B17" s="10"/>
      <c r="C17" s="10"/>
      <c r="D17" s="612"/>
      <c r="E17" s="612"/>
      <c r="F17" s="612"/>
      <c r="G17" s="612"/>
      <c r="H17" s="612"/>
      <c r="I17" s="612"/>
      <c r="J17" s="612"/>
      <c r="K17" s="612"/>
      <c r="L17" s="1364"/>
      <c r="M17" s="39"/>
    </row>
    <row r="18" spans="2:14" x14ac:dyDescent="0.25">
      <c r="B18" s="562" t="s">
        <v>1386</v>
      </c>
      <c r="C18" s="1349" t="s">
        <v>1404</v>
      </c>
      <c r="D18" s="612" t="s">
        <v>1403</v>
      </c>
      <c r="E18" s="612"/>
      <c r="F18" s="612"/>
      <c r="G18" s="612"/>
      <c r="H18" s="612"/>
      <c r="I18" s="612"/>
      <c r="J18" s="612"/>
      <c r="K18" s="612"/>
      <c r="L18" s="18"/>
      <c r="M18" s="825"/>
    </row>
    <row r="19" spans="2:14" x14ac:dyDescent="0.25">
      <c r="B19" s="10"/>
      <c r="C19" s="1107" t="s">
        <v>1092</v>
      </c>
      <c r="D19" s="1364">
        <v>20000</v>
      </c>
      <c r="E19" s="1364"/>
      <c r="F19" s="1364" t="s">
        <v>1403</v>
      </c>
      <c r="G19" s="1364" t="s">
        <v>1403</v>
      </c>
      <c r="H19" s="1364">
        <v>2017</v>
      </c>
      <c r="I19" s="612"/>
      <c r="J19" s="1364" t="s">
        <v>1391</v>
      </c>
      <c r="K19" s="612"/>
      <c r="L19" s="824">
        <v>8000</v>
      </c>
      <c r="M19" s="827"/>
    </row>
    <row r="20" spans="2:14" x14ac:dyDescent="0.25">
      <c r="B20" s="562" t="s">
        <v>1386</v>
      </c>
      <c r="C20" s="1349" t="s">
        <v>1826</v>
      </c>
      <c r="D20" s="1364"/>
      <c r="E20" s="1364"/>
      <c r="F20" s="1364"/>
      <c r="G20" s="1364"/>
      <c r="H20" s="1364"/>
      <c r="I20" s="612"/>
      <c r="J20" s="1364"/>
      <c r="K20" s="612"/>
      <c r="L20" s="828"/>
      <c r="M20" s="829"/>
    </row>
    <row r="21" spans="2:14" x14ac:dyDescent="0.25">
      <c r="B21" s="10"/>
      <c r="C21" s="1363" t="s">
        <v>1091</v>
      </c>
      <c r="D21" s="1364">
        <v>20000</v>
      </c>
      <c r="E21" s="1364"/>
      <c r="F21" s="1364" t="s">
        <v>1403</v>
      </c>
      <c r="G21" s="1364" t="s">
        <v>1403</v>
      </c>
      <c r="H21" s="1364">
        <v>2017</v>
      </c>
      <c r="I21" s="612"/>
      <c r="J21" s="1364" t="s">
        <v>1391</v>
      </c>
      <c r="K21" s="612"/>
      <c r="L21" s="824"/>
      <c r="M21" s="829">
        <v>8000</v>
      </c>
    </row>
    <row r="22" spans="2:14" s="607" customFormat="1" x14ac:dyDescent="0.25">
      <c r="B22" s="10"/>
      <c r="C22" s="1363"/>
      <c r="D22" s="1364"/>
      <c r="E22" s="1364"/>
      <c r="F22" s="1364"/>
      <c r="G22" s="1364"/>
      <c r="H22" s="1364"/>
      <c r="I22" s="612"/>
      <c r="J22" s="1364"/>
      <c r="K22" s="612"/>
      <c r="L22" s="824"/>
      <c r="M22" s="827"/>
    </row>
    <row r="23" spans="2:14" x14ac:dyDescent="0.25">
      <c r="B23" s="10"/>
      <c r="C23" s="1363"/>
      <c r="D23" s="1364"/>
      <c r="E23" s="1364"/>
      <c r="F23" s="1364"/>
      <c r="G23" s="1364"/>
      <c r="H23" s="1364"/>
      <c r="I23" s="612"/>
      <c r="J23" s="1364"/>
      <c r="K23" s="612"/>
      <c r="L23" s="61"/>
      <c r="M23" s="62"/>
    </row>
    <row r="24" spans="2:14" ht="13.8" thickBot="1" x14ac:dyDescent="0.3">
      <c r="B24" s="10"/>
      <c r="C24" s="1388" t="s">
        <v>1648</v>
      </c>
      <c r="D24" s="612"/>
      <c r="E24" s="612"/>
      <c r="F24" s="612"/>
      <c r="G24" s="612"/>
      <c r="H24" s="612"/>
      <c r="I24" s="612"/>
      <c r="J24" s="612"/>
      <c r="K24" s="612"/>
      <c r="L24" s="32">
        <f>SUM(L19:L23)</f>
        <v>8000</v>
      </c>
      <c r="M24" s="1443">
        <f>SUM(M19:M23)</f>
        <v>8000</v>
      </c>
    </row>
    <row r="25" spans="2:14" ht="14.4" thickTop="1" thickBot="1" x14ac:dyDescent="0.3">
      <c r="B25" s="10"/>
      <c r="C25" s="34"/>
      <c r="D25" s="6"/>
      <c r="E25" s="6"/>
      <c r="F25" s="6"/>
      <c r="G25" s="6"/>
      <c r="H25" s="6"/>
      <c r="I25" s="6"/>
      <c r="J25" s="6"/>
      <c r="K25" s="6"/>
      <c r="L25" s="35"/>
      <c r="M25" s="1444">
        <f>+M24-L24</f>
        <v>0</v>
      </c>
    </row>
    <row r="26" spans="2:14" x14ac:dyDescent="0.25">
      <c r="B26" s="10"/>
      <c r="C26" s="612"/>
      <c r="D26" s="612"/>
      <c r="E26" s="612"/>
      <c r="F26" s="612"/>
      <c r="G26" s="612"/>
      <c r="H26" s="612"/>
      <c r="I26" s="612"/>
      <c r="J26" s="612"/>
      <c r="K26" s="612"/>
      <c r="L26" s="612"/>
      <c r="M26" s="40"/>
      <c r="N26" s="4"/>
    </row>
    <row r="27" spans="2:14" x14ac:dyDescent="0.25">
      <c r="B27" s="10"/>
      <c r="C27" s="2279" t="s">
        <v>1409</v>
      </c>
      <c r="D27" s="2279"/>
      <c r="E27" s="612"/>
      <c r="F27" s="612"/>
      <c r="G27" s="612"/>
      <c r="H27" s="612"/>
      <c r="I27" s="612"/>
      <c r="J27" s="612"/>
      <c r="K27" s="612"/>
      <c r="L27" s="612"/>
      <c r="M27" s="619"/>
      <c r="N27" s="4"/>
    </row>
    <row r="28" spans="2:14" x14ac:dyDescent="0.25">
      <c r="B28" s="10"/>
      <c r="C28" s="41" t="s">
        <v>1334</v>
      </c>
      <c r="D28" s="41"/>
      <c r="E28" s="41"/>
      <c r="F28" s="41"/>
      <c r="G28" s="41"/>
      <c r="H28" s="41"/>
      <c r="I28" s="41"/>
      <c r="J28" s="41"/>
      <c r="K28" s="41"/>
      <c r="L28" s="41"/>
      <c r="M28" s="1389"/>
      <c r="N28" s="4"/>
    </row>
    <row r="29" spans="2:14" ht="14.25" customHeight="1" x14ac:dyDescent="0.25">
      <c r="B29" s="10"/>
      <c r="C29" s="1073" t="s">
        <v>1827</v>
      </c>
      <c r="D29" s="1073"/>
      <c r="E29" s="1073"/>
      <c r="F29" s="1073"/>
      <c r="G29" s="1073"/>
      <c r="H29" s="1073"/>
      <c r="I29" s="1073"/>
      <c r="J29" s="1073"/>
      <c r="K29" s="1073"/>
      <c r="L29" s="1073"/>
      <c r="M29" s="1389"/>
      <c r="N29" s="4"/>
    </row>
    <row r="30" spans="2:14" s="4" customFormat="1" x14ac:dyDescent="0.25">
      <c r="B30" s="10"/>
      <c r="C30" s="1073" t="s">
        <v>1876</v>
      </c>
      <c r="D30" s="1075"/>
      <c r="E30" s="1075"/>
      <c r="F30" s="1075"/>
      <c r="G30" s="1075"/>
      <c r="H30" s="1075"/>
      <c r="I30" s="1073"/>
      <c r="J30" s="1075"/>
      <c r="K30" s="1073"/>
      <c r="L30" s="1073"/>
      <c r="M30" s="1389"/>
    </row>
    <row r="31" spans="2:14" x14ac:dyDescent="0.25">
      <c r="B31" s="10"/>
      <c r="C31" s="41" t="s">
        <v>1878</v>
      </c>
      <c r="D31" s="41"/>
      <c r="E31" s="41"/>
      <c r="F31" s="41"/>
      <c r="G31" s="41"/>
      <c r="H31" s="41"/>
      <c r="I31" s="41"/>
      <c r="J31" s="41"/>
      <c r="K31" s="41"/>
      <c r="L31" s="41"/>
      <c r="M31" s="1389"/>
      <c r="N31" s="4"/>
    </row>
    <row r="32" spans="2:14" x14ac:dyDescent="0.25">
      <c r="B32" s="10"/>
      <c r="C32" s="41" t="s">
        <v>1877</v>
      </c>
      <c r="D32" s="41"/>
      <c r="E32" s="41"/>
      <c r="F32" s="41"/>
      <c r="G32" s="41"/>
      <c r="H32" s="41"/>
      <c r="I32" s="41"/>
      <c r="J32" s="41"/>
      <c r="K32" s="41"/>
      <c r="L32" s="41"/>
      <c r="M32" s="1389"/>
      <c r="N32" s="4"/>
    </row>
    <row r="33" spans="2:14" s="607" customFormat="1" x14ac:dyDescent="0.25">
      <c r="B33" s="10"/>
      <c r="C33" s="41"/>
      <c r="D33" s="41"/>
      <c r="E33" s="41"/>
      <c r="F33" s="41"/>
      <c r="G33" s="41"/>
      <c r="H33" s="41"/>
      <c r="I33" s="41"/>
      <c r="J33" s="41"/>
      <c r="K33" s="41"/>
      <c r="L33" s="41"/>
      <c r="M33" s="1389"/>
      <c r="N33" s="612"/>
    </row>
    <row r="34" spans="2:14" s="607" customFormat="1" x14ac:dyDescent="0.25">
      <c r="B34" s="10"/>
      <c r="C34" s="41"/>
      <c r="D34" s="41"/>
      <c r="E34" s="41"/>
      <c r="F34" s="41"/>
      <c r="G34" s="41"/>
      <c r="H34" s="41"/>
      <c r="I34" s="41"/>
      <c r="J34" s="41"/>
      <c r="K34" s="41"/>
      <c r="L34" s="41"/>
      <c r="M34" s="1389"/>
      <c r="N34" s="612"/>
    </row>
    <row r="35" spans="2:14" ht="12" customHeight="1" x14ac:dyDescent="0.25">
      <c r="B35" s="10"/>
      <c r="C35" s="417" t="s">
        <v>1358</v>
      </c>
      <c r="D35" s="417"/>
      <c r="E35" s="41"/>
      <c r="F35" s="41"/>
      <c r="G35" s="41"/>
      <c r="H35" s="41"/>
      <c r="I35" s="41"/>
      <c r="J35" s="41"/>
      <c r="K35" s="41"/>
      <c r="L35" s="41"/>
      <c r="M35" s="1389"/>
      <c r="N35" s="4"/>
    </row>
    <row r="36" spans="2:14" ht="12" customHeight="1" x14ac:dyDescent="0.25">
      <c r="B36" s="10"/>
      <c r="C36" s="417" t="s">
        <v>1357</v>
      </c>
      <c r="D36" s="417"/>
      <c r="E36" s="41"/>
      <c r="F36" s="41"/>
      <c r="G36" s="41"/>
      <c r="H36" s="41"/>
      <c r="I36" s="41"/>
      <c r="J36" s="41"/>
      <c r="K36" s="41"/>
      <c r="L36" s="41"/>
      <c r="M36" s="1389"/>
      <c r="N36" s="4"/>
    </row>
    <row r="37" spans="2:14" ht="5.25" customHeight="1" x14ac:dyDescent="0.25">
      <c r="B37" s="10"/>
      <c r="C37" s="41"/>
      <c r="D37" s="41"/>
      <c r="E37" s="41"/>
      <c r="F37" s="41"/>
      <c r="G37" s="41"/>
      <c r="H37" s="41"/>
      <c r="I37" s="41"/>
      <c r="J37" s="41"/>
      <c r="K37" s="41"/>
      <c r="L37" s="41"/>
      <c r="M37" s="1389"/>
      <c r="N37" s="4"/>
    </row>
    <row r="38" spans="2:14" x14ac:dyDescent="0.25">
      <c r="B38" s="10"/>
      <c r="C38" s="609" t="s">
        <v>962</v>
      </c>
      <c r="D38" s="609"/>
      <c r="E38" s="612"/>
      <c r="F38" s="612" t="s">
        <v>1093</v>
      </c>
      <c r="G38" s="612"/>
      <c r="H38" s="612"/>
      <c r="I38" s="612"/>
      <c r="J38" s="612"/>
      <c r="K38" s="612"/>
      <c r="L38" s="612"/>
      <c r="M38" s="619"/>
      <c r="N38" s="4"/>
    </row>
    <row r="39" spans="2:14" ht="6.75" customHeight="1" x14ac:dyDescent="0.25">
      <c r="B39" s="10"/>
      <c r="C39" s="609"/>
      <c r="D39" s="609"/>
      <c r="E39" s="612"/>
      <c r="F39" s="612"/>
      <c r="G39" s="612"/>
      <c r="H39" s="612"/>
      <c r="I39" s="612"/>
      <c r="J39" s="612"/>
      <c r="K39" s="612"/>
      <c r="L39" s="612"/>
      <c r="M39" s="619"/>
      <c r="N39" s="4"/>
    </row>
    <row r="40" spans="2:14" x14ac:dyDescent="0.25">
      <c r="B40" s="10"/>
      <c r="C40" s="609" t="s">
        <v>963</v>
      </c>
      <c r="D40" s="609"/>
      <c r="E40" s="612"/>
      <c r="F40" s="612" t="s">
        <v>1071</v>
      </c>
      <c r="G40" s="612"/>
      <c r="H40" s="612"/>
      <c r="I40" s="612"/>
      <c r="J40" s="612"/>
      <c r="K40" s="612"/>
      <c r="L40" s="612"/>
      <c r="M40" s="619"/>
      <c r="N40" s="4"/>
    </row>
    <row r="41" spans="2:14" x14ac:dyDescent="0.25">
      <c r="B41" s="10"/>
      <c r="C41" s="609" t="s">
        <v>964</v>
      </c>
      <c r="D41" s="609"/>
      <c r="E41" s="612"/>
      <c r="F41" s="612"/>
      <c r="G41" s="612"/>
      <c r="H41" s="612"/>
      <c r="I41" s="612"/>
      <c r="J41" s="612"/>
      <c r="K41" s="612"/>
      <c r="L41" s="612"/>
      <c r="M41" s="619"/>
      <c r="N41" s="4"/>
    </row>
    <row r="42" spans="2:14" x14ac:dyDescent="0.25">
      <c r="B42" s="10"/>
      <c r="C42" s="609" t="s">
        <v>965</v>
      </c>
      <c r="D42" s="609"/>
      <c r="E42" s="612"/>
      <c r="F42" s="612"/>
      <c r="G42" s="612"/>
      <c r="H42" s="612"/>
      <c r="I42" s="612"/>
      <c r="J42" s="612"/>
      <c r="K42" s="612"/>
      <c r="L42" s="612"/>
      <c r="M42" s="619"/>
      <c r="N42" s="4"/>
    </row>
    <row r="43" spans="2:14" ht="7.5" customHeight="1" x14ac:dyDescent="0.25">
      <c r="B43" s="10"/>
      <c r="C43" s="609"/>
      <c r="D43" s="609"/>
      <c r="E43" s="612"/>
      <c r="F43" s="612"/>
      <c r="G43" s="612"/>
      <c r="H43" s="612"/>
      <c r="I43" s="612"/>
      <c r="J43" s="612"/>
      <c r="K43" s="612"/>
      <c r="L43" s="612"/>
      <c r="M43" s="619"/>
      <c r="N43" s="4"/>
    </row>
    <row r="44" spans="2:14" x14ac:dyDescent="0.25">
      <c r="B44" s="10"/>
      <c r="C44" s="609" t="s">
        <v>64</v>
      </c>
      <c r="D44" s="609"/>
      <c r="E44" s="295"/>
      <c r="F44" s="612" t="s">
        <v>761</v>
      </c>
      <c r="G44" s="612"/>
      <c r="H44" s="612"/>
      <c r="I44" s="612"/>
      <c r="J44" s="612"/>
      <c r="K44" s="612"/>
      <c r="L44" s="612"/>
      <c r="M44" s="40"/>
      <c r="N44" s="4"/>
    </row>
    <row r="45" spans="2:14" x14ac:dyDescent="0.25">
      <c r="B45" s="10"/>
      <c r="C45" s="612"/>
      <c r="D45" s="612"/>
      <c r="E45" s="612"/>
      <c r="F45" s="612" t="s">
        <v>1089</v>
      </c>
      <c r="G45" s="612"/>
      <c r="H45" s="612"/>
      <c r="I45" s="612"/>
      <c r="J45" s="612"/>
      <c r="K45" s="612"/>
      <c r="L45" s="612"/>
      <c r="M45" s="40"/>
      <c r="N45" s="4"/>
    </row>
    <row r="46" spans="2:14" x14ac:dyDescent="0.25">
      <c r="B46" s="10"/>
      <c r="C46" s="612"/>
      <c r="D46" s="612"/>
      <c r="E46" s="612"/>
      <c r="F46" s="612"/>
      <c r="G46" s="612"/>
      <c r="H46" s="612"/>
      <c r="I46" s="609"/>
      <c r="J46" s="609" t="s">
        <v>960</v>
      </c>
      <c r="K46" s="609"/>
      <c r="L46" s="609"/>
      <c r="M46" s="763">
        <v>39552</v>
      </c>
      <c r="N46" s="4"/>
    </row>
    <row r="47" spans="2:14" x14ac:dyDescent="0.25">
      <c r="B47" s="10"/>
      <c r="C47" s="41"/>
      <c r="D47" s="41"/>
      <c r="E47" s="41"/>
      <c r="F47" s="41"/>
      <c r="G47" s="41"/>
      <c r="H47" s="41"/>
      <c r="I47" s="609"/>
      <c r="J47" s="609" t="s">
        <v>961</v>
      </c>
      <c r="K47" s="609"/>
      <c r="L47" s="609"/>
      <c r="M47" s="621" t="s">
        <v>1356</v>
      </c>
      <c r="N47" s="4"/>
    </row>
    <row r="48" spans="2:14" x14ac:dyDescent="0.25">
      <c r="B48" s="10"/>
      <c r="C48" s="41"/>
      <c r="D48" s="41"/>
      <c r="E48" s="41"/>
      <c r="F48" s="41"/>
      <c r="G48" s="41"/>
      <c r="H48" s="41"/>
      <c r="I48" s="41"/>
      <c r="J48" s="612"/>
      <c r="K48" s="41"/>
      <c r="L48" s="41"/>
      <c r="M48" s="255" t="s">
        <v>510</v>
      </c>
      <c r="N48" s="4"/>
    </row>
    <row r="49" spans="2:14" x14ac:dyDescent="0.25">
      <c r="B49" s="10"/>
      <c r="C49" s="41"/>
      <c r="D49" s="41"/>
      <c r="E49" s="41"/>
      <c r="F49" s="41"/>
      <c r="G49" s="41"/>
      <c r="H49" s="41"/>
      <c r="I49" s="41"/>
      <c r="J49" s="612"/>
      <c r="K49" s="41"/>
      <c r="L49" s="428"/>
      <c r="M49" s="1390"/>
      <c r="N49" s="4"/>
    </row>
    <row r="50" spans="2:14" ht="13.8" thickBot="1" x14ac:dyDescent="0.3">
      <c r="B50" s="34"/>
      <c r="C50" s="6"/>
      <c r="D50" s="6"/>
      <c r="E50" s="6"/>
      <c r="F50" s="6"/>
      <c r="G50" s="6"/>
      <c r="H50" s="6"/>
      <c r="I50" s="6"/>
      <c r="J50" s="6"/>
      <c r="K50" s="6"/>
      <c r="L50" s="6"/>
      <c r="M50" s="1391"/>
    </row>
    <row r="51" spans="2:14" x14ac:dyDescent="0.25">
      <c r="B51" s="4"/>
      <c r="C51" s="4"/>
      <c r="H51" s="4"/>
      <c r="I51" s="612"/>
      <c r="J51" s="4"/>
      <c r="K51" s="4"/>
      <c r="L51" s="4"/>
      <c r="M51" s="37"/>
    </row>
    <row r="52" spans="2:14" x14ac:dyDescent="0.25">
      <c r="C52" s="71"/>
    </row>
    <row r="53" spans="2:14" x14ac:dyDescent="0.25">
      <c r="C53" s="4"/>
      <c r="M53" s="4"/>
    </row>
    <row r="55" spans="2:14" x14ac:dyDescent="0.25">
      <c r="C55" s="4"/>
      <c r="H55" s="4"/>
      <c r="I55" s="612"/>
      <c r="J55" s="4"/>
      <c r="K55" s="4"/>
      <c r="L55" s="4"/>
      <c r="M55" s="4"/>
    </row>
    <row r="56" spans="2:14" x14ac:dyDescent="0.25">
      <c r="H56" s="4"/>
      <c r="I56" s="612"/>
      <c r="J56" s="4"/>
      <c r="K56" s="4"/>
      <c r="L56" s="4"/>
      <c r="M56" s="4"/>
    </row>
    <row r="57" spans="2:14" x14ac:dyDescent="0.25">
      <c r="H57" s="4"/>
      <c r="I57" s="612"/>
      <c r="J57" s="4"/>
      <c r="K57" s="4"/>
      <c r="L57" s="4"/>
      <c r="M57" s="4"/>
    </row>
    <row r="58" spans="2:14" x14ac:dyDescent="0.25">
      <c r="H58" s="4"/>
      <c r="I58" s="612"/>
      <c r="J58" s="4"/>
      <c r="K58" s="4"/>
      <c r="L58" s="4"/>
      <c r="M58" s="4"/>
    </row>
    <row r="59" spans="2:14" x14ac:dyDescent="0.25">
      <c r="H59" s="4"/>
      <c r="I59" s="612"/>
      <c r="J59" s="4"/>
      <c r="K59" s="4"/>
      <c r="L59" s="4"/>
      <c r="M59" s="4"/>
    </row>
    <row r="60" spans="2:14" x14ac:dyDescent="0.25">
      <c r="H60" s="4"/>
      <c r="I60" s="612"/>
      <c r="J60" s="4"/>
      <c r="K60" s="4"/>
      <c r="L60" s="4"/>
      <c r="M60" s="4"/>
    </row>
  </sheetData>
  <mergeCells count="4">
    <mergeCell ref="B5:M5"/>
    <mergeCell ref="B6:M6"/>
    <mergeCell ref="B7:D7"/>
    <mergeCell ref="C27:D27"/>
  </mergeCells>
  <phoneticPr fontId="0" type="noConversion"/>
  <printOptions horizontalCentered="1"/>
  <pageMargins left="0.1" right="0.15" top="1" bottom="0.75" header="0.69" footer="0"/>
  <pageSetup scale="75" fitToHeight="15" orientation="landscape" r:id="rId1"/>
  <headerFooter alignWithMargins="0">
    <oddFooter>&amp;L&amp;"Times New Roman,Regular"&amp;9
Journal Entry Control Log
June 2016
&amp;R&amp;P of &amp;N
&amp;D   &amp;T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N49"/>
  <sheetViews>
    <sheetView zoomScaleNormal="100" workbookViewId="0">
      <selection activeCell="H21" sqref="H21"/>
    </sheetView>
  </sheetViews>
  <sheetFormatPr defaultColWidth="7.88671875" defaultRowHeight="13.2" x14ac:dyDescent="0.25"/>
  <cols>
    <col min="1" max="1" width="7.88671875" style="1"/>
    <col min="2" max="2" width="8.109375" style="1" customWidth="1"/>
    <col min="3" max="3" width="46.5546875" style="1" customWidth="1"/>
    <col min="4" max="4" width="7.109375" style="1" customWidth="1"/>
    <col min="5" max="5" width="9.5546875" style="1" customWidth="1"/>
    <col min="6" max="6" width="8.5546875" style="1" customWidth="1"/>
    <col min="7" max="9" width="7.109375" style="1" customWidth="1"/>
    <col min="10" max="10" width="1.44140625" style="1" customWidth="1"/>
    <col min="11" max="11" width="13.44140625" style="1" bestFit="1" customWidth="1"/>
    <col min="12" max="12" width="13.44140625" style="1" customWidth="1"/>
    <col min="13" max="13" width="4.44140625" style="1" customWidth="1"/>
    <col min="14" max="14" width="4.5546875" style="1" customWidth="1"/>
    <col min="15" max="16384" width="7.88671875" style="1"/>
  </cols>
  <sheetData>
    <row r="1" spans="2:14" ht="13.8" thickBot="1" x14ac:dyDescent="0.3">
      <c r="I1" s="406" t="s">
        <v>82</v>
      </c>
      <c r="K1" s="6"/>
      <c r="L1" s="6"/>
    </row>
    <row r="2" spans="2:14" ht="25.5" customHeight="1" thickBot="1" x14ac:dyDescent="0.3">
      <c r="B2" s="915"/>
      <c r="C2" s="915"/>
      <c r="I2" s="406" t="s">
        <v>85</v>
      </c>
      <c r="K2" s="6"/>
      <c r="L2" s="6"/>
    </row>
    <row r="3" spans="2:14" ht="13.8" thickBot="1" x14ac:dyDescent="0.3">
      <c r="B3" s="967"/>
      <c r="C3" s="967"/>
    </row>
    <row r="4" spans="2:14" ht="15.6" x14ac:dyDescent="0.3">
      <c r="B4" s="2271" t="s">
        <v>1403</v>
      </c>
      <c r="C4" s="2272"/>
      <c r="D4" s="2272"/>
      <c r="E4" s="2272"/>
      <c r="F4" s="2272"/>
      <c r="G4" s="2272"/>
      <c r="H4" s="2272"/>
      <c r="I4" s="2272"/>
      <c r="J4" s="2272"/>
      <c r="K4" s="2272"/>
      <c r="L4" s="2272"/>
      <c r="M4" s="45"/>
    </row>
    <row r="5" spans="2:14" s="607" customFormat="1"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1290</v>
      </c>
      <c r="C7" s="2284"/>
      <c r="D7" s="2284"/>
      <c r="E7" s="2"/>
      <c r="F7" s="2"/>
      <c r="G7" s="2"/>
      <c r="H7" s="2"/>
      <c r="I7" s="2"/>
      <c r="J7" s="2"/>
      <c r="K7" s="2"/>
      <c r="L7" s="2"/>
      <c r="M7" s="46"/>
    </row>
    <row r="8" spans="2:14" x14ac:dyDescent="0.25">
      <c r="B8" s="10" t="s">
        <v>879</v>
      </c>
      <c r="C8" s="3"/>
      <c r="D8" s="3"/>
      <c r="E8" s="3"/>
      <c r="F8" s="4"/>
      <c r="G8" s="4"/>
      <c r="H8" s="83" t="s">
        <v>256</v>
      </c>
      <c r="I8" s="4"/>
      <c r="J8" s="4"/>
      <c r="K8" s="4"/>
      <c r="L8" s="4"/>
      <c r="M8" s="40"/>
      <c r="N8" s="5"/>
    </row>
    <row r="9" spans="2:14" x14ac:dyDescent="0.25">
      <c r="B9" s="47" t="s">
        <v>1274</v>
      </c>
      <c r="C9" s="3"/>
      <c r="D9" s="4"/>
      <c r="E9" s="4"/>
      <c r="F9" s="4"/>
      <c r="G9" s="4"/>
      <c r="H9" s="4"/>
      <c r="I9" s="4"/>
      <c r="J9" s="4"/>
      <c r="K9" s="4"/>
      <c r="L9" s="4"/>
      <c r="M9" s="40"/>
      <c r="N9" s="5"/>
    </row>
    <row r="10" spans="2:14" x14ac:dyDescent="0.25">
      <c r="B10" s="10"/>
      <c r="C10" s="4"/>
      <c r="D10" s="4"/>
      <c r="E10" s="4"/>
      <c r="F10" s="4"/>
      <c r="G10" s="4"/>
      <c r="H10" s="4"/>
      <c r="I10" s="4"/>
      <c r="J10" s="4"/>
      <c r="K10" s="4"/>
      <c r="L10" s="4"/>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4"/>
      <c r="D12" s="4"/>
      <c r="E12" s="4"/>
      <c r="F12" s="4"/>
      <c r="G12" s="4"/>
      <c r="H12" s="4"/>
      <c r="I12" s="4"/>
      <c r="J12" s="4"/>
      <c r="K12" s="4"/>
      <c r="L12" s="4"/>
      <c r="M12" s="40"/>
      <c r="N12" s="5"/>
    </row>
    <row r="13" spans="2:14" x14ac:dyDescent="0.25">
      <c r="B13" s="10"/>
      <c r="C13" s="4"/>
      <c r="D13" s="4"/>
      <c r="E13" s="4"/>
      <c r="F13" s="4"/>
      <c r="G13" s="4"/>
      <c r="H13" s="4"/>
      <c r="I13" s="4"/>
      <c r="J13" s="4"/>
      <c r="K13" s="4"/>
      <c r="L13" s="4"/>
      <c r="M13" s="40"/>
      <c r="N13" s="5"/>
    </row>
    <row r="14" spans="2:14" x14ac:dyDescent="0.25">
      <c r="B14" s="10"/>
      <c r="C14" s="4"/>
      <c r="D14" s="4"/>
      <c r="E14" s="4"/>
      <c r="F14" s="4"/>
      <c r="G14" s="4"/>
      <c r="H14" s="4"/>
      <c r="I14" s="4"/>
      <c r="J14" s="4"/>
      <c r="K14" s="4"/>
      <c r="L14" s="4"/>
      <c r="M14" s="40"/>
      <c r="N14" s="5"/>
    </row>
    <row r="15" spans="2:14" ht="13.8" thickBot="1" x14ac:dyDescent="0.3">
      <c r="B15" s="10"/>
      <c r="C15" s="4"/>
      <c r="D15" s="4"/>
      <c r="E15" s="4"/>
      <c r="F15" s="4"/>
      <c r="G15" s="4"/>
      <c r="H15" s="4"/>
      <c r="I15" s="4"/>
      <c r="J15" s="4"/>
      <c r="K15" s="4"/>
      <c r="L15" s="4"/>
      <c r="M15" s="40"/>
      <c r="N15" s="5"/>
    </row>
    <row r="16" spans="2:14" x14ac:dyDescent="0.25">
      <c r="B16" s="56" t="s">
        <v>1380</v>
      </c>
      <c r="C16" s="7" t="s">
        <v>1367</v>
      </c>
      <c r="D16" s="8" t="s">
        <v>1368</v>
      </c>
      <c r="E16" s="8" t="s">
        <v>1377</v>
      </c>
      <c r="F16" s="8" t="s">
        <v>1369</v>
      </c>
      <c r="G16" s="8" t="s">
        <v>1370</v>
      </c>
      <c r="H16" s="8" t="s">
        <v>1122</v>
      </c>
      <c r="I16" s="8" t="s">
        <v>1120</v>
      </c>
      <c r="J16" s="8"/>
      <c r="K16" s="8" t="s">
        <v>1371</v>
      </c>
      <c r="L16" s="9" t="s">
        <v>1371</v>
      </c>
      <c r="M16" s="40"/>
      <c r="N16" s="5"/>
    </row>
    <row r="17" spans="2:14" x14ac:dyDescent="0.25">
      <c r="B17" s="10"/>
      <c r="C17" s="10"/>
      <c r="D17" s="4"/>
      <c r="E17" s="4"/>
      <c r="F17" s="4"/>
      <c r="G17" s="4"/>
      <c r="H17" s="11" t="s">
        <v>1993</v>
      </c>
      <c r="I17" s="11" t="s">
        <v>1119</v>
      </c>
      <c r="J17" s="4"/>
      <c r="K17" s="11" t="s">
        <v>1372</v>
      </c>
      <c r="L17" s="12" t="s">
        <v>1373</v>
      </c>
      <c r="M17" s="40"/>
      <c r="N17" s="5"/>
    </row>
    <row r="18" spans="2:14" ht="6.75" customHeight="1" thickBot="1" x14ac:dyDescent="0.3">
      <c r="B18" s="10"/>
      <c r="C18" s="13"/>
      <c r="D18" s="14"/>
      <c r="E18" s="14"/>
      <c r="F18" s="14"/>
      <c r="G18" s="14"/>
      <c r="H18" s="14"/>
      <c r="I18" s="14"/>
      <c r="J18" s="14"/>
      <c r="K18" s="15"/>
      <c r="L18" s="16"/>
      <c r="M18" s="40"/>
      <c r="N18" s="5"/>
    </row>
    <row r="19" spans="2:14" ht="13.8" thickTop="1" x14ac:dyDescent="0.25">
      <c r="B19" s="10" t="s">
        <v>1375</v>
      </c>
      <c r="C19" s="899" t="s">
        <v>1899</v>
      </c>
      <c r="D19" s="4" t="s">
        <v>262</v>
      </c>
      <c r="E19" s="4" t="s">
        <v>907</v>
      </c>
      <c r="F19" s="4" t="s">
        <v>262</v>
      </c>
      <c r="G19" s="4" t="s">
        <v>262</v>
      </c>
      <c r="H19" s="4">
        <v>2017</v>
      </c>
      <c r="I19" s="4"/>
      <c r="J19" s="4"/>
      <c r="K19" s="587">
        <v>568000</v>
      </c>
      <c r="L19" s="19"/>
      <c r="M19" s="40"/>
      <c r="N19" s="5"/>
    </row>
    <row r="20" spans="2:14" s="607" customFormat="1" x14ac:dyDescent="0.25">
      <c r="B20" s="10" t="s">
        <v>1375</v>
      </c>
      <c r="C20" s="1650" t="s">
        <v>2213</v>
      </c>
      <c r="D20" s="612" t="s">
        <v>262</v>
      </c>
      <c r="E20" s="612" t="s">
        <v>907</v>
      </c>
      <c r="F20" s="612" t="s">
        <v>262</v>
      </c>
      <c r="G20" s="612" t="s">
        <v>262</v>
      </c>
      <c r="H20" s="612">
        <v>2017</v>
      </c>
      <c r="I20" s="612"/>
      <c r="J20" s="612"/>
      <c r="K20" s="824"/>
      <c r="L20" s="827">
        <v>60000</v>
      </c>
      <c r="M20" s="40"/>
      <c r="N20" s="5"/>
    </row>
    <row r="21" spans="2:14" x14ac:dyDescent="0.25">
      <c r="B21" s="10" t="s">
        <v>1375</v>
      </c>
      <c r="C21" s="1650" t="s">
        <v>2212</v>
      </c>
      <c r="D21" s="4" t="s">
        <v>262</v>
      </c>
      <c r="E21" s="4" t="s">
        <v>907</v>
      </c>
      <c r="F21" s="4" t="s">
        <v>262</v>
      </c>
      <c r="G21" s="4" t="s">
        <v>262</v>
      </c>
      <c r="H21" s="612">
        <v>2017</v>
      </c>
      <c r="I21" s="4"/>
      <c r="J21" s="4"/>
      <c r="K21" s="22"/>
      <c r="L21" s="23">
        <f>568000-60000</f>
        <v>508000</v>
      </c>
      <c r="M21" s="40"/>
      <c r="N21" s="5"/>
    </row>
    <row r="22" spans="2:14" x14ac:dyDescent="0.25">
      <c r="B22" s="10"/>
      <c r="C22" s="17"/>
      <c r="D22" s="4"/>
      <c r="E22" s="4"/>
      <c r="F22" s="4"/>
      <c r="G22" s="4"/>
      <c r="H22" s="4"/>
      <c r="I22" s="4"/>
      <c r="J22" s="4"/>
      <c r="K22" s="22"/>
      <c r="L22" s="23"/>
      <c r="M22" s="40"/>
      <c r="N22" s="5"/>
    </row>
    <row r="23" spans="2:14" x14ac:dyDescent="0.25">
      <c r="B23" s="10"/>
      <c r="C23" s="588" t="s">
        <v>1441</v>
      </c>
      <c r="D23" s="21"/>
      <c r="E23" s="21"/>
      <c r="F23" s="21"/>
      <c r="G23" s="21"/>
      <c r="H23" s="21"/>
      <c r="I23" s="21"/>
      <c r="J23" s="4"/>
      <c r="K23" s="24"/>
      <c r="L23" s="25"/>
      <c r="M23" s="40"/>
      <c r="N23" s="5"/>
    </row>
    <row r="24" spans="2:14" x14ac:dyDescent="0.25">
      <c r="B24" s="10"/>
      <c r="C24" s="17" t="s">
        <v>1436</v>
      </c>
      <c r="D24" s="4"/>
      <c r="E24" s="4"/>
      <c r="F24" s="4"/>
      <c r="G24" s="4"/>
      <c r="H24" s="4"/>
      <c r="I24" s="4"/>
      <c r="J24" s="4"/>
      <c r="K24" s="22"/>
      <c r="L24" s="23"/>
      <c r="M24" s="40"/>
      <c r="N24" s="26"/>
    </row>
    <row r="25" spans="2:14" x14ac:dyDescent="0.25">
      <c r="B25" s="10"/>
      <c r="C25" s="17" t="s">
        <v>1437</v>
      </c>
      <c r="D25" s="4"/>
      <c r="E25" s="4"/>
      <c r="F25" s="4"/>
      <c r="G25" s="4"/>
      <c r="H25" s="4"/>
      <c r="I25" s="4"/>
      <c r="J25" s="4"/>
      <c r="K25" s="22"/>
      <c r="L25" s="23"/>
      <c r="M25" s="40"/>
      <c r="N25" s="5"/>
    </row>
    <row r="26" spans="2:14" x14ac:dyDescent="0.25">
      <c r="B26" s="10"/>
      <c r="C26" s="17" t="s">
        <v>1438</v>
      </c>
      <c r="D26" s="4"/>
      <c r="E26" s="4"/>
      <c r="F26" s="4"/>
      <c r="G26" s="4"/>
      <c r="H26" s="4"/>
      <c r="I26" s="4"/>
      <c r="J26" s="4"/>
      <c r="K26" s="22"/>
      <c r="L26" s="23"/>
      <c r="M26" s="40"/>
      <c r="N26" s="5"/>
    </row>
    <row r="27" spans="2:14" x14ac:dyDescent="0.25">
      <c r="B27" s="10"/>
      <c r="C27" s="17" t="s">
        <v>1439</v>
      </c>
      <c r="D27" s="4"/>
      <c r="E27" s="4"/>
      <c r="F27" s="4"/>
      <c r="G27" s="4"/>
      <c r="H27" s="4"/>
      <c r="I27" s="4"/>
      <c r="J27" s="4"/>
      <c r="K27" s="22"/>
      <c r="L27" s="23"/>
      <c r="M27" s="40"/>
      <c r="N27" s="5"/>
    </row>
    <row r="28" spans="2:14" ht="13.8" thickBot="1" x14ac:dyDescent="0.3">
      <c r="B28" s="10"/>
      <c r="C28" s="588" t="s">
        <v>1440</v>
      </c>
      <c r="D28" s="4"/>
      <c r="E28" s="4"/>
      <c r="F28" s="4"/>
      <c r="G28" s="4"/>
      <c r="H28" s="4"/>
      <c r="I28" s="4"/>
      <c r="J28" s="4"/>
      <c r="K28" s="22"/>
      <c r="L28" s="23"/>
      <c r="M28" s="40"/>
      <c r="N28" s="5"/>
    </row>
    <row r="29" spans="2:14" x14ac:dyDescent="0.25">
      <c r="B29" s="10"/>
      <c r="C29" s="27"/>
      <c r="D29" s="28"/>
      <c r="E29" s="28"/>
      <c r="F29" s="28"/>
      <c r="G29" s="28"/>
      <c r="H29" s="28"/>
      <c r="I29" s="28"/>
      <c r="J29" s="29"/>
      <c r="K29" s="30"/>
      <c r="L29" s="31"/>
      <c r="M29" s="40"/>
      <c r="N29" s="5"/>
    </row>
    <row r="30" spans="2:14" ht="13.8" thickBot="1" x14ac:dyDescent="0.3">
      <c r="B30" s="10"/>
      <c r="C30" s="10"/>
      <c r="D30" s="4"/>
      <c r="E30" s="4"/>
      <c r="F30" s="4"/>
      <c r="G30" s="4"/>
      <c r="H30" s="4"/>
      <c r="I30" s="4"/>
      <c r="J30" s="4"/>
      <c r="K30" s="32">
        <f>SUM(K19:K25)</f>
        <v>568000</v>
      </c>
      <c r="L30" s="33">
        <f>SUM(L19:L29)</f>
        <v>568000</v>
      </c>
      <c r="M30" s="40"/>
      <c r="N30" s="84"/>
    </row>
    <row r="31" spans="2:14" ht="14.4" thickTop="1" thickBot="1" x14ac:dyDescent="0.3">
      <c r="B31" s="10"/>
      <c r="C31" s="34"/>
      <c r="D31" s="6"/>
      <c r="E31" s="6"/>
      <c r="F31" s="6"/>
      <c r="G31" s="6"/>
      <c r="H31" s="6"/>
      <c r="I31" s="6"/>
      <c r="J31" s="6"/>
      <c r="K31" s="35"/>
      <c r="L31" s="36">
        <f>+L30-K30</f>
        <v>0</v>
      </c>
      <c r="M31" s="40"/>
    </row>
    <row r="32" spans="2:14" x14ac:dyDescent="0.25">
      <c r="B32" s="10"/>
      <c r="C32" s="4"/>
      <c r="D32" s="4"/>
      <c r="E32" s="4"/>
      <c r="F32" s="4"/>
      <c r="G32" s="4"/>
      <c r="H32" s="4"/>
      <c r="I32" s="4"/>
      <c r="J32" s="4"/>
      <c r="K32" s="4"/>
      <c r="L32" s="4"/>
      <c r="M32" s="40"/>
    </row>
    <row r="33" spans="2:13" x14ac:dyDescent="0.25">
      <c r="B33" s="10"/>
      <c r="C33" s="2279" t="s">
        <v>1270</v>
      </c>
      <c r="D33" s="2279"/>
      <c r="E33" s="4"/>
      <c r="F33" s="4"/>
      <c r="G33" s="4"/>
      <c r="H33" s="4"/>
      <c r="I33" s="4"/>
      <c r="J33" s="4"/>
      <c r="K33" s="4"/>
      <c r="L33" s="37"/>
      <c r="M33" s="40"/>
    </row>
    <row r="34" spans="2:13" x14ac:dyDescent="0.25">
      <c r="B34" s="10"/>
      <c r="C34" s="4" t="s">
        <v>1427</v>
      </c>
      <c r="D34" s="4"/>
      <c r="E34" s="4"/>
      <c r="F34" s="4"/>
      <c r="G34" s="4"/>
      <c r="H34" s="4"/>
      <c r="I34" s="4"/>
      <c r="J34" s="4"/>
      <c r="K34" s="4"/>
      <c r="L34" s="37"/>
      <c r="M34" s="40"/>
    </row>
    <row r="35" spans="2:13" x14ac:dyDescent="0.25">
      <c r="B35" s="10"/>
      <c r="C35" s="4" t="s">
        <v>1428</v>
      </c>
      <c r="D35" s="4"/>
      <c r="E35" s="4"/>
      <c r="F35" s="4"/>
      <c r="G35" s="4"/>
      <c r="H35" s="4"/>
      <c r="I35" s="4"/>
      <c r="J35" s="4"/>
      <c r="K35" s="4"/>
      <c r="L35" s="37"/>
      <c r="M35" s="40"/>
    </row>
    <row r="36" spans="2:13" x14ac:dyDescent="0.25">
      <c r="B36" s="10"/>
      <c r="C36" s="4" t="s">
        <v>1429</v>
      </c>
      <c r="D36" s="4"/>
      <c r="E36" s="4"/>
      <c r="F36" s="4"/>
      <c r="G36" s="4"/>
      <c r="H36" s="4"/>
      <c r="I36" s="4"/>
      <c r="J36" s="4"/>
      <c r="K36" s="4"/>
      <c r="L36" s="37"/>
      <c r="M36" s="40"/>
    </row>
    <row r="37" spans="2:13" x14ac:dyDescent="0.25">
      <c r="B37" s="10"/>
      <c r="C37" s="4" t="s">
        <v>1434</v>
      </c>
      <c r="D37" s="4"/>
      <c r="E37" s="4"/>
      <c r="F37" s="4"/>
      <c r="G37" s="4"/>
      <c r="H37" s="4"/>
      <c r="I37" s="4"/>
      <c r="J37" s="4"/>
      <c r="K37" s="4"/>
      <c r="L37" s="37"/>
      <c r="M37" s="40"/>
    </row>
    <row r="38" spans="2:13" x14ac:dyDescent="0.25">
      <c r="B38" s="10"/>
      <c r="C38" s="551" t="s">
        <v>1433</v>
      </c>
      <c r="D38" s="552"/>
      <c r="E38" s="552"/>
      <c r="F38" s="552"/>
      <c r="G38" s="552"/>
      <c r="H38" s="552"/>
      <c r="I38" s="552"/>
      <c r="J38" s="552"/>
      <c r="K38" s="552"/>
      <c r="L38" s="37"/>
      <c r="M38" s="40"/>
    </row>
    <row r="39" spans="2:13" x14ac:dyDescent="0.25">
      <c r="B39" s="10"/>
      <c r="C39" s="3" t="s">
        <v>63</v>
      </c>
      <c r="D39" s="4" t="s">
        <v>1435</v>
      </c>
      <c r="E39" s="4"/>
      <c r="F39" s="4"/>
      <c r="G39" s="4"/>
      <c r="H39" s="4"/>
      <c r="I39" s="4"/>
      <c r="J39" s="4"/>
      <c r="K39" s="4"/>
      <c r="L39" s="37"/>
      <c r="M39" s="40"/>
    </row>
    <row r="40" spans="2:13" x14ac:dyDescent="0.25">
      <c r="B40" s="10"/>
      <c r="C40" s="3"/>
      <c r="D40" s="4"/>
      <c r="E40" s="4"/>
      <c r="F40" s="4"/>
      <c r="G40" s="4"/>
      <c r="H40" s="4"/>
      <c r="I40" s="4"/>
      <c r="J40" s="4"/>
      <c r="K40" s="4"/>
      <c r="L40" s="37"/>
      <c r="M40" s="40"/>
    </row>
    <row r="41" spans="2:13" x14ac:dyDescent="0.25">
      <c r="B41" s="10"/>
      <c r="C41" s="3" t="s">
        <v>963</v>
      </c>
      <c r="D41" s="4" t="s">
        <v>1071</v>
      </c>
      <c r="E41" s="4"/>
      <c r="F41" s="4"/>
      <c r="G41" s="4"/>
      <c r="H41" s="4"/>
      <c r="I41" s="4"/>
      <c r="J41" s="4"/>
      <c r="K41" s="4"/>
      <c r="L41" s="37"/>
      <c r="M41" s="40"/>
    </row>
    <row r="42" spans="2:13" x14ac:dyDescent="0.25">
      <c r="B42" s="10"/>
      <c r="C42" s="3" t="s">
        <v>1026</v>
      </c>
      <c r="D42" s="4" t="s">
        <v>1421</v>
      </c>
      <c r="E42" s="4"/>
      <c r="F42" s="4"/>
      <c r="G42" s="4"/>
      <c r="H42" s="4"/>
      <c r="I42" s="4"/>
      <c r="J42" s="4"/>
      <c r="K42" s="4"/>
      <c r="L42" s="37"/>
      <c r="M42" s="40"/>
    </row>
    <row r="43" spans="2:13" x14ac:dyDescent="0.25">
      <c r="B43" s="10"/>
      <c r="C43" s="3" t="s">
        <v>255</v>
      </c>
      <c r="D43" s="4"/>
      <c r="E43" s="4"/>
      <c r="F43" s="4"/>
      <c r="G43" s="4"/>
      <c r="H43" s="4"/>
      <c r="I43" s="4"/>
      <c r="J43" s="4"/>
      <c r="K43" s="4"/>
      <c r="L43" s="37"/>
      <c r="M43" s="40"/>
    </row>
    <row r="44" spans="2:13" x14ac:dyDescent="0.25">
      <c r="B44" s="10"/>
      <c r="C44" s="3"/>
      <c r="D44" s="4"/>
      <c r="E44" s="4"/>
      <c r="F44" s="4"/>
      <c r="G44" s="4"/>
      <c r="H44" s="4"/>
      <c r="I44" s="4"/>
      <c r="J44" s="4"/>
      <c r="K44" s="4"/>
      <c r="L44" s="37"/>
      <c r="M44" s="40"/>
    </row>
    <row r="45" spans="2:13" x14ac:dyDescent="0.25">
      <c r="B45" s="10"/>
      <c r="C45" s="3" t="s">
        <v>64</v>
      </c>
      <c r="D45" s="4" t="s">
        <v>878</v>
      </c>
      <c r="E45" s="4"/>
      <c r="F45" s="4"/>
      <c r="G45" s="4"/>
      <c r="H45" s="4"/>
      <c r="I45" s="3" t="s">
        <v>960</v>
      </c>
      <c r="J45" s="131"/>
      <c r="K45" s="3"/>
      <c r="L45" s="492">
        <v>39930</v>
      </c>
      <c r="M45" s="40"/>
    </row>
    <row r="46" spans="2:13" x14ac:dyDescent="0.25">
      <c r="B46" s="10"/>
      <c r="C46" s="4"/>
      <c r="D46" s="4"/>
      <c r="E46" s="4"/>
      <c r="F46" s="4"/>
      <c r="G46" s="4"/>
      <c r="H46" s="4"/>
      <c r="I46" s="3" t="s">
        <v>961</v>
      </c>
      <c r="J46" s="131"/>
      <c r="K46" s="3"/>
      <c r="L46" s="1649">
        <v>42522</v>
      </c>
      <c r="M46" s="40"/>
    </row>
    <row r="47" spans="2:13" ht="13.8" thickBot="1" x14ac:dyDescent="0.3">
      <c r="B47" s="34"/>
      <c r="C47" s="6"/>
      <c r="D47" s="6"/>
      <c r="E47" s="6"/>
      <c r="F47" s="6"/>
      <c r="G47" s="6"/>
      <c r="H47" s="6"/>
      <c r="I47" s="6"/>
      <c r="J47" s="6"/>
      <c r="K47" s="6"/>
      <c r="L47" s="85"/>
      <c r="M47" s="50"/>
    </row>
    <row r="49" spans="8:8" x14ac:dyDescent="0.25">
      <c r="H49" s="4"/>
    </row>
  </sheetData>
  <mergeCells count="5">
    <mergeCell ref="B4:L4"/>
    <mergeCell ref="B7:D7"/>
    <mergeCell ref="C33:D33"/>
    <mergeCell ref="B5:M5"/>
    <mergeCell ref="B6:M6"/>
  </mergeCells>
  <phoneticPr fontId="57" type="noConversion"/>
  <printOptions horizontalCentered="1"/>
  <pageMargins left="0.1" right="0.15" top="1" bottom="0.75" header="0.69" footer="0"/>
  <pageSetup scale="80" fitToHeight="15" orientation="landscape" r:id="rId1"/>
  <headerFooter alignWithMargins="0">
    <oddFooter>&amp;L&amp;"Times New Roman,Regular"&amp;9
Journal Entry Control Log
June 2016
&amp;R&amp;P of &amp;N
&amp;D   &amp;T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
  <sheetViews>
    <sheetView zoomScale="185" zoomScaleNormal="185" workbookViewId="0">
      <selection activeCell="H21" sqref="H21"/>
    </sheetView>
  </sheetViews>
  <sheetFormatPr defaultRowHeight="13.2" x14ac:dyDescent="0.25"/>
  <sheetData/>
  <phoneticPr fontId="57" type="noConversion"/>
  <pageMargins left="0.3" right="0.25" top="0.62" bottom="0.64" header="0.5" footer="0.5"/>
  <pageSetup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2"/>
  <sheetViews>
    <sheetView workbookViewId="0">
      <selection activeCell="H10" sqref="H10"/>
    </sheetView>
  </sheetViews>
  <sheetFormatPr defaultColWidth="7.88671875" defaultRowHeight="13.2" x14ac:dyDescent="0.25"/>
  <cols>
    <col min="1" max="1" width="7.88671875" style="1"/>
    <col min="2" max="2" width="8.109375" style="1" customWidth="1"/>
    <col min="3" max="3" width="46.5546875" style="1" customWidth="1"/>
    <col min="4" max="4" width="7.109375" style="1" customWidth="1"/>
    <col min="5" max="5" width="9.5546875" style="1" customWidth="1"/>
    <col min="6" max="6" width="8.5546875" style="1" customWidth="1"/>
    <col min="7" max="9" width="7.109375" style="1" customWidth="1"/>
    <col min="10" max="10" width="1.44140625" style="1" customWidth="1"/>
    <col min="11" max="11" width="12.44140625" style="1" bestFit="1" customWidth="1"/>
    <col min="12" max="12" width="13.44140625" style="1" customWidth="1"/>
    <col min="13" max="13" width="4.44140625" style="1" customWidth="1"/>
    <col min="14" max="14" width="4.5546875" style="1" customWidth="1"/>
    <col min="15" max="16384" width="7.88671875" style="1"/>
  </cols>
  <sheetData>
    <row r="1" spans="2:14" x14ac:dyDescent="0.25">
      <c r="I1" s="406"/>
      <c r="K1" s="612"/>
      <c r="L1" s="612"/>
    </row>
    <row r="2" spans="2:14" ht="25.5" customHeight="1" x14ac:dyDescent="0.25">
      <c r="C2" s="967"/>
      <c r="I2" s="406"/>
      <c r="K2" s="612"/>
      <c r="L2" s="612"/>
    </row>
    <row r="3" spans="2:14" x14ac:dyDescent="0.25">
      <c r="B3" s="967"/>
      <c r="C3" s="967"/>
      <c r="K3" s="612"/>
      <c r="L3" s="612"/>
    </row>
    <row r="4" spans="2:14" ht="15.6" x14ac:dyDescent="0.3">
      <c r="B4" s="2275"/>
      <c r="C4" s="2275"/>
      <c r="D4" s="2275"/>
      <c r="E4" s="2275"/>
      <c r="F4" s="2275"/>
      <c r="G4" s="2275"/>
      <c r="H4" s="2275"/>
      <c r="I4" s="2275"/>
      <c r="J4" s="2275"/>
      <c r="K4" s="2275"/>
      <c r="L4" s="2275"/>
      <c r="M4" s="2275"/>
    </row>
    <row r="5" spans="2:14" ht="15.6" x14ac:dyDescent="0.3">
      <c r="B5" s="2275"/>
      <c r="C5" s="2275"/>
      <c r="D5" s="2275"/>
      <c r="E5" s="2275"/>
      <c r="F5" s="2275"/>
      <c r="G5" s="2275"/>
      <c r="H5" s="2275"/>
      <c r="I5" s="2275"/>
      <c r="J5" s="2275"/>
      <c r="K5" s="2275"/>
      <c r="L5" s="2275"/>
      <c r="M5" s="2275"/>
    </row>
    <row r="6" spans="2:14" ht="15.6" x14ac:dyDescent="0.3">
      <c r="B6" s="2284"/>
      <c r="C6" s="2284"/>
      <c r="D6" s="2284"/>
      <c r="E6" s="2094"/>
      <c r="F6" s="2094"/>
      <c r="G6" s="2094"/>
      <c r="H6" s="2094"/>
      <c r="I6" s="2094"/>
      <c r="J6" s="2094"/>
      <c r="K6" s="2094"/>
      <c r="L6" s="2094"/>
      <c r="M6" s="2094"/>
    </row>
    <row r="7" spans="2:14" x14ac:dyDescent="0.25">
      <c r="B7" s="612"/>
      <c r="C7" s="609"/>
      <c r="D7" s="609"/>
      <c r="E7" s="609"/>
      <c r="F7" s="612"/>
      <c r="G7" s="612"/>
      <c r="H7" s="83"/>
      <c r="I7" s="612"/>
      <c r="J7" s="612"/>
      <c r="K7" s="612"/>
      <c r="L7" s="612"/>
      <c r="M7" s="612"/>
      <c r="N7" s="5"/>
    </row>
    <row r="8" spans="2:14" x14ac:dyDescent="0.25">
      <c r="B8" s="609"/>
      <c r="C8" s="609"/>
      <c r="D8" s="612"/>
      <c r="E8" s="612"/>
      <c r="F8" s="612"/>
      <c r="G8" s="612"/>
      <c r="H8" s="612"/>
      <c r="I8" s="612"/>
      <c r="J8" s="612"/>
      <c r="K8" s="612"/>
      <c r="L8" s="612"/>
      <c r="M8" s="612"/>
      <c r="N8" s="5"/>
    </row>
    <row r="9" spans="2:14" x14ac:dyDescent="0.25">
      <c r="B9" s="612"/>
      <c r="C9" s="612"/>
      <c r="D9" s="612"/>
      <c r="E9" s="612"/>
      <c r="F9" s="612"/>
      <c r="G9" s="612"/>
      <c r="H9" s="612"/>
      <c r="I9" s="612"/>
      <c r="J9" s="612"/>
      <c r="K9" s="612"/>
      <c r="L9" s="612"/>
      <c r="M9" s="612"/>
      <c r="N9" s="5"/>
    </row>
    <row r="10" spans="2:14" x14ac:dyDescent="0.25">
      <c r="B10" s="612"/>
      <c r="C10" s="612"/>
      <c r="D10" s="612"/>
      <c r="E10" s="612"/>
      <c r="F10" s="612"/>
      <c r="G10" s="612"/>
      <c r="H10" s="612"/>
      <c r="I10" s="612"/>
      <c r="J10" s="612"/>
      <c r="K10" s="612"/>
      <c r="L10" s="612"/>
      <c r="M10" s="612"/>
      <c r="N10" s="5"/>
    </row>
    <row r="11" spans="2:14" x14ac:dyDescent="0.25">
      <c r="B11" s="612"/>
      <c r="C11" s="612"/>
      <c r="D11" s="612"/>
      <c r="E11" s="612"/>
      <c r="F11" s="612"/>
      <c r="G11" s="612"/>
      <c r="H11" s="612"/>
      <c r="I11" s="612"/>
      <c r="J11" s="612"/>
      <c r="K11" s="612"/>
      <c r="L11" s="612"/>
      <c r="M11" s="612"/>
      <c r="N11" s="5"/>
    </row>
    <row r="12" spans="2:14" x14ac:dyDescent="0.25">
      <c r="B12" s="612"/>
      <c r="C12" s="612"/>
      <c r="D12" s="612"/>
      <c r="E12" s="612"/>
      <c r="F12" s="612"/>
      <c r="G12" s="612"/>
      <c r="H12" s="612"/>
      <c r="I12" s="612"/>
      <c r="J12" s="612"/>
      <c r="K12" s="612"/>
      <c r="L12" s="612"/>
      <c r="M12" s="612"/>
      <c r="N12" s="5"/>
    </row>
    <row r="13" spans="2:14" x14ac:dyDescent="0.25">
      <c r="B13" s="612"/>
      <c r="C13" s="612"/>
      <c r="D13" s="612"/>
      <c r="E13" s="612"/>
      <c r="F13" s="612"/>
      <c r="G13" s="612"/>
      <c r="H13" s="612"/>
      <c r="I13" s="612"/>
      <c r="J13" s="612"/>
      <c r="K13" s="612"/>
      <c r="L13" s="612"/>
      <c r="M13" s="612"/>
      <c r="N13" s="5"/>
    </row>
    <row r="14" spans="2:14" x14ac:dyDescent="0.25">
      <c r="B14" s="612"/>
      <c r="C14" s="612"/>
      <c r="D14" s="612"/>
      <c r="E14" s="612"/>
      <c r="F14" s="612"/>
      <c r="G14" s="612"/>
      <c r="H14" s="612"/>
      <c r="I14" s="612"/>
      <c r="J14" s="612"/>
      <c r="K14" s="612"/>
      <c r="L14" s="612"/>
      <c r="M14" s="612"/>
      <c r="N14" s="5"/>
    </row>
    <row r="15" spans="2:14" x14ac:dyDescent="0.25">
      <c r="B15" s="609"/>
      <c r="C15" s="2096"/>
      <c r="D15" s="2096"/>
      <c r="E15" s="2096"/>
      <c r="F15" s="2096"/>
      <c r="G15" s="2096"/>
      <c r="H15" s="2096"/>
      <c r="I15" s="2096"/>
      <c r="J15" s="2096"/>
      <c r="K15" s="2096"/>
      <c r="L15" s="2096"/>
      <c r="M15" s="612"/>
      <c r="N15" s="5"/>
    </row>
    <row r="16" spans="2:14" x14ac:dyDescent="0.25">
      <c r="B16" s="612"/>
      <c r="C16" s="612"/>
      <c r="D16" s="612"/>
      <c r="E16" s="612"/>
      <c r="F16" s="612"/>
      <c r="G16" s="612"/>
      <c r="H16" s="2096"/>
      <c r="I16" s="2096"/>
      <c r="J16" s="612"/>
      <c r="K16" s="2096"/>
      <c r="L16" s="2096"/>
      <c r="M16" s="612"/>
      <c r="N16" s="5"/>
    </row>
    <row r="17" spans="2:14" ht="6.75" customHeight="1" x14ac:dyDescent="0.25">
      <c r="B17" s="612"/>
      <c r="C17" s="612"/>
      <c r="D17" s="612"/>
      <c r="E17" s="612"/>
      <c r="F17" s="612"/>
      <c r="G17" s="612"/>
      <c r="H17" s="612"/>
      <c r="I17" s="612"/>
      <c r="J17" s="612"/>
      <c r="K17" s="2097"/>
      <c r="L17" s="2097"/>
      <c r="M17" s="612"/>
      <c r="N17" s="5"/>
    </row>
    <row r="18" spans="2:14" x14ac:dyDescent="0.25">
      <c r="B18" s="612"/>
      <c r="C18" s="297"/>
      <c r="D18" s="612"/>
      <c r="E18" s="612"/>
      <c r="F18" s="612"/>
      <c r="G18" s="612"/>
      <c r="H18" s="612"/>
      <c r="I18" s="612"/>
      <c r="J18" s="612"/>
      <c r="K18" s="18"/>
      <c r="L18" s="18"/>
      <c r="M18" s="612"/>
      <c r="N18" s="5"/>
    </row>
    <row r="19" spans="2:14" x14ac:dyDescent="0.25">
      <c r="B19" s="612"/>
      <c r="C19" s="297"/>
      <c r="D19" s="612"/>
      <c r="E19" s="612"/>
      <c r="F19" s="612"/>
      <c r="G19" s="612"/>
      <c r="H19" s="612"/>
      <c r="I19" s="612"/>
      <c r="J19" s="612"/>
      <c r="K19" s="824"/>
      <c r="L19" s="824"/>
      <c r="M19" s="612"/>
      <c r="N19" s="5"/>
    </row>
    <row r="20" spans="2:14" x14ac:dyDescent="0.25">
      <c r="B20" s="612"/>
      <c r="C20" s="297"/>
      <c r="D20" s="2097"/>
      <c r="E20" s="2097"/>
      <c r="F20" s="2097"/>
      <c r="G20" s="2097"/>
      <c r="H20" s="2097"/>
      <c r="I20" s="2097"/>
      <c r="J20" s="612"/>
      <c r="K20" s="828"/>
      <c r="L20" s="828"/>
      <c r="M20" s="612"/>
      <c r="N20" s="5"/>
    </row>
    <row r="21" spans="2:14" x14ac:dyDescent="0.25">
      <c r="B21" s="612"/>
      <c r="C21" s="297"/>
      <c r="D21" s="612"/>
      <c r="E21" s="612"/>
      <c r="F21" s="612"/>
      <c r="G21" s="612"/>
      <c r="H21" s="612"/>
      <c r="I21" s="612"/>
      <c r="J21" s="612"/>
      <c r="K21" s="824"/>
      <c r="L21" s="824"/>
      <c r="M21" s="612"/>
      <c r="N21" s="26"/>
    </row>
    <row r="22" spans="2:14" x14ac:dyDescent="0.25">
      <c r="B22" s="612"/>
      <c r="C22" s="297"/>
      <c r="D22" s="612"/>
      <c r="E22" s="612"/>
      <c r="F22" s="612"/>
      <c r="G22" s="612"/>
      <c r="H22" s="612"/>
      <c r="I22" s="612"/>
      <c r="J22" s="612"/>
      <c r="K22" s="824"/>
      <c r="L22" s="824"/>
      <c r="M22" s="612"/>
      <c r="N22" s="5"/>
    </row>
    <row r="23" spans="2:14" x14ac:dyDescent="0.25">
      <c r="B23" s="612"/>
      <c r="C23" s="2097"/>
      <c r="D23" s="2097"/>
      <c r="E23" s="2097"/>
      <c r="F23" s="2097"/>
      <c r="G23" s="2097"/>
      <c r="H23" s="2097"/>
      <c r="I23" s="2097"/>
      <c r="J23" s="612"/>
      <c r="K23" s="824"/>
      <c r="L23" s="824"/>
      <c r="M23" s="612"/>
      <c r="N23" s="5"/>
    </row>
    <row r="24" spans="2:14" x14ac:dyDescent="0.25">
      <c r="B24" s="612"/>
      <c r="C24" s="297"/>
      <c r="D24" s="612"/>
      <c r="E24" s="612"/>
      <c r="F24" s="612"/>
      <c r="G24" s="612"/>
      <c r="H24" s="612"/>
      <c r="I24" s="612"/>
      <c r="J24" s="612"/>
      <c r="K24" s="824"/>
      <c r="L24" s="824"/>
      <c r="M24" s="612"/>
      <c r="N24" s="5"/>
    </row>
    <row r="25" spans="2:14" x14ac:dyDescent="0.25">
      <c r="B25" s="612"/>
      <c r="C25" s="297"/>
      <c r="D25" s="612"/>
      <c r="E25" s="612"/>
      <c r="F25" s="612"/>
      <c r="G25" s="612"/>
      <c r="H25" s="612"/>
      <c r="I25" s="612"/>
      <c r="J25" s="612"/>
      <c r="K25" s="824"/>
      <c r="L25" s="824"/>
      <c r="M25" s="612"/>
      <c r="N25" s="5"/>
    </row>
    <row r="26" spans="2:14" x14ac:dyDescent="0.25">
      <c r="B26" s="612"/>
      <c r="C26" s="297"/>
      <c r="D26" s="2097"/>
      <c r="E26" s="2097"/>
      <c r="F26" s="2097"/>
      <c r="G26" s="2097"/>
      <c r="H26" s="2097"/>
      <c r="I26" s="2097"/>
      <c r="J26" s="612"/>
      <c r="K26" s="824"/>
      <c r="L26" s="824"/>
      <c r="M26" s="612"/>
      <c r="N26" s="5"/>
    </row>
    <row r="27" spans="2:14" x14ac:dyDescent="0.25">
      <c r="B27" s="612"/>
      <c r="C27" s="297"/>
      <c r="D27" s="612"/>
      <c r="E27" s="612"/>
      <c r="F27" s="612"/>
      <c r="G27" s="612"/>
      <c r="H27" s="612"/>
      <c r="I27" s="612"/>
      <c r="J27" s="612"/>
      <c r="K27" s="824"/>
      <c r="L27" s="824"/>
      <c r="M27" s="612"/>
      <c r="N27" s="5"/>
    </row>
    <row r="28" spans="2:14" x14ac:dyDescent="0.25">
      <c r="B28" s="612"/>
      <c r="C28" s="297"/>
      <c r="D28" s="612"/>
      <c r="E28" s="612"/>
      <c r="F28" s="612"/>
      <c r="G28" s="612"/>
      <c r="H28" s="612"/>
      <c r="I28" s="612"/>
      <c r="J28" s="612"/>
      <c r="K28" s="824"/>
      <c r="L28" s="824"/>
      <c r="M28" s="612"/>
      <c r="N28" s="5"/>
    </row>
    <row r="29" spans="2:14" x14ac:dyDescent="0.25">
      <c r="B29" s="612"/>
      <c r="C29" s="297"/>
      <c r="D29" s="612"/>
      <c r="E29" s="612"/>
      <c r="F29" s="612"/>
      <c r="G29" s="612"/>
      <c r="H29" s="612"/>
      <c r="I29" s="612"/>
      <c r="J29" s="612"/>
      <c r="K29" s="824"/>
      <c r="L29" s="824"/>
      <c r="M29" s="612"/>
      <c r="N29" s="5"/>
    </row>
    <row r="30" spans="2:14" x14ac:dyDescent="0.25">
      <c r="B30" s="612"/>
      <c r="C30" s="297"/>
      <c r="D30" s="612"/>
      <c r="E30" s="612"/>
      <c r="F30" s="612"/>
      <c r="G30" s="612"/>
      <c r="H30" s="612"/>
      <c r="I30" s="612"/>
      <c r="J30" s="612"/>
      <c r="K30" s="824"/>
      <c r="L30" s="824"/>
      <c r="M30" s="612"/>
      <c r="N30" s="5"/>
    </row>
    <row r="31" spans="2:14" x14ac:dyDescent="0.25">
      <c r="B31" s="612"/>
      <c r="C31" s="297"/>
      <c r="D31" s="612"/>
      <c r="E31" s="612"/>
      <c r="F31" s="612"/>
      <c r="G31" s="612"/>
      <c r="H31" s="612"/>
      <c r="I31" s="612"/>
      <c r="J31" s="612"/>
      <c r="K31" s="824"/>
      <c r="L31" s="824"/>
      <c r="M31" s="612"/>
      <c r="N31" s="5"/>
    </row>
    <row r="32" spans="2:14" x14ac:dyDescent="0.25">
      <c r="B32" s="612"/>
      <c r="C32" s="2097"/>
      <c r="D32" s="2097"/>
      <c r="E32" s="2097"/>
      <c r="F32" s="2097"/>
      <c r="G32" s="2097"/>
      <c r="H32" s="2097"/>
      <c r="I32" s="2097"/>
      <c r="J32" s="612"/>
      <c r="K32" s="61"/>
      <c r="L32" s="61"/>
      <c r="M32" s="612"/>
      <c r="N32" s="5"/>
    </row>
    <row r="33" spans="2:14" x14ac:dyDescent="0.25">
      <c r="B33" s="612"/>
      <c r="C33" s="612"/>
      <c r="D33" s="612"/>
      <c r="E33" s="612"/>
      <c r="F33" s="612"/>
      <c r="G33" s="612"/>
      <c r="H33" s="612"/>
      <c r="I33" s="612"/>
      <c r="J33" s="612"/>
      <c r="K33" s="617"/>
      <c r="L33" s="617"/>
      <c r="M33" s="612"/>
      <c r="N33" s="84"/>
    </row>
    <row r="34" spans="2:14" x14ac:dyDescent="0.25">
      <c r="B34" s="612"/>
      <c r="C34" s="612"/>
      <c r="D34" s="612"/>
      <c r="E34" s="612"/>
      <c r="F34" s="612"/>
      <c r="G34" s="612"/>
      <c r="H34" s="612"/>
      <c r="I34" s="612"/>
      <c r="J34" s="612"/>
      <c r="K34" s="725"/>
      <c r="L34" s="725"/>
      <c r="M34" s="612"/>
    </row>
    <row r="35" spans="2:14" x14ac:dyDescent="0.25">
      <c r="B35" s="612"/>
      <c r="C35" s="612"/>
      <c r="D35" s="612"/>
      <c r="E35" s="612"/>
      <c r="F35" s="612"/>
      <c r="G35" s="612"/>
      <c r="H35" s="612"/>
      <c r="I35" s="612"/>
      <c r="J35" s="612"/>
      <c r="K35" s="612"/>
      <c r="L35" s="612"/>
      <c r="M35" s="612"/>
    </row>
    <row r="36" spans="2:14" x14ac:dyDescent="0.25">
      <c r="B36" s="612"/>
      <c r="C36" s="2279"/>
      <c r="D36" s="2279"/>
      <c r="E36" s="612"/>
      <c r="F36" s="612"/>
      <c r="G36" s="612"/>
      <c r="H36" s="612"/>
      <c r="I36" s="612"/>
      <c r="J36" s="612"/>
      <c r="K36" s="612"/>
      <c r="L36" s="613"/>
      <c r="M36" s="612"/>
    </row>
    <row r="37" spans="2:14" x14ac:dyDescent="0.25">
      <c r="B37" s="612"/>
      <c r="C37" s="612"/>
      <c r="D37" s="612"/>
      <c r="E37" s="612"/>
      <c r="F37" s="612"/>
      <c r="G37" s="612"/>
      <c r="H37" s="612"/>
      <c r="I37" s="612"/>
      <c r="J37" s="612"/>
      <c r="K37" s="612"/>
      <c r="L37" s="613"/>
      <c r="M37" s="612"/>
    </row>
    <row r="38" spans="2:14" x14ac:dyDescent="0.25">
      <c r="B38" s="612"/>
      <c r="C38" s="612"/>
      <c r="D38" s="612"/>
      <c r="E38" s="612"/>
      <c r="F38" s="612"/>
      <c r="G38" s="612"/>
      <c r="H38" s="612"/>
      <c r="I38" s="612"/>
      <c r="J38" s="612"/>
      <c r="K38" s="612"/>
      <c r="L38" s="613"/>
      <c r="M38" s="612"/>
    </row>
    <row r="39" spans="2:14" x14ac:dyDescent="0.25">
      <c r="B39" s="612"/>
      <c r="C39" s="612"/>
      <c r="D39" s="612"/>
      <c r="E39" s="612"/>
      <c r="F39" s="612"/>
      <c r="G39" s="612"/>
      <c r="H39" s="612"/>
      <c r="I39" s="612"/>
      <c r="J39" s="612"/>
      <c r="K39" s="612"/>
      <c r="L39" s="613"/>
      <c r="M39" s="612"/>
    </row>
    <row r="40" spans="2:14" x14ac:dyDescent="0.25">
      <c r="B40" s="612"/>
      <c r="C40" s="612"/>
      <c r="D40" s="612"/>
      <c r="E40" s="612"/>
      <c r="F40" s="612"/>
      <c r="G40" s="612"/>
      <c r="H40" s="612"/>
      <c r="I40" s="612"/>
      <c r="J40" s="612"/>
      <c r="K40" s="612"/>
      <c r="L40" s="613"/>
      <c r="M40" s="612"/>
    </row>
    <row r="41" spans="2:14" x14ac:dyDescent="0.25">
      <c r="B41" s="612"/>
      <c r="C41" s="612"/>
      <c r="D41" s="612"/>
      <c r="E41" s="612"/>
      <c r="F41" s="612"/>
      <c r="G41" s="612"/>
      <c r="H41" s="612"/>
      <c r="I41" s="612"/>
      <c r="J41" s="612"/>
      <c r="K41" s="612"/>
      <c r="L41" s="613"/>
      <c r="M41" s="612"/>
    </row>
    <row r="42" spans="2:14" x14ac:dyDescent="0.25">
      <c r="B42" s="612"/>
      <c r="C42" s="609"/>
      <c r="D42" s="612"/>
      <c r="E42" s="612"/>
      <c r="F42" s="612"/>
      <c r="G42" s="612"/>
      <c r="H42" s="612"/>
      <c r="I42" s="612"/>
      <c r="J42" s="612"/>
      <c r="K42" s="612"/>
      <c r="L42" s="613"/>
      <c r="M42" s="612"/>
    </row>
    <row r="43" spans="2:14" x14ac:dyDescent="0.25">
      <c r="B43" s="612"/>
      <c r="C43" s="609"/>
      <c r="D43" s="612"/>
      <c r="E43" s="612"/>
      <c r="F43" s="612"/>
      <c r="G43" s="612"/>
      <c r="H43" s="612"/>
      <c r="I43" s="612"/>
      <c r="J43" s="612"/>
      <c r="K43" s="612"/>
      <c r="L43" s="613"/>
      <c r="M43" s="612"/>
    </row>
    <row r="44" spans="2:14" x14ac:dyDescent="0.25">
      <c r="B44" s="612"/>
      <c r="C44" s="609"/>
      <c r="D44" s="612"/>
      <c r="E44" s="612"/>
      <c r="F44" s="612"/>
      <c r="G44" s="612"/>
      <c r="H44" s="612"/>
      <c r="I44" s="612"/>
      <c r="J44" s="612"/>
      <c r="K44" s="612"/>
      <c r="L44" s="613"/>
      <c r="M44" s="612"/>
    </row>
    <row r="45" spans="2:14" x14ac:dyDescent="0.25">
      <c r="B45" s="612"/>
      <c r="C45" s="609"/>
      <c r="D45" s="612"/>
      <c r="E45" s="612"/>
      <c r="F45" s="612"/>
      <c r="G45" s="612"/>
      <c r="H45" s="612"/>
      <c r="I45" s="612"/>
      <c r="J45" s="612"/>
      <c r="K45" s="612"/>
      <c r="L45" s="613"/>
      <c r="M45" s="612"/>
    </row>
    <row r="46" spans="2:14" x14ac:dyDescent="0.25">
      <c r="B46" s="612"/>
      <c r="C46" s="609"/>
      <c r="D46" s="612"/>
      <c r="E46" s="612"/>
      <c r="F46" s="612"/>
      <c r="G46" s="612"/>
      <c r="H46" s="612"/>
      <c r="I46" s="612"/>
      <c r="J46" s="612"/>
      <c r="K46" s="612"/>
      <c r="L46" s="613"/>
      <c r="M46" s="612"/>
    </row>
    <row r="47" spans="2:14" x14ac:dyDescent="0.25">
      <c r="B47" s="612"/>
      <c r="C47" s="609"/>
      <c r="D47" s="612"/>
      <c r="E47" s="612"/>
      <c r="F47" s="612"/>
      <c r="G47" s="612"/>
      <c r="H47" s="612"/>
      <c r="I47" s="612"/>
      <c r="J47" s="612"/>
      <c r="K47" s="612"/>
      <c r="L47" s="613"/>
      <c r="M47" s="612"/>
    </row>
    <row r="48" spans="2:14" x14ac:dyDescent="0.25">
      <c r="B48" s="612"/>
      <c r="C48" s="609"/>
      <c r="D48" s="612"/>
      <c r="E48" s="612"/>
      <c r="F48" s="612"/>
      <c r="G48" s="612"/>
      <c r="H48" s="612"/>
      <c r="I48" s="609"/>
      <c r="J48" s="131"/>
      <c r="K48" s="609"/>
      <c r="L48" s="492"/>
      <c r="M48" s="612"/>
    </row>
    <row r="49" spans="2:13" x14ac:dyDescent="0.25">
      <c r="B49" s="612"/>
      <c r="C49" s="612"/>
      <c r="D49" s="612"/>
      <c r="E49" s="612"/>
      <c r="F49" s="612"/>
      <c r="G49" s="612"/>
      <c r="H49" s="612"/>
      <c r="I49" s="609"/>
      <c r="J49" s="131"/>
      <c r="K49" s="609"/>
      <c r="L49" s="492"/>
      <c r="M49" s="612"/>
    </row>
    <row r="50" spans="2:13" x14ac:dyDescent="0.25">
      <c r="B50" s="612"/>
      <c r="C50" s="612"/>
      <c r="D50" s="612"/>
      <c r="E50" s="612"/>
      <c r="F50" s="612"/>
      <c r="G50" s="612"/>
      <c r="H50" s="612"/>
      <c r="I50" s="612"/>
      <c r="J50" s="612"/>
      <c r="K50" s="612"/>
      <c r="L50" s="82"/>
      <c r="M50" s="612"/>
    </row>
    <row r="52" spans="2:13" x14ac:dyDescent="0.25">
      <c r="H52" s="4"/>
    </row>
  </sheetData>
  <mergeCells count="4">
    <mergeCell ref="B6:D6"/>
    <mergeCell ref="C36:D36"/>
    <mergeCell ref="B4:M4"/>
    <mergeCell ref="B5:M5"/>
  </mergeCells>
  <phoneticPr fontId="57" type="noConversion"/>
  <printOptions horizontalCentered="1"/>
  <pageMargins left="0.1" right="0.15" top="1" bottom="0.75" header="0.69" footer="0"/>
  <pageSetup fitToHeight="15" orientation="landscape" r:id="rId1"/>
  <headerFooter alignWithMargins="0">
    <oddFooter>&amp;L&amp;"Times New Roman,Regular"&amp;9
Journal Entry Control Log
June 2016
&amp;R&amp;P of &amp;N
&amp;D   &amp;T</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2"/>
  <sheetViews>
    <sheetView workbookViewId="0">
      <selection activeCell="H13" sqref="H13"/>
    </sheetView>
  </sheetViews>
  <sheetFormatPr defaultColWidth="7.88671875" defaultRowHeight="13.2" x14ac:dyDescent="0.25"/>
  <cols>
    <col min="1" max="1" width="7.88671875" style="612"/>
    <col min="2" max="2" width="8.109375" style="612" customWidth="1"/>
    <col min="3" max="3" width="46.5546875" style="612" customWidth="1"/>
    <col min="4" max="4" width="7.109375" style="612" customWidth="1"/>
    <col min="5" max="5" width="9.5546875" style="612" customWidth="1"/>
    <col min="6" max="6" width="8.5546875" style="612" customWidth="1"/>
    <col min="7" max="9" width="7.109375" style="612" customWidth="1"/>
    <col min="10" max="10" width="1.44140625" style="612" customWidth="1"/>
    <col min="11" max="11" width="13.44140625" style="612" bestFit="1" customWidth="1"/>
    <col min="12" max="12" width="13.44140625" style="612" customWidth="1"/>
    <col min="13" max="13" width="4.44140625" style="612" customWidth="1"/>
    <col min="14" max="14" width="4.5546875" style="612" customWidth="1"/>
    <col min="15" max="16384" width="7.88671875" style="612"/>
  </cols>
  <sheetData>
    <row r="1" spans="2:14" x14ac:dyDescent="0.25">
      <c r="I1" s="198"/>
    </row>
    <row r="2" spans="2:14" ht="25.5" customHeight="1" x14ac:dyDescent="0.25">
      <c r="C2" s="869"/>
      <c r="I2" s="198"/>
    </row>
    <row r="3" spans="2:14" x14ac:dyDescent="0.25">
      <c r="B3" s="609"/>
      <c r="C3" s="609"/>
    </row>
    <row r="4" spans="2:14" ht="15.6" x14ac:dyDescent="0.3">
      <c r="B4" s="2275"/>
      <c r="C4" s="2275"/>
      <c r="D4" s="2275"/>
      <c r="E4" s="2275"/>
      <c r="F4" s="2275"/>
      <c r="G4" s="2275"/>
      <c r="H4" s="2275"/>
      <c r="I4" s="2275"/>
      <c r="J4" s="2275"/>
      <c r="K4" s="2275"/>
      <c r="L4" s="2275"/>
      <c r="M4" s="2094"/>
    </row>
    <row r="5" spans="2:14" ht="15.6" x14ac:dyDescent="0.3">
      <c r="B5" s="2275"/>
      <c r="C5" s="2275"/>
      <c r="D5" s="2275"/>
      <c r="E5" s="2275"/>
      <c r="F5" s="2275"/>
      <c r="G5" s="2275"/>
      <c r="H5" s="2275"/>
      <c r="I5" s="2275"/>
      <c r="J5" s="2275"/>
      <c r="K5" s="2275"/>
      <c r="L5" s="2275"/>
      <c r="M5" s="2094"/>
    </row>
    <row r="6" spans="2:14" ht="15.6" x14ac:dyDescent="0.3">
      <c r="B6" s="2284"/>
      <c r="C6" s="2284"/>
      <c r="D6" s="2284"/>
      <c r="E6" s="2094"/>
      <c r="F6" s="2094"/>
      <c r="G6" s="2094"/>
      <c r="H6" s="2094"/>
      <c r="I6" s="2094"/>
      <c r="J6" s="2094"/>
      <c r="K6" s="2094"/>
      <c r="L6" s="2094"/>
      <c r="M6" s="2094"/>
    </row>
    <row r="7" spans="2:14" x14ac:dyDescent="0.25">
      <c r="C7" s="609"/>
      <c r="D7" s="609"/>
      <c r="E7" s="609"/>
      <c r="H7" s="83"/>
      <c r="N7" s="611"/>
    </row>
    <row r="8" spans="2:14" x14ac:dyDescent="0.25">
      <c r="B8" s="609"/>
      <c r="C8" s="609"/>
      <c r="N8" s="611"/>
    </row>
    <row r="9" spans="2:14" x14ac:dyDescent="0.25">
      <c r="N9" s="611"/>
    </row>
    <row r="10" spans="2:14" x14ac:dyDescent="0.25">
      <c r="N10" s="611"/>
    </row>
    <row r="11" spans="2:14" x14ac:dyDescent="0.25">
      <c r="N11" s="611"/>
    </row>
    <row r="12" spans="2:14" x14ac:dyDescent="0.25">
      <c r="C12" s="609"/>
      <c r="N12" s="611"/>
    </row>
    <row r="13" spans="2:14" ht="45" x14ac:dyDescent="0.75">
      <c r="D13" s="2104"/>
      <c r="E13" s="1495"/>
      <c r="N13" s="611"/>
    </row>
    <row r="14" spans="2:14" x14ac:dyDescent="0.25">
      <c r="N14" s="611"/>
    </row>
    <row r="15" spans="2:14" x14ac:dyDescent="0.25">
      <c r="B15" s="609"/>
      <c r="C15" s="2096"/>
      <c r="D15" s="2096"/>
      <c r="E15" s="2096"/>
      <c r="F15" s="2096"/>
      <c r="G15" s="2096"/>
      <c r="H15" s="2096"/>
      <c r="I15" s="2096"/>
      <c r="J15" s="2096"/>
      <c r="K15" s="2096"/>
      <c r="L15" s="2096"/>
      <c r="N15" s="611"/>
    </row>
    <row r="16" spans="2:14" x14ac:dyDescent="0.25">
      <c r="H16" s="2096"/>
      <c r="I16" s="2096"/>
      <c r="K16" s="2096"/>
      <c r="L16" s="2096"/>
      <c r="N16" s="611"/>
    </row>
    <row r="17" spans="3:14" ht="6.75" customHeight="1" x14ac:dyDescent="0.25">
      <c r="K17" s="2097"/>
      <c r="L17" s="2097"/>
      <c r="N17" s="611"/>
    </row>
    <row r="18" spans="3:14" x14ac:dyDescent="0.25">
      <c r="C18" s="2105"/>
      <c r="K18" s="824"/>
      <c r="L18" s="824"/>
      <c r="N18" s="611"/>
    </row>
    <row r="19" spans="3:14" x14ac:dyDescent="0.25">
      <c r="C19" s="2106"/>
      <c r="K19" s="824"/>
      <c r="L19" s="824"/>
      <c r="N19" s="611"/>
    </row>
    <row r="20" spans="3:14" x14ac:dyDescent="0.25">
      <c r="C20" s="2105"/>
      <c r="D20" s="2097"/>
      <c r="E20" s="2097"/>
      <c r="F20" s="2097"/>
      <c r="G20" s="2097"/>
      <c r="H20" s="2097"/>
      <c r="I20" s="2097"/>
      <c r="K20" s="828"/>
      <c r="L20" s="828"/>
      <c r="N20" s="611"/>
    </row>
    <row r="21" spans="3:14" x14ac:dyDescent="0.25">
      <c r="C21" s="2105"/>
      <c r="K21" s="824"/>
      <c r="L21" s="824"/>
      <c r="N21" s="611"/>
    </row>
    <row r="22" spans="3:14" x14ac:dyDescent="0.25">
      <c r="C22" s="2106"/>
      <c r="K22" s="824"/>
      <c r="L22" s="824"/>
      <c r="N22" s="611"/>
    </row>
    <row r="23" spans="3:14" x14ac:dyDescent="0.25">
      <c r="C23" s="297"/>
      <c r="K23" s="824"/>
      <c r="L23" s="824"/>
      <c r="N23" s="611"/>
    </row>
    <row r="24" spans="3:14" x14ac:dyDescent="0.25">
      <c r="C24" s="2097"/>
      <c r="D24" s="2097"/>
      <c r="E24" s="2097"/>
      <c r="F24" s="2097"/>
      <c r="G24" s="2097"/>
      <c r="H24" s="2097"/>
      <c r="I24" s="2097"/>
      <c r="K24" s="824"/>
      <c r="L24" s="824"/>
      <c r="N24" s="611"/>
    </row>
    <row r="25" spans="3:14" x14ac:dyDescent="0.25">
      <c r="K25" s="617"/>
      <c r="L25" s="617"/>
      <c r="N25" s="84"/>
    </row>
    <row r="26" spans="3:14" x14ac:dyDescent="0.25">
      <c r="K26" s="725"/>
      <c r="L26" s="725"/>
    </row>
    <row r="28" spans="3:14" x14ac:dyDescent="0.25">
      <c r="C28" s="2384"/>
      <c r="D28" s="2384"/>
      <c r="E28" s="867"/>
      <c r="F28" s="867"/>
      <c r="G28" s="867"/>
      <c r="H28" s="867"/>
      <c r="I28" s="867"/>
      <c r="J28" s="867"/>
      <c r="K28" s="867"/>
      <c r="L28" s="868"/>
    </row>
    <row r="29" spans="3:14" x14ac:dyDescent="0.25">
      <c r="C29" s="867"/>
      <c r="D29" s="867"/>
      <c r="E29" s="867"/>
      <c r="F29" s="867"/>
      <c r="G29" s="867"/>
      <c r="H29" s="867"/>
      <c r="I29" s="867"/>
      <c r="J29" s="867"/>
      <c r="K29" s="867"/>
      <c r="L29" s="868"/>
    </row>
    <row r="30" spans="3:14" x14ac:dyDescent="0.25">
      <c r="C30" s="869"/>
      <c r="D30" s="869"/>
      <c r="E30" s="869"/>
      <c r="F30" s="869"/>
      <c r="G30" s="869"/>
      <c r="H30" s="869"/>
      <c r="I30" s="869"/>
      <c r="J30" s="869"/>
      <c r="K30" s="869"/>
      <c r="L30" s="870"/>
    </row>
    <row r="31" spans="3:14" x14ac:dyDescent="0.25">
      <c r="C31" s="869"/>
      <c r="D31" s="869"/>
      <c r="E31" s="869"/>
      <c r="F31" s="869"/>
      <c r="G31" s="869"/>
      <c r="H31" s="869"/>
      <c r="I31" s="869"/>
      <c r="J31" s="869"/>
      <c r="K31" s="869"/>
      <c r="L31" s="870"/>
    </row>
    <row r="32" spans="3:14" x14ac:dyDescent="0.25">
      <c r="C32" s="869"/>
      <c r="D32" s="869"/>
      <c r="E32" s="869"/>
      <c r="F32" s="869"/>
      <c r="G32" s="869"/>
      <c r="H32" s="869"/>
      <c r="I32" s="869"/>
      <c r="J32" s="869"/>
      <c r="K32" s="869"/>
      <c r="L32" s="870"/>
    </row>
    <row r="33" spans="3:12" x14ac:dyDescent="0.25">
      <c r="C33" s="867"/>
      <c r="D33" s="867"/>
      <c r="E33" s="867"/>
      <c r="F33" s="867"/>
      <c r="G33" s="867"/>
      <c r="H33" s="867"/>
      <c r="I33" s="867"/>
      <c r="J33" s="867"/>
      <c r="K33" s="867"/>
      <c r="L33" s="868"/>
    </row>
    <row r="34" spans="3:12" x14ac:dyDescent="0.25">
      <c r="C34" s="609"/>
      <c r="L34" s="611"/>
    </row>
    <row r="35" spans="3:12" x14ac:dyDescent="0.25">
      <c r="C35" s="609"/>
      <c r="L35" s="611"/>
    </row>
    <row r="36" spans="3:12" x14ac:dyDescent="0.25">
      <c r="C36" s="609"/>
      <c r="L36" s="611"/>
    </row>
    <row r="37" spans="3:12" x14ac:dyDescent="0.25">
      <c r="C37" s="609"/>
      <c r="L37" s="611"/>
    </row>
    <row r="38" spans="3:12" x14ac:dyDescent="0.25">
      <c r="C38" s="609"/>
      <c r="L38" s="611"/>
    </row>
    <row r="39" spans="3:12" x14ac:dyDescent="0.25">
      <c r="C39" s="609"/>
      <c r="L39" s="611"/>
    </row>
    <row r="40" spans="3:12" x14ac:dyDescent="0.25">
      <c r="C40" s="609"/>
      <c r="I40" s="609"/>
      <c r="J40" s="131"/>
      <c r="K40" s="609"/>
      <c r="L40" s="492"/>
    </row>
    <row r="41" spans="3:12" x14ac:dyDescent="0.25">
      <c r="I41" s="609"/>
      <c r="J41" s="131"/>
      <c r="K41" s="609"/>
      <c r="L41" s="492"/>
    </row>
    <row r="42" spans="3:12" x14ac:dyDescent="0.25">
      <c r="L42" s="405"/>
    </row>
  </sheetData>
  <mergeCells count="4">
    <mergeCell ref="B4:L4"/>
    <mergeCell ref="B5:L5"/>
    <mergeCell ref="B6:D6"/>
    <mergeCell ref="C28:D28"/>
  </mergeCells>
  <phoneticPr fontId="0" type="noConversion"/>
  <printOptions horizontalCentered="1"/>
  <pageMargins left="0.1" right="0.15" top="1" bottom="0.75" header="0.69" footer="0"/>
  <pageSetup scale="85" fitToHeight="15" orientation="landscape" r:id="rId1"/>
  <headerFooter alignWithMargins="0">
    <oddFooter>&amp;L&amp;"Times New Roman,Regular"&amp;9
Journal Entry Control Log
June 2016
&amp;R&amp;P of &amp;N
&amp;D   &amp;T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zoomScaleNormal="100" zoomScaleSheetLayoutView="75" workbookViewId="0">
      <selection activeCell="G37" sqref="G37"/>
    </sheetView>
  </sheetViews>
  <sheetFormatPr defaultColWidth="7.88671875" defaultRowHeight="13.2" x14ac:dyDescent="0.25"/>
  <cols>
    <col min="1" max="1" width="9.109375" style="1" customWidth="1"/>
    <col min="2" max="2" width="40.44140625" style="1" customWidth="1"/>
    <col min="3" max="3" width="7.109375" style="1" customWidth="1"/>
    <col min="4" max="4" width="8" style="1" customWidth="1"/>
    <col min="5" max="5" width="8.44140625" style="1" customWidth="1"/>
    <col min="6" max="8" width="7.109375" style="1" customWidth="1"/>
    <col min="9" max="9" width="1.44140625" style="1" customWidth="1"/>
    <col min="10" max="10" width="12.44140625" style="1" bestFit="1" customWidth="1"/>
    <col min="11" max="11" width="13.44140625" style="1" customWidth="1"/>
    <col min="12" max="12" width="5.5546875" style="1" customWidth="1"/>
    <col min="13" max="13" width="12.44140625" style="1" bestFit="1" customWidth="1"/>
    <col min="14" max="16384" width="7.88671875" style="1"/>
  </cols>
  <sheetData>
    <row r="1" spans="1:13" x14ac:dyDescent="0.25">
      <c r="B1" s="915"/>
      <c r="H1" s="406" t="s">
        <v>82</v>
      </c>
      <c r="J1" s="69"/>
      <c r="K1" s="69"/>
    </row>
    <row r="2" spans="1:13" ht="25.5" customHeight="1" x14ac:dyDescent="0.25">
      <c r="A2" s="1" t="s">
        <v>1403</v>
      </c>
      <c r="B2" s="967" t="s">
        <v>1403</v>
      </c>
      <c r="H2" s="406" t="s">
        <v>85</v>
      </c>
      <c r="J2" s="300"/>
      <c r="K2" s="300"/>
    </row>
    <row r="3" spans="1:13" ht="13.8" thickBot="1" x14ac:dyDescent="0.3"/>
    <row r="4" spans="1:13" ht="15.6" x14ac:dyDescent="0.3">
      <c r="A4" s="2271" t="s">
        <v>1403</v>
      </c>
      <c r="B4" s="2272"/>
      <c r="C4" s="2272"/>
      <c r="D4" s="2272"/>
      <c r="E4" s="2272"/>
      <c r="F4" s="2272"/>
      <c r="G4" s="2272"/>
      <c r="H4" s="2272"/>
      <c r="I4" s="2272"/>
      <c r="J4" s="2272"/>
      <c r="K4" s="2272"/>
      <c r="L4" s="45"/>
    </row>
    <row r="5" spans="1:13" s="607" customFormat="1" ht="15.6" x14ac:dyDescent="0.3">
      <c r="A5" s="2274" t="s">
        <v>1374</v>
      </c>
      <c r="B5" s="2275"/>
      <c r="C5" s="2275"/>
      <c r="D5" s="2275"/>
      <c r="E5" s="2275"/>
      <c r="F5" s="2275"/>
      <c r="G5" s="2275"/>
      <c r="H5" s="2275"/>
      <c r="I5" s="2275"/>
      <c r="J5" s="2275"/>
      <c r="K5" s="2275"/>
      <c r="L5" s="2295"/>
    </row>
    <row r="6" spans="1:13" ht="15.6" x14ac:dyDescent="0.3">
      <c r="A6" s="2274" t="s">
        <v>1378</v>
      </c>
      <c r="B6" s="2275"/>
      <c r="C6" s="2275"/>
      <c r="D6" s="2275"/>
      <c r="E6" s="2275"/>
      <c r="F6" s="2275"/>
      <c r="G6" s="2275"/>
      <c r="H6" s="2275"/>
      <c r="I6" s="2275"/>
      <c r="J6" s="2275"/>
      <c r="K6" s="2275"/>
      <c r="L6" s="2295"/>
    </row>
    <row r="7" spans="1:13" ht="15.6" x14ac:dyDescent="0.3">
      <c r="A7" s="2283" t="s">
        <v>66</v>
      </c>
      <c r="B7" s="2284"/>
      <c r="C7" s="2284"/>
      <c r="D7" s="2"/>
      <c r="E7" s="2"/>
      <c r="F7" s="2"/>
      <c r="G7" s="2"/>
      <c r="H7" s="2"/>
      <c r="I7" s="2"/>
      <c r="J7" s="2"/>
      <c r="K7" s="2"/>
      <c r="L7" s="46"/>
    </row>
    <row r="8" spans="1:13" x14ac:dyDescent="0.25">
      <c r="A8" s="10" t="s">
        <v>411</v>
      </c>
      <c r="B8" s="3"/>
      <c r="C8" s="3"/>
      <c r="D8" s="3"/>
      <c r="E8" s="4"/>
      <c r="F8" s="4"/>
      <c r="G8" s="83" t="s">
        <v>256</v>
      </c>
      <c r="H8" s="4"/>
      <c r="I8" s="4"/>
      <c r="J8" s="4"/>
      <c r="K8" s="4"/>
      <c r="L8" s="40"/>
      <c r="M8" s="5"/>
    </row>
    <row r="9" spans="1:13" x14ac:dyDescent="0.25">
      <c r="A9" s="1019" t="s">
        <v>10</v>
      </c>
      <c r="B9" s="1020"/>
      <c r="C9" s="4"/>
      <c r="D9" s="4"/>
      <c r="E9" s="4"/>
      <c r="F9" s="4"/>
      <c r="G9" s="4"/>
      <c r="H9" s="4"/>
      <c r="I9" s="4"/>
      <c r="J9" s="4"/>
      <c r="K9" s="4"/>
      <c r="L9" s="40"/>
      <c r="M9" s="5"/>
    </row>
    <row r="10" spans="1:13" x14ac:dyDescent="0.25">
      <c r="A10" s="10"/>
      <c r="B10" s="4"/>
      <c r="C10" s="4"/>
      <c r="D10" s="4"/>
      <c r="E10" s="4"/>
      <c r="F10" s="4"/>
      <c r="G10" s="4"/>
      <c r="H10" s="4"/>
      <c r="I10" s="4"/>
      <c r="J10" s="4"/>
      <c r="K10" s="4"/>
      <c r="L10" s="40"/>
      <c r="M10" s="5"/>
    </row>
    <row r="11" spans="1:13" ht="13.8" thickBot="1" x14ac:dyDescent="0.3">
      <c r="A11" s="10"/>
      <c r="B11" s="6" t="s">
        <v>1366</v>
      </c>
      <c r="C11" s="6"/>
      <c r="D11" s="6"/>
      <c r="E11" s="6" t="s">
        <v>1408</v>
      </c>
      <c r="F11" s="6"/>
      <c r="G11" s="6"/>
      <c r="H11" s="6"/>
      <c r="I11" s="6"/>
      <c r="J11" s="6"/>
      <c r="K11" s="6"/>
      <c r="L11" s="40"/>
      <c r="M11" s="5"/>
    </row>
    <row r="12" spans="1:13" x14ac:dyDescent="0.25">
      <c r="A12" s="10"/>
      <c r="B12" s="4"/>
      <c r="C12" s="4"/>
      <c r="D12" s="4"/>
      <c r="E12" s="4"/>
      <c r="F12" s="4"/>
      <c r="G12" s="4"/>
      <c r="H12" s="4"/>
      <c r="I12" s="4"/>
      <c r="J12" s="4"/>
      <c r="K12" s="4"/>
      <c r="L12" s="40"/>
      <c r="M12" s="5"/>
    </row>
    <row r="13" spans="1:13" x14ac:dyDescent="0.25">
      <c r="A13" s="10"/>
      <c r="B13" s="4"/>
      <c r="C13" s="4"/>
      <c r="D13" s="4"/>
      <c r="E13" s="4"/>
      <c r="F13" s="4"/>
      <c r="G13" s="4"/>
      <c r="H13" s="4"/>
      <c r="I13" s="4"/>
      <c r="J13" s="4"/>
      <c r="K13" s="4"/>
      <c r="L13" s="40"/>
      <c r="M13" s="5"/>
    </row>
    <row r="14" spans="1:13" x14ac:dyDescent="0.25">
      <c r="A14" s="10"/>
      <c r="B14" s="4"/>
      <c r="C14" s="4"/>
      <c r="D14" s="4"/>
      <c r="E14" s="4"/>
      <c r="F14" s="4"/>
      <c r="G14" s="4"/>
      <c r="H14" s="4"/>
      <c r="I14" s="4"/>
      <c r="J14" s="4"/>
      <c r="K14" s="4"/>
      <c r="L14" s="40"/>
      <c r="M14" s="5"/>
    </row>
    <row r="15" spans="1:13" ht="13.8" thickBot="1" x14ac:dyDescent="0.3">
      <c r="A15" s="10"/>
      <c r="B15" s="4"/>
      <c r="C15" s="4"/>
      <c r="D15" s="4"/>
      <c r="E15" s="4"/>
      <c r="F15" s="4"/>
      <c r="G15" s="4"/>
      <c r="H15" s="4"/>
      <c r="I15" s="4"/>
      <c r="J15" s="4"/>
      <c r="K15" s="4"/>
      <c r="L15" s="40"/>
      <c r="M15" s="5"/>
    </row>
    <row r="16" spans="1:13" x14ac:dyDescent="0.25">
      <c r="A16" s="56" t="s">
        <v>1380</v>
      </c>
      <c r="B16" s="7" t="s">
        <v>1367</v>
      </c>
      <c r="C16" s="8" t="s">
        <v>1368</v>
      </c>
      <c r="D16" s="8" t="s">
        <v>1377</v>
      </c>
      <c r="E16" s="8" t="s">
        <v>1369</v>
      </c>
      <c r="F16" s="8" t="s">
        <v>1370</v>
      </c>
      <c r="G16" s="8" t="s">
        <v>1122</v>
      </c>
      <c r="H16" s="8" t="s">
        <v>1120</v>
      </c>
      <c r="I16" s="8"/>
      <c r="J16" s="8" t="s">
        <v>1371</v>
      </c>
      <c r="K16" s="9" t="s">
        <v>1371</v>
      </c>
      <c r="L16" s="40"/>
      <c r="M16" s="5"/>
    </row>
    <row r="17" spans="1:13" x14ac:dyDescent="0.25">
      <c r="A17" s="10"/>
      <c r="B17" s="10"/>
      <c r="C17" s="4"/>
      <c r="D17" s="4"/>
      <c r="E17" s="4"/>
      <c r="F17" s="4"/>
      <c r="G17" s="11" t="s">
        <v>1121</v>
      </c>
      <c r="H17" s="11" t="s">
        <v>1119</v>
      </c>
      <c r="I17" s="4"/>
      <c r="J17" s="11" t="s">
        <v>1372</v>
      </c>
      <c r="K17" s="12" t="s">
        <v>1373</v>
      </c>
      <c r="L17" s="40"/>
      <c r="M17" s="5"/>
    </row>
    <row r="18" spans="1:13" ht="6.75" customHeight="1" thickBot="1" x14ac:dyDescent="0.3">
      <c r="A18" s="10"/>
      <c r="B18" s="13"/>
      <c r="C18" s="14"/>
      <c r="D18" s="14"/>
      <c r="E18" s="14"/>
      <c r="F18" s="14"/>
      <c r="G18" s="14"/>
      <c r="H18" s="14"/>
      <c r="I18" s="14"/>
      <c r="J18" s="15"/>
      <c r="K18" s="16"/>
      <c r="L18" s="40"/>
      <c r="M18" s="5"/>
    </row>
    <row r="19" spans="1:13" ht="13.8" thickTop="1" x14ac:dyDescent="0.25">
      <c r="A19" s="10" t="s">
        <v>610</v>
      </c>
      <c r="B19" s="628" t="s">
        <v>420</v>
      </c>
      <c r="C19" s="612" t="s">
        <v>262</v>
      </c>
      <c r="D19" s="612" t="s">
        <v>907</v>
      </c>
      <c r="E19" s="612" t="s">
        <v>262</v>
      </c>
      <c r="F19" s="612" t="s">
        <v>262</v>
      </c>
      <c r="G19" s="612">
        <v>2017</v>
      </c>
      <c r="H19" s="612" t="s">
        <v>907</v>
      </c>
      <c r="I19" s="612"/>
      <c r="J19" s="824">
        <v>25000</v>
      </c>
      <c r="K19" s="825"/>
      <c r="L19" s="40"/>
      <c r="M19" s="5"/>
    </row>
    <row r="20" spans="1:13" x14ac:dyDescent="0.25">
      <c r="A20" s="10"/>
      <c r="B20" s="628" t="s">
        <v>414</v>
      </c>
      <c r="C20" s="826"/>
      <c r="D20" s="826"/>
      <c r="E20" s="826"/>
      <c r="F20" s="826"/>
      <c r="G20" s="826"/>
      <c r="H20" s="826"/>
      <c r="I20" s="612"/>
      <c r="J20" s="824"/>
      <c r="K20" s="827"/>
      <c r="L20" s="40"/>
      <c r="M20" s="5"/>
    </row>
    <row r="21" spans="1:13" x14ac:dyDescent="0.25">
      <c r="A21" s="10"/>
      <c r="B21" s="628" t="s">
        <v>412</v>
      </c>
      <c r="C21" s="826"/>
      <c r="D21" s="826"/>
      <c r="E21" s="826"/>
      <c r="F21" s="826"/>
      <c r="G21" s="826"/>
      <c r="H21" s="826"/>
      <c r="I21" s="612"/>
      <c r="J21" s="828"/>
      <c r="K21" s="829"/>
      <c r="L21" s="40"/>
      <c r="M21" s="5"/>
    </row>
    <row r="22" spans="1:13" x14ac:dyDescent="0.25">
      <c r="A22" s="10"/>
      <c r="B22" s="628" t="s">
        <v>419</v>
      </c>
      <c r="C22" s="612" t="s">
        <v>262</v>
      </c>
      <c r="D22" s="612" t="s">
        <v>907</v>
      </c>
      <c r="E22" s="612" t="s">
        <v>262</v>
      </c>
      <c r="F22" s="612" t="s">
        <v>262</v>
      </c>
      <c r="G22" s="612">
        <v>2017</v>
      </c>
      <c r="H22" s="612" t="s">
        <v>907</v>
      </c>
      <c r="I22" s="612"/>
      <c r="J22" s="824">
        <v>18000</v>
      </c>
      <c r="K22" s="827"/>
      <c r="L22" s="40"/>
      <c r="M22" s="26"/>
    </row>
    <row r="23" spans="1:13" x14ac:dyDescent="0.25">
      <c r="A23" s="10"/>
      <c r="B23" s="628" t="s">
        <v>413</v>
      </c>
      <c r="C23" s="826"/>
      <c r="D23" s="826"/>
      <c r="E23" s="826"/>
      <c r="F23" s="826"/>
      <c r="G23" s="826"/>
      <c r="H23" s="826"/>
      <c r="I23" s="612"/>
      <c r="J23" s="824"/>
      <c r="K23" s="827"/>
      <c r="L23" s="40"/>
      <c r="M23" s="5"/>
    </row>
    <row r="24" spans="1:13" x14ac:dyDescent="0.25">
      <c r="A24" s="10"/>
      <c r="B24" s="628" t="s">
        <v>416</v>
      </c>
      <c r="C24" s="826"/>
      <c r="D24" s="826"/>
      <c r="E24" s="826"/>
      <c r="F24" s="826"/>
      <c r="G24" s="826"/>
      <c r="H24" s="826"/>
      <c r="I24" s="612"/>
      <c r="J24" s="824"/>
      <c r="K24" s="827"/>
      <c r="L24" s="40"/>
      <c r="M24" s="5"/>
    </row>
    <row r="25" spans="1:13" x14ac:dyDescent="0.25">
      <c r="A25" s="10"/>
      <c r="B25" s="830" t="s">
        <v>418</v>
      </c>
      <c r="C25" s="612" t="s">
        <v>262</v>
      </c>
      <c r="D25" s="612" t="s">
        <v>907</v>
      </c>
      <c r="E25" s="612" t="s">
        <v>262</v>
      </c>
      <c r="F25" s="612" t="s">
        <v>262</v>
      </c>
      <c r="G25" s="612">
        <v>2017</v>
      </c>
      <c r="H25" s="612" t="s">
        <v>907</v>
      </c>
      <c r="I25" s="612"/>
      <c r="J25" s="824">
        <v>2000</v>
      </c>
      <c r="K25" s="827"/>
      <c r="L25" s="40"/>
      <c r="M25" s="5"/>
    </row>
    <row r="26" spans="1:13" x14ac:dyDescent="0.25">
      <c r="A26" s="10"/>
      <c r="B26" s="628" t="s">
        <v>415</v>
      </c>
      <c r="C26" s="826"/>
      <c r="D26" s="826"/>
      <c r="E26" s="826"/>
      <c r="F26" s="826"/>
      <c r="G26" s="826"/>
      <c r="H26" s="826"/>
      <c r="I26" s="612"/>
      <c r="J26" s="824"/>
      <c r="K26" s="827"/>
      <c r="L26" s="40"/>
      <c r="M26" s="5"/>
    </row>
    <row r="27" spans="1:13" x14ac:dyDescent="0.25">
      <c r="A27" s="10"/>
      <c r="B27" s="830" t="s">
        <v>417</v>
      </c>
      <c r="C27" s="612" t="s">
        <v>262</v>
      </c>
      <c r="D27" s="612" t="s">
        <v>907</v>
      </c>
      <c r="E27" s="612" t="s">
        <v>262</v>
      </c>
      <c r="F27" s="612" t="s">
        <v>262</v>
      </c>
      <c r="G27" s="612">
        <v>2017</v>
      </c>
      <c r="H27" s="612" t="s">
        <v>907</v>
      </c>
      <c r="I27" s="612"/>
      <c r="J27" s="824" t="s">
        <v>1403</v>
      </c>
      <c r="K27" s="827">
        <v>45000</v>
      </c>
      <c r="L27" s="40"/>
      <c r="M27" s="5"/>
    </row>
    <row r="28" spans="1:13" x14ac:dyDescent="0.25">
      <c r="A28" s="10"/>
      <c r="B28" s="628" t="s">
        <v>430</v>
      </c>
      <c r="C28" s="612" t="s">
        <v>262</v>
      </c>
      <c r="D28" s="612" t="s">
        <v>907</v>
      </c>
      <c r="E28" s="612" t="s">
        <v>262</v>
      </c>
      <c r="F28" s="612" t="s">
        <v>262</v>
      </c>
      <c r="G28" s="612">
        <v>2017</v>
      </c>
      <c r="H28" s="612" t="s">
        <v>907</v>
      </c>
      <c r="I28" s="612"/>
      <c r="J28" s="824"/>
      <c r="K28" s="827">
        <v>500</v>
      </c>
      <c r="L28" s="40"/>
      <c r="M28" s="5"/>
    </row>
    <row r="29" spans="1:13" x14ac:dyDescent="0.25">
      <c r="A29" s="10"/>
      <c r="B29" s="628" t="s">
        <v>425</v>
      </c>
      <c r="C29" s="826"/>
      <c r="D29" s="826"/>
      <c r="E29" s="826"/>
      <c r="F29" s="826"/>
      <c r="G29" s="826"/>
      <c r="H29" s="826"/>
      <c r="I29" s="612"/>
      <c r="J29" s="824"/>
      <c r="K29" s="827"/>
      <c r="L29" s="40"/>
      <c r="M29" s="5"/>
    </row>
    <row r="30" spans="1:13" x14ac:dyDescent="0.25">
      <c r="A30" s="10"/>
      <c r="B30" s="628" t="s">
        <v>1682</v>
      </c>
      <c r="C30" s="826"/>
      <c r="D30" s="826"/>
      <c r="E30" s="826"/>
      <c r="F30" s="826"/>
      <c r="G30" s="826"/>
      <c r="H30" s="826"/>
      <c r="I30" s="612"/>
      <c r="J30" s="824"/>
      <c r="K30" s="827"/>
      <c r="L30" s="40"/>
      <c r="M30" s="5"/>
    </row>
    <row r="31" spans="1:13" x14ac:dyDescent="0.25">
      <c r="A31" s="10"/>
      <c r="B31" s="628" t="s">
        <v>426</v>
      </c>
      <c r="C31" s="612" t="s">
        <v>262</v>
      </c>
      <c r="D31" s="612" t="s">
        <v>907</v>
      </c>
      <c r="E31" s="612" t="s">
        <v>262</v>
      </c>
      <c r="F31" s="612" t="s">
        <v>262</v>
      </c>
      <c r="G31" s="612">
        <v>2017</v>
      </c>
      <c r="H31" s="612" t="s">
        <v>907</v>
      </c>
      <c r="I31" s="612"/>
      <c r="J31" s="824"/>
      <c r="K31" s="827">
        <v>300</v>
      </c>
      <c r="L31" s="40"/>
      <c r="M31" s="5"/>
    </row>
    <row r="32" spans="1:13" x14ac:dyDescent="0.25">
      <c r="A32" s="10"/>
      <c r="B32" s="628" t="s">
        <v>427</v>
      </c>
      <c r="C32" s="826"/>
      <c r="D32" s="826"/>
      <c r="E32" s="826"/>
      <c r="F32" s="826"/>
      <c r="G32" s="826"/>
      <c r="H32" s="826"/>
      <c r="I32" s="612"/>
      <c r="J32" s="824"/>
      <c r="K32" s="827"/>
      <c r="L32" s="40"/>
      <c r="M32" s="5"/>
    </row>
    <row r="33" spans="1:13" x14ac:dyDescent="0.25">
      <c r="A33" s="10"/>
      <c r="B33" s="628" t="s">
        <v>428</v>
      </c>
      <c r="C33" s="826"/>
      <c r="D33" s="826"/>
      <c r="E33" s="826"/>
      <c r="F33" s="826"/>
      <c r="G33" s="826"/>
      <c r="H33" s="826"/>
      <c r="I33" s="612"/>
      <c r="J33" s="824"/>
      <c r="K33" s="827"/>
      <c r="L33" s="40"/>
      <c r="M33" s="5"/>
    </row>
    <row r="34" spans="1:13" x14ac:dyDescent="0.25">
      <c r="A34" s="10"/>
      <c r="B34" s="628" t="s">
        <v>1683</v>
      </c>
      <c r="C34" s="612" t="s">
        <v>262</v>
      </c>
      <c r="D34" s="612" t="s">
        <v>907</v>
      </c>
      <c r="E34" s="612" t="s">
        <v>262</v>
      </c>
      <c r="F34" s="612" t="s">
        <v>262</v>
      </c>
      <c r="G34" s="612">
        <v>2017</v>
      </c>
      <c r="H34" s="612" t="s">
        <v>907</v>
      </c>
      <c r="I34" s="612"/>
      <c r="J34" s="824"/>
      <c r="K34" s="827">
        <v>600</v>
      </c>
      <c r="L34" s="40"/>
      <c r="M34" s="5"/>
    </row>
    <row r="35" spans="1:13" x14ac:dyDescent="0.25">
      <c r="A35" s="10"/>
      <c r="B35" s="628" t="s">
        <v>429</v>
      </c>
      <c r="C35" s="826"/>
      <c r="D35" s="826"/>
      <c r="E35" s="826"/>
      <c r="F35" s="826"/>
      <c r="G35" s="612" t="s">
        <v>1403</v>
      </c>
      <c r="H35" s="826"/>
      <c r="I35" s="612"/>
      <c r="J35" s="824"/>
      <c r="K35" s="827"/>
      <c r="L35" s="40"/>
      <c r="M35" s="5"/>
    </row>
    <row r="36" spans="1:13" ht="13.8" thickBot="1" x14ac:dyDescent="0.3">
      <c r="A36" s="10"/>
      <c r="B36" s="628" t="s">
        <v>1684</v>
      </c>
      <c r="C36" s="612" t="s">
        <v>262</v>
      </c>
      <c r="D36" s="612" t="s">
        <v>907</v>
      </c>
      <c r="E36" s="612" t="s">
        <v>262</v>
      </c>
      <c r="F36" s="612" t="s">
        <v>262</v>
      </c>
      <c r="G36" s="612">
        <v>2017</v>
      </c>
      <c r="H36" s="612" t="s">
        <v>907</v>
      </c>
      <c r="I36" s="612"/>
      <c r="J36" s="824">
        <v>1400</v>
      </c>
      <c r="K36" s="827">
        <v>0</v>
      </c>
      <c r="L36" s="40"/>
      <c r="M36" s="5"/>
    </row>
    <row r="37" spans="1:13" x14ac:dyDescent="0.25">
      <c r="A37" s="10"/>
      <c r="B37" s="27"/>
      <c r="C37" s="28"/>
      <c r="D37" s="28"/>
      <c r="E37" s="28"/>
      <c r="F37" s="28"/>
      <c r="G37" s="28"/>
      <c r="H37" s="28"/>
      <c r="I37" s="29"/>
      <c r="J37" s="30"/>
      <c r="K37" s="31"/>
      <c r="L37" s="40"/>
      <c r="M37" s="5"/>
    </row>
    <row r="38" spans="1:13" ht="13.8" thickBot="1" x14ac:dyDescent="0.3">
      <c r="A38" s="10"/>
      <c r="B38" s="10"/>
      <c r="C38" s="4"/>
      <c r="D38" s="4"/>
      <c r="E38" s="4"/>
      <c r="F38" s="4"/>
      <c r="G38" s="4"/>
      <c r="H38" s="4"/>
      <c r="I38" s="4"/>
      <c r="J38" s="32">
        <f>SUM(J19:J37)</f>
        <v>46400</v>
      </c>
      <c r="K38" s="33">
        <f>SUM(K20:K37)</f>
        <v>46400</v>
      </c>
      <c r="L38" s="40"/>
      <c r="M38" s="84"/>
    </row>
    <row r="39" spans="1:13" ht="14.4" thickTop="1" thickBot="1" x14ac:dyDescent="0.3">
      <c r="A39" s="10"/>
      <c r="B39" s="34"/>
      <c r="C39" s="6"/>
      <c r="D39" s="6"/>
      <c r="E39" s="6"/>
      <c r="F39" s="6"/>
      <c r="G39" s="6"/>
      <c r="H39" s="6"/>
      <c r="I39" s="6"/>
      <c r="J39" s="35"/>
      <c r="K39" s="36">
        <f>+K38-J38</f>
        <v>0</v>
      </c>
      <c r="L39" s="40"/>
    </row>
    <row r="40" spans="1:13" x14ac:dyDescent="0.25">
      <c r="A40" s="10"/>
      <c r="B40" s="4"/>
      <c r="C40" s="4"/>
      <c r="D40" s="4"/>
      <c r="E40" s="4"/>
      <c r="F40" s="4"/>
      <c r="G40" s="4"/>
      <c r="H40" s="4"/>
      <c r="I40" s="4"/>
      <c r="J40" s="4"/>
      <c r="K40" s="4"/>
      <c r="L40" s="40"/>
    </row>
    <row r="41" spans="1:13" x14ac:dyDescent="0.25">
      <c r="A41" s="10"/>
      <c r="B41" s="2279" t="s">
        <v>1409</v>
      </c>
      <c r="C41" s="2279"/>
      <c r="D41" s="4"/>
      <c r="E41" s="4"/>
      <c r="F41" s="4"/>
      <c r="G41" s="4"/>
      <c r="H41" s="4"/>
      <c r="I41" s="4"/>
      <c r="J41" s="4"/>
      <c r="K41" s="37"/>
      <c r="L41" s="40"/>
    </row>
    <row r="42" spans="1:13" x14ac:dyDescent="0.25">
      <c r="A42" s="10"/>
      <c r="B42" s="434" t="s">
        <v>421</v>
      </c>
      <c r="C42" s="142"/>
      <c r="D42" s="142"/>
      <c r="E42" s="142"/>
      <c r="F42" s="142"/>
      <c r="G42" s="142"/>
      <c r="H42" s="142"/>
      <c r="I42" s="142"/>
      <c r="J42" s="142"/>
      <c r="K42" s="1468"/>
      <c r="L42" s="40"/>
    </row>
    <row r="43" spans="1:13" x14ac:dyDescent="0.25">
      <c r="A43" s="10"/>
      <c r="B43" s="4"/>
      <c r="C43" s="4"/>
      <c r="D43" s="4"/>
      <c r="E43" s="4"/>
      <c r="F43" s="4"/>
      <c r="G43" s="4"/>
      <c r="H43" s="4"/>
      <c r="I43" s="4"/>
      <c r="J43" s="4"/>
      <c r="K43" s="37"/>
      <c r="L43" s="40"/>
    </row>
    <row r="44" spans="1:13" x14ac:dyDescent="0.25">
      <c r="A44" s="10"/>
      <c r="B44" s="4"/>
      <c r="C44" s="4"/>
      <c r="D44" s="4"/>
      <c r="E44" s="4"/>
      <c r="F44" s="4"/>
      <c r="G44" s="4"/>
      <c r="H44" s="4"/>
      <c r="I44" s="4"/>
      <c r="J44" s="4"/>
      <c r="K44" s="37"/>
      <c r="L44" s="40"/>
    </row>
    <row r="45" spans="1:13" x14ac:dyDescent="0.25">
      <c r="A45" s="10"/>
      <c r="B45" s="4"/>
      <c r="C45" s="4"/>
      <c r="D45" s="4"/>
      <c r="E45" s="4"/>
      <c r="F45" s="4"/>
      <c r="G45" s="4"/>
      <c r="H45" s="4"/>
      <c r="I45" s="4"/>
      <c r="J45" s="4"/>
      <c r="K45" s="37"/>
      <c r="L45" s="40"/>
    </row>
    <row r="46" spans="1:13" x14ac:dyDescent="0.25">
      <c r="A46" s="10"/>
      <c r="B46" s="4"/>
      <c r="C46" s="4"/>
      <c r="D46" s="4"/>
      <c r="E46" s="4"/>
      <c r="F46" s="4"/>
      <c r="G46" s="4"/>
      <c r="H46" s="4"/>
      <c r="I46" s="4"/>
      <c r="J46" s="4"/>
      <c r="K46" s="37"/>
      <c r="L46" s="40"/>
    </row>
    <row r="47" spans="1:13" x14ac:dyDescent="0.25">
      <c r="A47" s="10"/>
      <c r="B47" s="3" t="s">
        <v>63</v>
      </c>
      <c r="C47" s="4"/>
      <c r="D47" s="4"/>
      <c r="E47" s="4"/>
      <c r="F47" s="4"/>
      <c r="G47" s="4"/>
      <c r="H47" s="4"/>
      <c r="I47" s="4"/>
      <c r="J47" s="4"/>
      <c r="K47" s="37"/>
      <c r="L47" s="40"/>
    </row>
    <row r="48" spans="1:13" x14ac:dyDescent="0.25">
      <c r="A48" s="10"/>
      <c r="B48" s="3"/>
      <c r="C48" s="4"/>
      <c r="D48" s="4"/>
      <c r="E48" s="4"/>
      <c r="F48" s="4"/>
      <c r="G48" s="4"/>
      <c r="H48" s="4"/>
      <c r="I48" s="4"/>
      <c r="J48" s="4"/>
      <c r="K48" s="37"/>
      <c r="L48" s="40"/>
    </row>
    <row r="49" spans="1:12" x14ac:dyDescent="0.25">
      <c r="A49" s="10"/>
      <c r="B49" s="3" t="s">
        <v>963</v>
      </c>
      <c r="C49" s="38" t="s">
        <v>1661</v>
      </c>
      <c r="D49" s="4"/>
      <c r="E49" s="4"/>
      <c r="F49" s="4"/>
      <c r="G49" s="4"/>
      <c r="H49" s="4"/>
      <c r="I49" s="4"/>
      <c r="J49" s="4"/>
      <c r="K49" s="37"/>
      <c r="L49" s="40"/>
    </row>
    <row r="50" spans="1:12" x14ac:dyDescent="0.25">
      <c r="A50" s="10"/>
      <c r="B50" s="3"/>
      <c r="C50" s="38" t="s">
        <v>431</v>
      </c>
      <c r="D50" s="4"/>
      <c r="E50" s="4"/>
      <c r="F50" s="4"/>
      <c r="G50" s="4"/>
      <c r="H50" s="4"/>
      <c r="I50" s="4"/>
      <c r="J50" s="4"/>
      <c r="K50" s="37"/>
      <c r="L50" s="40"/>
    </row>
    <row r="51" spans="1:12" x14ac:dyDescent="0.25">
      <c r="A51" s="10"/>
      <c r="B51" s="3" t="s">
        <v>1026</v>
      </c>
      <c r="C51" s="4"/>
      <c r="D51" s="4"/>
      <c r="E51" s="4"/>
      <c r="F51" s="4"/>
      <c r="G51" s="4"/>
      <c r="H51" s="4"/>
      <c r="I51" s="4"/>
      <c r="J51" s="4"/>
      <c r="K51" s="37"/>
      <c r="L51" s="40"/>
    </row>
    <row r="52" spans="1:12" x14ac:dyDescent="0.25">
      <c r="A52" s="10"/>
      <c r="B52" s="3" t="s">
        <v>255</v>
      </c>
      <c r="C52" s="4"/>
      <c r="D52" s="4"/>
      <c r="E52" s="4"/>
      <c r="F52" s="4"/>
      <c r="G52" s="4"/>
      <c r="H52" s="4"/>
      <c r="I52" s="4"/>
      <c r="J52" s="4"/>
      <c r="K52" s="37"/>
      <c r="L52" s="40"/>
    </row>
    <row r="53" spans="1:12" x14ac:dyDescent="0.25">
      <c r="A53" s="10"/>
      <c r="B53" s="3"/>
      <c r="C53" s="4"/>
      <c r="D53" s="4"/>
      <c r="E53" s="4"/>
      <c r="F53" s="4"/>
      <c r="G53" s="4"/>
      <c r="H53" s="4"/>
      <c r="I53" s="4"/>
      <c r="J53" s="4"/>
      <c r="K53" s="37"/>
      <c r="L53" s="40"/>
    </row>
    <row r="54" spans="1:12" x14ac:dyDescent="0.25">
      <c r="A54" s="10"/>
      <c r="B54" s="3" t="s">
        <v>64</v>
      </c>
      <c r="C54" s="4" t="s">
        <v>878</v>
      </c>
      <c r="D54" s="4"/>
      <c r="E54" s="4"/>
      <c r="F54" s="4"/>
      <c r="G54" s="4"/>
      <c r="H54" s="3" t="s">
        <v>960</v>
      </c>
      <c r="I54" s="131"/>
      <c r="J54" s="3"/>
      <c r="K54" s="492">
        <v>39930</v>
      </c>
      <c r="L54" s="40"/>
    </row>
    <row r="55" spans="1:12" x14ac:dyDescent="0.25">
      <c r="A55" s="10"/>
      <c r="B55" s="4"/>
      <c r="C55" s="4"/>
      <c r="D55" s="4"/>
      <c r="E55" s="4"/>
      <c r="F55" s="4"/>
      <c r="G55" s="4"/>
      <c r="H55" s="3" t="s">
        <v>961</v>
      </c>
      <c r="I55" s="131"/>
      <c r="J55" s="3"/>
      <c r="K55" s="492">
        <v>40294</v>
      </c>
      <c r="L55" s="40"/>
    </row>
    <row r="56" spans="1:12" ht="13.8" thickBot="1" x14ac:dyDescent="0.3">
      <c r="A56" s="34"/>
      <c r="B56" s="6"/>
      <c r="C56" s="6"/>
      <c r="D56" s="6"/>
      <c r="E56" s="6"/>
      <c r="F56" s="6"/>
      <c r="G56" s="6"/>
      <c r="H56" s="6"/>
      <c r="I56" s="6"/>
      <c r="J56" s="6"/>
      <c r="K56" s="85"/>
      <c r="L56" s="50"/>
    </row>
    <row r="58" spans="1:12" x14ac:dyDescent="0.25">
      <c r="G58" s="4"/>
    </row>
  </sheetData>
  <mergeCells count="5">
    <mergeCell ref="A4:K4"/>
    <mergeCell ref="A7:C7"/>
    <mergeCell ref="B41:C41"/>
    <mergeCell ref="A5:L5"/>
    <mergeCell ref="A6:L6"/>
  </mergeCells>
  <phoneticPr fontId="0" type="noConversion"/>
  <printOptions horizontalCentered="1"/>
  <pageMargins left="0.1" right="0.15" top="1" bottom="0.75" header="0.69" footer="0"/>
  <pageSetup scale="95" fitToHeight="15" orientation="landscape" r:id="rId1"/>
  <headerFooter alignWithMargins="0">
    <oddFooter>&amp;L&amp;"Times New Roman,Regular"&amp;9
Journal Entry Control Log
June 2016
&amp;R&amp;P of &amp;N
&amp;D   &amp;T</oddFooter>
  </headerFooter>
  <rowBreaks count="1" manualBreakCount="1">
    <brk id="39" max="11"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6"/>
  <sheetViews>
    <sheetView workbookViewId="0">
      <selection activeCell="Q41" sqref="Q41"/>
    </sheetView>
  </sheetViews>
  <sheetFormatPr defaultColWidth="7.88671875" defaultRowHeight="13.2" x14ac:dyDescent="0.25"/>
  <cols>
    <col min="1" max="1" width="7.88671875" style="1"/>
    <col min="2" max="2" width="9.5546875" style="1" customWidth="1"/>
    <col min="3" max="3" width="46.5546875" style="1" customWidth="1"/>
    <col min="4" max="4" width="7.109375" style="1" customWidth="1"/>
    <col min="5" max="5" width="9.5546875" style="1" customWidth="1"/>
    <col min="6" max="6" width="8.5546875" style="1" customWidth="1"/>
    <col min="7" max="9" width="7.109375" style="1" customWidth="1"/>
    <col min="10" max="10" width="1.44140625" style="1" customWidth="1"/>
    <col min="11" max="11" width="13.44140625" style="1" bestFit="1" customWidth="1"/>
    <col min="12" max="12" width="13.44140625" style="1" customWidth="1"/>
    <col min="13" max="13" width="4.44140625" style="1" customWidth="1"/>
    <col min="14" max="14" width="4.5546875" style="1" customWidth="1"/>
    <col min="15" max="16384" width="7.88671875" style="1"/>
  </cols>
  <sheetData>
    <row r="1" spans="1:17" x14ac:dyDescent="0.25">
      <c r="A1" s="612"/>
      <c r="B1" s="612"/>
      <c r="C1" s="612"/>
      <c r="D1" s="612"/>
      <c r="E1" s="612"/>
      <c r="F1" s="612"/>
      <c r="G1" s="612"/>
      <c r="H1" s="612"/>
      <c r="I1" s="198"/>
      <c r="J1" s="612"/>
      <c r="K1" s="612"/>
      <c r="L1" s="612"/>
      <c r="M1" s="612"/>
      <c r="N1" s="612"/>
      <c r="O1" s="612"/>
      <c r="P1" s="612"/>
      <c r="Q1" s="612"/>
    </row>
    <row r="2" spans="1:17" ht="25.5" customHeight="1" x14ac:dyDescent="0.25">
      <c r="A2" s="612"/>
      <c r="B2" s="869"/>
      <c r="C2" s="867"/>
      <c r="D2" s="612"/>
      <c r="E2" s="612"/>
      <c r="F2" s="612"/>
      <c r="G2" s="612"/>
      <c r="H2" s="612"/>
      <c r="I2" s="198"/>
      <c r="J2" s="612"/>
      <c r="K2" s="612"/>
      <c r="L2" s="612"/>
      <c r="M2" s="612"/>
      <c r="N2" s="612"/>
      <c r="O2" s="612"/>
      <c r="P2" s="612"/>
      <c r="Q2" s="612"/>
    </row>
    <row r="3" spans="1:17" x14ac:dyDescent="0.25">
      <c r="A3" s="612"/>
      <c r="B3" s="609"/>
      <c r="C3" s="609"/>
      <c r="D3" s="612"/>
      <c r="E3" s="612"/>
      <c r="F3" s="612"/>
      <c r="G3" s="612"/>
      <c r="H3" s="612"/>
      <c r="I3" s="612"/>
      <c r="J3" s="612"/>
      <c r="K3" s="612"/>
      <c r="L3" s="612"/>
      <c r="M3" s="612"/>
      <c r="N3" s="612"/>
      <c r="O3" s="612"/>
      <c r="P3" s="612"/>
      <c r="Q3" s="612"/>
    </row>
    <row r="4" spans="1:17" ht="15.6" x14ac:dyDescent="0.3">
      <c r="A4" s="612"/>
      <c r="B4" s="2275"/>
      <c r="C4" s="2275"/>
      <c r="D4" s="2275"/>
      <c r="E4" s="2275"/>
      <c r="F4" s="2275"/>
      <c r="G4" s="2275"/>
      <c r="H4" s="2275"/>
      <c r="I4" s="2275"/>
      <c r="J4" s="2275"/>
      <c r="K4" s="2275"/>
      <c r="L4" s="2275"/>
      <c r="M4" s="2094"/>
      <c r="N4" s="612"/>
      <c r="O4" s="612"/>
      <c r="P4" s="612"/>
      <c r="Q4" s="612"/>
    </row>
    <row r="5" spans="1:17" s="607" customFormat="1" ht="15.6" x14ac:dyDescent="0.3">
      <c r="A5" s="612"/>
      <c r="B5" s="2275"/>
      <c r="C5" s="2275"/>
      <c r="D5" s="2275"/>
      <c r="E5" s="2275"/>
      <c r="F5" s="2275"/>
      <c r="G5" s="2275"/>
      <c r="H5" s="2275"/>
      <c r="I5" s="2275"/>
      <c r="J5" s="2275"/>
      <c r="K5" s="2275"/>
      <c r="L5" s="2275"/>
      <c r="M5" s="2275"/>
      <c r="N5" s="612"/>
      <c r="O5" s="612"/>
      <c r="P5" s="612"/>
      <c r="Q5" s="612"/>
    </row>
    <row r="6" spans="1:17" ht="15.6" x14ac:dyDescent="0.3">
      <c r="A6" s="612"/>
      <c r="B6" s="2275"/>
      <c r="C6" s="2275"/>
      <c r="D6" s="2275"/>
      <c r="E6" s="2275"/>
      <c r="F6" s="2275"/>
      <c r="G6" s="2275"/>
      <c r="H6" s="2275"/>
      <c r="I6" s="2275"/>
      <c r="J6" s="2275"/>
      <c r="K6" s="2275"/>
      <c r="L6" s="2275"/>
      <c r="M6" s="2094"/>
      <c r="N6" s="612"/>
      <c r="O6" s="612"/>
      <c r="P6" s="612"/>
      <c r="Q6" s="612"/>
    </row>
    <row r="7" spans="1:17" ht="15.6" x14ac:dyDescent="0.3">
      <c r="A7" s="612"/>
      <c r="B7" s="2284"/>
      <c r="C7" s="2284"/>
      <c r="D7" s="2284"/>
      <c r="E7" s="2094"/>
      <c r="F7" s="2094"/>
      <c r="G7" s="2094"/>
      <c r="H7" s="2094"/>
      <c r="I7" s="2094"/>
      <c r="J7" s="2094"/>
      <c r="K7" s="2094"/>
      <c r="L7" s="2094"/>
      <c r="M7" s="2094"/>
      <c r="N7" s="612"/>
      <c r="O7" s="612"/>
      <c r="P7" s="612"/>
      <c r="Q7" s="612"/>
    </row>
    <row r="8" spans="1:17" x14ac:dyDescent="0.25">
      <c r="A8" s="612"/>
      <c r="B8" s="612"/>
      <c r="C8" s="609"/>
      <c r="D8" s="609"/>
      <c r="E8" s="609"/>
      <c r="F8" s="612"/>
      <c r="G8" s="612"/>
      <c r="H8" s="83"/>
      <c r="I8" s="612"/>
      <c r="J8" s="612"/>
      <c r="K8" s="612"/>
      <c r="L8" s="612"/>
      <c r="M8" s="612"/>
      <c r="N8" s="613"/>
      <c r="O8" s="612"/>
      <c r="P8" s="612"/>
      <c r="Q8" s="612"/>
    </row>
    <row r="9" spans="1:17" x14ac:dyDescent="0.25">
      <c r="A9" s="612"/>
      <c r="B9" s="609"/>
      <c r="C9" s="609"/>
      <c r="D9" s="612"/>
      <c r="E9" s="612"/>
      <c r="F9" s="612"/>
      <c r="G9" s="612"/>
      <c r="H9" s="612"/>
      <c r="I9" s="612"/>
      <c r="J9" s="612"/>
      <c r="K9" s="612"/>
      <c r="L9" s="612"/>
      <c r="M9" s="612"/>
      <c r="N9" s="613"/>
      <c r="O9" s="612"/>
      <c r="P9" s="612"/>
      <c r="Q9" s="612"/>
    </row>
    <row r="10" spans="1:17" x14ac:dyDescent="0.25">
      <c r="A10" s="612"/>
      <c r="B10" s="612"/>
      <c r="C10" s="612"/>
      <c r="D10" s="612"/>
      <c r="E10" s="612"/>
      <c r="F10" s="612"/>
      <c r="G10" s="612"/>
      <c r="H10" s="612"/>
      <c r="I10" s="612"/>
      <c r="J10" s="612"/>
      <c r="K10" s="612"/>
      <c r="L10" s="612"/>
      <c r="M10" s="612"/>
      <c r="N10" s="613"/>
      <c r="O10" s="612"/>
      <c r="P10" s="612"/>
      <c r="Q10" s="612"/>
    </row>
    <row r="11" spans="1:17" x14ac:dyDescent="0.25">
      <c r="A11" s="612"/>
      <c r="B11" s="612"/>
      <c r="C11" s="612"/>
      <c r="D11" s="612"/>
      <c r="E11" s="612"/>
      <c r="F11" s="612"/>
      <c r="G11" s="612"/>
      <c r="H11" s="612"/>
      <c r="I11" s="612"/>
      <c r="J11" s="612"/>
      <c r="K11" s="612"/>
      <c r="L11" s="612"/>
      <c r="M11" s="612"/>
      <c r="N11" s="613"/>
      <c r="O11" s="612"/>
      <c r="P11" s="612"/>
      <c r="Q11" s="612"/>
    </row>
    <row r="12" spans="1:17" x14ac:dyDescent="0.25">
      <c r="A12" s="612"/>
      <c r="B12" s="612"/>
      <c r="C12" s="612"/>
      <c r="D12" s="612"/>
      <c r="E12" s="612"/>
      <c r="F12" s="612"/>
      <c r="G12" s="612"/>
      <c r="H12" s="612"/>
      <c r="I12" s="612"/>
      <c r="J12" s="612"/>
      <c r="K12" s="612"/>
      <c r="L12" s="612"/>
      <c r="M12" s="612"/>
      <c r="N12" s="613"/>
      <c r="O12" s="612"/>
      <c r="P12" s="612"/>
      <c r="Q12" s="612"/>
    </row>
    <row r="13" spans="1:17" x14ac:dyDescent="0.25">
      <c r="A13" s="612"/>
      <c r="B13" s="612"/>
      <c r="C13" s="612"/>
      <c r="D13" s="612"/>
      <c r="E13" s="612"/>
      <c r="F13" s="612"/>
      <c r="G13" s="612"/>
      <c r="H13" s="612"/>
      <c r="I13" s="612"/>
      <c r="J13" s="612"/>
      <c r="K13" s="612"/>
      <c r="L13" s="612"/>
      <c r="M13" s="612"/>
      <c r="N13" s="613"/>
      <c r="O13" s="612"/>
      <c r="P13" s="612"/>
      <c r="Q13" s="612"/>
    </row>
    <row r="14" spans="1:17" x14ac:dyDescent="0.25">
      <c r="A14" s="612"/>
      <c r="B14" s="612"/>
      <c r="C14" s="612"/>
      <c r="D14" s="612"/>
      <c r="E14" s="612"/>
      <c r="F14" s="612"/>
      <c r="G14" s="612"/>
      <c r="H14" s="612"/>
      <c r="I14" s="612"/>
      <c r="J14" s="612"/>
      <c r="K14" s="612"/>
      <c r="L14" s="612"/>
      <c r="M14" s="612"/>
      <c r="N14" s="613"/>
      <c r="O14" s="612"/>
      <c r="P14" s="612"/>
      <c r="Q14" s="612"/>
    </row>
    <row r="15" spans="1:17" x14ac:dyDescent="0.25">
      <c r="A15" s="612"/>
      <c r="B15" s="612"/>
      <c r="C15" s="612"/>
      <c r="D15" s="612"/>
      <c r="E15" s="612"/>
      <c r="F15" s="612"/>
      <c r="G15" s="612"/>
      <c r="H15" s="612"/>
      <c r="I15" s="612"/>
      <c r="J15" s="612"/>
      <c r="K15" s="612"/>
      <c r="L15" s="612"/>
      <c r="M15" s="612"/>
      <c r="N15" s="613"/>
      <c r="O15" s="612"/>
      <c r="P15" s="612"/>
      <c r="Q15" s="612"/>
    </row>
    <row r="16" spans="1:17" x14ac:dyDescent="0.25">
      <c r="A16" s="612"/>
      <c r="B16" s="609"/>
      <c r="C16" s="2096"/>
      <c r="D16" s="2096"/>
      <c r="E16" s="2096"/>
      <c r="F16" s="2096"/>
      <c r="G16" s="2096"/>
      <c r="H16" s="2096"/>
      <c r="I16" s="2096"/>
      <c r="J16" s="2096"/>
      <c r="K16" s="2096"/>
      <c r="L16" s="2096"/>
      <c r="M16" s="612"/>
      <c r="N16" s="613"/>
      <c r="O16" s="612"/>
      <c r="P16" s="612"/>
      <c r="Q16" s="612"/>
    </row>
    <row r="17" spans="1:17" x14ac:dyDescent="0.25">
      <c r="A17" s="612"/>
      <c r="B17" s="612"/>
      <c r="C17" s="612"/>
      <c r="D17" s="612"/>
      <c r="E17" s="612"/>
      <c r="F17" s="612"/>
      <c r="G17" s="612"/>
      <c r="H17" s="2096"/>
      <c r="I17" s="2096"/>
      <c r="J17" s="612"/>
      <c r="K17" s="2096"/>
      <c r="L17" s="2096"/>
      <c r="M17" s="612"/>
      <c r="N17" s="613"/>
      <c r="O17" s="612"/>
      <c r="P17" s="612"/>
      <c r="Q17" s="612"/>
    </row>
    <row r="18" spans="1:17" ht="6.75" customHeight="1" x14ac:dyDescent="0.75">
      <c r="A18" s="612"/>
      <c r="B18" s="612"/>
      <c r="C18" s="612"/>
      <c r="D18" s="2107"/>
      <c r="E18" s="612"/>
      <c r="F18" s="612"/>
      <c r="G18" s="612"/>
      <c r="H18" s="612"/>
      <c r="I18" s="612"/>
      <c r="J18" s="612"/>
      <c r="K18" s="2097"/>
      <c r="L18" s="2097"/>
      <c r="M18" s="612"/>
      <c r="N18" s="613"/>
      <c r="O18" s="612"/>
      <c r="P18" s="612"/>
      <c r="Q18" s="612"/>
    </row>
    <row r="19" spans="1:17" x14ac:dyDescent="0.25">
      <c r="A19" s="612"/>
      <c r="B19" s="610"/>
      <c r="C19" s="297"/>
      <c r="D19" s="612"/>
      <c r="E19" s="612"/>
      <c r="F19" s="612"/>
      <c r="G19" s="612"/>
      <c r="H19" s="612"/>
      <c r="I19" s="612"/>
      <c r="J19" s="612"/>
      <c r="K19" s="824"/>
      <c r="L19" s="824"/>
      <c r="M19" s="612"/>
      <c r="N19" s="613"/>
      <c r="O19" s="612"/>
      <c r="P19" s="612"/>
      <c r="Q19" s="612"/>
    </row>
    <row r="20" spans="1:17" x14ac:dyDescent="0.25">
      <c r="A20" s="612"/>
      <c r="B20" s="612"/>
      <c r="C20" s="297"/>
      <c r="D20" s="612"/>
      <c r="E20" s="612"/>
      <c r="F20" s="612"/>
      <c r="G20" s="612"/>
      <c r="H20" s="612"/>
      <c r="I20" s="612"/>
      <c r="J20" s="612"/>
      <c r="K20" s="824"/>
      <c r="L20" s="824"/>
      <c r="M20" s="612"/>
      <c r="N20" s="613"/>
      <c r="O20" s="612"/>
      <c r="P20" s="612"/>
      <c r="Q20" s="612"/>
    </row>
    <row r="21" spans="1:17" x14ac:dyDescent="0.25">
      <c r="A21" s="612"/>
      <c r="B21" s="612"/>
      <c r="C21" s="297"/>
      <c r="D21" s="2097"/>
      <c r="E21" s="2097"/>
      <c r="F21" s="2097"/>
      <c r="G21" s="2097"/>
      <c r="H21" s="2097"/>
      <c r="I21" s="2097"/>
      <c r="J21" s="612"/>
      <c r="K21" s="828"/>
      <c r="L21" s="828"/>
      <c r="M21" s="612"/>
      <c r="N21" s="613"/>
      <c r="O21" s="612"/>
      <c r="P21" s="612"/>
      <c r="Q21" s="612"/>
    </row>
    <row r="22" spans="1:17" x14ac:dyDescent="0.25">
      <c r="A22" s="612"/>
      <c r="B22" s="610"/>
      <c r="C22" s="297"/>
      <c r="D22" s="612"/>
      <c r="E22" s="612"/>
      <c r="F22" s="612"/>
      <c r="G22" s="612"/>
      <c r="H22" s="612"/>
      <c r="I22" s="612"/>
      <c r="J22" s="612"/>
      <c r="K22" s="824"/>
      <c r="L22" s="824"/>
      <c r="M22" s="612"/>
      <c r="N22" s="613"/>
      <c r="O22" s="612"/>
      <c r="P22" s="612"/>
      <c r="Q22" s="612"/>
    </row>
    <row r="23" spans="1:17" x14ac:dyDescent="0.25">
      <c r="A23" s="612"/>
      <c r="B23" s="612"/>
      <c r="C23" s="297"/>
      <c r="D23" s="612"/>
      <c r="E23" s="612"/>
      <c r="F23" s="612"/>
      <c r="G23" s="612"/>
      <c r="H23" s="612"/>
      <c r="I23" s="612"/>
      <c r="J23" s="612"/>
      <c r="K23" s="824"/>
      <c r="L23" s="824"/>
      <c r="M23" s="612"/>
      <c r="N23" s="613"/>
      <c r="O23" s="612"/>
      <c r="P23" s="612"/>
      <c r="Q23" s="612"/>
    </row>
    <row r="24" spans="1:17" x14ac:dyDescent="0.25">
      <c r="A24" s="612"/>
      <c r="B24" s="612"/>
      <c r="C24" s="297"/>
      <c r="D24" s="612"/>
      <c r="E24" s="612"/>
      <c r="F24" s="612"/>
      <c r="G24" s="612"/>
      <c r="H24" s="612"/>
      <c r="I24" s="612"/>
      <c r="J24" s="612"/>
      <c r="K24" s="824"/>
      <c r="L24" s="824"/>
      <c r="M24" s="612"/>
      <c r="N24" s="613"/>
      <c r="O24" s="612"/>
      <c r="P24" s="612"/>
      <c r="Q24" s="612"/>
    </row>
    <row r="25" spans="1:17" x14ac:dyDescent="0.25">
      <c r="A25" s="612"/>
      <c r="B25" s="612"/>
      <c r="C25" s="2097"/>
      <c r="D25" s="2097"/>
      <c r="E25" s="2097"/>
      <c r="F25" s="2097"/>
      <c r="G25" s="2097"/>
      <c r="H25" s="2097"/>
      <c r="I25" s="2097"/>
      <c r="J25" s="612"/>
      <c r="K25" s="61"/>
      <c r="L25" s="61"/>
      <c r="M25" s="612"/>
      <c r="N25" s="613"/>
      <c r="O25" s="612"/>
      <c r="P25" s="612"/>
      <c r="Q25" s="612"/>
    </row>
    <row r="26" spans="1:17" x14ac:dyDescent="0.25">
      <c r="A26" s="612"/>
      <c r="B26" s="612"/>
      <c r="C26" s="612"/>
      <c r="D26" s="612"/>
      <c r="E26" s="612"/>
      <c r="F26" s="612"/>
      <c r="G26" s="612"/>
      <c r="H26" s="612"/>
      <c r="I26" s="612"/>
      <c r="J26" s="612"/>
      <c r="K26" s="617"/>
      <c r="L26" s="617"/>
      <c r="M26" s="612"/>
      <c r="N26" s="84"/>
      <c r="O26" s="612"/>
      <c r="P26" s="612"/>
      <c r="Q26" s="612"/>
    </row>
    <row r="27" spans="1:17" x14ac:dyDescent="0.25">
      <c r="A27" s="612"/>
      <c r="B27" s="612"/>
      <c r="C27" s="612"/>
      <c r="D27" s="612"/>
      <c r="E27" s="612"/>
      <c r="F27" s="612"/>
      <c r="G27" s="612"/>
      <c r="H27" s="612"/>
      <c r="I27" s="612"/>
      <c r="J27" s="612"/>
      <c r="K27" s="725"/>
      <c r="L27" s="725"/>
      <c r="M27" s="612"/>
      <c r="N27" s="612"/>
      <c r="O27" s="612"/>
      <c r="P27" s="612"/>
      <c r="Q27" s="612"/>
    </row>
    <row r="28" spans="1:17" x14ac:dyDescent="0.25">
      <c r="A28" s="612"/>
      <c r="B28" s="612"/>
      <c r="C28" s="612"/>
      <c r="D28" s="612"/>
      <c r="E28" s="612"/>
      <c r="F28" s="612"/>
      <c r="G28" s="612"/>
      <c r="H28" s="612"/>
      <c r="I28" s="612"/>
      <c r="J28" s="612"/>
      <c r="K28" s="612"/>
      <c r="L28" s="612"/>
      <c r="M28" s="612"/>
      <c r="N28" s="612"/>
      <c r="O28" s="612"/>
      <c r="P28" s="612"/>
      <c r="Q28" s="612"/>
    </row>
    <row r="29" spans="1:17" x14ac:dyDescent="0.25">
      <c r="A29" s="612"/>
      <c r="B29" s="612"/>
      <c r="C29" s="586"/>
      <c r="D29" s="774"/>
      <c r="E29" s="612"/>
      <c r="F29" s="612"/>
      <c r="G29" s="612"/>
      <c r="H29" s="612"/>
      <c r="I29" s="612"/>
      <c r="J29" s="612"/>
      <c r="K29" s="612"/>
      <c r="L29" s="613"/>
      <c r="M29" s="612"/>
      <c r="N29" s="612"/>
      <c r="O29" s="612"/>
      <c r="P29" s="612"/>
      <c r="Q29" s="612"/>
    </row>
    <row r="30" spans="1:17" x14ac:dyDescent="0.25">
      <c r="A30" s="612"/>
      <c r="B30" s="612"/>
      <c r="C30" s="612"/>
      <c r="D30" s="610"/>
      <c r="E30" s="612"/>
      <c r="F30" s="612"/>
      <c r="G30" s="612"/>
      <c r="H30" s="612"/>
      <c r="I30" s="612"/>
      <c r="J30" s="612"/>
      <c r="K30" s="612"/>
      <c r="L30" s="613"/>
      <c r="M30" s="612"/>
      <c r="N30" s="612"/>
      <c r="O30" s="612"/>
      <c r="P30" s="612"/>
      <c r="Q30" s="612"/>
    </row>
    <row r="31" spans="1:17" x14ac:dyDescent="0.25">
      <c r="A31" s="612"/>
      <c r="B31" s="612"/>
      <c r="C31" s="609"/>
      <c r="D31" s="610"/>
      <c r="E31" s="609"/>
      <c r="F31" s="609"/>
      <c r="G31" s="609"/>
      <c r="H31" s="609"/>
      <c r="I31" s="609"/>
      <c r="J31" s="609"/>
      <c r="K31" s="609"/>
      <c r="L31" s="627"/>
      <c r="M31" s="612"/>
      <c r="N31" s="612"/>
      <c r="O31" s="612"/>
      <c r="P31" s="612"/>
      <c r="Q31" s="612"/>
    </row>
    <row r="32" spans="1:17" x14ac:dyDescent="0.25">
      <c r="A32" s="612"/>
      <c r="B32" s="612"/>
      <c r="C32" s="609"/>
      <c r="D32" s="610"/>
      <c r="E32" s="609"/>
      <c r="F32" s="609"/>
      <c r="G32" s="609"/>
      <c r="H32" s="609"/>
      <c r="I32" s="609"/>
      <c r="J32" s="609"/>
      <c r="K32" s="609"/>
      <c r="L32" s="627"/>
      <c r="M32" s="612"/>
      <c r="N32" s="612"/>
      <c r="O32" s="612"/>
      <c r="P32" s="612"/>
      <c r="Q32" s="612"/>
    </row>
    <row r="33" spans="1:17" x14ac:dyDescent="0.25">
      <c r="A33" s="612"/>
      <c r="B33" s="612"/>
      <c r="C33" s="609"/>
      <c r="D33" s="609"/>
      <c r="E33" s="610"/>
      <c r="F33" s="610"/>
      <c r="G33" s="610"/>
      <c r="H33" s="610"/>
      <c r="I33" s="610"/>
      <c r="J33" s="610"/>
      <c r="K33" s="611"/>
      <c r="L33" s="612"/>
      <c r="M33" s="612"/>
      <c r="N33" s="612"/>
      <c r="O33" s="612"/>
      <c r="P33" s="612"/>
      <c r="Q33" s="612"/>
    </row>
    <row r="34" spans="1:17" x14ac:dyDescent="0.25">
      <c r="A34" s="612"/>
      <c r="B34" s="612"/>
      <c r="C34" s="609"/>
      <c r="D34" s="609"/>
      <c r="E34" s="610"/>
      <c r="F34" s="610"/>
      <c r="G34" s="610"/>
      <c r="H34" s="610"/>
      <c r="I34" s="610"/>
      <c r="J34" s="610"/>
      <c r="K34" s="611"/>
      <c r="L34" s="612"/>
      <c r="M34" s="612"/>
      <c r="N34" s="612"/>
      <c r="O34" s="612"/>
      <c r="P34" s="612"/>
      <c r="Q34" s="612"/>
    </row>
    <row r="35" spans="1:17" x14ac:dyDescent="0.25">
      <c r="A35" s="612"/>
      <c r="B35" s="612"/>
      <c r="C35" s="612"/>
      <c r="D35" s="612"/>
      <c r="E35" s="612"/>
      <c r="F35" s="612"/>
      <c r="G35" s="612"/>
      <c r="H35" s="612"/>
      <c r="I35" s="612"/>
      <c r="J35" s="612"/>
      <c r="K35" s="612"/>
      <c r="L35" s="613"/>
      <c r="M35" s="612"/>
      <c r="N35" s="612"/>
      <c r="O35" s="612"/>
      <c r="P35" s="612"/>
      <c r="Q35" s="612"/>
    </row>
    <row r="36" spans="1:17" x14ac:dyDescent="0.25">
      <c r="A36" s="612"/>
      <c r="B36" s="612"/>
      <c r="C36" s="609"/>
      <c r="D36" s="610"/>
      <c r="E36" s="612"/>
      <c r="F36" s="612"/>
      <c r="G36" s="612"/>
      <c r="H36" s="612"/>
      <c r="I36" s="612"/>
      <c r="J36" s="612"/>
      <c r="K36" s="612"/>
      <c r="L36" s="613"/>
      <c r="M36" s="612"/>
      <c r="N36" s="612"/>
      <c r="O36" s="612"/>
      <c r="P36" s="612"/>
      <c r="Q36" s="612"/>
    </row>
    <row r="37" spans="1:17" x14ac:dyDescent="0.25">
      <c r="A37" s="612"/>
      <c r="B37" s="612"/>
      <c r="C37" s="609"/>
      <c r="D37" s="612"/>
      <c r="E37" s="612"/>
      <c r="F37" s="612"/>
      <c r="G37" s="612"/>
      <c r="H37" s="612"/>
      <c r="I37" s="612"/>
      <c r="J37" s="612"/>
      <c r="K37" s="612"/>
      <c r="L37" s="613"/>
      <c r="M37" s="612"/>
      <c r="N37" s="612"/>
      <c r="O37" s="612"/>
      <c r="P37" s="612"/>
      <c r="Q37" s="612"/>
    </row>
    <row r="38" spans="1:17" x14ac:dyDescent="0.25">
      <c r="A38" s="612"/>
      <c r="B38" s="612"/>
      <c r="C38" s="609"/>
      <c r="D38" s="612"/>
      <c r="E38" s="612"/>
      <c r="F38" s="612"/>
      <c r="G38" s="612"/>
      <c r="H38" s="612"/>
      <c r="I38" s="612"/>
      <c r="J38" s="612"/>
      <c r="K38" s="612"/>
      <c r="L38" s="613"/>
      <c r="M38" s="612"/>
      <c r="N38" s="612"/>
      <c r="O38" s="612"/>
      <c r="P38" s="612"/>
      <c r="Q38" s="612"/>
    </row>
    <row r="39" spans="1:17" x14ac:dyDescent="0.25">
      <c r="A39" s="612"/>
      <c r="B39" s="612"/>
      <c r="C39" s="609"/>
      <c r="D39" s="612"/>
      <c r="E39" s="612"/>
      <c r="F39" s="612"/>
      <c r="G39" s="612"/>
      <c r="H39" s="612"/>
      <c r="I39" s="612"/>
      <c r="J39" s="612"/>
      <c r="K39" s="612"/>
      <c r="L39" s="613"/>
      <c r="M39" s="612"/>
      <c r="N39" s="612"/>
      <c r="O39" s="612"/>
      <c r="P39" s="612"/>
      <c r="Q39" s="612"/>
    </row>
    <row r="40" spans="1:17" x14ac:dyDescent="0.25">
      <c r="A40" s="612"/>
      <c r="B40" s="612"/>
      <c r="C40" s="609"/>
      <c r="D40" s="612"/>
      <c r="E40" s="612"/>
      <c r="F40" s="612"/>
      <c r="G40" s="612"/>
      <c r="H40" s="612"/>
      <c r="I40" s="612"/>
      <c r="J40" s="612"/>
      <c r="K40" s="612"/>
      <c r="L40" s="613"/>
      <c r="M40" s="612"/>
      <c r="N40" s="612"/>
      <c r="O40" s="612"/>
      <c r="P40" s="612"/>
      <c r="Q40" s="612"/>
    </row>
    <row r="41" spans="1:17" x14ac:dyDescent="0.25">
      <c r="A41" s="612"/>
      <c r="B41" s="612"/>
      <c r="C41" s="609"/>
      <c r="D41" s="612"/>
      <c r="E41" s="612"/>
      <c r="F41" s="612"/>
      <c r="G41" s="612"/>
      <c r="H41" s="612"/>
      <c r="I41" s="612"/>
      <c r="J41" s="612"/>
      <c r="K41" s="612"/>
      <c r="L41" s="613"/>
      <c r="M41" s="612"/>
      <c r="N41" s="612"/>
      <c r="O41" s="612"/>
      <c r="P41" s="612"/>
      <c r="Q41" s="612"/>
    </row>
    <row r="42" spans="1:17" x14ac:dyDescent="0.25">
      <c r="A42" s="612"/>
      <c r="B42" s="612"/>
      <c r="C42" s="609"/>
      <c r="D42" s="612"/>
      <c r="E42" s="612"/>
      <c r="F42" s="612"/>
      <c r="G42" s="612"/>
      <c r="H42" s="612"/>
      <c r="I42" s="609"/>
      <c r="J42" s="131"/>
      <c r="K42" s="609"/>
      <c r="L42" s="492"/>
      <c r="M42" s="612"/>
      <c r="N42" s="612"/>
      <c r="O42" s="612"/>
      <c r="P42" s="612"/>
      <c r="Q42" s="612"/>
    </row>
    <row r="43" spans="1:17" x14ac:dyDescent="0.25">
      <c r="A43" s="612"/>
      <c r="B43" s="612"/>
      <c r="C43" s="612"/>
      <c r="D43" s="612"/>
      <c r="E43" s="612"/>
      <c r="F43" s="612"/>
      <c r="G43" s="612"/>
      <c r="H43" s="612"/>
      <c r="I43" s="609"/>
      <c r="J43" s="131"/>
      <c r="K43" s="609"/>
      <c r="L43" s="629"/>
      <c r="M43" s="612"/>
      <c r="N43" s="612"/>
      <c r="O43" s="612"/>
      <c r="P43" s="612"/>
      <c r="Q43" s="612"/>
    </row>
    <row r="44" spans="1:17" x14ac:dyDescent="0.25">
      <c r="A44" s="612"/>
      <c r="B44" s="612"/>
      <c r="C44" s="612"/>
      <c r="D44" s="612"/>
      <c r="E44" s="612"/>
      <c r="F44" s="612"/>
      <c r="G44" s="612"/>
      <c r="H44" s="612"/>
      <c r="I44" s="612"/>
      <c r="J44" s="612"/>
      <c r="K44" s="612"/>
      <c r="L44" s="82"/>
      <c r="M44" s="612"/>
      <c r="N44" s="612"/>
      <c r="O44" s="612"/>
      <c r="P44" s="612"/>
      <c r="Q44" s="612"/>
    </row>
    <row r="45" spans="1:17" x14ac:dyDescent="0.25">
      <c r="A45" s="612"/>
      <c r="B45" s="612"/>
      <c r="C45" s="612"/>
      <c r="D45" s="612"/>
      <c r="E45" s="612"/>
      <c r="F45" s="612"/>
      <c r="G45" s="612"/>
      <c r="H45" s="612"/>
      <c r="I45" s="612"/>
      <c r="J45" s="612"/>
      <c r="K45" s="612"/>
      <c r="L45" s="612"/>
      <c r="M45" s="612"/>
      <c r="N45" s="612"/>
      <c r="O45" s="612"/>
      <c r="P45" s="612"/>
      <c r="Q45" s="612"/>
    </row>
    <row r="46" spans="1:17" x14ac:dyDescent="0.25">
      <c r="H46" s="4"/>
    </row>
  </sheetData>
  <mergeCells count="4">
    <mergeCell ref="B4:L4"/>
    <mergeCell ref="B6:L6"/>
    <mergeCell ref="B7:D7"/>
    <mergeCell ref="B5:M5"/>
  </mergeCells>
  <phoneticPr fontId="0" type="noConversion"/>
  <printOptions horizontalCentered="1"/>
  <pageMargins left="0.1" right="0.15" top="1" bottom="0.75" header="0.69" footer="0"/>
  <pageSetup scale="93" fitToHeight="15" orientation="landscape" r:id="rId1"/>
  <headerFooter alignWithMargins="0">
    <oddFooter>&amp;L&amp;"Times New Roman,Regular"&amp;9
Journal Entry Control Log
June 2016
&amp;R&amp;P of &amp;N
&amp;D   &amp;T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R43"/>
  <sheetViews>
    <sheetView workbookViewId="0">
      <selection activeCell="I17" sqref="I17"/>
    </sheetView>
  </sheetViews>
  <sheetFormatPr defaultColWidth="7.88671875" defaultRowHeight="13.2" x14ac:dyDescent="0.25"/>
  <cols>
    <col min="1" max="1" width="7.88671875" style="1"/>
    <col min="2" max="2" width="9.5546875" style="1" customWidth="1"/>
    <col min="3" max="3" width="46.5546875" style="1" customWidth="1"/>
    <col min="4" max="4" width="7.109375" style="1" customWidth="1"/>
    <col min="5" max="5" width="9.5546875" style="1" customWidth="1"/>
    <col min="6" max="6" width="8.5546875" style="1" customWidth="1"/>
    <col min="7" max="9" width="7.109375" style="1" customWidth="1"/>
    <col min="10" max="10" width="1.44140625" style="1" customWidth="1"/>
    <col min="11" max="11" width="13.44140625" style="1" bestFit="1" customWidth="1"/>
    <col min="12" max="12" width="13.44140625" style="1" customWidth="1"/>
    <col min="13" max="13" width="4.44140625" style="1" customWidth="1"/>
    <col min="14" max="14" width="4.5546875" style="1" customWidth="1"/>
    <col min="15" max="16384" width="7.88671875" style="1"/>
  </cols>
  <sheetData>
    <row r="1" spans="2:18" x14ac:dyDescent="0.25">
      <c r="I1" s="406"/>
      <c r="K1" s="612"/>
      <c r="L1" s="612"/>
    </row>
    <row r="2" spans="2:18" ht="25.5" customHeight="1" x14ac:dyDescent="0.25">
      <c r="B2" s="869"/>
      <c r="C2" s="867"/>
      <c r="D2" s="612"/>
      <c r="E2" s="612"/>
      <c r="F2" s="612"/>
      <c r="G2" s="612"/>
      <c r="H2" s="612"/>
      <c r="I2" s="198"/>
      <c r="J2" s="612"/>
      <c r="K2" s="612"/>
      <c r="L2" s="612"/>
      <c r="M2" s="612"/>
      <c r="N2" s="612"/>
      <c r="O2" s="612"/>
      <c r="P2" s="612"/>
      <c r="Q2" s="612"/>
      <c r="R2" s="612"/>
    </row>
    <row r="3" spans="2:18" x14ac:dyDescent="0.25">
      <c r="B3" s="609"/>
      <c r="C3" s="609"/>
      <c r="D3" s="612"/>
      <c r="E3" s="612"/>
      <c r="F3" s="612"/>
      <c r="G3" s="612"/>
      <c r="H3" s="612"/>
      <c r="I3" s="612"/>
      <c r="J3" s="612"/>
      <c r="K3" s="612"/>
      <c r="L3" s="612"/>
      <c r="M3" s="612"/>
      <c r="N3" s="612"/>
      <c r="O3" s="612"/>
      <c r="P3" s="612"/>
      <c r="Q3" s="612"/>
      <c r="R3" s="612"/>
    </row>
    <row r="4" spans="2:18" ht="15.6" x14ac:dyDescent="0.3">
      <c r="B4" s="2275"/>
      <c r="C4" s="2275"/>
      <c r="D4" s="2275"/>
      <c r="E4" s="2275"/>
      <c r="F4" s="2275"/>
      <c r="G4" s="2275"/>
      <c r="H4" s="2275"/>
      <c r="I4" s="2275"/>
      <c r="J4" s="2275"/>
      <c r="K4" s="2275"/>
      <c r="L4" s="2275"/>
      <c r="M4" s="2275"/>
      <c r="N4" s="612"/>
      <c r="O4" s="612"/>
      <c r="P4" s="612"/>
      <c r="Q4" s="612"/>
      <c r="R4" s="612"/>
    </row>
    <row r="5" spans="2:18" s="607" customFormat="1" ht="15.6" x14ac:dyDescent="0.3">
      <c r="B5" s="2275"/>
      <c r="C5" s="2275"/>
      <c r="D5" s="2275"/>
      <c r="E5" s="2275"/>
      <c r="F5" s="2275"/>
      <c r="G5" s="2275"/>
      <c r="H5" s="2275"/>
      <c r="I5" s="2275"/>
      <c r="J5" s="2275"/>
      <c r="K5" s="2275"/>
      <c r="L5" s="2275"/>
      <c r="M5" s="2275"/>
      <c r="N5" s="612"/>
      <c r="O5" s="612"/>
      <c r="P5" s="612"/>
      <c r="Q5" s="612"/>
      <c r="R5" s="612"/>
    </row>
    <row r="6" spans="2:18" ht="15.6" x14ac:dyDescent="0.3">
      <c r="B6" s="2275"/>
      <c r="C6" s="2275"/>
      <c r="D6" s="2275"/>
      <c r="E6" s="2275"/>
      <c r="F6" s="2275"/>
      <c r="G6" s="2275"/>
      <c r="H6" s="2275"/>
      <c r="I6" s="2275"/>
      <c r="J6" s="2275"/>
      <c r="K6" s="2275"/>
      <c r="L6" s="2275"/>
      <c r="M6" s="2275"/>
      <c r="N6" s="612"/>
      <c r="O6" s="612"/>
      <c r="P6" s="612"/>
      <c r="Q6" s="612"/>
      <c r="R6" s="612"/>
    </row>
    <row r="7" spans="2:18" ht="15.6" x14ac:dyDescent="0.3">
      <c r="B7" s="2284"/>
      <c r="C7" s="2284"/>
      <c r="D7" s="2284"/>
      <c r="E7" s="2094"/>
      <c r="F7" s="2094"/>
      <c r="G7" s="2094"/>
      <c r="H7" s="2094"/>
      <c r="I7" s="2094"/>
      <c r="J7" s="2094"/>
      <c r="K7" s="2094"/>
      <c r="L7" s="2094"/>
      <c r="M7" s="2094"/>
      <c r="N7" s="612"/>
      <c r="O7" s="612"/>
      <c r="P7" s="612"/>
      <c r="Q7" s="612"/>
      <c r="R7" s="612"/>
    </row>
    <row r="8" spans="2:18" x14ac:dyDescent="0.25">
      <c r="B8" s="612"/>
      <c r="C8" s="609"/>
      <c r="D8" s="609"/>
      <c r="E8" s="609"/>
      <c r="F8" s="612"/>
      <c r="G8" s="612"/>
      <c r="H8" s="83"/>
      <c r="I8" s="612"/>
      <c r="J8" s="612"/>
      <c r="K8" s="612"/>
      <c r="L8" s="612"/>
      <c r="M8" s="612"/>
      <c r="N8" s="613"/>
      <c r="O8" s="612"/>
      <c r="P8" s="612"/>
      <c r="Q8" s="612"/>
      <c r="R8" s="612"/>
    </row>
    <row r="9" spans="2:18" x14ac:dyDescent="0.25">
      <c r="B9" s="609"/>
      <c r="C9" s="609"/>
      <c r="D9" s="612"/>
      <c r="E9" s="612"/>
      <c r="F9" s="612"/>
      <c r="G9" s="612"/>
      <c r="H9" s="612"/>
      <c r="I9" s="612"/>
      <c r="J9" s="612"/>
      <c r="K9" s="612"/>
      <c r="L9" s="612"/>
      <c r="M9" s="612"/>
      <c r="N9" s="613"/>
      <c r="O9" s="612"/>
      <c r="P9" s="612"/>
      <c r="Q9" s="612"/>
      <c r="R9" s="612"/>
    </row>
    <row r="10" spans="2:18" x14ac:dyDescent="0.25">
      <c r="B10" s="612"/>
      <c r="C10" s="612"/>
      <c r="D10" s="612"/>
      <c r="E10" s="612"/>
      <c r="F10" s="612"/>
      <c r="G10" s="612"/>
      <c r="H10" s="612"/>
      <c r="I10" s="612"/>
      <c r="J10" s="612"/>
      <c r="K10" s="612"/>
      <c r="L10" s="612"/>
      <c r="M10" s="612"/>
      <c r="N10" s="613"/>
      <c r="O10" s="612"/>
      <c r="P10" s="612"/>
      <c r="Q10" s="612"/>
      <c r="R10" s="612"/>
    </row>
    <row r="11" spans="2:18" x14ac:dyDescent="0.25">
      <c r="B11" s="612"/>
      <c r="C11" s="612"/>
      <c r="D11" s="612"/>
      <c r="E11" s="612"/>
      <c r="F11" s="612"/>
      <c r="G11" s="612"/>
      <c r="H11" s="612"/>
      <c r="I11" s="612"/>
      <c r="J11" s="612"/>
      <c r="K11" s="612"/>
      <c r="L11" s="612"/>
      <c r="M11" s="612"/>
      <c r="N11" s="613"/>
      <c r="O11" s="612"/>
      <c r="P11" s="612"/>
      <c r="Q11" s="612"/>
      <c r="R11" s="612"/>
    </row>
    <row r="12" spans="2:18" x14ac:dyDescent="0.25">
      <c r="B12" s="612"/>
      <c r="C12" s="612"/>
      <c r="D12" s="612"/>
      <c r="E12" s="612"/>
      <c r="F12" s="612"/>
      <c r="G12" s="612"/>
      <c r="H12" s="612"/>
      <c r="I12" s="612"/>
      <c r="J12" s="612"/>
      <c r="K12" s="612"/>
      <c r="L12" s="612"/>
      <c r="M12" s="612"/>
      <c r="N12" s="613"/>
      <c r="O12" s="612"/>
      <c r="P12" s="612"/>
      <c r="Q12" s="612"/>
      <c r="R12" s="612"/>
    </row>
    <row r="13" spans="2:18" x14ac:dyDescent="0.25">
      <c r="B13" s="612"/>
      <c r="C13" s="612"/>
      <c r="D13" s="612"/>
      <c r="E13" s="612"/>
      <c r="F13" s="612"/>
      <c r="G13" s="612"/>
      <c r="H13" s="612"/>
      <c r="I13" s="612"/>
      <c r="J13" s="612"/>
      <c r="K13" s="612"/>
      <c r="L13" s="612"/>
      <c r="M13" s="612"/>
      <c r="N13" s="613"/>
      <c r="O13" s="612"/>
      <c r="P13" s="612"/>
      <c r="Q13" s="612"/>
      <c r="R13" s="612"/>
    </row>
    <row r="14" spans="2:18" x14ac:dyDescent="0.25">
      <c r="B14" s="612"/>
      <c r="C14" s="612"/>
      <c r="D14" s="612"/>
      <c r="E14" s="612"/>
      <c r="F14" s="612"/>
      <c r="G14" s="612"/>
      <c r="H14" s="612"/>
      <c r="I14" s="612"/>
      <c r="J14" s="612"/>
      <c r="K14" s="612"/>
      <c r="L14" s="612"/>
      <c r="M14" s="612"/>
      <c r="N14" s="613"/>
      <c r="O14" s="612"/>
      <c r="P14" s="612"/>
      <c r="Q14" s="612"/>
      <c r="R14" s="612"/>
    </row>
    <row r="15" spans="2:18" x14ac:dyDescent="0.25">
      <c r="B15" s="612"/>
      <c r="C15" s="612"/>
      <c r="D15" s="612"/>
      <c r="E15" s="612"/>
      <c r="F15" s="612"/>
      <c r="G15" s="612"/>
      <c r="H15" s="612"/>
      <c r="I15" s="612"/>
      <c r="J15" s="612"/>
      <c r="K15" s="612"/>
      <c r="L15" s="612"/>
      <c r="M15" s="612"/>
      <c r="N15" s="613"/>
      <c r="O15" s="612"/>
      <c r="P15" s="612"/>
      <c r="Q15" s="612"/>
      <c r="R15" s="612"/>
    </row>
    <row r="16" spans="2:18" x14ac:dyDescent="0.25">
      <c r="B16" s="609"/>
      <c r="C16" s="2096"/>
      <c r="D16" s="2096"/>
      <c r="E16" s="2096"/>
      <c r="F16" s="2096"/>
      <c r="G16" s="2096"/>
      <c r="H16" s="2096"/>
      <c r="I16" s="2096"/>
      <c r="J16" s="2096"/>
      <c r="K16" s="2096"/>
      <c r="L16" s="2096"/>
      <c r="M16" s="612"/>
      <c r="N16" s="613"/>
      <c r="O16" s="612"/>
      <c r="P16" s="612"/>
      <c r="Q16" s="612"/>
      <c r="R16" s="612"/>
    </row>
    <row r="17" spans="2:18" x14ac:dyDescent="0.25">
      <c r="B17" s="612"/>
      <c r="C17" s="612"/>
      <c r="D17" s="612"/>
      <c r="E17" s="612"/>
      <c r="F17" s="612"/>
      <c r="G17" s="612"/>
      <c r="H17" s="2096"/>
      <c r="I17" s="2096"/>
      <c r="J17" s="612"/>
      <c r="K17" s="2096"/>
      <c r="L17" s="2096"/>
      <c r="M17" s="612"/>
      <c r="N17" s="613"/>
      <c r="O17" s="612"/>
      <c r="P17" s="612"/>
      <c r="Q17" s="612"/>
      <c r="R17" s="612"/>
    </row>
    <row r="18" spans="2:18" ht="6.75" customHeight="1" x14ac:dyDescent="0.25">
      <c r="B18" s="612"/>
      <c r="C18" s="612"/>
      <c r="D18" s="612"/>
      <c r="E18" s="612"/>
      <c r="F18" s="612"/>
      <c r="G18" s="612"/>
      <c r="H18" s="612"/>
      <c r="I18" s="612"/>
      <c r="J18" s="612"/>
      <c r="K18" s="2097"/>
      <c r="L18" s="2097"/>
      <c r="M18" s="612"/>
      <c r="N18" s="613"/>
      <c r="O18" s="612"/>
      <c r="P18" s="612"/>
      <c r="Q18" s="612"/>
      <c r="R18" s="612"/>
    </row>
    <row r="19" spans="2:18" x14ac:dyDescent="0.25">
      <c r="B19" s="610"/>
      <c r="C19" s="297"/>
      <c r="D19" s="612"/>
      <c r="E19" s="612"/>
      <c r="F19" s="612"/>
      <c r="G19" s="612"/>
      <c r="H19" s="612"/>
      <c r="I19" s="612"/>
      <c r="J19" s="612"/>
      <c r="K19" s="824"/>
      <c r="L19" s="824"/>
      <c r="M19" s="612"/>
      <c r="N19" s="613"/>
      <c r="O19" s="612"/>
      <c r="P19" s="612"/>
      <c r="Q19" s="612"/>
      <c r="R19" s="612"/>
    </row>
    <row r="20" spans="2:18" x14ac:dyDescent="0.25">
      <c r="B20" s="610"/>
      <c r="C20" s="297"/>
      <c r="D20" s="612"/>
      <c r="E20" s="612"/>
      <c r="F20" s="612"/>
      <c r="G20" s="612"/>
      <c r="H20" s="612"/>
      <c r="I20" s="612"/>
      <c r="J20" s="612"/>
      <c r="K20" s="824"/>
      <c r="L20" s="824"/>
      <c r="M20" s="612"/>
      <c r="N20" s="613"/>
      <c r="O20" s="612"/>
      <c r="P20" s="612"/>
      <c r="Q20" s="612"/>
      <c r="R20" s="612"/>
    </row>
    <row r="21" spans="2:18" x14ac:dyDescent="0.25">
      <c r="B21" s="612"/>
      <c r="C21" s="297"/>
      <c r="D21" s="612"/>
      <c r="E21" s="612"/>
      <c r="F21" s="612"/>
      <c r="G21" s="612"/>
      <c r="H21" s="612"/>
      <c r="I21" s="612"/>
      <c r="J21" s="612"/>
      <c r="K21" s="824"/>
      <c r="L21" s="824"/>
      <c r="M21" s="612"/>
      <c r="N21" s="613"/>
      <c r="O21" s="612"/>
      <c r="P21" s="612"/>
      <c r="Q21" s="612"/>
      <c r="R21" s="612"/>
    </row>
    <row r="22" spans="2:18" x14ac:dyDescent="0.25">
      <c r="B22" s="612"/>
      <c r="C22" s="297"/>
      <c r="D22" s="612"/>
      <c r="E22" s="612"/>
      <c r="F22" s="612"/>
      <c r="G22" s="612"/>
      <c r="H22" s="612"/>
      <c r="I22" s="612"/>
      <c r="J22" s="612"/>
      <c r="K22" s="824"/>
      <c r="L22" s="824"/>
      <c r="M22" s="612"/>
      <c r="N22" s="613"/>
      <c r="O22" s="612"/>
      <c r="P22" s="612"/>
      <c r="Q22" s="612"/>
      <c r="R22" s="612"/>
    </row>
    <row r="23" spans="2:18" x14ac:dyDescent="0.25">
      <c r="B23" s="612"/>
      <c r="C23" s="2097"/>
      <c r="D23" s="2097"/>
      <c r="E23" s="2097"/>
      <c r="F23" s="2097"/>
      <c r="G23" s="2097"/>
      <c r="H23" s="2097"/>
      <c r="I23" s="2097"/>
      <c r="J23" s="612"/>
      <c r="K23" s="61"/>
      <c r="L23" s="61"/>
      <c r="M23" s="612"/>
      <c r="N23" s="613"/>
      <c r="O23" s="612"/>
      <c r="P23" s="612"/>
      <c r="Q23" s="612"/>
      <c r="R23" s="612"/>
    </row>
    <row r="24" spans="2:18" x14ac:dyDescent="0.25">
      <c r="B24" s="612"/>
      <c r="C24" s="612"/>
      <c r="D24" s="612"/>
      <c r="E24" s="612"/>
      <c r="F24" s="612"/>
      <c r="G24" s="612"/>
      <c r="H24" s="612"/>
      <c r="I24" s="612"/>
      <c r="J24" s="612"/>
      <c r="K24" s="617"/>
      <c r="L24" s="617"/>
      <c r="M24" s="612"/>
      <c r="N24" s="84"/>
      <c r="O24" s="612"/>
      <c r="P24" s="612"/>
      <c r="Q24" s="612"/>
      <c r="R24" s="612"/>
    </row>
    <row r="25" spans="2:18" x14ac:dyDescent="0.25">
      <c r="B25" s="612"/>
      <c r="C25" s="612"/>
      <c r="D25" s="612"/>
      <c r="E25" s="612"/>
      <c r="F25" s="612"/>
      <c r="G25" s="612"/>
      <c r="H25" s="612"/>
      <c r="I25" s="612"/>
      <c r="J25" s="612"/>
      <c r="K25" s="725"/>
      <c r="L25" s="725"/>
      <c r="M25" s="612"/>
      <c r="N25" s="612"/>
      <c r="O25" s="612"/>
      <c r="P25" s="612"/>
      <c r="Q25" s="612"/>
      <c r="R25" s="612"/>
    </row>
    <row r="26" spans="2:18" x14ac:dyDescent="0.25">
      <c r="B26" s="612"/>
      <c r="C26" s="612"/>
      <c r="D26" s="612"/>
      <c r="E26" s="612"/>
      <c r="F26" s="612"/>
      <c r="G26" s="612"/>
      <c r="H26" s="612"/>
      <c r="I26" s="612"/>
      <c r="J26" s="612"/>
      <c r="K26" s="612"/>
      <c r="L26" s="612"/>
      <c r="M26" s="612"/>
      <c r="N26" s="612"/>
      <c r="O26" s="612"/>
      <c r="P26" s="612"/>
      <c r="Q26" s="612"/>
      <c r="R26" s="612"/>
    </row>
    <row r="27" spans="2:18" x14ac:dyDescent="0.25">
      <c r="B27" s="612"/>
      <c r="C27" s="586"/>
      <c r="D27" s="774"/>
      <c r="E27" s="612"/>
      <c r="F27" s="612"/>
      <c r="G27" s="612"/>
      <c r="H27" s="612"/>
      <c r="I27" s="612"/>
      <c r="J27" s="612"/>
      <c r="K27" s="612"/>
      <c r="L27" s="613"/>
      <c r="M27" s="612"/>
      <c r="N27" s="612"/>
      <c r="O27" s="612"/>
      <c r="P27" s="612"/>
      <c r="Q27" s="612"/>
      <c r="R27" s="612"/>
    </row>
    <row r="28" spans="2:18" x14ac:dyDescent="0.25">
      <c r="B28" s="612"/>
      <c r="C28" s="612"/>
      <c r="D28" s="610"/>
      <c r="E28" s="612"/>
      <c r="F28" s="612"/>
      <c r="G28" s="612"/>
      <c r="H28" s="612"/>
      <c r="I28" s="612"/>
      <c r="J28" s="612"/>
      <c r="K28" s="612"/>
      <c r="L28" s="613"/>
      <c r="M28" s="612"/>
      <c r="N28" s="612"/>
      <c r="O28" s="612"/>
      <c r="P28" s="612"/>
      <c r="Q28" s="612"/>
      <c r="R28" s="612"/>
    </row>
    <row r="29" spans="2:18" x14ac:dyDescent="0.25">
      <c r="B29" s="612"/>
      <c r="C29" s="609"/>
      <c r="D29" s="610"/>
      <c r="E29" s="609"/>
      <c r="F29" s="609"/>
      <c r="G29" s="609"/>
      <c r="H29" s="609"/>
      <c r="I29" s="609"/>
      <c r="J29" s="609"/>
      <c r="K29" s="609"/>
      <c r="L29" s="627"/>
      <c r="M29" s="612"/>
      <c r="N29" s="612"/>
      <c r="O29" s="612"/>
      <c r="P29" s="612"/>
      <c r="Q29" s="612"/>
      <c r="R29" s="612"/>
    </row>
    <row r="30" spans="2:18" x14ac:dyDescent="0.25">
      <c r="B30" s="612"/>
      <c r="C30" s="609"/>
      <c r="D30" s="610"/>
      <c r="E30" s="609"/>
      <c r="F30" s="609"/>
      <c r="G30" s="609"/>
      <c r="H30" s="609"/>
      <c r="I30" s="609"/>
      <c r="J30" s="609"/>
      <c r="K30" s="609"/>
      <c r="L30" s="627"/>
      <c r="M30" s="612"/>
      <c r="N30" s="612"/>
      <c r="O30" s="612"/>
      <c r="P30" s="612"/>
      <c r="Q30" s="612"/>
      <c r="R30" s="612"/>
    </row>
    <row r="31" spans="2:18" x14ac:dyDescent="0.25">
      <c r="B31" s="612"/>
      <c r="C31" s="609"/>
      <c r="D31" s="609"/>
      <c r="E31" s="610"/>
      <c r="F31" s="610"/>
      <c r="G31" s="610"/>
      <c r="H31" s="610"/>
      <c r="I31" s="610"/>
      <c r="J31" s="610"/>
      <c r="K31" s="611"/>
      <c r="L31" s="612"/>
      <c r="M31" s="612"/>
      <c r="N31" s="612"/>
      <c r="O31" s="612"/>
      <c r="P31" s="612"/>
      <c r="Q31" s="612"/>
      <c r="R31" s="612"/>
    </row>
    <row r="32" spans="2:18" x14ac:dyDescent="0.25">
      <c r="B32" s="612"/>
      <c r="C32" s="612"/>
      <c r="D32" s="609"/>
      <c r="E32" s="610"/>
      <c r="F32" s="610"/>
      <c r="G32" s="610"/>
      <c r="H32" s="610"/>
      <c r="I32" s="610"/>
      <c r="J32" s="610"/>
      <c r="K32" s="611"/>
      <c r="L32" s="612"/>
      <c r="M32" s="612"/>
      <c r="N32" s="612"/>
      <c r="O32" s="612"/>
      <c r="P32" s="612"/>
      <c r="Q32" s="612"/>
      <c r="R32" s="612"/>
    </row>
    <row r="33" spans="2:18" x14ac:dyDescent="0.25">
      <c r="B33" s="612"/>
      <c r="C33" s="609"/>
      <c r="D33" s="610"/>
      <c r="E33" s="612"/>
      <c r="F33" s="612"/>
      <c r="G33" s="612"/>
      <c r="H33" s="612"/>
      <c r="I33" s="612"/>
      <c r="J33" s="612"/>
      <c r="K33" s="612"/>
      <c r="L33" s="613"/>
      <c r="M33" s="612"/>
      <c r="N33" s="612"/>
      <c r="O33" s="612"/>
      <c r="P33" s="612"/>
      <c r="Q33" s="612"/>
      <c r="R33" s="612"/>
    </row>
    <row r="34" spans="2:18" x14ac:dyDescent="0.25">
      <c r="B34" s="612"/>
      <c r="C34" s="609"/>
      <c r="D34" s="612"/>
      <c r="E34" s="612"/>
      <c r="F34" s="612"/>
      <c r="G34" s="612"/>
      <c r="H34" s="612"/>
      <c r="I34" s="612"/>
      <c r="J34" s="612"/>
      <c r="K34" s="612"/>
      <c r="L34" s="613"/>
      <c r="M34" s="612"/>
      <c r="N34" s="612"/>
      <c r="O34" s="612"/>
      <c r="P34" s="612"/>
      <c r="Q34" s="612"/>
      <c r="R34" s="612"/>
    </row>
    <row r="35" spans="2:18" x14ac:dyDescent="0.25">
      <c r="B35" s="612"/>
      <c r="C35" s="609"/>
      <c r="D35" s="612"/>
      <c r="E35" s="612"/>
      <c r="F35" s="612"/>
      <c r="G35" s="612"/>
      <c r="H35" s="612"/>
      <c r="I35" s="612"/>
      <c r="J35" s="612"/>
      <c r="K35" s="612"/>
      <c r="L35" s="613"/>
      <c r="M35" s="612"/>
      <c r="N35" s="612"/>
      <c r="O35" s="612"/>
      <c r="P35" s="612"/>
      <c r="Q35" s="612"/>
      <c r="R35" s="612"/>
    </row>
    <row r="36" spans="2:18" x14ac:dyDescent="0.25">
      <c r="B36" s="612"/>
      <c r="C36" s="609"/>
      <c r="D36" s="612"/>
      <c r="E36" s="612"/>
      <c r="F36" s="612"/>
      <c r="G36" s="612"/>
      <c r="H36" s="612"/>
      <c r="I36" s="612"/>
      <c r="J36" s="612"/>
      <c r="K36" s="612"/>
      <c r="L36" s="613"/>
      <c r="M36" s="612"/>
      <c r="N36" s="612"/>
      <c r="O36" s="612"/>
      <c r="P36" s="612"/>
      <c r="Q36" s="612"/>
      <c r="R36" s="612"/>
    </row>
    <row r="37" spans="2:18" x14ac:dyDescent="0.25">
      <c r="B37" s="612"/>
      <c r="C37" s="609"/>
      <c r="D37" s="612"/>
      <c r="E37" s="612"/>
      <c r="F37" s="612"/>
      <c r="G37" s="612"/>
      <c r="H37" s="612"/>
      <c r="I37" s="612"/>
      <c r="J37" s="612"/>
      <c r="K37" s="612"/>
      <c r="L37" s="613"/>
      <c r="M37" s="612"/>
      <c r="N37" s="612"/>
      <c r="O37" s="612"/>
      <c r="P37" s="612"/>
      <c r="Q37" s="612"/>
      <c r="R37" s="612"/>
    </row>
    <row r="38" spans="2:18" x14ac:dyDescent="0.25">
      <c r="B38" s="612"/>
      <c r="C38" s="609"/>
      <c r="D38" s="612"/>
      <c r="E38" s="612"/>
      <c r="F38" s="612"/>
      <c r="G38" s="612"/>
      <c r="H38" s="612"/>
      <c r="I38" s="612"/>
      <c r="J38" s="612"/>
      <c r="K38" s="612"/>
      <c r="L38" s="613"/>
      <c r="M38" s="612"/>
      <c r="N38" s="612"/>
      <c r="O38" s="612"/>
      <c r="P38" s="612"/>
      <c r="Q38" s="612"/>
      <c r="R38" s="612"/>
    </row>
    <row r="39" spans="2:18" x14ac:dyDescent="0.25">
      <c r="B39" s="612"/>
      <c r="C39" s="609"/>
      <c r="D39" s="612"/>
      <c r="E39" s="612"/>
      <c r="F39" s="612"/>
      <c r="G39" s="612"/>
      <c r="H39" s="612"/>
      <c r="I39" s="609"/>
      <c r="J39" s="131"/>
      <c r="K39" s="609"/>
      <c r="L39" s="492"/>
      <c r="M39" s="612"/>
      <c r="N39" s="612"/>
      <c r="O39" s="612"/>
      <c r="P39" s="612"/>
      <c r="Q39" s="612"/>
      <c r="R39" s="612"/>
    </row>
    <row r="40" spans="2:18" x14ac:dyDescent="0.25">
      <c r="B40" s="612"/>
      <c r="C40" s="612"/>
      <c r="D40" s="612"/>
      <c r="E40" s="612"/>
      <c r="F40" s="612"/>
      <c r="G40" s="612"/>
      <c r="H40" s="612"/>
      <c r="I40" s="609"/>
      <c r="J40" s="131"/>
      <c r="K40" s="609"/>
      <c r="L40" s="629"/>
      <c r="M40" s="612"/>
      <c r="N40" s="612"/>
      <c r="O40" s="612"/>
      <c r="P40" s="612"/>
      <c r="Q40" s="612"/>
      <c r="R40" s="612"/>
    </row>
    <row r="41" spans="2:18" x14ac:dyDescent="0.25">
      <c r="B41" s="612"/>
      <c r="C41" s="612"/>
      <c r="D41" s="612"/>
      <c r="E41" s="612"/>
      <c r="F41" s="612"/>
      <c r="G41" s="612"/>
      <c r="H41" s="612"/>
      <c r="I41" s="612"/>
      <c r="J41" s="612"/>
      <c r="K41" s="612"/>
      <c r="L41" s="82"/>
      <c r="M41" s="612"/>
      <c r="N41" s="612"/>
      <c r="O41" s="612"/>
      <c r="P41" s="612"/>
      <c r="Q41" s="612"/>
      <c r="R41" s="612"/>
    </row>
    <row r="42" spans="2:18" x14ac:dyDescent="0.25">
      <c r="B42" s="612"/>
      <c r="C42" s="612"/>
      <c r="D42" s="612"/>
      <c r="E42" s="612"/>
      <c r="F42" s="612"/>
      <c r="G42" s="612"/>
      <c r="H42" s="612"/>
      <c r="I42" s="612"/>
      <c r="J42" s="612"/>
      <c r="K42" s="612"/>
      <c r="L42" s="612"/>
      <c r="M42" s="612"/>
      <c r="N42" s="612"/>
      <c r="O42" s="612"/>
      <c r="P42" s="612"/>
      <c r="Q42" s="612"/>
      <c r="R42" s="612"/>
    </row>
    <row r="43" spans="2:18" x14ac:dyDescent="0.25">
      <c r="B43" s="612"/>
      <c r="C43" s="612"/>
      <c r="D43" s="612"/>
      <c r="E43" s="612"/>
      <c r="F43" s="612"/>
      <c r="G43" s="612"/>
      <c r="H43" s="612"/>
      <c r="I43" s="612"/>
      <c r="J43" s="612"/>
      <c r="K43" s="612"/>
      <c r="L43" s="612"/>
      <c r="M43" s="612"/>
      <c r="N43" s="612"/>
      <c r="O43" s="612"/>
      <c r="P43" s="612"/>
      <c r="Q43" s="612"/>
      <c r="R43" s="612"/>
    </row>
  </sheetData>
  <mergeCells count="4">
    <mergeCell ref="B7:D7"/>
    <mergeCell ref="B6:M6"/>
    <mergeCell ref="B4:M4"/>
    <mergeCell ref="B5:M5"/>
  </mergeCells>
  <phoneticPr fontId="0" type="noConversion"/>
  <printOptions horizontalCentered="1"/>
  <pageMargins left="0.1" right="0.15" top="1" bottom="0.75" header="0.69" footer="0"/>
  <pageSetup scale="93" fitToHeight="15" orientation="landscape" r:id="rId1"/>
  <headerFooter alignWithMargins="0">
    <oddFooter>&amp;L&amp;"Times New Roman,Regular"&amp;9
Journal Entry Control Log
June 2016
&amp;R&amp;P of &amp;N
&amp;D   &amp;T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N41"/>
  <sheetViews>
    <sheetView zoomScaleNormal="100" workbookViewId="0">
      <selection activeCell="H20" sqref="H20"/>
    </sheetView>
  </sheetViews>
  <sheetFormatPr defaultColWidth="7.88671875" defaultRowHeight="13.2" x14ac:dyDescent="0.25"/>
  <cols>
    <col min="1" max="1" width="7.88671875" style="607"/>
    <col min="2" max="2" width="10.88671875" style="607" customWidth="1"/>
    <col min="3" max="3" width="50.109375" style="607" customWidth="1"/>
    <col min="4" max="4" width="7.109375" style="607" customWidth="1"/>
    <col min="5" max="5" width="9.5546875" style="607" customWidth="1"/>
    <col min="6" max="6" width="8.5546875" style="607" customWidth="1"/>
    <col min="7" max="9" width="7.109375" style="607" customWidth="1"/>
    <col min="10" max="10" width="1.44140625" style="607" customWidth="1"/>
    <col min="11" max="11" width="13.44140625" style="607" bestFit="1" customWidth="1"/>
    <col min="12" max="12" width="13.44140625" style="607" customWidth="1"/>
    <col min="13" max="13" width="4.44140625" style="607" customWidth="1"/>
    <col min="14" max="14" width="4.5546875" style="607" customWidth="1"/>
    <col min="15" max="16384" width="7.88671875" style="607"/>
  </cols>
  <sheetData>
    <row r="1" spans="2:14" ht="13.8" thickBot="1" x14ac:dyDescent="0.3">
      <c r="I1" s="406" t="s">
        <v>82</v>
      </c>
      <c r="K1" s="6"/>
      <c r="L1" s="6"/>
    </row>
    <row r="2" spans="2:14" ht="25.5" customHeight="1" thickBot="1" x14ac:dyDescent="0.3">
      <c r="B2" s="967"/>
      <c r="C2" s="915"/>
      <c r="I2" s="406" t="s">
        <v>85</v>
      </c>
      <c r="K2" s="6"/>
      <c r="L2" s="6"/>
    </row>
    <row r="3" spans="2:14" ht="13.8" thickBot="1" x14ac:dyDescent="0.3">
      <c r="B3" s="626"/>
      <c r="C3" s="626"/>
    </row>
    <row r="4" spans="2:14" ht="15.6" x14ac:dyDescent="0.3">
      <c r="B4" s="2271" t="s">
        <v>1403</v>
      </c>
      <c r="C4" s="2272"/>
      <c r="D4" s="2272"/>
      <c r="E4" s="2272"/>
      <c r="F4" s="2272"/>
      <c r="G4" s="2272"/>
      <c r="H4" s="2272"/>
      <c r="I4" s="2272"/>
      <c r="J4" s="2272"/>
      <c r="K4" s="2272"/>
      <c r="L4" s="2272"/>
      <c r="M4" s="45"/>
    </row>
    <row r="5" spans="2:14"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1290</v>
      </c>
      <c r="C7" s="2284"/>
      <c r="D7" s="2284"/>
      <c r="E7" s="935"/>
      <c r="F7" s="935"/>
      <c r="G7" s="935"/>
      <c r="H7" s="935"/>
      <c r="I7" s="935"/>
      <c r="J7" s="935"/>
      <c r="K7" s="935"/>
      <c r="L7" s="935"/>
      <c r="M7" s="46"/>
    </row>
    <row r="8" spans="2:14" x14ac:dyDescent="0.25">
      <c r="B8" s="10" t="s">
        <v>879</v>
      </c>
      <c r="C8" s="609"/>
      <c r="D8" s="609"/>
      <c r="E8" s="609"/>
      <c r="F8" s="612"/>
      <c r="G8" s="612"/>
      <c r="H8" s="83" t="s">
        <v>256</v>
      </c>
      <c r="I8" s="612"/>
      <c r="J8" s="612"/>
      <c r="K8" s="612"/>
      <c r="L8" s="612"/>
      <c r="M8" s="40"/>
      <c r="N8" s="5"/>
    </row>
    <row r="9" spans="2:14" x14ac:dyDescent="0.25">
      <c r="B9" s="47" t="s">
        <v>1656</v>
      </c>
      <c r="C9" s="609"/>
      <c r="D9" s="612"/>
      <c r="E9" s="612"/>
      <c r="F9" s="612"/>
      <c r="G9" s="612"/>
      <c r="H9" s="612"/>
      <c r="I9" s="612"/>
      <c r="J9" s="612"/>
      <c r="K9" s="612"/>
      <c r="L9" s="612"/>
      <c r="M9" s="40"/>
      <c r="N9" s="5"/>
    </row>
    <row r="10" spans="2:14" x14ac:dyDescent="0.25">
      <c r="B10" s="10"/>
      <c r="C10" s="612"/>
      <c r="D10" s="612"/>
      <c r="E10" s="612"/>
      <c r="F10" s="612"/>
      <c r="G10" s="612"/>
      <c r="H10" s="612"/>
      <c r="I10" s="612"/>
      <c r="J10" s="612"/>
      <c r="K10" s="612"/>
      <c r="L10" s="612"/>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612"/>
      <c r="D12" s="612"/>
      <c r="E12" s="612"/>
      <c r="F12" s="612"/>
      <c r="G12" s="612"/>
      <c r="H12" s="612"/>
      <c r="I12" s="612"/>
      <c r="J12" s="612"/>
      <c r="K12" s="612"/>
      <c r="L12" s="612"/>
      <c r="M12" s="40"/>
      <c r="N12" s="5"/>
    </row>
    <row r="13" spans="2:14" ht="35.4" x14ac:dyDescent="0.6">
      <c r="B13" s="10"/>
      <c r="C13" s="612"/>
      <c r="D13" s="1490"/>
      <c r="E13" s="1378"/>
      <c r="F13" s="1382"/>
      <c r="G13" s="1382"/>
      <c r="H13" s="1382"/>
      <c r="I13" s="612"/>
      <c r="J13" s="612"/>
      <c r="K13" s="612"/>
      <c r="L13" s="612"/>
      <c r="M13" s="40"/>
      <c r="N13" s="5"/>
    </row>
    <row r="14" spans="2:14" ht="13.8" thickBot="1" x14ac:dyDescent="0.3">
      <c r="B14" s="10"/>
      <c r="C14" s="612"/>
      <c r="D14" s="612"/>
      <c r="E14" s="612"/>
      <c r="F14" s="612"/>
      <c r="G14" s="612"/>
      <c r="H14" s="612"/>
      <c r="I14" s="612"/>
      <c r="J14" s="612"/>
      <c r="K14" s="612"/>
      <c r="L14" s="612"/>
      <c r="M14" s="40"/>
      <c r="N14" s="5"/>
    </row>
    <row r="15" spans="2:14" x14ac:dyDescent="0.25">
      <c r="B15" s="1094" t="s">
        <v>1380</v>
      </c>
      <c r="C15" s="770" t="s">
        <v>1367</v>
      </c>
      <c r="D15" s="771" t="s">
        <v>1368</v>
      </c>
      <c r="E15" s="771" t="s">
        <v>1377</v>
      </c>
      <c r="F15" s="771" t="s">
        <v>1369</v>
      </c>
      <c r="G15" s="771" t="s">
        <v>1370</v>
      </c>
      <c r="H15" s="771" t="s">
        <v>1122</v>
      </c>
      <c r="I15" s="771" t="s">
        <v>1120</v>
      </c>
      <c r="J15" s="771"/>
      <c r="K15" s="771" t="s">
        <v>1371</v>
      </c>
      <c r="L15" s="772" t="s">
        <v>1371</v>
      </c>
      <c r="M15" s="40"/>
      <c r="N15" s="5"/>
    </row>
    <row r="16" spans="2:14" x14ac:dyDescent="0.25">
      <c r="B16" s="10"/>
      <c r="C16" s="10"/>
      <c r="D16" s="612"/>
      <c r="E16" s="612"/>
      <c r="F16" s="612"/>
      <c r="G16" s="612"/>
      <c r="H16" s="989" t="s">
        <v>1121</v>
      </c>
      <c r="I16" s="989" t="s">
        <v>1119</v>
      </c>
      <c r="J16" s="612"/>
      <c r="K16" s="989"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997" t="s">
        <v>610</v>
      </c>
      <c r="C18" s="1166" t="s">
        <v>1873</v>
      </c>
      <c r="D18" s="909" t="s">
        <v>1887</v>
      </c>
      <c r="E18" s="612"/>
      <c r="F18" s="612"/>
      <c r="G18" s="612"/>
      <c r="H18" s="612">
        <v>2017</v>
      </c>
      <c r="I18" s="612"/>
      <c r="J18" s="612"/>
      <c r="K18" s="824">
        <v>155000</v>
      </c>
      <c r="L18" s="827"/>
      <c r="M18" s="40"/>
      <c r="N18" s="5"/>
    </row>
    <row r="19" spans="2:14" x14ac:dyDescent="0.25">
      <c r="B19" s="997" t="s">
        <v>610</v>
      </c>
      <c r="C19" s="1166" t="s">
        <v>1900</v>
      </c>
      <c r="D19" s="909" t="s">
        <v>1887</v>
      </c>
      <c r="E19" s="612"/>
      <c r="F19" s="612"/>
      <c r="G19" s="612"/>
      <c r="H19" s="867">
        <v>2017</v>
      </c>
      <c r="I19" s="612"/>
      <c r="J19" s="612"/>
      <c r="K19" s="824" t="s">
        <v>1403</v>
      </c>
      <c r="L19" s="827">
        <v>155000</v>
      </c>
      <c r="M19" s="40"/>
      <c r="N19" s="5"/>
    </row>
    <row r="20" spans="2:14" ht="13.8" thickBot="1" x14ac:dyDescent="0.3">
      <c r="B20" s="10"/>
      <c r="C20" s="10"/>
      <c r="D20" s="612"/>
      <c r="E20" s="612"/>
      <c r="F20" s="612"/>
      <c r="G20" s="612"/>
      <c r="H20" s="612"/>
      <c r="I20" s="612"/>
      <c r="J20" s="612"/>
      <c r="K20" s="32">
        <f>SUM(K18:K19)</f>
        <v>155000</v>
      </c>
      <c r="L20" s="33">
        <f>SUM(L19:L19)</f>
        <v>155000</v>
      </c>
      <c r="M20" s="40"/>
      <c r="N20" s="84"/>
    </row>
    <row r="21" spans="2:14" ht="13.8" thickTop="1" x14ac:dyDescent="0.25">
      <c r="B21" s="10"/>
      <c r="C21" s="10"/>
      <c r="D21" s="612"/>
      <c r="E21" s="612"/>
      <c r="F21" s="612"/>
      <c r="G21" s="612"/>
      <c r="H21" s="612"/>
      <c r="I21" s="612"/>
      <c r="J21" s="612"/>
      <c r="K21" s="617"/>
      <c r="L21" s="618"/>
      <c r="M21" s="40"/>
      <c r="N21" s="84"/>
    </row>
    <row r="22" spans="2:14" x14ac:dyDescent="0.25">
      <c r="B22" s="10"/>
      <c r="C22" s="773"/>
      <c r="D22" s="612"/>
      <c r="E22" s="612"/>
      <c r="F22" s="612"/>
      <c r="G22" s="612"/>
      <c r="H22" s="612"/>
      <c r="I22" s="612"/>
      <c r="J22" s="612"/>
      <c r="K22" s="617"/>
      <c r="L22" s="618"/>
      <c r="M22" s="40"/>
      <c r="N22" s="84"/>
    </row>
    <row r="23" spans="2:14" ht="13.8" thickBot="1" x14ac:dyDescent="0.3">
      <c r="B23" s="10"/>
      <c r="C23" s="34"/>
      <c r="D23" s="6"/>
      <c r="E23" s="6"/>
      <c r="F23" s="6"/>
      <c r="G23" s="6"/>
      <c r="H23" s="6"/>
      <c r="I23" s="6"/>
      <c r="J23" s="6"/>
      <c r="K23" s="35"/>
      <c r="L23" s="1015" t="s">
        <v>1403</v>
      </c>
      <c r="M23" s="40"/>
    </row>
    <row r="24" spans="2:14" x14ac:dyDescent="0.25">
      <c r="B24" s="10"/>
      <c r="C24" s="612"/>
      <c r="D24" s="612"/>
      <c r="E24" s="612"/>
      <c r="F24" s="612"/>
      <c r="G24" s="612"/>
      <c r="H24" s="612"/>
      <c r="I24" s="612"/>
      <c r="J24" s="612"/>
      <c r="K24" s="725"/>
      <c r="L24" s="725"/>
      <c r="M24" s="40"/>
    </row>
    <row r="25" spans="2:14" x14ac:dyDescent="0.25">
      <c r="B25" s="10"/>
      <c r="C25" s="612"/>
      <c r="D25" s="612"/>
      <c r="E25" s="612"/>
      <c r="F25" s="612"/>
      <c r="G25" s="612"/>
      <c r="H25" s="612"/>
      <c r="I25" s="612"/>
      <c r="J25" s="612"/>
      <c r="K25" s="612"/>
      <c r="L25" s="612"/>
      <c r="M25" s="40"/>
    </row>
    <row r="26" spans="2:14" x14ac:dyDescent="0.25">
      <c r="B26" s="10"/>
      <c r="C26" s="586" t="s">
        <v>1270</v>
      </c>
      <c r="D26" s="774"/>
      <c r="E26" s="612"/>
      <c r="F26" s="612"/>
      <c r="G26" s="612"/>
      <c r="H26" s="612"/>
      <c r="I26" s="612"/>
      <c r="J26" s="612"/>
      <c r="K26" s="612"/>
      <c r="L26" s="613"/>
      <c r="M26" s="40"/>
    </row>
    <row r="27" spans="2:14" x14ac:dyDescent="0.25">
      <c r="B27" s="10"/>
      <c r="C27" s="424" t="s">
        <v>1825</v>
      </c>
      <c r="D27" s="610"/>
      <c r="E27" s="612"/>
      <c r="F27" s="612"/>
      <c r="G27" s="612"/>
      <c r="H27" s="612"/>
      <c r="I27" s="612"/>
      <c r="J27" s="612"/>
      <c r="K27" s="612"/>
      <c r="L27" s="613"/>
      <c r="M27" s="40"/>
    </row>
    <row r="28" spans="2:14" x14ac:dyDescent="0.25">
      <c r="B28" s="10"/>
      <c r="C28" s="909" t="s">
        <v>1944</v>
      </c>
      <c r="D28" s="902"/>
      <c r="E28" s="869"/>
      <c r="F28" s="869"/>
      <c r="G28" s="869"/>
      <c r="H28" s="869"/>
      <c r="I28" s="869"/>
      <c r="J28" s="869"/>
      <c r="K28" s="869"/>
      <c r="L28" s="870"/>
      <c r="M28" s="906"/>
    </row>
    <row r="29" spans="2:14" x14ac:dyDescent="0.25">
      <c r="B29" s="10"/>
      <c r="C29" s="1040"/>
      <c r="D29" s="609"/>
      <c r="E29" s="610"/>
      <c r="F29" s="610"/>
      <c r="G29" s="610"/>
      <c r="H29" s="610"/>
      <c r="I29" s="610"/>
      <c r="J29" s="610"/>
      <c r="K29" s="611"/>
      <c r="L29" s="612"/>
      <c r="M29" s="40"/>
    </row>
    <row r="30" spans="2:14" x14ac:dyDescent="0.25">
      <c r="B30" s="10"/>
      <c r="C30" s="612"/>
      <c r="D30" s="609"/>
      <c r="E30" s="610"/>
      <c r="F30" s="610"/>
      <c r="G30" s="610"/>
      <c r="H30" s="610"/>
      <c r="I30" s="610"/>
      <c r="J30" s="610"/>
      <c r="K30" s="611"/>
      <c r="L30" s="612"/>
      <c r="M30" s="40"/>
    </row>
    <row r="31" spans="2:14" x14ac:dyDescent="0.25">
      <c r="B31" s="10"/>
      <c r="C31" s="609" t="s">
        <v>63</v>
      </c>
      <c r="D31" s="610" t="s">
        <v>1403</v>
      </c>
      <c r="E31" s="612"/>
      <c r="F31" s="612"/>
      <c r="G31" s="612"/>
      <c r="H31" s="612"/>
      <c r="I31" s="612"/>
      <c r="J31" s="612"/>
      <c r="K31" s="612"/>
      <c r="L31" s="613"/>
      <c r="M31" s="40"/>
    </row>
    <row r="32" spans="2:14" x14ac:dyDescent="0.25">
      <c r="B32" s="10"/>
      <c r="C32" s="609"/>
      <c r="D32" s="867"/>
      <c r="E32" s="612"/>
      <c r="F32" s="612"/>
      <c r="G32" s="612"/>
      <c r="H32" s="612"/>
      <c r="I32" s="612"/>
      <c r="J32" s="612"/>
      <c r="K32" s="612"/>
      <c r="L32" s="613"/>
      <c r="M32" s="40"/>
    </row>
    <row r="33" spans="2:13" x14ac:dyDescent="0.25">
      <c r="B33" s="10"/>
      <c r="C33" s="609" t="s">
        <v>963</v>
      </c>
      <c r="D33" s="1036" t="s">
        <v>909</v>
      </c>
      <c r="E33" s="612"/>
      <c r="F33" s="612"/>
      <c r="G33" s="612"/>
      <c r="H33" s="612"/>
      <c r="I33" s="612"/>
      <c r="J33" s="612"/>
      <c r="K33" s="612"/>
      <c r="L33" s="613"/>
      <c r="M33" s="40"/>
    </row>
    <row r="34" spans="2:13" x14ac:dyDescent="0.25">
      <c r="B34" s="10"/>
      <c r="C34" s="609" t="s">
        <v>1026</v>
      </c>
      <c r="D34" s="612"/>
      <c r="E34" s="612"/>
      <c r="F34" s="612"/>
      <c r="G34" s="612"/>
      <c r="H34" s="612"/>
      <c r="I34" s="612"/>
      <c r="J34" s="612"/>
      <c r="K34" s="612"/>
      <c r="L34" s="613"/>
      <c r="M34" s="40"/>
    </row>
    <row r="35" spans="2:13" x14ac:dyDescent="0.25">
      <c r="B35" s="10"/>
      <c r="C35" s="609" t="s">
        <v>255</v>
      </c>
      <c r="D35" s="612"/>
      <c r="E35" s="612"/>
      <c r="F35" s="612"/>
      <c r="G35" s="612"/>
      <c r="H35" s="612"/>
      <c r="I35" s="612"/>
      <c r="J35" s="612"/>
      <c r="K35" s="612"/>
      <c r="L35" s="613"/>
      <c r="M35" s="40"/>
    </row>
    <row r="36" spans="2:13" x14ac:dyDescent="0.25">
      <c r="B36" s="10"/>
      <c r="C36" s="609"/>
      <c r="D36" s="612"/>
      <c r="E36" s="612"/>
      <c r="F36" s="612"/>
      <c r="G36" s="612"/>
      <c r="H36" s="612"/>
      <c r="I36" s="612"/>
      <c r="J36" s="612"/>
      <c r="K36" s="612"/>
      <c r="L36" s="613"/>
      <c r="M36" s="40"/>
    </row>
    <row r="37" spans="2:13" x14ac:dyDescent="0.25">
      <c r="B37" s="10"/>
      <c r="C37" s="609" t="s">
        <v>64</v>
      </c>
      <c r="D37" s="612" t="s">
        <v>878</v>
      </c>
      <c r="E37" s="612"/>
      <c r="F37" s="612"/>
      <c r="G37" s="612"/>
      <c r="H37" s="612"/>
      <c r="I37" s="609" t="s">
        <v>960</v>
      </c>
      <c r="J37" s="131"/>
      <c r="K37" s="609"/>
      <c r="L37" s="492">
        <v>41380</v>
      </c>
      <c r="M37" s="40"/>
    </row>
    <row r="38" spans="2:13" x14ac:dyDescent="0.25">
      <c r="B38" s="10"/>
      <c r="C38" s="612"/>
      <c r="D38" s="612"/>
      <c r="E38" s="612"/>
      <c r="F38" s="612"/>
      <c r="G38" s="612"/>
      <c r="H38" s="612"/>
      <c r="I38" s="609" t="s">
        <v>961</v>
      </c>
      <c r="J38" s="131"/>
      <c r="K38" s="609"/>
      <c r="L38" s="629" t="s">
        <v>1403</v>
      </c>
      <c r="M38" s="40"/>
    </row>
    <row r="39" spans="2:13" ht="13.8" thickBot="1" x14ac:dyDescent="0.3">
      <c r="B39" s="34"/>
      <c r="C39" s="6"/>
      <c r="D39" s="6"/>
      <c r="E39" s="6"/>
      <c r="F39" s="6"/>
      <c r="G39" s="6"/>
      <c r="H39" s="6"/>
      <c r="I39" s="6"/>
      <c r="J39" s="6"/>
      <c r="K39" s="6"/>
      <c r="L39" s="85"/>
      <c r="M39" s="50"/>
    </row>
    <row r="41" spans="2:13" x14ac:dyDescent="0.25">
      <c r="H41" s="612"/>
    </row>
  </sheetData>
  <mergeCells count="4">
    <mergeCell ref="B4:L4"/>
    <mergeCell ref="B7:D7"/>
    <mergeCell ref="B6:M6"/>
    <mergeCell ref="B5:M5"/>
  </mergeCells>
  <printOptions horizontalCentered="1"/>
  <pageMargins left="0.1" right="0.15" top="1" bottom="0.75" header="0.69" footer="0"/>
  <pageSetup scale="91" fitToHeight="15" orientation="landscape" r:id="rId1"/>
  <headerFooter alignWithMargins="0">
    <oddFooter>&amp;L&amp;"Times New Roman,Regular"&amp;9
Journal Entry Control Log
June 2016
&amp;R&amp;P of &amp;N
&amp;D   &amp;T</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N65"/>
  <sheetViews>
    <sheetView zoomScaleNormal="100" workbookViewId="0">
      <selection activeCell="G20" sqref="G20"/>
    </sheetView>
  </sheetViews>
  <sheetFormatPr defaultColWidth="7.88671875" defaultRowHeight="13.2" x14ac:dyDescent="0.25"/>
  <cols>
    <col min="1" max="1" width="4.6640625" style="607" customWidth="1"/>
    <col min="2" max="2" width="10.88671875" style="607" customWidth="1"/>
    <col min="3" max="3" width="37.5546875" style="607" customWidth="1"/>
    <col min="4" max="4" width="7.109375" style="607" customWidth="1"/>
    <col min="5" max="5" width="9.5546875" style="607" customWidth="1"/>
    <col min="6" max="6" width="8.5546875" style="607" customWidth="1"/>
    <col min="7" max="9" width="7.109375" style="607" customWidth="1"/>
    <col min="10" max="10" width="1.44140625" style="607" customWidth="1"/>
    <col min="11" max="11" width="13.44140625" style="607" bestFit="1" customWidth="1"/>
    <col min="12" max="12" width="13.44140625" style="607" customWidth="1"/>
    <col min="13" max="13" width="4.44140625" style="607" customWidth="1"/>
    <col min="14" max="14" width="4.5546875" style="607" customWidth="1"/>
    <col min="15" max="16384" width="7.88671875" style="607"/>
  </cols>
  <sheetData>
    <row r="1" spans="2:14" x14ac:dyDescent="0.25">
      <c r="I1" s="406" t="s">
        <v>82</v>
      </c>
      <c r="K1" s="736"/>
      <c r="L1" s="736"/>
    </row>
    <row r="2" spans="2:14" ht="25.5" customHeight="1" x14ac:dyDescent="0.25">
      <c r="B2" s="967"/>
      <c r="C2" s="915"/>
      <c r="I2" s="406" t="s">
        <v>85</v>
      </c>
      <c r="K2" s="300"/>
      <c r="L2" s="300"/>
    </row>
    <row r="3" spans="2:14" ht="13.8" thickBot="1" x14ac:dyDescent="0.3">
      <c r="B3" s="626"/>
      <c r="C3" s="626"/>
    </row>
    <row r="4" spans="2:14" ht="15.6" x14ac:dyDescent="0.3">
      <c r="B4" s="2271" t="s">
        <v>1403</v>
      </c>
      <c r="C4" s="2272"/>
      <c r="D4" s="2272"/>
      <c r="E4" s="2272"/>
      <c r="F4" s="2272"/>
      <c r="G4" s="2272"/>
      <c r="H4" s="2272"/>
      <c r="I4" s="2272"/>
      <c r="J4" s="2272"/>
      <c r="K4" s="2272"/>
      <c r="L4" s="2272"/>
      <c r="M4" s="45"/>
    </row>
    <row r="5" spans="2:14" ht="15.6" x14ac:dyDescent="0.3">
      <c r="B5" s="2274" t="s">
        <v>1374</v>
      </c>
      <c r="C5" s="2275"/>
      <c r="D5" s="2275"/>
      <c r="E5" s="2275"/>
      <c r="F5" s="2275"/>
      <c r="G5" s="2275"/>
      <c r="H5" s="2275"/>
      <c r="I5" s="2275"/>
      <c r="J5" s="2275"/>
      <c r="K5" s="2275"/>
      <c r="L5" s="2275"/>
      <c r="M5" s="2295"/>
    </row>
    <row r="6" spans="2:14" ht="15.6" x14ac:dyDescent="0.3">
      <c r="B6" s="2274" t="s">
        <v>1378</v>
      </c>
      <c r="C6" s="2275"/>
      <c r="D6" s="2275"/>
      <c r="E6" s="2275"/>
      <c r="F6" s="2275"/>
      <c r="G6" s="2275"/>
      <c r="H6" s="2275"/>
      <c r="I6" s="2275"/>
      <c r="J6" s="2275"/>
      <c r="K6" s="2275"/>
      <c r="L6" s="2275"/>
      <c r="M6" s="2295"/>
    </row>
    <row r="7" spans="2:14" ht="15.6" x14ac:dyDescent="0.3">
      <c r="B7" s="2283" t="s">
        <v>1290</v>
      </c>
      <c r="C7" s="2284"/>
      <c r="D7" s="2284"/>
      <c r="E7" s="1033"/>
      <c r="F7" s="1033"/>
      <c r="G7" s="1033"/>
      <c r="H7" s="1033"/>
      <c r="I7" s="1033"/>
      <c r="J7" s="1033"/>
      <c r="K7" s="1033"/>
      <c r="L7" s="1033"/>
      <c r="M7" s="46"/>
    </row>
    <row r="8" spans="2:14" x14ac:dyDescent="0.25">
      <c r="B8" s="10" t="s">
        <v>879</v>
      </c>
      <c r="C8" s="609"/>
      <c r="D8" s="609"/>
      <c r="E8" s="609"/>
      <c r="F8" s="612"/>
      <c r="G8" s="612"/>
      <c r="H8" s="83" t="s">
        <v>256</v>
      </c>
      <c r="I8" s="612"/>
      <c r="J8" s="612"/>
      <c r="K8" s="612"/>
      <c r="L8" s="612"/>
      <c r="M8" s="40"/>
      <c r="N8" s="5"/>
    </row>
    <row r="9" spans="2:14" x14ac:dyDescent="0.25">
      <c r="B9" s="47" t="s">
        <v>1690</v>
      </c>
      <c r="C9" s="609"/>
      <c r="D9" s="612"/>
      <c r="E9" s="612"/>
      <c r="F9" s="612"/>
      <c r="G9" s="612"/>
      <c r="H9" s="612"/>
      <c r="I9" s="612"/>
      <c r="J9" s="612"/>
      <c r="K9" s="612"/>
      <c r="L9" s="612"/>
      <c r="M9" s="40"/>
      <c r="N9" s="5"/>
    </row>
    <row r="10" spans="2:14" x14ac:dyDescent="0.25">
      <c r="B10" s="10"/>
      <c r="C10" s="612"/>
      <c r="D10" s="612"/>
      <c r="E10" s="612"/>
      <c r="F10" s="612"/>
      <c r="G10" s="612"/>
      <c r="H10" s="612"/>
      <c r="I10" s="612"/>
      <c r="J10" s="612"/>
      <c r="K10" s="612"/>
      <c r="L10" s="612"/>
      <c r="M10" s="40"/>
      <c r="N10" s="5"/>
    </row>
    <row r="11" spans="2:14" ht="13.8" thickBot="1" x14ac:dyDescent="0.3">
      <c r="B11" s="10"/>
      <c r="C11" s="6" t="s">
        <v>1366</v>
      </c>
      <c r="D11" s="6"/>
      <c r="E11" s="6"/>
      <c r="F11" s="6" t="s">
        <v>1408</v>
      </c>
      <c r="G11" s="6"/>
      <c r="H11" s="6"/>
      <c r="I11" s="6"/>
      <c r="J11" s="6"/>
      <c r="K11" s="6"/>
      <c r="L11" s="6"/>
      <c r="M11" s="40"/>
      <c r="N11" s="5"/>
    </row>
    <row r="12" spans="2:14" x14ac:dyDescent="0.25">
      <c r="B12" s="10"/>
      <c r="C12" s="612"/>
      <c r="D12" s="612"/>
      <c r="E12" s="612"/>
      <c r="F12" s="612"/>
      <c r="G12" s="612"/>
      <c r="H12" s="612"/>
      <c r="I12" s="612"/>
      <c r="J12" s="612"/>
      <c r="K12" s="612"/>
      <c r="L12" s="612"/>
      <c r="M12" s="40"/>
      <c r="N12" s="5"/>
    </row>
    <row r="13" spans="2:14" ht="35.4" x14ac:dyDescent="0.6">
      <c r="B13" s="10"/>
      <c r="C13" s="424"/>
      <c r="D13" s="1490"/>
      <c r="E13" s="1378"/>
      <c r="F13" s="1382"/>
      <c r="G13" s="1382"/>
      <c r="H13" s="1382"/>
      <c r="I13" s="612"/>
      <c r="J13" s="612"/>
      <c r="K13" s="612"/>
      <c r="L13" s="612"/>
      <c r="M13" s="40"/>
      <c r="N13" s="5"/>
    </row>
    <row r="14" spans="2:14" ht="13.8" thickBot="1" x14ac:dyDescent="0.3">
      <c r="B14" s="10"/>
      <c r="C14" s="612"/>
      <c r="D14" s="612"/>
      <c r="E14" s="612"/>
      <c r="F14" s="612"/>
      <c r="G14" s="612"/>
      <c r="H14" s="612"/>
      <c r="I14" s="612"/>
      <c r="J14" s="612"/>
      <c r="K14" s="612"/>
      <c r="L14" s="612"/>
      <c r="M14" s="40"/>
      <c r="N14" s="5"/>
    </row>
    <row r="15" spans="2:14" x14ac:dyDescent="0.25">
      <c r="B15" s="1094" t="s">
        <v>1380</v>
      </c>
      <c r="C15" s="770" t="s">
        <v>1367</v>
      </c>
      <c r="D15" s="771" t="s">
        <v>1368</v>
      </c>
      <c r="E15" s="771" t="s">
        <v>1377</v>
      </c>
      <c r="F15" s="771" t="s">
        <v>1369</v>
      </c>
      <c r="G15" s="771" t="s">
        <v>1370</v>
      </c>
      <c r="H15" s="771" t="s">
        <v>1122</v>
      </c>
      <c r="I15" s="771" t="s">
        <v>1120</v>
      </c>
      <c r="J15" s="771"/>
      <c r="K15" s="771" t="s">
        <v>1371</v>
      </c>
      <c r="L15" s="772" t="s">
        <v>1371</v>
      </c>
      <c r="M15" s="40"/>
      <c r="N15" s="5"/>
    </row>
    <row r="16" spans="2:14" x14ac:dyDescent="0.25">
      <c r="B16" s="10"/>
      <c r="C16" s="10"/>
      <c r="D16" s="612"/>
      <c r="E16" s="612"/>
      <c r="F16" s="612"/>
      <c r="G16" s="612"/>
      <c r="H16" s="1043" t="s">
        <v>1121</v>
      </c>
      <c r="I16" s="1043" t="s">
        <v>1119</v>
      </c>
      <c r="J16" s="612"/>
      <c r="K16" s="1043" t="s">
        <v>1372</v>
      </c>
      <c r="L16" s="12" t="s">
        <v>1373</v>
      </c>
      <c r="M16" s="40"/>
      <c r="N16" s="5"/>
    </row>
    <row r="17" spans="2:14" ht="6.75" customHeight="1" thickBot="1" x14ac:dyDescent="0.3">
      <c r="B17" s="10"/>
      <c r="C17" s="13"/>
      <c r="D17" s="14"/>
      <c r="E17" s="14"/>
      <c r="F17" s="14"/>
      <c r="G17" s="14"/>
      <c r="H17" s="14"/>
      <c r="I17" s="14"/>
      <c r="J17" s="14"/>
      <c r="K17" s="15"/>
      <c r="L17" s="16"/>
      <c r="M17" s="40"/>
      <c r="N17" s="5"/>
    </row>
    <row r="18" spans="2:14" ht="13.8" thickTop="1" x14ac:dyDescent="0.25">
      <c r="B18" s="997" t="s">
        <v>610</v>
      </c>
      <c r="C18" s="1042" t="s">
        <v>1691</v>
      </c>
      <c r="D18" s="902" t="s">
        <v>748</v>
      </c>
      <c r="E18" s="612"/>
      <c r="F18" s="612"/>
      <c r="G18" s="612"/>
      <c r="H18" s="612"/>
      <c r="I18" s="612"/>
      <c r="J18" s="612"/>
      <c r="K18" s="824">
        <v>485000</v>
      </c>
      <c r="L18" s="827" t="s">
        <v>1403</v>
      </c>
      <c r="M18" s="40"/>
      <c r="N18" s="5"/>
    </row>
    <row r="19" spans="2:14" x14ac:dyDescent="0.25">
      <c r="B19" s="997" t="s">
        <v>610</v>
      </c>
      <c r="C19" s="1042" t="s">
        <v>1692</v>
      </c>
      <c r="D19" s="902" t="s">
        <v>748</v>
      </c>
      <c r="E19" s="612"/>
      <c r="F19" s="612"/>
      <c r="G19" s="612"/>
      <c r="H19" s="612"/>
      <c r="I19" s="612"/>
      <c r="J19" s="612"/>
      <c r="K19" s="824"/>
      <c r="L19" s="827">
        <v>285000</v>
      </c>
      <c r="M19" s="40"/>
      <c r="N19" s="5"/>
    </row>
    <row r="20" spans="2:14" x14ac:dyDescent="0.25">
      <c r="B20" s="997" t="s">
        <v>610</v>
      </c>
      <c r="C20" s="1042" t="s">
        <v>1693</v>
      </c>
      <c r="D20" s="902" t="s">
        <v>748</v>
      </c>
      <c r="E20" s="612"/>
      <c r="F20" s="612"/>
      <c r="G20" s="612"/>
      <c r="H20" s="612"/>
      <c r="I20" s="612"/>
      <c r="J20" s="612"/>
      <c r="K20" s="824"/>
      <c r="L20" s="827">
        <v>40000</v>
      </c>
      <c r="M20" s="40"/>
      <c r="N20" s="5"/>
    </row>
    <row r="21" spans="2:14" x14ac:dyDescent="0.25">
      <c r="B21" s="997" t="s">
        <v>610</v>
      </c>
      <c r="C21" s="1042" t="s">
        <v>1694</v>
      </c>
      <c r="D21" s="902" t="s">
        <v>748</v>
      </c>
      <c r="E21" s="612"/>
      <c r="F21" s="612"/>
      <c r="G21" s="612"/>
      <c r="H21" s="612"/>
      <c r="I21" s="612"/>
      <c r="J21" s="612"/>
      <c r="K21" s="824"/>
      <c r="L21" s="827">
        <v>56000</v>
      </c>
      <c r="M21" s="40"/>
      <c r="N21" s="5"/>
    </row>
    <row r="22" spans="2:14" x14ac:dyDescent="0.25">
      <c r="B22" s="997" t="s">
        <v>610</v>
      </c>
      <c r="C22" s="1042" t="s">
        <v>1763</v>
      </c>
      <c r="D22" s="902" t="s">
        <v>748</v>
      </c>
      <c r="E22" s="612"/>
      <c r="F22" s="612"/>
      <c r="G22" s="612"/>
      <c r="H22" s="612"/>
      <c r="I22" s="612"/>
      <c r="J22" s="612"/>
      <c r="K22" s="824" t="s">
        <v>1403</v>
      </c>
      <c r="L22" s="827">
        <v>104000</v>
      </c>
      <c r="M22" s="40"/>
      <c r="N22" s="5"/>
    </row>
    <row r="23" spans="2:14" x14ac:dyDescent="0.25">
      <c r="B23" s="997"/>
      <c r="C23" s="1042"/>
      <c r="D23" s="610"/>
      <c r="E23" s="612"/>
      <c r="F23" s="612"/>
      <c r="G23" s="612"/>
      <c r="H23" s="867"/>
      <c r="I23" s="612"/>
      <c r="J23" s="612"/>
      <c r="K23" s="824"/>
      <c r="L23" s="827"/>
      <c r="M23" s="40"/>
      <c r="N23" s="5"/>
    </row>
    <row r="24" spans="2:14" ht="13.8" thickBot="1" x14ac:dyDescent="0.3">
      <c r="B24" s="10"/>
      <c r="C24" s="10"/>
      <c r="D24" s="612"/>
      <c r="E24" s="612"/>
      <c r="F24" s="612"/>
      <c r="G24" s="612"/>
      <c r="H24" s="612"/>
      <c r="I24" s="612"/>
      <c r="J24" s="612"/>
      <c r="K24" s="32">
        <f>SUM(K18:K18)</f>
        <v>485000</v>
      </c>
      <c r="L24" s="33">
        <f>SUM(L18:L23)</f>
        <v>485000</v>
      </c>
      <c r="M24" s="40"/>
      <c r="N24" s="84"/>
    </row>
    <row r="25" spans="2:14" ht="13.8" thickTop="1" x14ac:dyDescent="0.25">
      <c r="B25" s="10"/>
      <c r="C25" s="959"/>
      <c r="D25" s="867"/>
      <c r="E25" s="867"/>
      <c r="F25" s="867"/>
      <c r="G25" s="867"/>
      <c r="H25" s="867"/>
      <c r="I25" s="867"/>
      <c r="J25" s="867"/>
      <c r="K25" s="1092"/>
      <c r="L25" s="618"/>
      <c r="M25" s="40"/>
      <c r="N25" s="84"/>
    </row>
    <row r="26" spans="2:14" ht="13.8" thickBot="1" x14ac:dyDescent="0.3">
      <c r="B26" s="10"/>
      <c r="C26" s="1093" t="s">
        <v>1780</v>
      </c>
      <c r="D26" s="1066"/>
      <c r="E26" s="1066"/>
      <c r="F26" s="1066"/>
      <c r="G26" s="1066"/>
      <c r="H26" s="1066"/>
      <c r="I26" s="1066"/>
      <c r="J26" s="1066"/>
      <c r="K26" s="1071"/>
      <c r="L26" s="1015" t="s">
        <v>1403</v>
      </c>
      <c r="M26" s="40"/>
    </row>
    <row r="27" spans="2:14" x14ac:dyDescent="0.25">
      <c r="B27" s="10"/>
      <c r="C27" s="612"/>
      <c r="D27" s="612"/>
      <c r="E27" s="612"/>
      <c r="F27" s="612"/>
      <c r="G27" s="612"/>
      <c r="H27" s="612"/>
      <c r="I27" s="612"/>
      <c r="J27" s="612"/>
      <c r="K27" s="725"/>
      <c r="L27" s="725"/>
      <c r="M27" s="40"/>
    </row>
    <row r="28" spans="2:14" ht="13.8" thickBot="1" x14ac:dyDescent="0.3">
      <c r="B28" s="10"/>
      <c r="C28" s="612"/>
      <c r="D28" s="612"/>
      <c r="E28" s="612"/>
      <c r="F28" s="612"/>
      <c r="G28" s="612"/>
      <c r="H28" s="612"/>
      <c r="I28" s="612"/>
      <c r="J28" s="612"/>
      <c r="K28" s="725"/>
      <c r="L28" s="725"/>
      <c r="M28" s="40"/>
    </row>
    <row r="29" spans="2:14" x14ac:dyDescent="0.25">
      <c r="B29" s="48" t="s">
        <v>1380</v>
      </c>
      <c r="C29" s="770" t="s">
        <v>1367</v>
      </c>
      <c r="D29" s="771" t="s">
        <v>1368</v>
      </c>
      <c r="E29" s="771" t="s">
        <v>1377</v>
      </c>
      <c r="F29" s="771" t="s">
        <v>1369</v>
      </c>
      <c r="G29" s="771" t="s">
        <v>1370</v>
      </c>
      <c r="H29" s="771" t="s">
        <v>1122</v>
      </c>
      <c r="I29" s="771" t="s">
        <v>1120</v>
      </c>
      <c r="J29" s="771"/>
      <c r="K29" s="771" t="s">
        <v>1371</v>
      </c>
      <c r="L29" s="772" t="s">
        <v>1371</v>
      </c>
      <c r="M29" s="40"/>
    </row>
    <row r="30" spans="2:14" x14ac:dyDescent="0.25">
      <c r="B30" s="10"/>
      <c r="C30" s="10"/>
      <c r="D30" s="612"/>
      <c r="E30" s="612"/>
      <c r="F30" s="612"/>
      <c r="G30" s="612"/>
      <c r="H30" s="1035" t="s">
        <v>1121</v>
      </c>
      <c r="I30" s="1035" t="s">
        <v>1119</v>
      </c>
      <c r="J30" s="612"/>
      <c r="K30" s="1035" t="s">
        <v>1372</v>
      </c>
      <c r="L30" s="12" t="s">
        <v>1373</v>
      </c>
      <c r="M30" s="40"/>
    </row>
    <row r="31" spans="2:14" ht="13.8" thickBot="1" x14ac:dyDescent="0.3">
      <c r="B31" s="10"/>
      <c r="C31" s="13"/>
      <c r="D31" s="14"/>
      <c r="E31" s="14"/>
      <c r="F31" s="14"/>
      <c r="G31" s="14"/>
      <c r="H31" s="14"/>
      <c r="I31" s="14"/>
      <c r="J31" s="14"/>
      <c r="K31" s="15"/>
      <c r="L31" s="16"/>
      <c r="M31" s="40"/>
    </row>
    <row r="32" spans="2:14" ht="13.8" thickTop="1" x14ac:dyDescent="0.25">
      <c r="B32" s="997" t="s">
        <v>610</v>
      </c>
      <c r="C32" s="1034" t="s">
        <v>1691</v>
      </c>
      <c r="D32" s="902" t="s">
        <v>748</v>
      </c>
      <c r="E32" s="612"/>
      <c r="F32" s="612"/>
      <c r="G32" s="612"/>
      <c r="H32" s="612"/>
      <c r="I32" s="612"/>
      <c r="J32" s="612"/>
      <c r="K32" s="824" t="s">
        <v>1403</v>
      </c>
      <c r="L32" s="827">
        <v>680000</v>
      </c>
      <c r="M32" s="40"/>
    </row>
    <row r="33" spans="2:13" x14ac:dyDescent="0.25">
      <c r="B33" s="997" t="s">
        <v>610</v>
      </c>
      <c r="C33" s="1034" t="s">
        <v>1692</v>
      </c>
      <c r="D33" s="902" t="s">
        <v>748</v>
      </c>
      <c r="E33" s="612"/>
      <c r="F33" s="612"/>
      <c r="G33" s="612"/>
      <c r="H33" s="612"/>
      <c r="I33" s="612"/>
      <c r="J33" s="612"/>
      <c r="K33" s="824">
        <v>412000</v>
      </c>
      <c r="L33" s="827" t="s">
        <v>1403</v>
      </c>
      <c r="M33" s="40"/>
    </row>
    <row r="34" spans="2:13" x14ac:dyDescent="0.25">
      <c r="B34" s="997" t="s">
        <v>610</v>
      </c>
      <c r="C34" s="1034" t="s">
        <v>1693</v>
      </c>
      <c r="D34" s="902" t="s">
        <v>748</v>
      </c>
      <c r="E34" s="612"/>
      <c r="F34" s="612"/>
      <c r="G34" s="612"/>
      <c r="H34" s="612"/>
      <c r="I34" s="612"/>
      <c r="J34" s="612"/>
      <c r="K34" s="824">
        <v>82400</v>
      </c>
      <c r="L34" s="827" t="s">
        <v>1403</v>
      </c>
      <c r="M34" s="40"/>
    </row>
    <row r="35" spans="2:13" x14ac:dyDescent="0.25">
      <c r="B35" s="997" t="s">
        <v>610</v>
      </c>
      <c r="C35" s="1034" t="s">
        <v>1694</v>
      </c>
      <c r="D35" s="902" t="s">
        <v>748</v>
      </c>
      <c r="E35" s="612"/>
      <c r="F35" s="612"/>
      <c r="G35" s="612"/>
      <c r="H35" s="612"/>
      <c r="I35" s="612"/>
      <c r="J35" s="612"/>
      <c r="K35" s="824">
        <v>123500</v>
      </c>
      <c r="L35" s="827" t="s">
        <v>1403</v>
      </c>
      <c r="M35" s="40"/>
    </row>
    <row r="36" spans="2:13" x14ac:dyDescent="0.25">
      <c r="B36" s="997" t="s">
        <v>610</v>
      </c>
      <c r="C36" s="1034" t="s">
        <v>1764</v>
      </c>
      <c r="D36" s="902" t="s">
        <v>748</v>
      </c>
      <c r="E36" s="612"/>
      <c r="F36" s="610" t="s">
        <v>1403</v>
      </c>
      <c r="G36" s="612"/>
      <c r="H36" s="612"/>
      <c r="I36" s="612"/>
      <c r="J36" s="612"/>
      <c r="K36" s="824">
        <v>62100</v>
      </c>
      <c r="L36" s="827" t="s">
        <v>1403</v>
      </c>
      <c r="M36" s="40"/>
    </row>
    <row r="37" spans="2:13" x14ac:dyDescent="0.25">
      <c r="B37" s="997"/>
      <c r="C37" s="1034"/>
      <c r="D37" s="610"/>
      <c r="E37" s="612"/>
      <c r="F37" s="612"/>
      <c r="G37" s="612"/>
      <c r="H37" s="867"/>
      <c r="I37" s="612"/>
      <c r="J37" s="612"/>
      <c r="K37" s="824"/>
      <c r="L37" s="827"/>
      <c r="M37" s="40"/>
    </row>
    <row r="38" spans="2:13" ht="13.8" thickBot="1" x14ac:dyDescent="0.3">
      <c r="B38" s="10"/>
      <c r="C38" s="10"/>
      <c r="D38" s="612"/>
      <c r="E38" s="612"/>
      <c r="F38" s="612"/>
      <c r="G38" s="612"/>
      <c r="H38" s="612"/>
      <c r="I38" s="612"/>
      <c r="J38" s="612"/>
      <c r="K38" s="32">
        <f>SUM(K33:K37)</f>
        <v>680000</v>
      </c>
      <c r="L38" s="33">
        <f>SUM(L32:L37)</f>
        <v>680000</v>
      </c>
      <c r="M38" s="40"/>
    </row>
    <row r="39" spans="2:13" ht="13.8" thickTop="1" x14ac:dyDescent="0.25">
      <c r="B39" s="10"/>
      <c r="C39" s="10"/>
      <c r="D39" s="612"/>
      <c r="E39" s="612"/>
      <c r="F39" s="612"/>
      <c r="G39" s="612"/>
      <c r="H39" s="612"/>
      <c r="I39" s="612"/>
      <c r="J39" s="612"/>
      <c r="K39" s="617"/>
      <c r="L39" s="618" t="s">
        <v>1403</v>
      </c>
      <c r="M39" s="40"/>
    </row>
    <row r="40" spans="2:13" ht="13.8" thickBot="1" x14ac:dyDescent="0.3">
      <c r="B40" s="10"/>
      <c r="C40" s="1093" t="s">
        <v>1781</v>
      </c>
      <c r="D40" s="1066"/>
      <c r="E40" s="1066"/>
      <c r="F40" s="1066"/>
      <c r="G40" s="1066"/>
      <c r="H40" s="1066"/>
      <c r="I40" s="1066"/>
      <c r="J40" s="1066"/>
      <c r="K40" s="1071"/>
      <c r="L40" s="1015" t="s">
        <v>1403</v>
      </c>
      <c r="M40" s="40"/>
    </row>
    <row r="41" spans="2:13" x14ac:dyDescent="0.25">
      <c r="B41" s="10"/>
      <c r="C41" s="612"/>
      <c r="D41" s="612"/>
      <c r="E41" s="612"/>
      <c r="F41" s="612"/>
      <c r="G41" s="612"/>
      <c r="H41" s="612"/>
      <c r="I41" s="612"/>
      <c r="J41" s="612"/>
      <c r="K41" s="725"/>
      <c r="L41" s="725"/>
      <c r="M41" s="40"/>
    </row>
    <row r="42" spans="2:13" x14ac:dyDescent="0.25">
      <c r="B42" s="10"/>
      <c r="C42" s="586" t="s">
        <v>1270</v>
      </c>
      <c r="D42" s="774"/>
      <c r="E42" s="612"/>
      <c r="F42" s="612"/>
      <c r="G42" s="612"/>
      <c r="H42" s="612"/>
      <c r="I42" s="612"/>
      <c r="J42" s="612"/>
      <c r="K42" s="612"/>
      <c r="L42" s="613"/>
      <c r="M42" s="40"/>
    </row>
    <row r="43" spans="2:13" x14ac:dyDescent="0.25">
      <c r="B43" s="10"/>
      <c r="C43" s="610" t="s">
        <v>1678</v>
      </c>
      <c r="D43" s="610"/>
      <c r="E43" s="612"/>
      <c r="F43" s="612"/>
      <c r="G43" s="612"/>
      <c r="H43" s="612"/>
      <c r="I43" s="612"/>
      <c r="J43" s="612"/>
      <c r="K43" s="612"/>
      <c r="L43" s="613"/>
      <c r="M43" s="40"/>
    </row>
    <row r="44" spans="2:13" x14ac:dyDescent="0.25">
      <c r="B44" s="10"/>
      <c r="C44" s="902" t="s">
        <v>1689</v>
      </c>
      <c r="D44" s="902"/>
      <c r="E44" s="869"/>
      <c r="F44" s="869"/>
      <c r="G44" s="869"/>
      <c r="H44" s="869"/>
      <c r="I44" s="869"/>
      <c r="J44" s="869"/>
      <c r="K44" s="869"/>
      <c r="L44" s="870"/>
      <c r="M44" s="906"/>
    </row>
    <row r="45" spans="2:13" x14ac:dyDescent="0.25">
      <c r="B45" s="10"/>
      <c r="C45" s="902"/>
      <c r="D45" s="902"/>
      <c r="E45" s="869"/>
      <c r="F45" s="869"/>
      <c r="G45" s="869"/>
      <c r="H45" s="869"/>
      <c r="I45" s="869"/>
      <c r="J45" s="869"/>
      <c r="K45" s="869"/>
      <c r="L45" s="870"/>
      <c r="M45" s="906"/>
    </row>
    <row r="46" spans="2:13" x14ac:dyDescent="0.25">
      <c r="B46" s="10"/>
      <c r="C46" s="901" t="s">
        <v>1700</v>
      </c>
      <c r="D46" s="901"/>
      <c r="E46" s="903"/>
      <c r="F46" s="903"/>
      <c r="G46" s="903"/>
      <c r="H46" s="903"/>
      <c r="I46" s="903"/>
      <c r="J46" s="903"/>
      <c r="K46" s="903"/>
      <c r="L46" s="1041"/>
      <c r="M46" s="40"/>
    </row>
    <row r="47" spans="2:13" x14ac:dyDescent="0.25">
      <c r="B47" s="10"/>
      <c r="C47" s="901" t="s">
        <v>1703</v>
      </c>
      <c r="D47" s="901"/>
      <c r="E47" s="903"/>
      <c r="F47" s="903"/>
      <c r="G47" s="903"/>
      <c r="H47" s="903"/>
      <c r="I47" s="903"/>
      <c r="J47" s="903"/>
      <c r="K47" s="903"/>
      <c r="L47" s="1041"/>
      <c r="M47" s="40"/>
    </row>
    <row r="48" spans="2:13" x14ac:dyDescent="0.25">
      <c r="B48" s="10"/>
      <c r="C48" s="609" t="s">
        <v>1403</v>
      </c>
      <c r="D48" s="609"/>
      <c r="E48" s="610"/>
      <c r="F48" s="610"/>
      <c r="G48" s="610"/>
      <c r="H48" s="610"/>
      <c r="I48" s="610"/>
      <c r="J48" s="610"/>
      <c r="K48" s="611"/>
      <c r="L48" s="612"/>
      <c r="M48" s="40"/>
    </row>
    <row r="49" spans="2:13" x14ac:dyDescent="0.25">
      <c r="B49" s="10"/>
      <c r="C49" s="869" t="s">
        <v>1699</v>
      </c>
      <c r="D49" s="609"/>
      <c r="E49" s="610"/>
      <c r="F49" s="610"/>
      <c r="G49" s="610"/>
      <c r="H49" s="610"/>
      <c r="I49" s="610"/>
      <c r="J49" s="610"/>
      <c r="K49" s="611"/>
      <c r="L49" s="612"/>
      <c r="M49" s="40"/>
    </row>
    <row r="50" spans="2:13" x14ac:dyDescent="0.25">
      <c r="B50" s="10"/>
      <c r="C50" s="424" t="s">
        <v>2911</v>
      </c>
      <c r="D50" s="609"/>
      <c r="E50" s="610"/>
      <c r="F50" s="610"/>
      <c r="G50" s="610"/>
      <c r="H50" s="610"/>
      <c r="I50" s="610"/>
      <c r="J50" s="610"/>
      <c r="K50" s="611"/>
      <c r="L50" s="612"/>
      <c r="M50" s="40"/>
    </row>
    <row r="51" spans="2:13" x14ac:dyDescent="0.25">
      <c r="B51" s="10"/>
      <c r="C51" s="610" t="s">
        <v>1782</v>
      </c>
      <c r="D51" s="609"/>
      <c r="E51" s="610"/>
      <c r="F51" s="610"/>
      <c r="G51" s="610"/>
      <c r="H51" s="610"/>
      <c r="I51" s="610"/>
      <c r="J51" s="610"/>
      <c r="K51" s="611"/>
      <c r="L51" s="612"/>
      <c r="M51" s="40"/>
    </row>
    <row r="52" spans="2:13" x14ac:dyDescent="0.25">
      <c r="B52" s="10"/>
      <c r="C52" s="610" t="s">
        <v>1702</v>
      </c>
      <c r="D52" s="609"/>
      <c r="E52" s="610"/>
      <c r="F52" s="610"/>
      <c r="G52" s="610"/>
      <c r="H52" s="610"/>
      <c r="I52" s="610"/>
      <c r="J52" s="610"/>
      <c r="K52" s="611"/>
      <c r="L52" s="612"/>
      <c r="M52" s="40"/>
    </row>
    <row r="53" spans="2:13" x14ac:dyDescent="0.25">
      <c r="B53" s="10"/>
      <c r="C53" s="610" t="s">
        <v>1704</v>
      </c>
      <c r="D53" s="609"/>
      <c r="E53" s="610"/>
      <c r="F53" s="610"/>
      <c r="G53" s="610"/>
      <c r="H53" s="610"/>
      <c r="I53" s="610"/>
      <c r="J53" s="610"/>
      <c r="K53" s="611"/>
      <c r="L53" s="612"/>
      <c r="M53" s="40"/>
    </row>
    <row r="54" spans="2:13" x14ac:dyDescent="0.25">
      <c r="B54" s="10"/>
      <c r="C54" s="610"/>
      <c r="D54" s="609"/>
      <c r="E54" s="610"/>
      <c r="F54" s="610"/>
      <c r="G54" s="610"/>
      <c r="H54" s="610"/>
      <c r="I54" s="610"/>
      <c r="J54" s="610"/>
      <c r="K54" s="611"/>
      <c r="L54" s="612"/>
      <c r="M54" s="40"/>
    </row>
    <row r="55" spans="2:13" x14ac:dyDescent="0.25">
      <c r="B55" s="10"/>
      <c r="C55" s="609" t="s">
        <v>1701</v>
      </c>
      <c r="D55" s="610"/>
      <c r="E55" s="612"/>
      <c r="F55" s="612"/>
      <c r="G55" s="612"/>
      <c r="H55" s="612"/>
      <c r="I55" s="612"/>
      <c r="J55" s="612"/>
      <c r="K55" s="612"/>
      <c r="L55" s="613"/>
      <c r="M55" s="40"/>
    </row>
    <row r="56" spans="2:13" x14ac:dyDescent="0.25">
      <c r="B56" s="10"/>
      <c r="C56" s="609"/>
      <c r="D56" s="867"/>
      <c r="E56" s="612"/>
      <c r="F56" s="612"/>
      <c r="G56" s="612"/>
      <c r="H56" s="612"/>
      <c r="I56" s="612"/>
      <c r="J56" s="612"/>
      <c r="K56" s="612"/>
      <c r="L56" s="613"/>
      <c r="M56" s="40"/>
    </row>
    <row r="57" spans="2:13" x14ac:dyDescent="0.25">
      <c r="B57" s="10"/>
      <c r="C57" s="609" t="s">
        <v>963</v>
      </c>
      <c r="D57" s="566" t="s">
        <v>909</v>
      </c>
      <c r="E57" s="612"/>
      <c r="F57" s="612"/>
      <c r="G57" s="612"/>
      <c r="H57" s="612"/>
      <c r="I57" s="612"/>
      <c r="J57" s="612"/>
      <c r="K57" s="612"/>
      <c r="L57" s="613"/>
      <c r="M57" s="40"/>
    </row>
    <row r="58" spans="2:13" x14ac:dyDescent="0.25">
      <c r="B58" s="10"/>
      <c r="C58" s="609" t="s">
        <v>1026</v>
      </c>
      <c r="D58" s="612"/>
      <c r="E58" s="612"/>
      <c r="F58" s="612"/>
      <c r="G58" s="612"/>
      <c r="H58" s="612"/>
      <c r="I58" s="612"/>
      <c r="J58" s="612"/>
      <c r="K58" s="612"/>
      <c r="L58" s="613"/>
      <c r="M58" s="40"/>
    </row>
    <row r="59" spans="2:13" x14ac:dyDescent="0.25">
      <c r="B59" s="10"/>
      <c r="C59" s="609" t="s">
        <v>255</v>
      </c>
      <c r="D59" s="612"/>
      <c r="E59" s="612"/>
      <c r="F59" s="612"/>
      <c r="G59" s="612"/>
      <c r="H59" s="612"/>
      <c r="I59" s="612"/>
      <c r="J59" s="612"/>
      <c r="K59" s="612"/>
      <c r="L59" s="613"/>
      <c r="M59" s="40"/>
    </row>
    <row r="60" spans="2:13" x14ac:dyDescent="0.25">
      <c r="B60" s="10"/>
      <c r="C60" s="609"/>
      <c r="D60" s="612"/>
      <c r="E60" s="612"/>
      <c r="F60" s="612"/>
      <c r="G60" s="612"/>
      <c r="H60" s="612"/>
      <c r="I60" s="612"/>
      <c r="J60" s="612"/>
      <c r="K60" s="612"/>
      <c r="L60" s="613"/>
      <c r="M60" s="40"/>
    </row>
    <row r="61" spans="2:13" x14ac:dyDescent="0.25">
      <c r="B61" s="10"/>
      <c r="C61" s="609" t="s">
        <v>64</v>
      </c>
      <c r="D61" s="612" t="s">
        <v>878</v>
      </c>
      <c r="E61" s="612"/>
      <c r="F61" s="612"/>
      <c r="G61" s="612"/>
      <c r="H61" s="612"/>
      <c r="I61" s="609" t="s">
        <v>960</v>
      </c>
      <c r="J61" s="131"/>
      <c r="K61" s="609"/>
      <c r="L61" s="492">
        <v>41380</v>
      </c>
      <c r="M61" s="40"/>
    </row>
    <row r="62" spans="2:13" x14ac:dyDescent="0.25">
      <c r="B62" s="10"/>
      <c r="C62" s="612"/>
      <c r="D62" s="612"/>
      <c r="E62" s="612"/>
      <c r="F62" s="612"/>
      <c r="G62" s="612"/>
      <c r="H62" s="612"/>
      <c r="I62" s="609" t="s">
        <v>961</v>
      </c>
      <c r="J62" s="131"/>
      <c r="K62" s="609"/>
      <c r="L62" s="629" t="s">
        <v>1403</v>
      </c>
      <c r="M62" s="40"/>
    </row>
    <row r="63" spans="2:13" ht="13.8" thickBot="1" x14ac:dyDescent="0.3">
      <c r="B63" s="34"/>
      <c r="C63" s="6"/>
      <c r="D63" s="6"/>
      <c r="E63" s="6"/>
      <c r="F63" s="6"/>
      <c r="G63" s="6"/>
      <c r="H63" s="6"/>
      <c r="I63" s="6"/>
      <c r="J63" s="6"/>
      <c r="K63" s="6"/>
      <c r="L63" s="85"/>
      <c r="M63" s="50"/>
    </row>
    <row r="65" spans="8:8" x14ac:dyDescent="0.25">
      <c r="H65" s="612"/>
    </row>
  </sheetData>
  <mergeCells count="4">
    <mergeCell ref="B4:L4"/>
    <mergeCell ref="B7:D7"/>
    <mergeCell ref="B5:M5"/>
    <mergeCell ref="B6:M6"/>
  </mergeCells>
  <printOptions horizontalCentered="1"/>
  <pageMargins left="0.1" right="0.15" top="1" bottom="0.75" header="0.69" footer="0"/>
  <pageSetup fitToHeight="15" orientation="landscape" r:id="rId1"/>
  <headerFooter alignWithMargins="0">
    <oddFooter>&amp;L&amp;"Times New Roman,Regular"&amp;9
Journal Entry Control Log
June 2016
&amp;R&amp;P of &amp;N
&amp;D   &amp;T</oddFooter>
  </headerFooter>
  <rowBreaks count="1" manualBreakCount="1">
    <brk id="41" max="16383" man="1"/>
  </rowBreaks>
  <colBreaks count="1" manualBreakCount="1">
    <brk id="1"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56"/>
  <sheetViews>
    <sheetView zoomScaleNormal="100" zoomScaleSheetLayoutView="75" workbookViewId="0">
      <selection activeCell="E13" sqref="E13"/>
    </sheetView>
  </sheetViews>
  <sheetFormatPr defaultColWidth="7.88671875" defaultRowHeight="13.2" x14ac:dyDescent="0.25"/>
  <cols>
    <col min="1" max="1" width="20.44140625" style="607" customWidth="1"/>
    <col min="2" max="2" width="40.109375" style="607" customWidth="1"/>
    <col min="3" max="3" width="1.88671875" style="607" customWidth="1"/>
    <col min="4" max="5" width="7.109375" style="607" customWidth="1"/>
    <col min="6" max="6" width="7.88671875" style="607" customWidth="1"/>
    <col min="7" max="9" width="7.109375" style="607" customWidth="1"/>
    <col min="10" max="10" width="1.44140625" style="607" customWidth="1"/>
    <col min="11" max="11" width="14.109375" style="607" bestFit="1" customWidth="1"/>
    <col min="12" max="12" width="16" style="607" customWidth="1"/>
    <col min="13" max="13" width="4.44140625" style="607" customWidth="1"/>
    <col min="14" max="14" width="12.44140625" style="607" bestFit="1" customWidth="1"/>
    <col min="15" max="16384" width="7.88671875" style="607"/>
  </cols>
  <sheetData>
    <row r="1" spans="1:14" ht="13.8" thickBot="1" x14ac:dyDescent="0.3">
      <c r="I1" s="406" t="s">
        <v>82</v>
      </c>
      <c r="K1" s="6"/>
      <c r="L1" s="6"/>
    </row>
    <row r="2" spans="1:14" ht="25.5" customHeight="1" thickBot="1" x14ac:dyDescent="0.3">
      <c r="I2" s="406" t="s">
        <v>85</v>
      </c>
      <c r="K2" s="6"/>
      <c r="L2" s="6"/>
    </row>
    <row r="3" spans="1:14" ht="13.8" thickBot="1" x14ac:dyDescent="0.3"/>
    <row r="4" spans="1:14" ht="15.6" x14ac:dyDescent="0.3">
      <c r="A4" s="2271" t="s">
        <v>1403</v>
      </c>
      <c r="B4" s="2272"/>
      <c r="C4" s="2272"/>
      <c r="D4" s="2272"/>
      <c r="E4" s="2272"/>
      <c r="F4" s="2272"/>
      <c r="G4" s="2272"/>
      <c r="H4" s="2272"/>
      <c r="I4" s="2272"/>
      <c r="J4" s="2272"/>
      <c r="K4" s="2272"/>
      <c r="L4" s="2272"/>
      <c r="M4" s="45"/>
    </row>
    <row r="5" spans="1:14" ht="15.6" x14ac:dyDescent="0.3">
      <c r="A5" s="2274" t="s">
        <v>1374</v>
      </c>
      <c r="B5" s="2275"/>
      <c r="C5" s="2275"/>
      <c r="D5" s="2275"/>
      <c r="E5" s="2275"/>
      <c r="F5" s="2275"/>
      <c r="G5" s="2275"/>
      <c r="H5" s="2275"/>
      <c r="I5" s="2275"/>
      <c r="J5" s="2275"/>
      <c r="K5" s="2275"/>
      <c r="L5" s="2275"/>
      <c r="M5" s="2295"/>
    </row>
    <row r="6" spans="1:14" ht="15.6" x14ac:dyDescent="0.3">
      <c r="A6" s="2274" t="s">
        <v>1378</v>
      </c>
      <c r="B6" s="2275"/>
      <c r="C6" s="2275"/>
      <c r="D6" s="2275"/>
      <c r="E6" s="2275"/>
      <c r="F6" s="2275"/>
      <c r="G6" s="2275"/>
      <c r="H6" s="2275"/>
      <c r="I6" s="2275"/>
      <c r="J6" s="2275"/>
      <c r="K6" s="2275"/>
      <c r="L6" s="2275"/>
      <c r="M6" s="2295"/>
    </row>
    <row r="7" spans="1:14" ht="15.6" x14ac:dyDescent="0.3">
      <c r="A7" s="2283" t="s">
        <v>1407</v>
      </c>
      <c r="B7" s="2284"/>
      <c r="C7" s="2284"/>
      <c r="D7" s="2284"/>
      <c r="E7" s="1146"/>
      <c r="F7" s="1146"/>
      <c r="G7" s="1146"/>
      <c r="H7" s="1146"/>
      <c r="I7" s="1146"/>
      <c r="J7" s="1146"/>
      <c r="K7" s="1146"/>
      <c r="L7" s="1146"/>
      <c r="M7" s="46"/>
    </row>
    <row r="8" spans="1:14" x14ac:dyDescent="0.25">
      <c r="A8" s="10" t="s">
        <v>260</v>
      </c>
      <c r="B8" s="609"/>
      <c r="C8" s="609"/>
      <c r="D8" s="609"/>
      <c r="E8" s="609"/>
      <c r="F8" s="612"/>
      <c r="G8" s="612"/>
      <c r="H8" s="83" t="s">
        <v>256</v>
      </c>
      <c r="I8" s="612"/>
      <c r="J8" s="612"/>
      <c r="K8" s="612"/>
      <c r="L8" s="612"/>
      <c r="M8" s="40"/>
      <c r="N8" s="5"/>
    </row>
    <row r="9" spans="1:14" x14ac:dyDescent="0.25">
      <c r="A9" s="47" t="s">
        <v>1985</v>
      </c>
      <c r="B9" s="609"/>
      <c r="C9" s="609"/>
      <c r="D9" s="612"/>
      <c r="E9" s="612"/>
      <c r="F9" s="612"/>
      <c r="G9" s="612"/>
      <c r="H9" s="612"/>
      <c r="I9" s="612"/>
      <c r="J9" s="612"/>
      <c r="K9" s="612"/>
      <c r="L9" s="612"/>
      <c r="M9" s="40"/>
      <c r="N9" s="5"/>
    </row>
    <row r="10" spans="1:14" x14ac:dyDescent="0.25">
      <c r="A10" s="10"/>
      <c r="B10" s="612"/>
      <c r="C10" s="612"/>
      <c r="D10" s="612"/>
      <c r="E10" s="612"/>
      <c r="F10" s="612"/>
      <c r="G10" s="612"/>
      <c r="H10" s="612"/>
      <c r="I10" s="612"/>
      <c r="J10" s="612"/>
      <c r="K10" s="612"/>
      <c r="L10" s="612"/>
      <c r="M10" s="40"/>
      <c r="N10" s="5"/>
    </row>
    <row r="11" spans="1:14" ht="13.8" thickBot="1" x14ac:dyDescent="0.3">
      <c r="A11" s="10"/>
      <c r="B11" s="6" t="s">
        <v>1366</v>
      </c>
      <c r="C11" s="6"/>
      <c r="D11" s="6"/>
      <c r="E11" s="6"/>
      <c r="F11" s="6" t="s">
        <v>1408</v>
      </c>
      <c r="G11" s="6"/>
      <c r="H11" s="6"/>
      <c r="I11" s="6"/>
      <c r="J11" s="6"/>
      <c r="K11" s="6"/>
      <c r="L11" s="6"/>
      <c r="M11" s="40"/>
      <c r="N11" s="5"/>
    </row>
    <row r="12" spans="1:14" x14ac:dyDescent="0.25">
      <c r="A12" s="10"/>
      <c r="B12" s="612"/>
      <c r="C12" s="612"/>
      <c r="D12" s="612"/>
      <c r="E12" s="612"/>
      <c r="F12" s="612"/>
      <c r="G12" s="612"/>
      <c r="H12" s="612"/>
      <c r="I12" s="612"/>
      <c r="J12" s="612"/>
      <c r="K12" s="612"/>
      <c r="L12" s="612"/>
      <c r="M12" s="40"/>
      <c r="N12" s="5"/>
    </row>
    <row r="13" spans="1:14" x14ac:dyDescent="0.25">
      <c r="A13" s="10"/>
      <c r="B13" s="612"/>
      <c r="C13" s="612"/>
      <c r="D13" s="612"/>
      <c r="E13" s="612"/>
      <c r="F13" s="612"/>
      <c r="G13" s="612"/>
      <c r="H13" s="612"/>
      <c r="I13" s="612"/>
      <c r="J13" s="612"/>
      <c r="K13" s="612"/>
      <c r="L13" s="612"/>
      <c r="M13" s="40"/>
      <c r="N13" s="5"/>
    </row>
    <row r="14" spans="1:14" x14ac:dyDescent="0.25">
      <c r="A14" s="10"/>
      <c r="B14" s="612"/>
      <c r="C14" s="612"/>
      <c r="D14" s="612"/>
      <c r="E14" s="612"/>
      <c r="F14" s="612"/>
      <c r="G14" s="612"/>
      <c r="H14" s="612"/>
      <c r="I14" s="612"/>
      <c r="J14" s="612"/>
      <c r="K14" s="612"/>
      <c r="L14" s="612"/>
      <c r="M14" s="40"/>
      <c r="N14" s="5"/>
    </row>
    <row r="15" spans="1:14" ht="13.8" thickBot="1" x14ac:dyDescent="0.3">
      <c r="A15" s="10"/>
      <c r="B15" s="612"/>
      <c r="C15" s="612"/>
      <c r="D15" s="612"/>
      <c r="E15" s="612"/>
      <c r="F15" s="612"/>
      <c r="G15" s="612"/>
      <c r="H15" s="612"/>
      <c r="I15" s="612"/>
      <c r="J15" s="612"/>
      <c r="K15" s="612"/>
      <c r="L15" s="612"/>
      <c r="M15" s="40"/>
      <c r="N15" s="5"/>
    </row>
    <row r="16" spans="1:14" x14ac:dyDescent="0.25">
      <c r="A16" s="48" t="s">
        <v>1380</v>
      </c>
      <c r="B16" s="770" t="s">
        <v>1367</v>
      </c>
      <c r="C16" s="771"/>
      <c r="D16" s="771" t="s">
        <v>1368</v>
      </c>
      <c r="E16" s="771" t="s">
        <v>1377</v>
      </c>
      <c r="F16" s="771" t="s">
        <v>1369</v>
      </c>
      <c r="G16" s="771" t="s">
        <v>1370</v>
      </c>
      <c r="H16" s="771" t="s">
        <v>1122</v>
      </c>
      <c r="I16" s="771" t="s">
        <v>1120</v>
      </c>
      <c r="J16" s="771"/>
      <c r="K16" s="771" t="s">
        <v>1371</v>
      </c>
      <c r="L16" s="772" t="s">
        <v>1371</v>
      </c>
      <c r="M16" s="40"/>
      <c r="N16" s="5"/>
    </row>
    <row r="17" spans="1:14" x14ac:dyDescent="0.25">
      <c r="A17" s="10"/>
      <c r="B17" s="10"/>
      <c r="C17" s="612"/>
      <c r="D17" s="612"/>
      <c r="E17" s="612"/>
      <c r="F17" s="612"/>
      <c r="G17" s="612"/>
      <c r="H17" s="1148" t="s">
        <v>1993</v>
      </c>
      <c r="I17" s="1148" t="s">
        <v>1119</v>
      </c>
      <c r="J17" s="612"/>
      <c r="K17" s="1148" t="s">
        <v>1372</v>
      </c>
      <c r="L17" s="12" t="s">
        <v>1373</v>
      </c>
      <c r="M17" s="40"/>
      <c r="N17" s="5"/>
    </row>
    <row r="18" spans="1:14" ht="6.75" customHeight="1" thickBot="1" x14ac:dyDescent="0.3">
      <c r="A18" s="10"/>
      <c r="B18" s="13"/>
      <c r="C18" s="14"/>
      <c r="D18" s="14"/>
      <c r="E18" s="14"/>
      <c r="F18" s="14"/>
      <c r="G18" s="14"/>
      <c r="H18" s="14"/>
      <c r="I18" s="14"/>
      <c r="J18" s="14"/>
      <c r="K18" s="15"/>
      <c r="L18" s="16"/>
      <c r="M18" s="40"/>
      <c r="N18" s="5"/>
    </row>
    <row r="19" spans="1:14" ht="13.8" thickTop="1" x14ac:dyDescent="0.25">
      <c r="A19" s="10" t="s">
        <v>1403</v>
      </c>
      <c r="B19" s="628"/>
      <c r="C19" s="297"/>
      <c r="D19" s="612"/>
      <c r="E19" s="612"/>
      <c r="F19" s="612"/>
      <c r="G19" s="612"/>
      <c r="H19" s="612" t="s">
        <v>1403</v>
      </c>
      <c r="I19" s="612"/>
      <c r="J19" s="612"/>
      <c r="K19" s="18"/>
      <c r="L19" s="825"/>
      <c r="M19" s="40"/>
      <c r="N19" s="5"/>
    </row>
    <row r="20" spans="1:14" x14ac:dyDescent="0.25">
      <c r="A20" s="478" t="s">
        <v>1824</v>
      </c>
      <c r="B20" s="1165" t="s">
        <v>2215</v>
      </c>
      <c r="C20" s="1160"/>
      <c r="D20" s="407" t="s">
        <v>1887</v>
      </c>
      <c r="E20" s="1152"/>
      <c r="F20" s="1152"/>
      <c r="G20" s="1152"/>
      <c r="H20" s="1152">
        <v>2017</v>
      </c>
      <c r="I20" s="1152"/>
      <c r="J20" s="612"/>
      <c r="K20" s="824">
        <v>114500</v>
      </c>
      <c r="L20" s="827"/>
      <c r="M20" s="40"/>
      <c r="N20" s="5"/>
    </row>
    <row r="21" spans="1:14" x14ac:dyDescent="0.25">
      <c r="A21" s="478" t="s">
        <v>1824</v>
      </c>
      <c r="B21" s="1651" t="s">
        <v>2214</v>
      </c>
      <c r="C21" s="1163" t="s">
        <v>1403</v>
      </c>
      <c r="D21" s="407" t="s">
        <v>1887</v>
      </c>
      <c r="E21" s="867"/>
      <c r="F21" s="867"/>
      <c r="G21" s="867"/>
      <c r="H21" s="1152">
        <v>2017</v>
      </c>
      <c r="I21" s="995"/>
      <c r="J21" s="995"/>
      <c r="K21" s="995"/>
      <c r="L21" s="998">
        <f>K20</f>
        <v>114500</v>
      </c>
      <c r="M21" s="40"/>
      <c r="N21" s="5"/>
    </row>
    <row r="22" spans="1:14" x14ac:dyDescent="0.25">
      <c r="A22" s="10" t="s">
        <v>1403</v>
      </c>
      <c r="B22" s="1162"/>
      <c r="C22" s="867"/>
      <c r="D22" s="867"/>
      <c r="E22" s="867"/>
      <c r="F22" s="867"/>
      <c r="G22" s="867"/>
      <c r="H22" s="995"/>
      <c r="I22" s="995"/>
      <c r="J22" s="995"/>
      <c r="K22" s="994"/>
      <c r="L22" s="1000"/>
      <c r="M22" s="40"/>
      <c r="N22" s="26"/>
    </row>
    <row r="23" spans="1:14" x14ac:dyDescent="0.25">
      <c r="A23" s="10" t="s">
        <v>1403</v>
      </c>
      <c r="B23" s="905"/>
      <c r="C23" s="867"/>
      <c r="D23" s="867"/>
      <c r="E23" s="867"/>
      <c r="F23" s="867"/>
      <c r="G23" s="867"/>
      <c r="H23" s="995"/>
      <c r="I23" s="996"/>
      <c r="J23" s="995"/>
      <c r="K23" s="994"/>
      <c r="L23" s="1000"/>
      <c r="M23" s="40"/>
      <c r="N23" s="5"/>
    </row>
    <row r="24" spans="1:14" x14ac:dyDescent="0.25">
      <c r="A24" s="10"/>
      <c r="B24" s="905"/>
      <c r="C24" s="867"/>
      <c r="D24" s="867"/>
      <c r="E24" s="867"/>
      <c r="F24" s="867"/>
      <c r="G24" s="867"/>
      <c r="H24" s="995"/>
      <c r="I24" s="995"/>
      <c r="J24" s="995"/>
      <c r="K24" s="994"/>
      <c r="L24" s="1001"/>
      <c r="M24" s="40"/>
      <c r="N24" s="5"/>
    </row>
    <row r="25" spans="1:14" x14ac:dyDescent="0.25">
      <c r="A25" s="10"/>
      <c r="B25" s="1164"/>
      <c r="C25" s="1163"/>
      <c r="D25" s="979"/>
      <c r="E25" s="979"/>
      <c r="F25" s="979"/>
      <c r="G25" s="979"/>
      <c r="H25" s="979"/>
      <c r="I25" s="979"/>
      <c r="J25" s="867"/>
      <c r="K25" s="994"/>
      <c r="L25" s="999"/>
      <c r="M25" s="40"/>
      <c r="N25" s="5"/>
    </row>
    <row r="26" spans="1:14" x14ac:dyDescent="0.25">
      <c r="A26" s="10"/>
      <c r="B26" s="1151"/>
      <c r="C26" s="1152"/>
      <c r="D26" s="1152"/>
      <c r="E26" s="1152"/>
      <c r="F26" s="1152"/>
      <c r="G26" s="1152"/>
      <c r="H26" s="1152"/>
      <c r="I26" s="1152"/>
      <c r="J26" s="612"/>
      <c r="K26" s="824"/>
      <c r="L26" s="827"/>
      <c r="M26" s="40"/>
      <c r="N26" s="5"/>
    </row>
    <row r="27" spans="1:14" x14ac:dyDescent="0.25">
      <c r="A27" s="10"/>
      <c r="B27" s="628"/>
      <c r="C27" s="297"/>
      <c r="D27" s="1152"/>
      <c r="E27" s="1152"/>
      <c r="F27" s="1152"/>
      <c r="G27" s="1152"/>
      <c r="H27" s="1152"/>
      <c r="I27" s="1152"/>
      <c r="J27" s="612"/>
      <c r="K27" s="824"/>
      <c r="L27" s="827"/>
      <c r="M27" s="40"/>
      <c r="N27" s="5"/>
    </row>
    <row r="28" spans="1:14" x14ac:dyDescent="0.25">
      <c r="A28" s="10"/>
      <c r="B28" s="1151"/>
      <c r="C28" s="1152"/>
      <c r="D28" s="1152"/>
      <c r="E28" s="1152"/>
      <c r="F28" s="1152"/>
      <c r="G28" s="1152"/>
      <c r="H28" s="1152"/>
      <c r="I28" s="1152"/>
      <c r="J28" s="612"/>
      <c r="K28" s="824"/>
      <c r="L28" s="827"/>
      <c r="M28" s="40"/>
      <c r="N28" s="5"/>
    </row>
    <row r="29" spans="1:14" ht="13.8" thickBot="1" x14ac:dyDescent="0.3">
      <c r="A29" s="10"/>
      <c r="B29" s="52"/>
      <c r="C29" s="53"/>
      <c r="D29" s="53"/>
      <c r="E29" s="53"/>
      <c r="F29" s="53"/>
      <c r="G29" s="53"/>
      <c r="H29" s="53"/>
      <c r="I29" s="53"/>
      <c r="J29" s="6"/>
      <c r="K29" s="54"/>
      <c r="L29" s="55"/>
      <c r="M29" s="40"/>
      <c r="N29" s="5"/>
    </row>
    <row r="30" spans="1:14" x14ac:dyDescent="0.25">
      <c r="A30" s="10"/>
      <c r="B30" s="1149"/>
      <c r="C30" s="1150"/>
      <c r="D30" s="1150"/>
      <c r="E30" s="1150"/>
      <c r="F30" s="1150"/>
      <c r="G30" s="1150"/>
      <c r="H30" s="1150"/>
      <c r="I30" s="1150"/>
      <c r="J30" s="29"/>
      <c r="K30" s="30"/>
      <c r="L30" s="31"/>
      <c r="M30" s="40"/>
      <c r="N30" s="5"/>
    </row>
    <row r="31" spans="1:14" ht="13.8" thickBot="1" x14ac:dyDescent="0.3">
      <c r="A31" s="10"/>
      <c r="B31" s="10"/>
      <c r="C31" s="612"/>
      <c r="D31" s="612"/>
      <c r="E31" s="612"/>
      <c r="F31" s="612"/>
      <c r="G31" s="612"/>
      <c r="H31" s="612"/>
      <c r="I31" s="612"/>
      <c r="J31" s="612"/>
      <c r="K31" s="32">
        <f>SUM(K20:K30)</f>
        <v>114500</v>
      </c>
      <c r="L31" s="33">
        <f>SUM(L20:L30)</f>
        <v>114500</v>
      </c>
      <c r="M31" s="40"/>
      <c r="N31" s="84"/>
    </row>
    <row r="32" spans="1:14" ht="14.4" thickTop="1" thickBot="1" x14ac:dyDescent="0.3">
      <c r="A32" s="10"/>
      <c r="B32" s="34"/>
      <c r="C32" s="6"/>
      <c r="D32" s="6"/>
      <c r="E32" s="6"/>
      <c r="F32" s="6"/>
      <c r="G32" s="6"/>
      <c r="H32" s="6"/>
      <c r="I32" s="6"/>
      <c r="J32" s="6"/>
      <c r="K32" s="35"/>
      <c r="L32" s="36">
        <f>+L31-K31</f>
        <v>0</v>
      </c>
      <c r="M32" s="40"/>
    </row>
    <row r="33" spans="1:13" x14ac:dyDescent="0.25">
      <c r="A33" s="10"/>
      <c r="B33" s="612"/>
      <c r="C33" s="612"/>
      <c r="D33" s="612"/>
      <c r="E33" s="612"/>
      <c r="F33" s="612"/>
      <c r="G33" s="612"/>
      <c r="H33" s="612"/>
      <c r="I33" s="612"/>
      <c r="J33" s="612"/>
      <c r="K33" s="612"/>
      <c r="L33" s="612"/>
      <c r="M33" s="40"/>
    </row>
    <row r="34" spans="1:13" x14ac:dyDescent="0.25">
      <c r="A34" s="10"/>
      <c r="B34" s="2279" t="s">
        <v>1409</v>
      </c>
      <c r="C34" s="2279"/>
      <c r="D34" s="2279"/>
      <c r="E34" s="612"/>
      <c r="F34" s="612"/>
      <c r="G34" s="612"/>
      <c r="H34" s="612"/>
      <c r="I34" s="612"/>
      <c r="J34" s="612"/>
      <c r="K34" s="612"/>
      <c r="L34" s="613"/>
      <c r="M34" s="40"/>
    </row>
    <row r="35" spans="1:13" x14ac:dyDescent="0.25">
      <c r="A35" s="10"/>
      <c r="B35" s="1147"/>
      <c r="C35" s="1147"/>
      <c r="D35" s="1147"/>
      <c r="E35" s="612"/>
      <c r="F35" s="612"/>
      <c r="G35" s="612"/>
      <c r="H35" s="612"/>
      <c r="I35" s="612"/>
      <c r="J35" s="612"/>
      <c r="K35" s="612"/>
      <c r="L35" s="613"/>
      <c r="M35" s="40"/>
    </row>
    <row r="36" spans="1:13" x14ac:dyDescent="0.25">
      <c r="A36" s="10"/>
      <c r="B36" s="424" t="s">
        <v>1967</v>
      </c>
      <c r="C36" s="424"/>
      <c r="D36" s="612"/>
      <c r="E36" s="612"/>
      <c r="F36" s="612"/>
      <c r="G36" s="612"/>
      <c r="H36" s="612"/>
      <c r="I36" s="612"/>
      <c r="J36" s="612"/>
      <c r="K36" s="612"/>
      <c r="L36" s="613"/>
      <c r="M36" s="40"/>
    </row>
    <row r="37" spans="1:13" x14ac:dyDescent="0.25">
      <c r="A37" s="10"/>
      <c r="B37" s="424"/>
      <c r="C37" s="424"/>
      <c r="D37" s="612"/>
      <c r="E37" s="612"/>
      <c r="F37" s="612"/>
      <c r="G37" s="612"/>
      <c r="H37" s="612"/>
      <c r="I37" s="612"/>
      <c r="J37" s="612"/>
      <c r="K37" s="612"/>
      <c r="L37" s="613"/>
      <c r="M37" s="40"/>
    </row>
    <row r="38" spans="1:13" x14ac:dyDescent="0.25">
      <c r="A38" s="1161" t="s">
        <v>1823</v>
      </c>
      <c r="B38" s="424" t="s">
        <v>1903</v>
      </c>
      <c r="C38" s="424"/>
      <c r="D38" s="612"/>
      <c r="E38" s="612"/>
      <c r="F38" s="612"/>
      <c r="G38" s="612"/>
      <c r="H38" s="612"/>
      <c r="I38" s="612"/>
      <c r="J38" s="612"/>
      <c r="K38" s="612"/>
      <c r="L38" s="613"/>
      <c r="M38" s="40"/>
    </row>
    <row r="39" spans="1:13" x14ac:dyDescent="0.25">
      <c r="A39" s="10"/>
      <c r="B39" s="424" t="s">
        <v>1902</v>
      </c>
      <c r="C39" s="424"/>
      <c r="D39" s="612"/>
      <c r="E39" s="612"/>
      <c r="F39" s="612"/>
      <c r="G39" s="612"/>
      <c r="H39" s="612"/>
      <c r="I39" s="612"/>
      <c r="J39" s="612"/>
      <c r="K39" s="612"/>
      <c r="L39" s="613"/>
      <c r="M39" s="40"/>
    </row>
    <row r="40" spans="1:13" x14ac:dyDescent="0.25">
      <c r="A40" s="10"/>
      <c r="B40" s="424" t="s">
        <v>1814</v>
      </c>
      <c r="C40" s="424"/>
      <c r="D40" s="612"/>
      <c r="E40" s="612"/>
      <c r="F40" s="612"/>
      <c r="G40" s="612"/>
      <c r="H40" s="612"/>
      <c r="I40" s="612"/>
      <c r="J40" s="612"/>
      <c r="K40" s="612"/>
      <c r="L40" s="613"/>
      <c r="M40" s="40"/>
    </row>
    <row r="41" spans="1:13" x14ac:dyDescent="0.25">
      <c r="A41" s="10"/>
      <c r="B41" s="424" t="s">
        <v>1403</v>
      </c>
      <c r="C41" s="424"/>
      <c r="D41" s="612"/>
      <c r="E41" s="612"/>
      <c r="F41" s="612"/>
      <c r="G41" s="612"/>
      <c r="H41" s="612"/>
      <c r="I41" s="612"/>
      <c r="J41" s="612"/>
      <c r="K41" s="612"/>
      <c r="L41" s="613"/>
      <c r="M41" s="40"/>
    </row>
    <row r="42" spans="1:13" x14ac:dyDescent="0.25">
      <c r="A42" s="10"/>
      <c r="B42" s="612"/>
      <c r="C42" s="612"/>
      <c r="D42" s="612"/>
      <c r="E42" s="612"/>
      <c r="F42" s="612"/>
      <c r="G42" s="612"/>
      <c r="H42" s="612"/>
      <c r="I42" s="612"/>
      <c r="J42" s="612"/>
      <c r="K42" s="612"/>
      <c r="L42" s="613"/>
      <c r="M42" s="40"/>
    </row>
    <row r="43" spans="1:13" x14ac:dyDescent="0.25">
      <c r="A43" s="10"/>
      <c r="B43" s="612"/>
      <c r="C43" s="612"/>
      <c r="D43" s="612"/>
      <c r="E43" s="612"/>
      <c r="F43" s="612"/>
      <c r="G43" s="612"/>
      <c r="H43" s="612"/>
      <c r="I43" s="612"/>
      <c r="J43" s="612"/>
      <c r="K43" s="612"/>
      <c r="L43" s="613"/>
      <c r="M43" s="40"/>
    </row>
    <row r="44" spans="1:13" x14ac:dyDescent="0.25">
      <c r="A44" s="10"/>
      <c r="B44" s="612"/>
      <c r="C44" s="612"/>
      <c r="D44" s="612"/>
      <c r="E44" s="612"/>
      <c r="F44" s="612"/>
      <c r="G44" s="612"/>
      <c r="H44" s="612"/>
      <c r="I44" s="612"/>
      <c r="J44" s="612"/>
      <c r="K44" s="612"/>
      <c r="L44" s="613"/>
      <c r="M44" s="40"/>
    </row>
    <row r="45" spans="1:13" x14ac:dyDescent="0.25">
      <c r="A45" s="10"/>
      <c r="B45" s="609" t="s">
        <v>63</v>
      </c>
      <c r="C45" s="609"/>
      <c r="D45" s="612"/>
      <c r="E45" s="612"/>
      <c r="F45" s="612"/>
      <c r="G45" s="612"/>
      <c r="H45" s="612"/>
      <c r="I45" s="612"/>
      <c r="J45" s="612"/>
      <c r="K45" s="612"/>
      <c r="L45" s="613"/>
      <c r="M45" s="40"/>
    </row>
    <row r="46" spans="1:13" x14ac:dyDescent="0.25">
      <c r="A46" s="10"/>
      <c r="B46" s="609"/>
      <c r="C46" s="609"/>
      <c r="D46" s="612"/>
      <c r="E46" s="612"/>
      <c r="F46" s="612"/>
      <c r="G46" s="612"/>
      <c r="H46" s="612"/>
      <c r="I46" s="612"/>
      <c r="J46" s="612"/>
      <c r="K46" s="612"/>
      <c r="L46" s="613"/>
      <c r="M46" s="40"/>
    </row>
    <row r="47" spans="1:13" x14ac:dyDescent="0.25">
      <c r="A47" s="10"/>
      <c r="B47" s="609" t="s">
        <v>1817</v>
      </c>
      <c r="C47" s="609"/>
      <c r="D47" s="424" t="s">
        <v>1820</v>
      </c>
      <c r="E47" s="424"/>
      <c r="F47" s="424"/>
      <c r="G47" s="424"/>
      <c r="H47" s="424"/>
      <c r="I47" s="612"/>
      <c r="J47" s="612"/>
      <c r="K47" s="612"/>
      <c r="L47" s="613"/>
      <c r="M47" s="40"/>
    </row>
    <row r="48" spans="1:13" x14ac:dyDescent="0.25">
      <c r="A48" s="10"/>
      <c r="B48" s="609" t="s">
        <v>1818</v>
      </c>
      <c r="C48" s="609"/>
      <c r="D48" s="424"/>
      <c r="E48" s="424"/>
      <c r="F48" s="424"/>
      <c r="G48" s="424"/>
      <c r="H48" s="424"/>
      <c r="I48" s="612"/>
      <c r="J48" s="612"/>
      <c r="K48" s="612"/>
      <c r="L48" s="613"/>
      <c r="M48" s="40"/>
    </row>
    <row r="49" spans="1:13" x14ac:dyDescent="0.25">
      <c r="A49" s="10"/>
      <c r="B49" s="609" t="s">
        <v>1026</v>
      </c>
      <c r="C49" s="609"/>
      <c r="D49" s="424" t="s">
        <v>1821</v>
      </c>
      <c r="E49" s="424"/>
      <c r="F49" s="424"/>
      <c r="G49" s="424"/>
      <c r="H49" s="424"/>
      <c r="I49" s="612"/>
      <c r="J49" s="612"/>
      <c r="K49" s="612"/>
      <c r="L49" s="613"/>
      <c r="M49" s="40"/>
    </row>
    <row r="50" spans="1:13" x14ac:dyDescent="0.25">
      <c r="A50" s="10"/>
      <c r="B50" s="609" t="s">
        <v>1403</v>
      </c>
      <c r="C50" s="609"/>
      <c r="D50" s="424"/>
      <c r="E50" s="424"/>
      <c r="F50" s="424"/>
      <c r="G50" s="424"/>
      <c r="H50" s="424"/>
      <c r="I50" s="612"/>
      <c r="J50" s="612"/>
      <c r="K50" s="612"/>
      <c r="L50" s="613"/>
      <c r="M50" s="40"/>
    </row>
    <row r="51" spans="1:13" x14ac:dyDescent="0.25">
      <c r="A51" s="10"/>
      <c r="B51" s="609"/>
      <c r="C51" s="609"/>
      <c r="D51" s="424"/>
      <c r="E51" s="424"/>
      <c r="F51" s="424"/>
      <c r="G51" s="424"/>
      <c r="H51" s="424"/>
      <c r="I51" s="612"/>
      <c r="J51" s="612"/>
      <c r="K51" s="612"/>
      <c r="L51" s="613"/>
      <c r="M51" s="40"/>
    </row>
    <row r="52" spans="1:13" x14ac:dyDescent="0.25">
      <c r="A52" s="10"/>
      <c r="B52" s="609" t="s">
        <v>64</v>
      </c>
      <c r="C52" s="424" t="s">
        <v>1822</v>
      </c>
      <c r="D52" s="424"/>
      <c r="E52" s="424"/>
      <c r="F52" s="424"/>
      <c r="G52" s="424"/>
      <c r="H52" s="424"/>
      <c r="I52" s="609" t="s">
        <v>960</v>
      </c>
      <c r="J52" s="131"/>
      <c r="K52" s="609"/>
      <c r="L52" s="612"/>
      <c r="M52" s="40"/>
    </row>
    <row r="53" spans="1:13" x14ac:dyDescent="0.25">
      <c r="A53" s="10"/>
      <c r="B53" s="612"/>
      <c r="C53" s="424" t="s">
        <v>1819</v>
      </c>
      <c r="D53" s="424"/>
      <c r="E53" s="424"/>
      <c r="F53" s="424"/>
      <c r="G53" s="424"/>
      <c r="H53" s="424"/>
      <c r="I53" s="609" t="s">
        <v>961</v>
      </c>
      <c r="J53" s="131"/>
      <c r="K53" s="609"/>
      <c r="L53" s="494">
        <v>41766</v>
      </c>
      <c r="M53" s="40"/>
    </row>
    <row r="54" spans="1:13" ht="13.8" thickBot="1" x14ac:dyDescent="0.3">
      <c r="A54" s="34"/>
      <c r="B54" s="6"/>
      <c r="C54" s="6"/>
      <c r="D54" s="6"/>
      <c r="E54" s="6"/>
      <c r="F54" s="6"/>
      <c r="G54" s="6"/>
      <c r="H54" s="6"/>
      <c r="I54" s="6"/>
      <c r="J54" s="6"/>
      <c r="K54" s="6"/>
      <c r="L54" s="85">
        <v>42522</v>
      </c>
      <c r="M54" s="50"/>
    </row>
    <row r="56" spans="1:13" x14ac:dyDescent="0.25">
      <c r="H56" s="612"/>
    </row>
  </sheetData>
  <mergeCells count="5">
    <mergeCell ref="A4:L4"/>
    <mergeCell ref="A7:D7"/>
    <mergeCell ref="B34:D34"/>
    <mergeCell ref="A5:M5"/>
    <mergeCell ref="A6:M6"/>
  </mergeCells>
  <printOptions horizontalCentered="1"/>
  <pageMargins left="0.1" right="0.15" top="1" bottom="0.75" header="0.69" footer="0"/>
  <pageSetup scale="97" fitToHeight="15" orientation="landscape" r:id="rId1"/>
  <headerFooter alignWithMargins="0">
    <oddFooter>&amp;L&amp;"Times New Roman,Regular"&amp;9
Journal Entry Control Log
June 2016
&amp;R&amp;P of &amp;N
&amp;D   &amp;T</oddFooter>
  </headerFooter>
  <rowBreaks count="1" manualBreakCount="1">
    <brk id="33"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114</vt:i4>
      </vt:variant>
    </vt:vector>
  </HeadingPairs>
  <TitlesOfParts>
    <vt:vector size="225" baseType="lpstr">
      <vt:lpstr>Control Log -Year-End by ledger</vt:lpstr>
      <vt:lpstr>List -Year-End by ledger</vt:lpstr>
      <vt:lpstr>#YE1&amp;2-Revised (Combined Entry)</vt:lpstr>
      <vt:lpstr>WS for YE-1 &amp;2 (Allocate Enc.)</vt:lpstr>
      <vt:lpstr>#YE-3 Advs. Tuition &amp; Fees</vt:lpstr>
      <vt:lpstr>#YE-4 - Inventory Central Store</vt:lpstr>
      <vt:lpstr>YE-4a Inventory Reserve</vt:lpstr>
      <vt:lpstr>#YE-5 - Inventory Bookstore</vt:lpstr>
      <vt:lpstr>#YE-6a Advances-Grants</vt:lpstr>
      <vt:lpstr>#YE-6b Reclass AR Credit Bal</vt:lpstr>
      <vt:lpstr>#YE-6c Credit Memos</vt:lpstr>
      <vt:lpstr>#YE-6d Grant Rec'd in Advance</vt:lpstr>
      <vt:lpstr>#YE-6e Record Grant Rev-CY</vt:lpstr>
      <vt:lpstr>GASB 63&amp;65 Revision Examples</vt:lpstr>
      <vt:lpstr>#YE-7a Write off doubtful accts</vt:lpstr>
      <vt:lpstr>#YE-7b Reserve for Bad Debt</vt:lpstr>
      <vt:lpstr>#YE-7c Reserve for Doubtful Act</vt:lpstr>
      <vt:lpstr>#YE-8 Curr Yr Net Assets (R&amp;R)</vt:lpstr>
      <vt:lpstr>Query for #YE-8</vt:lpstr>
      <vt:lpstr>#YE-8a Adj. R&amp;R Reserve</vt:lpstr>
      <vt:lpstr>Query for #YE-8a</vt:lpstr>
      <vt:lpstr>#YE-8b Other Adjustments to R&amp;R</vt:lpstr>
      <vt:lpstr>Back up for YE8, 8a, 8b</vt:lpstr>
      <vt:lpstr>#YE-9 Restricted Cash Gifts</vt:lpstr>
      <vt:lpstr>#YE-10 Fringe benefits</vt:lpstr>
      <vt:lpstr>#YE-11a Gift Revenue</vt:lpstr>
      <vt:lpstr>#YE 11b Bonds-Commitment</vt:lpstr>
      <vt:lpstr>#11c Bonds-No Commitment</vt:lpstr>
      <vt:lpstr>#YE-12 Reverse Agency Revenue</vt:lpstr>
      <vt:lpstr>#YE-13 Reverse Agency Expense</vt:lpstr>
      <vt:lpstr>#YE-15 -Library Acquistion</vt:lpstr>
      <vt:lpstr>#YE-16 - Library Disposal Books</vt:lpstr>
      <vt:lpstr>#YE-17 - Library Depr. </vt:lpstr>
      <vt:lpstr>Library WH # YE 15,16,17</vt:lpstr>
      <vt:lpstr>Library Vol # YE 15,16,17</vt:lpstr>
      <vt:lpstr>#YE-18a Reclass Principal Pymts</vt:lpstr>
      <vt:lpstr>#YE-18b LT Liab. (NC Portion)</vt:lpstr>
      <vt:lpstr>#YE-19 - Cap-Const. in Progress</vt:lpstr>
      <vt:lpstr>Explanation for #19</vt:lpstr>
      <vt:lpstr>Slide from AM WS (for #19)</vt:lpstr>
      <vt:lpstr>#YE-20 Open</vt:lpstr>
      <vt:lpstr>#YE-21 Adj Accum. Depr.</vt:lpstr>
      <vt:lpstr>#YE-22 Impairment Loss</vt:lpstr>
      <vt:lpstr>Impairment Questionnaire</vt:lpstr>
      <vt:lpstr>GASB 42 Impairment Flwchart</vt:lpstr>
      <vt:lpstr>#YE-25 Comp Abs Earned </vt:lpstr>
      <vt:lpstr>#YE-26 Comp Abs Taken</vt:lpstr>
      <vt:lpstr>#YE-27 Comp Abs Post curr.  </vt:lpstr>
      <vt:lpstr>Instructions-YE-25,26,27</vt:lpstr>
      <vt:lpstr>Dup. CA Query (3 yrs)#YE-25-27</vt:lpstr>
      <vt:lpstr>Cal. of curr. portion for#YE-27</vt:lpstr>
      <vt:lpstr>#YE-28 Elimination - Quasi Rev </vt:lpstr>
      <vt:lpstr>#YE-29-Book Retainage</vt:lpstr>
      <vt:lpstr>#YE-29a-Book Contract Payable</vt:lpstr>
      <vt:lpstr>#YE-29b-Retainage AR &amp; Rev</vt:lpstr>
      <vt:lpstr>#YE-30 Tuition Remission</vt:lpstr>
      <vt:lpstr>#YE-30a GTA_GRA Waiver Reclass</vt:lpstr>
      <vt:lpstr>#YE-31 - Scholarship Allowance</vt:lpstr>
      <vt:lpstr>BU for #YE-31 -Determine Allow.</vt:lpstr>
      <vt:lpstr>BU for #YE-31 -Computation</vt:lpstr>
      <vt:lpstr>BU for #YE-31 - Allocation</vt:lpstr>
      <vt:lpstr>#YE-32 Defer Vendor Gift Rev</vt:lpstr>
      <vt:lpstr>#YE-32a Amort Vendor Gift Rev</vt:lpstr>
      <vt:lpstr>#YE-32a Vendor Gift Ex.</vt:lpstr>
      <vt:lpstr>#YE 32b-Svc. Consession Agree.</vt:lpstr>
      <vt:lpstr>#YE32b-Svc Concession-Example</vt:lpstr>
      <vt:lpstr>#YE32c-Svc. Concession-Restated</vt:lpstr>
      <vt:lpstr>#YE-33 Receivable for Des. Sch</vt:lpstr>
      <vt:lpstr>#YE-33a Agency Receivable</vt:lpstr>
      <vt:lpstr>#YE-34 Cash to Non-current cash</vt:lpstr>
      <vt:lpstr>#YE-34a S-T Inv to Non-current</vt:lpstr>
      <vt:lpstr>YE-35 Loan Fund JE</vt:lpstr>
      <vt:lpstr>YE-35a Loans Issued During Year</vt:lpstr>
      <vt:lpstr>YE-36 On dep GSFIC-Compl Proj</vt:lpstr>
      <vt:lpstr>YE-37 GSFIC Ga Fund 1 Activity</vt:lpstr>
      <vt:lpstr>YE37a GSFIC Ga Fund 1-#1</vt:lpstr>
      <vt:lpstr>YE-37b GSFIC Ga Fund 1-#2</vt:lpstr>
      <vt:lpstr>YE-37c Funds Returned</vt:lpstr>
      <vt:lpstr>#YE-38 Change in MV of Invest.</vt:lpstr>
      <vt:lpstr>YE-38a Purchase of Investments</vt:lpstr>
      <vt:lpstr>Example for #YE-38&amp;38a (Year 1)</vt:lpstr>
      <vt:lpstr>Example for #YE-38&amp;38a (Year 2)</vt:lpstr>
      <vt:lpstr>#YE-39 Accrue Current Year Exps</vt:lpstr>
      <vt:lpstr>Query Instructions for #YE-39</vt:lpstr>
      <vt:lpstr>#YE-40 Due From C.U.</vt:lpstr>
      <vt:lpstr>#YE-41 Due To Affiliated Org. </vt:lpstr>
      <vt:lpstr>#YE-43 Gift Revenue Reversal</vt:lpstr>
      <vt:lpstr>#YE-44 Gift Revenue Adjustment</vt:lpstr>
      <vt:lpstr>#YE-45 Missing Equip Inventory</vt:lpstr>
      <vt:lpstr>#YE-46 Pollution Remediation</vt:lpstr>
      <vt:lpstr>#YE-46 Decision Flowchart</vt:lpstr>
      <vt:lpstr>#YE-47 -Deleted</vt:lpstr>
      <vt:lpstr>#YE-48 - Deleted</vt:lpstr>
      <vt:lpstr>#YE-49 Intangibles</vt:lpstr>
      <vt:lpstr>#YE-50 - Deleted</vt:lpstr>
      <vt:lpstr>#YE-51-Deleted</vt:lpstr>
      <vt:lpstr>#YE-52a Summer Tuition </vt:lpstr>
      <vt:lpstr>#YE-52b Summer Tuition  PPA</vt:lpstr>
      <vt:lpstr>#YE-53 Interest Accrual</vt:lpstr>
      <vt:lpstr>#YE-54 Bond Refinancing</vt:lpstr>
      <vt:lpstr>#YE-55 Pension Activity</vt:lpstr>
      <vt:lpstr>Pesnion Example</vt:lpstr>
      <vt:lpstr>#YE-56 Claims &amp; Judgments</vt:lpstr>
      <vt:lpstr>#YE-57 Correct NICA</vt:lpstr>
      <vt:lpstr>#YE-57 NICA Calculation</vt:lpstr>
      <vt:lpstr>#YE-58 Reclass BS for Cash Flow</vt:lpstr>
      <vt:lpstr>#YE-58 CF Reclass JE Worksheet</vt:lpstr>
      <vt:lpstr>CashFlow Example</vt:lpstr>
      <vt:lpstr>#YE-58 Example Pivot Table</vt:lpstr>
      <vt:lpstr>#YE-59 Reclass Inactivated Acct</vt:lpstr>
      <vt:lpstr>Sheet8</vt:lpstr>
      <vt:lpstr>'CashFlow Example'!ASD</vt:lpstr>
      <vt:lpstr>'CashFlow Example'!LYN</vt:lpstr>
      <vt:lpstr>'CashFlow Example'!OPR</vt:lpstr>
      <vt:lpstr>'#11c Bonds-No Commitment'!Print_Area</vt:lpstr>
      <vt:lpstr>'#YE 11b Bonds-Commitment'!Print_Area</vt:lpstr>
      <vt:lpstr>'#YE 32b-Svc. Consession Agree.'!Print_Area</vt:lpstr>
      <vt:lpstr>'#YE1&amp;2-Revised (Combined Entry)'!Print_Area</vt:lpstr>
      <vt:lpstr>'#YE-10 Fringe benefits'!Print_Area</vt:lpstr>
      <vt:lpstr>'#YE-11a Gift Revenue'!Print_Area</vt:lpstr>
      <vt:lpstr>'#YE-12 Reverse Agency Revenue'!Print_Area</vt:lpstr>
      <vt:lpstr>'#YE-13 Reverse Agency Expense'!Print_Area</vt:lpstr>
      <vt:lpstr>'#YE-15 -Library Acquistion'!Print_Area</vt:lpstr>
      <vt:lpstr>'#YE-16 - Library Disposal Books'!Print_Area</vt:lpstr>
      <vt:lpstr>'#YE-17 - Library Depr. '!Print_Area</vt:lpstr>
      <vt:lpstr>'#YE-18a Reclass Principal Pymts'!Print_Area</vt:lpstr>
      <vt:lpstr>'#YE-18b LT Liab. (NC Portion)'!Print_Area</vt:lpstr>
      <vt:lpstr>'#YE-19 - Cap-Const. in Progress'!Print_Area</vt:lpstr>
      <vt:lpstr>'#YE-20 Open'!Print_Area</vt:lpstr>
      <vt:lpstr>'#YE-21 Adj Accum. Depr.'!Print_Area</vt:lpstr>
      <vt:lpstr>'#YE-22 Impairment Loss'!Print_Area</vt:lpstr>
      <vt:lpstr>'#YE-25 Comp Abs Earned '!Print_Area</vt:lpstr>
      <vt:lpstr>'#YE-26 Comp Abs Taken'!Print_Area</vt:lpstr>
      <vt:lpstr>'#YE-27 Comp Abs Post curr.  '!Print_Area</vt:lpstr>
      <vt:lpstr>'#YE-28 Elimination - Quasi Rev '!Print_Area</vt:lpstr>
      <vt:lpstr>'#YE-29a-Book Contract Payable'!Print_Area</vt:lpstr>
      <vt:lpstr>'#YE-29-Book Retainage'!Print_Area</vt:lpstr>
      <vt:lpstr>'#YE-29b-Retainage AR &amp; Rev'!Print_Area</vt:lpstr>
      <vt:lpstr>'#YE-3 Advs. Tuition &amp; Fees'!Print_Area</vt:lpstr>
      <vt:lpstr>'#YE-30 Tuition Remission'!Print_Area</vt:lpstr>
      <vt:lpstr>'#YE-30a GTA_GRA Waiver Reclass'!Print_Area</vt:lpstr>
      <vt:lpstr>'#YE-31 - Scholarship Allowance'!Print_Area</vt:lpstr>
      <vt:lpstr>'#YE-32 Defer Vendor Gift Rev'!Print_Area</vt:lpstr>
      <vt:lpstr>'#YE-32a Amort Vendor Gift Rev'!Print_Area</vt:lpstr>
      <vt:lpstr>'#YE-32a Vendor Gift Ex.'!Print_Area</vt:lpstr>
      <vt:lpstr>'#YE32b-Svc Concession-Example'!Print_Area</vt:lpstr>
      <vt:lpstr>'#YE32c-Svc. Concession-Restated'!Print_Area</vt:lpstr>
      <vt:lpstr>'#YE-33 Receivable for Des. Sch'!Print_Area</vt:lpstr>
      <vt:lpstr>'#YE-33a Agency Receivable'!Print_Area</vt:lpstr>
      <vt:lpstr>'#YE-34 Cash to Non-current cash'!Print_Area</vt:lpstr>
      <vt:lpstr>'#YE-34a S-T Inv to Non-current'!Print_Area</vt:lpstr>
      <vt:lpstr>'#YE-38 Change in MV of Invest.'!Print_Area</vt:lpstr>
      <vt:lpstr>'#YE-39 Accrue Current Year Exps'!Print_Area</vt:lpstr>
      <vt:lpstr>'#YE-4 - Inventory Central Store'!Print_Area</vt:lpstr>
      <vt:lpstr>'#YE-40 Due From C.U.'!Print_Area</vt:lpstr>
      <vt:lpstr>'#YE-41 Due To Affiliated Org. '!Print_Area</vt:lpstr>
      <vt:lpstr>'#YE-43 Gift Revenue Reversal'!Print_Area</vt:lpstr>
      <vt:lpstr>'#YE-44 Gift Revenue Adjustment'!Print_Area</vt:lpstr>
      <vt:lpstr>'#YE-45 Missing Equip Inventory'!Print_Area</vt:lpstr>
      <vt:lpstr>'#YE-46 Pollution Remediation'!Print_Area</vt:lpstr>
      <vt:lpstr>'#YE-47 -Deleted'!Print_Area</vt:lpstr>
      <vt:lpstr>'#YE-48 - Deleted'!Print_Area</vt:lpstr>
      <vt:lpstr>'#YE-49 Intangibles'!Print_Area</vt:lpstr>
      <vt:lpstr>'#YE-5 - Inventory Bookstore'!Print_Area</vt:lpstr>
      <vt:lpstr>'#YE-52a Summer Tuition '!Print_Area</vt:lpstr>
      <vt:lpstr>'#YE-53 Interest Accrual'!Print_Area</vt:lpstr>
      <vt:lpstr>'#YE-54 Bond Refinancing'!Print_Area</vt:lpstr>
      <vt:lpstr>'#YE-55 Pension Activity'!Print_Area</vt:lpstr>
      <vt:lpstr>'#YE-56 Claims &amp; Judgments'!Print_Area</vt:lpstr>
      <vt:lpstr>'#YE-57 Correct NICA'!Print_Area</vt:lpstr>
      <vt:lpstr>'#YE-58 CF Reclass JE Worksheet'!Print_Area</vt:lpstr>
      <vt:lpstr>'#YE-58 Reclass BS for Cash Flow'!Print_Area</vt:lpstr>
      <vt:lpstr>'#YE-59 Reclass Inactivated Acct'!Print_Area</vt:lpstr>
      <vt:lpstr>'#YE-6a Advances-Grants'!Print_Area</vt:lpstr>
      <vt:lpstr>'#YE-6b Reclass AR Credit Bal'!Print_Area</vt:lpstr>
      <vt:lpstr>'#YE-6c Credit Memos'!Print_Area</vt:lpstr>
      <vt:lpstr>'#YE-6d Grant Rec''d in Advance'!Print_Area</vt:lpstr>
      <vt:lpstr>'#YE-6e Record Grant Rev-CY'!Print_Area</vt:lpstr>
      <vt:lpstr>'#YE-7a Write off doubtful accts'!Print_Area</vt:lpstr>
      <vt:lpstr>'#YE-7b Reserve for Bad Debt'!Print_Area</vt:lpstr>
      <vt:lpstr>'#YE-7c Reserve for Doubtful Act'!Print_Area</vt:lpstr>
      <vt:lpstr>'#YE-8 Curr Yr Net Assets (R&amp;R)'!Print_Area</vt:lpstr>
      <vt:lpstr>'#YE-8a Adj. R&amp;R Reserve'!Print_Area</vt:lpstr>
      <vt:lpstr>'#YE-8b Other Adjustments to R&amp;R'!Print_Area</vt:lpstr>
      <vt:lpstr>'#YE-9 Restricted Cash Gifts'!Print_Area</vt:lpstr>
      <vt:lpstr>'Back up for YE8, 8a, 8b'!Print_Area</vt:lpstr>
      <vt:lpstr>'CashFlow Example'!Print_Area</vt:lpstr>
      <vt:lpstr>'Control Log -Year-End by ledger'!Print_Area</vt:lpstr>
      <vt:lpstr>'Dup. CA Query (3 yrs)#YE-25-27'!Print_Area</vt:lpstr>
      <vt:lpstr>'Example for #YE-38&amp;38a (Year 2)'!Print_Area</vt:lpstr>
      <vt:lpstr>'Explanation for #19'!Print_Area</vt:lpstr>
      <vt:lpstr>'GASB 63&amp;65 Revision Examples'!Print_Area</vt:lpstr>
      <vt:lpstr>'Instructions-YE-25,26,27'!Print_Area</vt:lpstr>
      <vt:lpstr>'Library WH # YE 15,16,17'!Print_Area</vt:lpstr>
      <vt:lpstr>'List -Year-End by ledger'!Print_Area</vt:lpstr>
      <vt:lpstr>'Query for #YE-8'!Print_Area</vt:lpstr>
      <vt:lpstr>'Query for #YE-8a'!Print_Area</vt:lpstr>
      <vt:lpstr>'Query Instructions for #YE-39'!Print_Area</vt:lpstr>
      <vt:lpstr>'WS for YE-1 &amp;2 (Allocate Enc.)'!Print_Area</vt:lpstr>
      <vt:lpstr>'YE-35 Loan Fund JE'!Print_Area</vt:lpstr>
      <vt:lpstr>'YE-35a Loans Issued During Year'!Print_Area</vt:lpstr>
      <vt:lpstr>'YE-36 On dep GSFIC-Compl Proj'!Print_Area</vt:lpstr>
      <vt:lpstr>'YE-37 GSFIC Ga Fund 1 Activity'!Print_Area</vt:lpstr>
      <vt:lpstr>'YE37a GSFIC Ga Fund 1-#1'!Print_Area</vt:lpstr>
      <vt:lpstr>'YE-37b GSFIC Ga Fund 1-#2'!Print_Area</vt:lpstr>
      <vt:lpstr>'YE-37c Funds Returned'!Print_Area</vt:lpstr>
      <vt:lpstr>'YE-38a Purchase of Investments'!Print_Area</vt:lpstr>
      <vt:lpstr>'YE-4a Inventory Reserve'!Print_Area</vt:lpstr>
      <vt:lpstr>'#YE 32b-Svc. Consession Agree.'!Print_Titles</vt:lpstr>
      <vt:lpstr>'#YE-18a Reclass Principal Pymts'!Print_Titles</vt:lpstr>
      <vt:lpstr>'#YE-32 Defer Vendor Gift Rev'!Print_Titles</vt:lpstr>
      <vt:lpstr>'#YE-32a Amort Vendor Gift Rev'!Print_Titles</vt:lpstr>
      <vt:lpstr>'#YE32b-Svc Concession-Example'!Print_Titles</vt:lpstr>
      <vt:lpstr>'#YE32c-Svc. Concession-Restated'!Print_Titles</vt:lpstr>
      <vt:lpstr>'#YE-52b Summer Tuition  PPA'!Print_Titles</vt:lpstr>
      <vt:lpstr>'#YE-58 CF Reclass JE Worksheet'!Print_Titles</vt:lpstr>
      <vt:lpstr>'#YE-8 Curr Yr Net Assets (R&amp;R)'!Print_Titles</vt:lpstr>
      <vt:lpstr>'#YE-8a Adj. R&amp;R Reserve'!Print_Titles</vt:lpstr>
      <vt:lpstr>'#YE-8b Other Adjustments to R&amp;R'!Print_Titles</vt:lpstr>
      <vt:lpstr>'Cal. of curr. portion for#YE-27'!Print_Titles</vt:lpstr>
      <vt:lpstr>'Control Log -Year-End by ledger'!Print_Titles</vt:lpstr>
      <vt:lpstr>'GASB 63&amp;65 Revision Examples'!Print_Titles</vt:lpstr>
      <vt:lpstr>'List -Year-End by ledger'!Print_Titles</vt:lpstr>
      <vt:lpstr>'CashFlow Example'!RID</vt:lpstr>
      <vt:lpstr>rptVersion</vt:lpstr>
    </vt:vector>
  </TitlesOfParts>
  <Company>University System of Georgia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Board of Regents</dc:creator>
  <cp:lastModifiedBy>Kelly Saxon</cp:lastModifiedBy>
  <cp:lastPrinted>2017-02-09T21:04:04Z</cp:lastPrinted>
  <dcterms:created xsi:type="dcterms:W3CDTF">2002-05-23T12:08:50Z</dcterms:created>
  <dcterms:modified xsi:type="dcterms:W3CDTF">2017-05-08T20:21:40Z</dcterms:modified>
</cp:coreProperties>
</file>