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S:\Real Estate &amp; Facilities\__OREF PROGRAMS\Planning\2 Capital and Budget\Capital Plans USG\FY 23-26 Update\Template\"/>
    </mc:Choice>
  </mc:AlternateContent>
  <workbookProtection workbookAlgorithmName="SHA-512" workbookHashValue="7K9yJF0/dav0aZz73SIaVZGV+V/6T71gMSx3fkmdn0Yjbu25OfXIwWMuq66k2kuApkb/d1jTAV+J0iI3ILJfDA==" workbookSaltValue="gJ+7yoS/I/5+B+i6z/WaiA==" workbookSpinCount="100000" lockStructure="1"/>
  <bookViews>
    <workbookView xWindow="-120" yWindow="-120" windowWidth="29040" windowHeight="15840" activeTab="1"/>
  </bookViews>
  <sheets>
    <sheet name="Reference + Summary Copy" sheetId="13" r:id="rId1"/>
    <sheet name="TAB 1 Project ID &amp; Exec Summary" sheetId="21" r:id="rId2"/>
    <sheet name="TAB 2 Project Specifications" sheetId="1" r:id="rId3"/>
    <sheet name="TAB 3 Project Cost" sheetId="2" r:id="rId4"/>
    <sheet name="TAB 4 Project Funding" sheetId="29" r:id="rId5"/>
    <sheet name="TAB 5 Project Narrative" sheetId="31" r:id="rId6"/>
    <sheet name="Open Tab" sheetId="34" r:id="rId7"/>
    <sheet name="Bldg_Name" sheetId="35" state="hidden" r:id="rId8"/>
    <sheet name="Fall 20 FIDC" sheetId="36" r:id="rId9"/>
    <sheet name="vl" sheetId="32" state="hidden" r:id="rId10"/>
  </sheets>
  <definedNames>
    <definedName name="_xlnm._FilterDatabase" localSheetId="7" hidden="1">Bldg_Name!$A$2:$Z$1644</definedName>
    <definedName name="_xlnm._FilterDatabase" localSheetId="8" hidden="1">'Fall 20 FIDC'!$A$1:$K$3806</definedName>
    <definedName name="ABAC" localSheetId="7">Bldg_Name!$A$3:$A$1644</definedName>
    <definedName name="ABAC" localSheetId="5">'TAB 5 Project Narrative'!#REF!</definedName>
    <definedName name="ABAC">'TAB 1 Project ID &amp; Exec Summary'!$L$2:$L$4</definedName>
    <definedName name="ABAC_campus">#REF!</definedName>
    <definedName name="ABACBLDG">Bldg_Name!$A$2:$A$119</definedName>
    <definedName name="ALSU" localSheetId="7">Bldg_Name!$B$3:$B$1644</definedName>
    <definedName name="ALSU" localSheetId="5">'TAB 5 Project Narrative'!#REF!</definedName>
    <definedName name="ALSU">'TAB 1 Project ID &amp; Exec Summary'!$M$2:$M$5</definedName>
    <definedName name="ALSU_campus">#REF!</definedName>
    <definedName name="ALSUBLDG">Bldg_Name!$B$2:$B$56</definedName>
    <definedName name="AMSC" localSheetId="7">Bldg_Name!$C$3:$C$1644</definedName>
    <definedName name="AMSC" localSheetId="5">'TAB 5 Project Narrative'!#REF!</definedName>
    <definedName name="AMSC">'TAB 1 Project ID &amp; Exec Summary'!$N$2:$N$3</definedName>
    <definedName name="AMSC_campus">#REF!</definedName>
    <definedName name="AMSCBLDG">Bldg_Name!$C$2:$C$18</definedName>
    <definedName name="ASU" localSheetId="5">'TAB 5 Project Narrative'!#REF!</definedName>
    <definedName name="ASU">'TAB 1 Project ID &amp; Exec Summary'!#REF!</definedName>
    <definedName name="ASU_campus">#REF!</definedName>
    <definedName name="AU" localSheetId="7">Bldg_Name!$D$3:$D$1644</definedName>
    <definedName name="AU" localSheetId="5">'TAB 5 Project Narrative'!#REF!</definedName>
    <definedName name="AU">'TAB 1 Project ID &amp; Exec Summary'!$O$2:$O$6</definedName>
    <definedName name="AU_campus">#REF!</definedName>
    <definedName name="AUBLDG">Bldg_Name!$D$2:$D$154</definedName>
    <definedName name="BSC" localSheetId="5">'TAB 5 Project Narrative'!#REF!</definedName>
    <definedName name="BSC">'TAB 1 Project ID &amp; Exec Summary'!#REF!</definedName>
    <definedName name="BSC_campus">#REF!</definedName>
    <definedName name="Category">'TAB 1 Project ID &amp; Exec Summary'!$M$35:$M$38</definedName>
    <definedName name="CATEGORY2">'TAB 1 Project ID &amp; Exec Summary'!$N$34:$P$34</definedName>
    <definedName name="CCG" localSheetId="5">'TAB 5 Project Narrative'!#REF!</definedName>
    <definedName name="CCG">'TAB 1 Project ID &amp; Exec Summary'!$R$3:$R$5</definedName>
    <definedName name="CCG_campus">#REF!</definedName>
    <definedName name="CCGA" localSheetId="1">'TAB 1 Project ID &amp; Exec Summary'!$Q$2:$Q$4</definedName>
    <definedName name="CCGA">Bldg_Name!$F$3:$F$1644</definedName>
    <definedName name="CCGABLDG">Bldg_Name!$F$2:$F$19</definedName>
    <definedName name="CIP_CLASSIFICATION">#REF!</definedName>
    <definedName name="CLSU" localSheetId="7">Bldg_Name!$E$3:$E$1644</definedName>
    <definedName name="CLSU" localSheetId="5">'TAB 5 Project Narrative'!#REF!</definedName>
    <definedName name="CLSU">'TAB 1 Project ID &amp; Exec Summary'!$P$2:$P$4</definedName>
    <definedName name="CLSU_campus">#REF!</definedName>
    <definedName name="CLSUBLDG">Bldg_Name!$E$2:$E$46</definedName>
    <definedName name="CSU" localSheetId="7">Bldg_Name!$G$3:$G$1644</definedName>
    <definedName name="CSU" localSheetId="5">'TAB 5 Project Narrative'!#REF!</definedName>
    <definedName name="CSU">'TAB 1 Project ID &amp; Exec Summary'!$R$2:$R$4</definedName>
    <definedName name="CSU_campus">#REF!</definedName>
    <definedName name="CSUBLDG">Bldg_Name!$G$2:$G$121</definedName>
    <definedName name="dd_proj_type">#REF!</definedName>
    <definedName name="dd_projtype">#REF!</definedName>
    <definedName name="DSC" localSheetId="7">Bldg_Name!$H$3:$H$1644</definedName>
    <definedName name="DSC" localSheetId="5">'TAB 5 Project Narrative'!#REF!</definedName>
    <definedName name="DSC">'TAB 1 Project ID &amp; Exec Summary'!$S$2:$S$3</definedName>
    <definedName name="DSC_campus">#REF!</definedName>
    <definedName name="DSCBLDG">Bldg_Name!$H$2:$H$19</definedName>
    <definedName name="EGA" localSheetId="1">'TAB 1 Project ID &amp; Exec Summary'!$T$2:$T$4</definedName>
    <definedName name="EGA">Bldg_Name!$I$3:$I$1644</definedName>
    <definedName name="EGABLDG">Bldg_Name!$I$2:$I$18</definedName>
    <definedName name="EGSC" localSheetId="5">'TAB 5 Project Narrative'!#REF!</definedName>
    <definedName name="EGSC">'TAB 1 Project ID &amp; Exec Summary'!$U$3:$U$5</definedName>
    <definedName name="EGSC_campus">#REF!</definedName>
    <definedName name="FVSU" localSheetId="5">'TAB 5 Project Narrative'!#REF!</definedName>
    <definedName name="FVSU">'TAB 1 Project ID &amp; Exec Summary'!$U$2:$U$4</definedName>
    <definedName name="FVSU_campus">#REF!</definedName>
    <definedName name="FVSUBLDG">Bldg_Name!$J$2:$J$110</definedName>
    <definedName name="FY_Const_Fund">#REF!</definedName>
    <definedName name="GCSU" localSheetId="7">Bldg_Name!$K$3:$K$1644</definedName>
    <definedName name="GCSU" localSheetId="5">'TAB 5 Project Narrative'!#REF!</definedName>
    <definedName name="GCSU">'TAB 1 Project ID &amp; Exec Summary'!$V$2:$V$3</definedName>
    <definedName name="GCSU_campus">#REF!</definedName>
    <definedName name="GCSUBLDG">Bldg_Name!$K$2:$K$109</definedName>
    <definedName name="GGC" localSheetId="7">Bldg_Name!$L$3:$L$1644</definedName>
    <definedName name="GGC" localSheetId="5">'TAB 5 Project Narrative'!#REF!</definedName>
    <definedName name="GGC">'TAB 1 Project ID &amp; Exec Summary'!$W$2:$W$3</definedName>
    <definedName name="GGC_campus">#REF!</definedName>
    <definedName name="GGCBLDG">Bldg_Name!$L$2:$L$20</definedName>
    <definedName name="GHC" localSheetId="7">Bldg_Name!$M$3:$M$1644</definedName>
    <definedName name="GHC" localSheetId="5">'TAB 5 Project Narrative'!#REF!</definedName>
    <definedName name="GHC">'TAB 1 Project ID &amp; Exec Summary'!$X$2:$X$5</definedName>
    <definedName name="GHC_campus">#REF!</definedName>
    <definedName name="GHCBLDG">Bldg_Name!$M$2:$M$29</definedName>
    <definedName name="GIT" localSheetId="7">Bldg_Name!$N$3:$N$1644</definedName>
    <definedName name="GIT" localSheetId="5">'TAB 5 Project Narrative'!#REF!</definedName>
    <definedName name="GIT">'TAB 1 Project ID &amp; Exec Summary'!$Y$2:$Y$4</definedName>
    <definedName name="GIT_campus">#REF!</definedName>
    <definedName name="GITBLDG">Bldg_Name!$N$2:$N$254</definedName>
    <definedName name="GSC" localSheetId="7">Bldg_Name!$R$3:$R$1644</definedName>
    <definedName name="GSC" localSheetId="5">'TAB 5 Project Narrative'!#REF!</definedName>
    <definedName name="GSC">'TAB 1 Project ID &amp; Exec Summary'!$AC$2:$AC$3</definedName>
    <definedName name="GSC_campus">#REF!</definedName>
    <definedName name="GSCBLDG">Bldg_Name!$R$2:$R$43</definedName>
    <definedName name="GSOU" localSheetId="7">Bldg_Name!$O$3:$O$1644</definedName>
    <definedName name="GSOU" localSheetId="5">'TAB 5 Project Narrative'!#REF!</definedName>
    <definedName name="GSOU">'TAB 1 Project ID &amp; Exec Summary'!$Z$2:$Z$5</definedName>
    <definedName name="GSOU_campus">#REF!</definedName>
    <definedName name="GSOUBLDG">Bldg_Name!$O$2:$O$276</definedName>
    <definedName name="GSU" localSheetId="7">Bldg_Name!$Q$3:$Q$1644</definedName>
    <definedName name="GSU" localSheetId="5">'TAB 5 Project Narrative'!#REF!</definedName>
    <definedName name="GSU">'TAB 1 Project ID &amp; Exec Summary'!$AB$2:$AB$7</definedName>
    <definedName name="GSU_campus">#REF!</definedName>
    <definedName name="GSUBLDG">Bldg_Name!$Q$2:$Q$148</definedName>
    <definedName name="GSW" localSheetId="7">Bldg_Name!$P$3:$P$1644</definedName>
    <definedName name="GSW" localSheetId="5">'TAB 5 Project Narrative'!#REF!</definedName>
    <definedName name="GSW">'TAB 1 Project ID &amp; Exec Summary'!$AA$2:$AA$3</definedName>
    <definedName name="GSW_campus">#REF!</definedName>
    <definedName name="GSWBLDG">Bldg_Name!$P$2:$P$41</definedName>
    <definedName name="Institution">#REF!</definedName>
    <definedName name="Institution_Acronym">#REF!</definedName>
    <definedName name="Institution_Name">#REF!</definedName>
    <definedName name="KSU" localSheetId="7">Bldg_Name!$S$3:$S$1644</definedName>
    <definedName name="KSU" localSheetId="5">'TAB 5 Project Narrative'!#REF!</definedName>
    <definedName name="KSU">'TAB 1 Project ID &amp; Exec Summary'!$AD$2:$AD$4</definedName>
    <definedName name="KSU_campus">#REF!</definedName>
    <definedName name="KSUBLDG">Bldg_Name!$S$2:$S$127</definedName>
    <definedName name="Large_Cap">'TAB 1 Project ID &amp; Exec Summary'!$N$35:$N$37</definedName>
    <definedName name="LC_Const_Yr_Range">'TAB 1 Project ID &amp; Exec Summary'!#REF!</definedName>
    <definedName name="LC_FY_Const">'TAB 1 Project ID &amp; Exec Summary'!#REF!</definedName>
    <definedName name="Life_Cycle_Elements">#REF!</definedName>
    <definedName name="Main__Tifton">#REF!</definedName>
    <definedName name="MGA" localSheetId="7">Bldg_Name!$T$3:$T$1644</definedName>
    <definedName name="MGA" localSheetId="5">'TAB 5 Project Narrative'!#REF!</definedName>
    <definedName name="MGA">'TAB 1 Project ID &amp; Exec Summary'!$AE$2:$AE$7</definedName>
    <definedName name="MGA_campus">#REF!</definedName>
    <definedName name="MGABLDG">Bldg_Name!$T$2:$T$75</definedName>
    <definedName name="NGO_Const_Yr_Range">#REF!</definedName>
    <definedName name="NGO_FY_CONST">'TAB 1 Project ID &amp; Exec Summary'!#REF!</definedName>
    <definedName name="Non_GO_Bond">'TAB 1 Project ID &amp; Exec Summary'!$P$35:$P$38</definedName>
    <definedName name="_xlnm.Print_Area" localSheetId="8">'Fall 20 FIDC'!$O$1</definedName>
    <definedName name="_xlnm.Print_Area" localSheetId="6">'Open Tab'!$A$1</definedName>
    <definedName name="_xlnm.Print_Area" localSheetId="0">'Reference + Summary Copy'!$B$5:$H$64</definedName>
    <definedName name="_xlnm.Print_Area" localSheetId="1">'TAB 1 Project ID &amp; Exec Summary'!$A$1:$K$57</definedName>
    <definedName name="_xlnm.Print_Area" localSheetId="2">'TAB 2 Project Specifications'!$A$1:$O$105</definedName>
    <definedName name="_xlnm.Print_Area" localSheetId="3">'TAB 3 Project Cost'!$A$1:$I$95</definedName>
    <definedName name="_xlnm.Print_Area" localSheetId="4">'TAB 4 Project Funding'!$A$1:$L$40</definedName>
    <definedName name="_xlnm.Print_Area" localSheetId="5">'TAB 5 Project Narrative'!$A$1:$I$26</definedName>
    <definedName name="project_type">#REF!</definedName>
    <definedName name="RoomUseCodes">#REF!</definedName>
    <definedName name="SC_Const_Yr_Range">#REF!</definedName>
    <definedName name="SC_FY_Const">'TAB 1 Project ID &amp; Exec Summary'!#REF!</definedName>
    <definedName name="SGA" localSheetId="1">'TAB 1 Project ID &amp; Exec Summary'!$AG$2:$AG$4</definedName>
    <definedName name="SGA">Bldg_Name!$V$3:$V$1644</definedName>
    <definedName name="SGABLDG">Bldg_Name!$V$2:$V$36</definedName>
    <definedName name="SGSC" localSheetId="5">'TAB 5 Project Narrative'!#REF!</definedName>
    <definedName name="SGSC">'TAB 1 Project ID &amp; Exec Summary'!$AG$3:$AG$5</definedName>
    <definedName name="SGSC_campus">#REF!</definedName>
    <definedName name="Small_Cap">'TAB 1 Project ID &amp; Exec Summary'!$O$35:$O$38</definedName>
    <definedName name="SSU" localSheetId="7">Bldg_Name!$U$3:$U$1644</definedName>
    <definedName name="SSU" localSheetId="5">'TAB 5 Project Narrative'!#REF!</definedName>
    <definedName name="SSU">'TAB 1 Project ID &amp; Exec Summary'!$AF$2:$AF$3</definedName>
    <definedName name="SSU_campus">#REF!</definedName>
    <definedName name="SSUBLDG">Bldg_Name!$U$2:$U$50</definedName>
    <definedName name="UGA" localSheetId="7">Bldg_Name!$W$3:$W$1644</definedName>
    <definedName name="UGA" localSheetId="5">'TAB 5 Project Narrative'!#REF!</definedName>
    <definedName name="UGA">'TAB 1 Project ID &amp; Exec Summary'!$AH$2:$AH$8</definedName>
    <definedName name="UGA_campus">#REF!</definedName>
    <definedName name="UGABLDG">Bldg_Name!$W$2:$W$1644</definedName>
    <definedName name="UNG" localSheetId="7">Bldg_Name!$X$3:$X$1644</definedName>
    <definedName name="UNG" localSheetId="5">'TAB 5 Project Narrative'!#REF!</definedName>
    <definedName name="UNG">'TAB 1 Project ID &amp; Exec Summary'!$AI$2:$AI$7</definedName>
    <definedName name="UNG_campus">#REF!</definedName>
    <definedName name="UNG_other">#REF!</definedName>
    <definedName name="UNGBLDG">Bldg_Name!$X$2:$X$110</definedName>
    <definedName name="UWG" localSheetId="7">Bldg_Name!$Y$3:$Y$1644</definedName>
    <definedName name="UWG" localSheetId="5">'TAB 5 Project Narrative'!#REF!</definedName>
    <definedName name="UWG">'TAB 1 Project ID &amp; Exec Summary'!$AJ$2:$AJ$4</definedName>
    <definedName name="UWG_campus">#REF!</definedName>
    <definedName name="UWG_other">#REF!</definedName>
    <definedName name="UWGBLDG">Bldg_Name!$Y$2:$Y$123</definedName>
    <definedName name="VSU" localSheetId="7">Bldg_Name!$Z$3:$Z$1644</definedName>
    <definedName name="VSU" localSheetId="5">'TAB 5 Project Narrative'!#REF!</definedName>
    <definedName name="VSU">'TAB 1 Project ID &amp; Exec Summary'!$AK$2:$AK$4</definedName>
    <definedName name="VSU_campus">#REF!</definedName>
    <definedName name="VSUBLDG">Bldg_Name!$Z$2:$Z$92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9" i="13" l="1"/>
  <c r="C69" i="13" l="1"/>
  <c r="D69" i="13"/>
  <c r="E69" i="13"/>
  <c r="F69" i="13"/>
  <c r="H69" i="13"/>
  <c r="I69" i="13"/>
  <c r="F31" i="29"/>
  <c r="B28" i="29"/>
  <c r="S43" i="2"/>
  <c r="T45" i="2"/>
  <c r="S45" i="2"/>
  <c r="U43" i="2"/>
  <c r="T16" i="2"/>
  <c r="T1" i="13" l="1"/>
  <c r="S1" i="13"/>
  <c r="R1" i="13"/>
  <c r="Q1" i="13"/>
  <c r="P1" i="13"/>
  <c r="D2" i="31"/>
  <c r="E64" i="2"/>
  <c r="D2" i="29"/>
  <c r="E2" i="2"/>
  <c r="F72" i="1"/>
  <c r="F2" i="1"/>
  <c r="B42" i="29" l="1"/>
  <c r="D33" i="29"/>
  <c r="B25" i="29"/>
  <c r="D35" i="29"/>
  <c r="D34" i="29"/>
  <c r="B33" i="29"/>
  <c r="G25" i="29"/>
  <c r="FL1" i="13"/>
  <c r="FJ1" i="13"/>
  <c r="L11" i="21"/>
  <c r="FR1" i="13"/>
  <c r="FQ1" i="13"/>
  <c r="FM1" i="13"/>
  <c r="FG1" i="13"/>
  <c r="FF1" i="13"/>
  <c r="FE1" i="13"/>
  <c r="FD1" i="13"/>
  <c r="FC1" i="13"/>
  <c r="FB1" i="13"/>
  <c r="FA1" i="13"/>
  <c r="EZ1" i="13"/>
  <c r="EY1" i="13"/>
  <c r="EX1" i="13"/>
  <c r="EW1" i="13"/>
  <c r="EV1" i="13"/>
  <c r="EU1" i="13"/>
  <c r="ET1" i="13"/>
  <c r="ES1" i="13"/>
  <c r="ER1" i="13"/>
  <c r="EQ1" i="13"/>
  <c r="EP1" i="13"/>
  <c r="EO1" i="13"/>
  <c r="EN1" i="13"/>
  <c r="CZ1" i="13"/>
  <c r="CX1" i="13"/>
  <c r="CR1" i="13"/>
  <c r="CQ1" i="13"/>
  <c r="CP1" i="13"/>
  <c r="CO1" i="13"/>
  <c r="CN1" i="13"/>
  <c r="CM1" i="13"/>
  <c r="CL1" i="13"/>
  <c r="CK1" i="13"/>
  <c r="CJ1" i="13"/>
  <c r="CD1" i="13"/>
  <c r="BX1" i="13"/>
  <c r="BV1" i="13"/>
  <c r="BT1" i="13"/>
  <c r="BS1" i="13"/>
  <c r="BQ1" i="13"/>
  <c r="BN1" i="13"/>
  <c r="BL1" i="13"/>
  <c r="BJ1" i="13"/>
  <c r="BI1" i="13"/>
  <c r="BG1" i="13"/>
  <c r="BP1" i="13"/>
  <c r="BB1" i="13"/>
  <c r="AR1" i="13"/>
  <c r="AQ1" i="13"/>
  <c r="AP1" i="13"/>
  <c r="AO1" i="13"/>
  <c r="AN1" i="13"/>
  <c r="AM1" i="13"/>
  <c r="AL1" i="13"/>
  <c r="AA1" i="13"/>
  <c r="U1" i="13"/>
  <c r="H1" i="13"/>
  <c r="F1" i="13"/>
  <c r="H22" i="21" l="1"/>
  <c r="I25" i="29"/>
  <c r="E34" i="29" s="1"/>
  <c r="U7" i="1"/>
  <c r="E61" i="1" s="1"/>
  <c r="U6" i="1"/>
  <c r="E44" i="1" s="1"/>
  <c r="O71" i="1"/>
  <c r="I38" i="21"/>
  <c r="I37" i="21"/>
  <c r="O67" i="1"/>
  <c r="N67" i="1"/>
  <c r="M67" i="1"/>
  <c r="L67" i="1"/>
  <c r="K67" i="1"/>
  <c r="J67" i="1"/>
  <c r="I67" i="1"/>
  <c r="H67" i="1"/>
  <c r="G67" i="1"/>
  <c r="F67" i="1"/>
  <c r="E67" i="1"/>
  <c r="D67" i="1"/>
  <c r="C67" i="1"/>
  <c r="B67" i="1"/>
  <c r="C60" i="1"/>
  <c r="C58" i="1"/>
  <c r="C56" i="1"/>
  <c r="C65" i="1"/>
  <c r="C64" i="1"/>
  <c r="B65" i="1"/>
  <c r="B64" i="1"/>
  <c r="B63" i="1"/>
  <c r="B62" i="1"/>
  <c r="N63" i="1"/>
  <c r="M63" i="1"/>
  <c r="L63" i="1"/>
  <c r="K63" i="1"/>
  <c r="J63" i="1"/>
  <c r="I63" i="1"/>
  <c r="H63" i="1"/>
  <c r="G63" i="1"/>
  <c r="F63" i="1"/>
  <c r="E63" i="1"/>
  <c r="D63" i="1"/>
  <c r="N62" i="1"/>
  <c r="M62" i="1"/>
  <c r="L62" i="1"/>
  <c r="K62" i="1"/>
  <c r="J62" i="1"/>
  <c r="I62" i="1"/>
  <c r="H62" i="1"/>
  <c r="G62" i="1"/>
  <c r="F62" i="1"/>
  <c r="E62" i="1"/>
  <c r="D62" i="1"/>
  <c r="H60" i="1"/>
  <c r="F60" i="1"/>
  <c r="E60" i="1"/>
  <c r="E58" i="1"/>
  <c r="K60" i="1"/>
  <c r="K58" i="1"/>
  <c r="K56" i="1"/>
  <c r="N60" i="1"/>
  <c r="N58" i="1"/>
  <c r="N56" i="1"/>
  <c r="L54" i="1"/>
  <c r="K53" i="1"/>
  <c r="E24" i="1"/>
  <c r="N46" i="1"/>
  <c r="M46" i="1"/>
  <c r="L46" i="1"/>
  <c r="K46" i="1"/>
  <c r="J46" i="1"/>
  <c r="I46" i="1"/>
  <c r="H46" i="1"/>
  <c r="G46" i="1"/>
  <c r="F46" i="1"/>
  <c r="E46" i="1"/>
  <c r="D46" i="1"/>
  <c r="N45" i="1"/>
  <c r="M45" i="1"/>
  <c r="L45" i="1"/>
  <c r="K45" i="1"/>
  <c r="J45" i="1"/>
  <c r="I45" i="1"/>
  <c r="H45" i="1"/>
  <c r="G45" i="1"/>
  <c r="F45" i="1"/>
  <c r="E45" i="1"/>
  <c r="D45" i="1"/>
  <c r="O50" i="1"/>
  <c r="N50" i="1"/>
  <c r="M50" i="1"/>
  <c r="L50" i="1"/>
  <c r="K50" i="1"/>
  <c r="J50" i="1"/>
  <c r="I50" i="1"/>
  <c r="H50" i="1"/>
  <c r="G50" i="1"/>
  <c r="F50" i="1"/>
  <c r="E50" i="1"/>
  <c r="D50" i="1"/>
  <c r="C50" i="1"/>
  <c r="B50" i="1"/>
  <c r="C48" i="1"/>
  <c r="C47" i="1"/>
  <c r="B48" i="1"/>
  <c r="B47" i="1"/>
  <c r="B46" i="1"/>
  <c r="B45" i="1"/>
  <c r="C43" i="1"/>
  <c r="C41" i="1"/>
  <c r="C39" i="1"/>
  <c r="E41" i="1"/>
  <c r="F43" i="1"/>
  <c r="E43" i="1"/>
  <c r="H43" i="1"/>
  <c r="N43" i="1"/>
  <c r="N42" i="1"/>
  <c r="N41" i="1"/>
  <c r="N40" i="1"/>
  <c r="N39" i="1"/>
  <c r="K43" i="1"/>
  <c r="K42" i="1"/>
  <c r="K41" i="1"/>
  <c r="K40" i="1"/>
  <c r="K39" i="1"/>
  <c r="L37" i="1"/>
  <c r="K36" i="1"/>
  <c r="O33" i="1"/>
  <c r="N33" i="1"/>
  <c r="M33" i="1"/>
  <c r="L33" i="1"/>
  <c r="K33" i="1"/>
  <c r="J33" i="1"/>
  <c r="I33" i="1"/>
  <c r="H33" i="1"/>
  <c r="G33" i="1"/>
  <c r="F33" i="1"/>
  <c r="E33" i="1"/>
  <c r="D33" i="1"/>
  <c r="C33" i="1"/>
  <c r="B33" i="1"/>
  <c r="N29" i="1"/>
  <c r="M29" i="1"/>
  <c r="L29" i="1"/>
  <c r="K29" i="1"/>
  <c r="J29" i="1"/>
  <c r="I29" i="1"/>
  <c r="H29" i="1"/>
  <c r="G29" i="1"/>
  <c r="F29" i="1"/>
  <c r="E29" i="1"/>
  <c r="D29" i="1"/>
  <c r="N28" i="1"/>
  <c r="M28" i="1"/>
  <c r="L28" i="1"/>
  <c r="K28" i="1"/>
  <c r="J28" i="1"/>
  <c r="I28" i="1"/>
  <c r="H28" i="1"/>
  <c r="G28" i="1"/>
  <c r="F28" i="1"/>
  <c r="E28" i="1"/>
  <c r="D28" i="1"/>
  <c r="C31" i="1"/>
  <c r="C30" i="1"/>
  <c r="B31" i="1"/>
  <c r="B30" i="1"/>
  <c r="B29" i="1"/>
  <c r="B28" i="1"/>
  <c r="C22" i="1"/>
  <c r="C24" i="1"/>
  <c r="C26" i="1"/>
  <c r="F26" i="1"/>
  <c r="E26" i="1"/>
  <c r="H26" i="1"/>
  <c r="K22" i="1"/>
  <c r="K24" i="1"/>
  <c r="K26" i="1"/>
  <c r="N26" i="1"/>
  <c r="N24" i="1"/>
  <c r="N22" i="1"/>
  <c r="L20" i="1"/>
  <c r="K19" i="1"/>
  <c r="AN64" i="1"/>
  <c r="AO63" i="1"/>
  <c r="AE61" i="1"/>
  <c r="AL60" i="1"/>
  <c r="AN47" i="1"/>
  <c r="AO46" i="1"/>
  <c r="AE44" i="1"/>
  <c r="AL43" i="1"/>
  <c r="AN30" i="1"/>
  <c r="AO29" i="1"/>
  <c r="AE27" i="1"/>
  <c r="AL26" i="1"/>
  <c r="G64" i="2"/>
  <c r="I38" i="2"/>
  <c r="I37" i="2"/>
  <c r="N64" i="1"/>
  <c r="L60" i="1"/>
  <c r="N47" i="1"/>
  <c r="L43" i="1"/>
  <c r="N30" i="1"/>
  <c r="L26" i="1"/>
  <c r="B3717" i="36"/>
  <c r="B3716" i="36"/>
  <c r="B3715" i="36"/>
  <c r="B3714" i="36"/>
  <c r="B3713" i="36"/>
  <c r="B3712" i="36"/>
  <c r="B3711" i="36"/>
  <c r="B3710" i="36"/>
  <c r="B3709" i="36"/>
  <c r="B3708" i="36"/>
  <c r="B3707" i="36"/>
  <c r="B3706" i="36"/>
  <c r="B3705" i="36"/>
  <c r="B3704" i="36"/>
  <c r="B3703" i="36"/>
  <c r="B3702" i="36"/>
  <c r="B3701" i="36"/>
  <c r="B3700" i="36"/>
  <c r="B3699" i="36"/>
  <c r="B3698" i="36"/>
  <c r="B3697" i="36"/>
  <c r="B3696" i="36"/>
  <c r="B3695" i="36"/>
  <c r="B3694" i="36"/>
  <c r="B3693" i="36"/>
  <c r="B3692" i="36"/>
  <c r="B3691" i="36"/>
  <c r="B3690" i="36"/>
  <c r="B3689" i="36"/>
  <c r="B3688" i="36"/>
  <c r="B3687" i="36"/>
  <c r="B3686" i="36"/>
  <c r="B3685" i="36"/>
  <c r="B3684" i="36"/>
  <c r="B3683" i="36"/>
  <c r="B3682" i="36"/>
  <c r="B3681" i="36"/>
  <c r="B3680" i="36"/>
  <c r="B3679" i="36"/>
  <c r="B3678" i="36"/>
  <c r="B3677" i="36"/>
  <c r="B3676" i="36"/>
  <c r="B3675" i="36"/>
  <c r="B3674" i="36"/>
  <c r="B3673" i="36"/>
  <c r="B3672" i="36"/>
  <c r="B3671" i="36"/>
  <c r="B3670" i="36"/>
  <c r="B3669" i="36"/>
  <c r="B3668" i="36"/>
  <c r="B3667" i="36"/>
  <c r="B3666" i="36"/>
  <c r="B3665" i="36"/>
  <c r="B3664" i="36"/>
  <c r="B3663" i="36"/>
  <c r="B3662" i="36"/>
  <c r="B3661" i="36"/>
  <c r="B3660" i="36"/>
  <c r="B3659" i="36"/>
  <c r="B3658" i="36"/>
  <c r="B3657" i="36"/>
  <c r="B3656" i="36"/>
  <c r="B3655" i="36"/>
  <c r="B3654" i="36"/>
  <c r="B3653" i="36"/>
  <c r="B3652" i="36"/>
  <c r="B3651" i="36"/>
  <c r="B3650" i="36"/>
  <c r="B3649" i="36"/>
  <c r="B3648" i="36"/>
  <c r="B3647" i="36"/>
  <c r="B3646" i="36"/>
  <c r="B3645" i="36"/>
  <c r="B3644" i="36"/>
  <c r="B3643" i="36"/>
  <c r="B3642" i="36"/>
  <c r="B3641" i="36"/>
  <c r="B3640" i="36"/>
  <c r="B3639" i="36"/>
  <c r="B3638" i="36"/>
  <c r="B3637" i="36"/>
  <c r="B3636" i="36"/>
  <c r="B3635" i="36"/>
  <c r="B3634" i="36"/>
  <c r="B3633" i="36"/>
  <c r="B3632" i="36"/>
  <c r="B3631" i="36"/>
  <c r="B3630" i="36"/>
  <c r="B3629" i="36"/>
  <c r="B3628" i="36"/>
  <c r="B3627" i="36"/>
  <c r="B3626" i="36"/>
  <c r="B3625" i="36"/>
  <c r="B3624" i="36"/>
  <c r="B3623" i="36"/>
  <c r="B3622" i="36"/>
  <c r="B3621" i="36"/>
  <c r="B3620" i="36"/>
  <c r="B3619" i="36"/>
  <c r="B3618" i="36"/>
  <c r="B3617" i="36"/>
  <c r="B3616" i="36"/>
  <c r="B3615" i="36"/>
  <c r="B3614" i="36"/>
  <c r="B3613" i="36"/>
  <c r="B3612" i="36"/>
  <c r="B3611" i="36"/>
  <c r="B3610" i="36"/>
  <c r="B3609" i="36"/>
  <c r="B3608" i="36"/>
  <c r="B3607" i="36"/>
  <c r="B3606" i="36"/>
  <c r="B3605" i="36"/>
  <c r="B3604" i="36"/>
  <c r="B3603" i="36"/>
  <c r="B3602" i="36"/>
  <c r="B3601" i="36"/>
  <c r="B3600" i="36"/>
  <c r="B3599" i="36"/>
  <c r="B3598" i="36"/>
  <c r="B3597" i="36"/>
  <c r="B3596" i="36"/>
  <c r="B3595" i="36"/>
  <c r="B3594" i="36"/>
  <c r="B3593" i="36"/>
  <c r="B3592" i="36"/>
  <c r="B3591" i="36"/>
  <c r="B3590" i="36"/>
  <c r="B3589" i="36"/>
  <c r="B3588" i="36"/>
  <c r="B3587" i="36"/>
  <c r="B3586" i="36"/>
  <c r="B3585" i="36"/>
  <c r="B3584" i="36"/>
  <c r="B3583" i="36"/>
  <c r="B3582" i="36"/>
  <c r="B3581" i="36"/>
  <c r="B3580" i="36"/>
  <c r="B3579" i="36"/>
  <c r="B3578" i="36"/>
  <c r="B3577" i="36"/>
  <c r="B3576" i="36"/>
  <c r="B3575" i="36"/>
  <c r="B3574" i="36"/>
  <c r="B3573" i="36"/>
  <c r="B3572" i="36"/>
  <c r="B3571" i="36"/>
  <c r="B3570" i="36"/>
  <c r="B3569" i="36"/>
  <c r="B3568" i="36"/>
  <c r="B3567" i="36"/>
  <c r="B3566" i="36"/>
  <c r="B3565" i="36"/>
  <c r="B3564" i="36"/>
  <c r="B3563" i="36"/>
  <c r="B3562" i="36"/>
  <c r="B3561" i="36"/>
  <c r="B3560" i="36"/>
  <c r="B3559" i="36"/>
  <c r="B3558" i="36"/>
  <c r="B3557" i="36"/>
  <c r="B3556" i="36"/>
  <c r="B3555" i="36"/>
  <c r="B3554" i="36"/>
  <c r="B3553" i="36"/>
  <c r="B3552" i="36"/>
  <c r="B3551" i="36"/>
  <c r="B3550" i="36"/>
  <c r="B3549" i="36"/>
  <c r="B3548" i="36"/>
  <c r="B3547" i="36"/>
  <c r="B3546" i="36"/>
  <c r="B3545" i="36"/>
  <c r="B3544" i="36"/>
  <c r="B3543" i="36"/>
  <c r="B3542" i="36"/>
  <c r="B3541" i="36"/>
  <c r="B3540" i="36"/>
  <c r="B3539" i="36"/>
  <c r="B3538" i="36"/>
  <c r="B3537" i="36"/>
  <c r="B3536" i="36"/>
  <c r="B3535" i="36"/>
  <c r="B3534" i="36"/>
  <c r="B3533" i="36"/>
  <c r="B3532" i="36"/>
  <c r="B3531" i="36"/>
  <c r="B3530" i="36"/>
  <c r="B3529" i="36"/>
  <c r="B3528" i="36"/>
  <c r="B3527" i="36"/>
  <c r="B3526" i="36"/>
  <c r="B3525" i="36"/>
  <c r="B3524" i="36"/>
  <c r="B3523" i="36"/>
  <c r="B3522" i="36"/>
  <c r="B3521" i="36"/>
  <c r="B3520" i="36"/>
  <c r="B3519" i="36"/>
  <c r="B3518" i="36"/>
  <c r="B3517" i="36"/>
  <c r="B3516" i="36"/>
  <c r="B3515" i="36"/>
  <c r="B3514" i="36"/>
  <c r="B3513" i="36"/>
  <c r="B3512" i="36"/>
  <c r="B3511" i="36"/>
  <c r="B3510" i="36"/>
  <c r="B3509" i="36"/>
  <c r="B3508" i="36"/>
  <c r="B3507" i="36"/>
  <c r="B3506" i="36"/>
  <c r="B3505" i="36"/>
  <c r="B3504" i="36"/>
  <c r="B3503" i="36"/>
  <c r="B3502" i="36"/>
  <c r="B3501" i="36"/>
  <c r="B3500" i="36"/>
  <c r="B3499" i="36"/>
  <c r="B3498" i="36"/>
  <c r="B3497" i="36"/>
  <c r="B3496" i="36"/>
  <c r="B3495" i="36"/>
  <c r="B3494" i="36"/>
  <c r="B3493" i="36"/>
  <c r="B3492" i="36"/>
  <c r="B3491" i="36"/>
  <c r="B3490" i="36"/>
  <c r="B3489" i="36"/>
  <c r="B3488" i="36"/>
  <c r="B3487" i="36"/>
  <c r="B3486" i="36"/>
  <c r="B3485" i="36"/>
  <c r="B3484" i="36"/>
  <c r="B3483" i="36"/>
  <c r="B3482" i="36"/>
  <c r="B3481" i="36"/>
  <c r="B3480" i="36"/>
  <c r="B3479" i="36"/>
  <c r="B3478" i="36"/>
  <c r="B3477" i="36"/>
  <c r="B3476" i="36"/>
  <c r="B3475" i="36"/>
  <c r="B3474" i="36"/>
  <c r="B3473" i="36"/>
  <c r="B3472" i="36"/>
  <c r="B3471" i="36"/>
  <c r="B3470" i="36"/>
  <c r="B3469" i="36"/>
  <c r="B3468" i="36"/>
  <c r="B3467" i="36"/>
  <c r="B3466" i="36"/>
  <c r="B3465" i="36"/>
  <c r="B3464" i="36"/>
  <c r="B3463" i="36"/>
  <c r="B3462" i="36"/>
  <c r="B3461" i="36"/>
  <c r="B3460" i="36"/>
  <c r="B3459" i="36"/>
  <c r="B3458" i="36"/>
  <c r="B3457" i="36"/>
  <c r="B3456" i="36"/>
  <c r="B3455" i="36"/>
  <c r="B3454" i="36"/>
  <c r="B3453" i="36"/>
  <c r="B3452" i="36"/>
  <c r="B3451" i="36"/>
  <c r="B3450" i="36"/>
  <c r="B3449" i="36"/>
  <c r="B3448" i="36"/>
  <c r="B3447" i="36"/>
  <c r="B3446" i="36"/>
  <c r="B3445" i="36"/>
  <c r="B3444" i="36"/>
  <c r="B3443" i="36"/>
  <c r="B3442" i="36"/>
  <c r="B3441" i="36"/>
  <c r="B3440" i="36"/>
  <c r="B3439" i="36"/>
  <c r="B3438" i="36"/>
  <c r="B3437" i="36"/>
  <c r="B3436" i="36"/>
  <c r="B3435" i="36"/>
  <c r="B3434" i="36"/>
  <c r="B3433" i="36"/>
  <c r="B3432" i="36"/>
  <c r="B3431" i="36"/>
  <c r="B3430" i="36"/>
  <c r="B3429" i="36"/>
  <c r="B3428" i="36"/>
  <c r="B3427" i="36"/>
  <c r="B3426" i="36"/>
  <c r="B3425" i="36"/>
  <c r="B3424" i="36"/>
  <c r="B3423" i="36"/>
  <c r="B3422" i="36"/>
  <c r="B3421" i="36"/>
  <c r="B3420" i="36"/>
  <c r="B3419" i="36"/>
  <c r="B3418" i="36"/>
  <c r="B3417" i="36"/>
  <c r="B3416" i="36"/>
  <c r="B3415" i="36"/>
  <c r="B3414" i="36"/>
  <c r="B3413" i="36"/>
  <c r="B3412" i="36"/>
  <c r="B3411" i="36"/>
  <c r="B3410" i="36"/>
  <c r="B3409" i="36"/>
  <c r="B3408" i="36"/>
  <c r="B3407" i="36"/>
  <c r="B3406" i="36"/>
  <c r="B3405" i="36"/>
  <c r="B3404" i="36"/>
  <c r="B3403" i="36"/>
  <c r="B3402" i="36"/>
  <c r="B3401" i="36"/>
  <c r="B3400" i="36"/>
  <c r="B3399" i="36"/>
  <c r="B3398" i="36"/>
  <c r="B3397" i="36"/>
  <c r="B3396" i="36"/>
  <c r="B3395" i="36"/>
  <c r="B3394" i="36"/>
  <c r="B3393" i="36"/>
  <c r="B3392" i="36"/>
  <c r="B3391" i="36"/>
  <c r="B3390" i="36"/>
  <c r="B3389" i="36"/>
  <c r="B3388" i="36"/>
  <c r="B3387" i="36"/>
  <c r="B3386" i="36"/>
  <c r="B3385" i="36"/>
  <c r="B3384" i="36"/>
  <c r="B3383" i="36"/>
  <c r="B3382" i="36"/>
  <c r="B3381" i="36"/>
  <c r="B3380" i="36"/>
  <c r="B3379" i="36"/>
  <c r="B3378" i="36"/>
  <c r="B3377" i="36"/>
  <c r="B3376" i="36"/>
  <c r="B3375" i="36"/>
  <c r="B3374" i="36"/>
  <c r="B3373" i="36"/>
  <c r="B3372" i="36"/>
  <c r="B3371" i="36"/>
  <c r="B3370" i="36"/>
  <c r="B3369" i="36"/>
  <c r="B3368" i="36"/>
  <c r="B3367" i="36"/>
  <c r="B3366" i="36"/>
  <c r="B3365" i="36"/>
  <c r="B3364" i="36"/>
  <c r="B3363" i="36"/>
  <c r="B3362" i="36"/>
  <c r="B3361" i="36"/>
  <c r="B3360" i="36"/>
  <c r="B3359" i="36"/>
  <c r="B3358" i="36"/>
  <c r="B3357" i="36"/>
  <c r="B3356" i="36"/>
  <c r="B3355" i="36"/>
  <c r="B3354" i="36"/>
  <c r="B3353" i="36"/>
  <c r="B3352" i="36"/>
  <c r="B3351" i="36"/>
  <c r="B3350" i="36"/>
  <c r="B3349" i="36"/>
  <c r="B3348" i="36"/>
  <c r="B3347" i="36"/>
  <c r="B3346" i="36"/>
  <c r="B3345" i="36"/>
  <c r="B3344" i="36"/>
  <c r="B3343" i="36"/>
  <c r="B3342" i="36"/>
  <c r="B3341" i="36"/>
  <c r="B3340" i="36"/>
  <c r="B3339" i="36"/>
  <c r="B3338" i="36"/>
  <c r="B3337" i="36"/>
  <c r="B3336" i="36"/>
  <c r="B3335" i="36"/>
  <c r="B3334" i="36"/>
  <c r="B3333" i="36"/>
  <c r="B3332" i="36"/>
  <c r="B3331" i="36"/>
  <c r="B3330" i="36"/>
  <c r="B3329" i="36"/>
  <c r="B3328" i="36"/>
  <c r="B3327" i="36"/>
  <c r="B3326" i="36"/>
  <c r="B3325" i="36"/>
  <c r="B3324" i="36"/>
  <c r="B3323" i="36"/>
  <c r="B3322" i="36"/>
  <c r="B3321" i="36"/>
  <c r="B3320" i="36"/>
  <c r="B3319" i="36"/>
  <c r="B3318" i="36"/>
  <c r="B3317" i="36"/>
  <c r="B3316" i="36"/>
  <c r="B3315" i="36"/>
  <c r="B3314" i="36"/>
  <c r="B3313" i="36"/>
  <c r="B3312" i="36"/>
  <c r="B3311" i="36"/>
  <c r="B3310" i="36"/>
  <c r="B3309" i="36"/>
  <c r="B3308" i="36"/>
  <c r="B3307" i="36"/>
  <c r="B3306" i="36"/>
  <c r="B3305" i="36"/>
  <c r="B3304" i="36"/>
  <c r="B3303" i="36"/>
  <c r="B3302" i="36"/>
  <c r="B3301" i="36"/>
  <c r="B3300" i="36"/>
  <c r="B3299" i="36"/>
  <c r="B3298" i="36"/>
  <c r="B3297" i="36"/>
  <c r="B3296" i="36"/>
  <c r="B3295" i="36"/>
  <c r="B3294" i="36"/>
  <c r="B3293" i="36"/>
  <c r="B3292" i="36"/>
  <c r="B3291" i="36"/>
  <c r="B3290" i="36"/>
  <c r="B3289" i="36"/>
  <c r="B3288" i="36"/>
  <c r="B3287" i="36"/>
  <c r="B3286" i="36"/>
  <c r="B3285" i="36"/>
  <c r="B3284" i="36"/>
  <c r="B3283" i="36"/>
  <c r="B3282" i="36"/>
  <c r="B3281" i="36"/>
  <c r="B3280" i="36"/>
  <c r="B3279" i="36"/>
  <c r="B3278" i="36"/>
  <c r="B3277" i="36"/>
  <c r="B3276" i="36"/>
  <c r="B3275" i="36"/>
  <c r="B3274" i="36"/>
  <c r="B3273" i="36"/>
  <c r="B3272" i="36"/>
  <c r="B3271" i="36"/>
  <c r="B3270" i="36"/>
  <c r="B3269" i="36"/>
  <c r="B3268" i="36"/>
  <c r="B3267" i="36"/>
  <c r="B3266" i="36"/>
  <c r="B3265" i="36"/>
  <c r="B3264" i="36"/>
  <c r="B3263" i="36"/>
  <c r="B3262" i="36"/>
  <c r="B3261" i="36"/>
  <c r="B3260" i="36"/>
  <c r="B3259" i="36"/>
  <c r="B3258" i="36"/>
  <c r="B3257" i="36"/>
  <c r="B3256" i="36"/>
  <c r="B3255" i="36"/>
  <c r="B3254" i="36"/>
  <c r="B3253" i="36"/>
  <c r="B3252" i="36"/>
  <c r="B3251" i="36"/>
  <c r="B3250" i="36"/>
  <c r="B3249" i="36"/>
  <c r="B3248" i="36"/>
  <c r="B3247" i="36"/>
  <c r="B3246" i="36"/>
  <c r="B3245" i="36"/>
  <c r="B3244" i="36"/>
  <c r="B3243" i="36"/>
  <c r="B3242" i="36"/>
  <c r="B3241" i="36"/>
  <c r="B3240" i="36"/>
  <c r="B3239" i="36"/>
  <c r="B3238" i="36"/>
  <c r="B3237" i="36"/>
  <c r="B3236" i="36"/>
  <c r="B3235" i="36"/>
  <c r="B3234" i="36"/>
  <c r="B3233" i="36"/>
  <c r="B3232" i="36"/>
  <c r="B3231" i="36"/>
  <c r="B3230" i="36"/>
  <c r="B3229" i="36"/>
  <c r="B3228" i="36"/>
  <c r="B3227" i="36"/>
  <c r="B3226" i="36"/>
  <c r="B3225" i="36"/>
  <c r="B3224" i="36"/>
  <c r="B3223" i="36"/>
  <c r="B3222" i="36"/>
  <c r="B3221" i="36"/>
  <c r="B3220" i="36"/>
  <c r="B3219" i="36"/>
  <c r="B3218" i="36"/>
  <c r="B3217" i="36"/>
  <c r="B3216" i="36"/>
  <c r="B3215" i="36"/>
  <c r="B3214" i="36"/>
  <c r="B3213" i="36"/>
  <c r="B3212" i="36"/>
  <c r="B3211" i="36"/>
  <c r="B3210" i="36"/>
  <c r="B3209" i="36"/>
  <c r="B3208" i="36"/>
  <c r="B3207" i="36"/>
  <c r="B3206" i="36"/>
  <c r="B3205" i="36"/>
  <c r="B3204" i="36"/>
  <c r="B3203" i="36"/>
  <c r="B3202" i="36"/>
  <c r="B3201" i="36"/>
  <c r="B3200" i="36"/>
  <c r="B3199" i="36"/>
  <c r="B3198" i="36"/>
  <c r="B3197" i="36"/>
  <c r="B3196" i="36"/>
  <c r="B3195" i="36"/>
  <c r="B3194" i="36"/>
  <c r="B3193" i="36"/>
  <c r="B3192" i="36"/>
  <c r="B3191" i="36"/>
  <c r="B3190" i="36"/>
  <c r="B3189" i="36"/>
  <c r="B3188" i="36"/>
  <c r="B3187" i="36"/>
  <c r="B3186" i="36"/>
  <c r="B3185" i="36"/>
  <c r="B3184" i="36"/>
  <c r="B3183" i="36"/>
  <c r="B3182" i="36"/>
  <c r="B3181" i="36"/>
  <c r="B3180" i="36"/>
  <c r="B3179" i="36"/>
  <c r="B3178" i="36"/>
  <c r="B3177" i="36"/>
  <c r="B3176" i="36"/>
  <c r="B3175" i="36"/>
  <c r="B3174" i="36"/>
  <c r="B3173" i="36"/>
  <c r="B3172" i="36"/>
  <c r="B3171" i="36"/>
  <c r="B3170" i="36"/>
  <c r="B3169" i="36"/>
  <c r="B3168" i="36"/>
  <c r="B3167" i="36"/>
  <c r="B3166" i="36"/>
  <c r="B3165" i="36"/>
  <c r="B3164" i="36"/>
  <c r="B3163" i="36"/>
  <c r="B3162" i="36"/>
  <c r="B3161" i="36"/>
  <c r="B3160" i="36"/>
  <c r="B3159" i="36"/>
  <c r="B3158" i="36"/>
  <c r="B3157" i="36"/>
  <c r="B3156" i="36"/>
  <c r="B3155" i="36"/>
  <c r="B3154" i="36"/>
  <c r="B3153" i="36"/>
  <c r="B3152" i="36"/>
  <c r="B3151" i="36"/>
  <c r="B3150" i="36"/>
  <c r="B3149" i="36"/>
  <c r="B3148" i="36"/>
  <c r="B3147" i="36"/>
  <c r="B3146" i="36"/>
  <c r="B3145" i="36"/>
  <c r="B3144" i="36"/>
  <c r="B3143" i="36"/>
  <c r="B3142" i="36"/>
  <c r="B3141" i="36"/>
  <c r="B3140" i="36"/>
  <c r="B3139" i="36"/>
  <c r="B3138" i="36"/>
  <c r="B3137" i="36"/>
  <c r="B3136" i="36"/>
  <c r="B3135" i="36"/>
  <c r="B3134" i="36"/>
  <c r="B3133" i="36"/>
  <c r="B3132" i="36"/>
  <c r="B3131" i="36"/>
  <c r="B3130" i="36"/>
  <c r="B3129" i="36"/>
  <c r="B3128" i="36"/>
  <c r="B3127" i="36"/>
  <c r="B3126" i="36"/>
  <c r="B3125" i="36"/>
  <c r="B3124" i="36"/>
  <c r="B3123" i="36"/>
  <c r="B3122" i="36"/>
  <c r="B3121" i="36"/>
  <c r="B3120" i="36"/>
  <c r="B3119" i="36"/>
  <c r="B3118" i="36"/>
  <c r="B3117" i="36"/>
  <c r="B3116" i="36"/>
  <c r="B3115" i="36"/>
  <c r="B3114" i="36"/>
  <c r="B3113" i="36"/>
  <c r="B3112" i="36"/>
  <c r="B3111" i="36"/>
  <c r="B3110" i="36"/>
  <c r="B3109" i="36"/>
  <c r="B3108" i="36"/>
  <c r="B3107" i="36"/>
  <c r="B3106" i="36"/>
  <c r="B3105" i="36"/>
  <c r="B3104" i="36"/>
  <c r="B3103" i="36"/>
  <c r="B3102" i="36"/>
  <c r="B3101" i="36"/>
  <c r="B3100" i="36"/>
  <c r="B3099" i="36"/>
  <c r="B3098" i="36"/>
  <c r="B3097" i="36"/>
  <c r="B3096" i="36"/>
  <c r="B3095" i="36"/>
  <c r="B3094" i="36"/>
  <c r="B3093" i="36"/>
  <c r="B3092" i="36"/>
  <c r="B3091" i="36"/>
  <c r="B3090" i="36"/>
  <c r="B3089" i="36"/>
  <c r="B3088" i="36"/>
  <c r="B3087" i="36"/>
  <c r="B3086" i="36"/>
  <c r="B3085" i="36"/>
  <c r="B3084" i="36"/>
  <c r="B3083" i="36"/>
  <c r="B3082" i="36"/>
  <c r="B3081" i="36"/>
  <c r="B3080" i="36"/>
  <c r="B3079" i="36"/>
  <c r="B3078" i="36"/>
  <c r="B3077" i="36"/>
  <c r="B3076" i="36"/>
  <c r="B3075" i="36"/>
  <c r="B3074" i="36"/>
  <c r="B3073" i="36"/>
  <c r="B3072" i="36"/>
  <c r="B3071" i="36"/>
  <c r="B3070" i="36"/>
  <c r="B3069" i="36"/>
  <c r="B3068" i="36"/>
  <c r="B3067" i="36"/>
  <c r="B3066" i="36"/>
  <c r="B3065" i="36"/>
  <c r="B3064" i="36"/>
  <c r="B3063" i="36"/>
  <c r="B3062" i="36"/>
  <c r="B3061" i="36"/>
  <c r="B3060" i="36"/>
  <c r="B3059" i="36"/>
  <c r="B3058" i="36"/>
  <c r="B3057" i="36"/>
  <c r="B3056" i="36"/>
  <c r="B3055" i="36"/>
  <c r="B3054" i="36"/>
  <c r="B3053" i="36"/>
  <c r="B3052" i="36"/>
  <c r="B3051" i="36"/>
  <c r="B3050" i="36"/>
  <c r="B3049" i="36"/>
  <c r="B3048" i="36"/>
  <c r="B3047" i="36"/>
  <c r="B3046" i="36"/>
  <c r="B3045" i="36"/>
  <c r="B3044" i="36"/>
  <c r="B3043" i="36"/>
  <c r="B3042" i="36"/>
  <c r="B3041" i="36"/>
  <c r="B3040" i="36"/>
  <c r="B3039" i="36"/>
  <c r="B3038" i="36"/>
  <c r="B3037" i="36"/>
  <c r="B3036" i="36"/>
  <c r="B3035" i="36"/>
  <c r="B3034" i="36"/>
  <c r="B3033" i="36"/>
  <c r="B3032" i="36"/>
  <c r="B3031" i="36"/>
  <c r="B3030" i="36"/>
  <c r="B3029" i="36"/>
  <c r="B3028" i="36"/>
  <c r="B3027" i="36"/>
  <c r="B3026" i="36"/>
  <c r="B3025" i="36"/>
  <c r="B3024" i="36"/>
  <c r="B3023" i="36"/>
  <c r="B3022" i="36"/>
  <c r="B3021" i="36"/>
  <c r="B3020" i="36"/>
  <c r="B3019" i="36"/>
  <c r="B3018" i="36"/>
  <c r="B3017" i="36"/>
  <c r="B3016" i="36"/>
  <c r="B3015" i="36"/>
  <c r="B3014" i="36"/>
  <c r="B3013" i="36"/>
  <c r="B3012" i="36"/>
  <c r="B3011" i="36"/>
  <c r="B3010" i="36"/>
  <c r="B3009" i="36"/>
  <c r="B3008" i="36"/>
  <c r="B3007" i="36"/>
  <c r="B3006" i="36"/>
  <c r="B3005" i="36"/>
  <c r="B3004" i="36"/>
  <c r="B3003" i="36"/>
  <c r="B3002" i="36"/>
  <c r="B3001" i="36"/>
  <c r="B3000" i="36"/>
  <c r="B2999" i="36"/>
  <c r="B2998" i="36"/>
  <c r="B2997" i="36"/>
  <c r="B2996" i="36"/>
  <c r="B2995" i="36"/>
  <c r="B2994" i="36"/>
  <c r="B2993" i="36"/>
  <c r="B2992" i="36"/>
  <c r="B2991" i="36"/>
  <c r="B2990" i="36"/>
  <c r="B2989" i="36"/>
  <c r="B2988" i="36"/>
  <c r="B2987" i="36"/>
  <c r="B2986" i="36"/>
  <c r="B2985" i="36"/>
  <c r="B2984" i="36"/>
  <c r="B2983" i="36"/>
  <c r="B2982" i="36"/>
  <c r="B2981" i="36"/>
  <c r="B2980" i="36"/>
  <c r="B2979" i="36"/>
  <c r="B2978" i="36"/>
  <c r="B2977" i="36"/>
  <c r="B2976" i="36"/>
  <c r="B2975" i="36"/>
  <c r="B2974" i="36"/>
  <c r="B2973" i="36"/>
  <c r="B2972" i="36"/>
  <c r="B2971" i="36"/>
  <c r="B2970" i="36"/>
  <c r="B2969" i="36"/>
  <c r="B2968" i="36"/>
  <c r="B2967" i="36"/>
  <c r="B2966" i="36"/>
  <c r="B2965" i="36"/>
  <c r="B2964" i="36"/>
  <c r="B2963" i="36"/>
  <c r="B2962" i="36"/>
  <c r="B2961" i="36"/>
  <c r="B2960" i="36"/>
  <c r="B2959" i="36"/>
  <c r="B2958" i="36"/>
  <c r="B2957" i="36"/>
  <c r="B2956" i="36"/>
  <c r="B2955" i="36"/>
  <c r="B2954" i="36"/>
  <c r="B2953" i="36"/>
  <c r="B2952" i="36"/>
  <c r="B2951" i="36"/>
  <c r="B2950" i="36"/>
  <c r="B2949" i="36"/>
  <c r="B2948" i="36"/>
  <c r="B2947" i="36"/>
  <c r="B2946" i="36"/>
  <c r="B2945" i="36"/>
  <c r="B2944" i="36"/>
  <c r="B2943" i="36"/>
  <c r="B2942" i="36"/>
  <c r="B2941" i="36"/>
  <c r="B2940" i="36"/>
  <c r="B2939" i="36"/>
  <c r="B2938" i="36"/>
  <c r="B2937" i="36"/>
  <c r="B2936" i="36"/>
  <c r="B2935" i="36"/>
  <c r="B2934" i="36"/>
  <c r="B2933" i="36"/>
  <c r="B2932" i="36"/>
  <c r="B2931" i="36"/>
  <c r="B2930" i="36"/>
  <c r="B2929" i="36"/>
  <c r="B2928" i="36"/>
  <c r="B2927" i="36"/>
  <c r="B2926" i="36"/>
  <c r="B2925" i="36"/>
  <c r="B2924" i="36"/>
  <c r="B2923" i="36"/>
  <c r="B2922" i="36"/>
  <c r="B2921" i="36"/>
  <c r="B2920" i="36"/>
  <c r="B2919" i="36"/>
  <c r="B2918" i="36"/>
  <c r="B2917" i="36"/>
  <c r="B2916" i="36"/>
  <c r="B2915" i="36"/>
  <c r="B2914" i="36"/>
  <c r="B2913" i="36"/>
  <c r="B2912" i="36"/>
  <c r="B2911" i="36"/>
  <c r="B2910" i="36"/>
  <c r="B2909" i="36"/>
  <c r="B2908" i="36"/>
  <c r="B2907" i="36"/>
  <c r="B2906" i="36"/>
  <c r="B2905" i="36"/>
  <c r="B2904" i="36"/>
  <c r="B2903" i="36"/>
  <c r="B2902" i="36"/>
  <c r="B2901" i="36"/>
  <c r="B2900" i="36"/>
  <c r="B2899" i="36"/>
  <c r="B2898" i="36"/>
  <c r="B2897" i="36"/>
  <c r="B2896" i="36"/>
  <c r="B2895" i="36"/>
  <c r="B2894" i="36"/>
  <c r="B2893" i="36"/>
  <c r="B2892" i="36"/>
  <c r="B2891" i="36"/>
  <c r="B2890" i="36"/>
  <c r="B2889" i="36"/>
  <c r="B2888" i="36"/>
  <c r="B2887" i="36"/>
  <c r="B2886" i="36"/>
  <c r="B2885" i="36"/>
  <c r="B2884" i="36"/>
  <c r="B2883" i="36"/>
  <c r="B2882" i="36"/>
  <c r="B2881" i="36"/>
  <c r="B2880" i="36"/>
  <c r="B2879" i="36"/>
  <c r="B2878" i="36"/>
  <c r="B2877" i="36"/>
  <c r="B2876" i="36"/>
  <c r="B2875" i="36"/>
  <c r="B2874" i="36"/>
  <c r="B2873" i="36"/>
  <c r="B2872" i="36"/>
  <c r="B2871" i="36"/>
  <c r="B2870" i="36"/>
  <c r="B2869" i="36"/>
  <c r="B2868" i="36"/>
  <c r="B2867" i="36"/>
  <c r="B2866" i="36"/>
  <c r="B2865" i="36"/>
  <c r="B2864" i="36"/>
  <c r="B2863" i="36"/>
  <c r="B2862" i="36"/>
  <c r="B2861" i="36"/>
  <c r="B2860" i="36"/>
  <c r="B2859" i="36"/>
  <c r="B2858" i="36"/>
  <c r="B2857" i="36"/>
  <c r="B2856" i="36"/>
  <c r="B2855" i="36"/>
  <c r="B2854" i="36"/>
  <c r="B2853" i="36"/>
  <c r="B2852" i="36"/>
  <c r="B2851" i="36"/>
  <c r="B2850" i="36"/>
  <c r="B2849" i="36"/>
  <c r="B2848" i="36"/>
  <c r="B2847" i="36"/>
  <c r="B2846" i="36"/>
  <c r="B2845" i="36"/>
  <c r="B2844" i="36"/>
  <c r="B2843" i="36"/>
  <c r="B2842" i="36"/>
  <c r="B2841" i="36"/>
  <c r="B2840" i="36"/>
  <c r="B2839" i="36"/>
  <c r="B2838" i="36"/>
  <c r="B2837" i="36"/>
  <c r="B2836" i="36"/>
  <c r="B2835" i="36"/>
  <c r="B2834" i="36"/>
  <c r="B2833" i="36"/>
  <c r="B2832" i="36"/>
  <c r="B2831" i="36"/>
  <c r="B2830" i="36"/>
  <c r="B2829" i="36"/>
  <c r="B2828" i="36"/>
  <c r="B2827" i="36"/>
  <c r="B2826" i="36"/>
  <c r="B2825" i="36"/>
  <c r="B2824" i="36"/>
  <c r="B2823" i="36"/>
  <c r="B2822" i="36"/>
  <c r="B2821" i="36"/>
  <c r="B2820" i="36"/>
  <c r="B2819" i="36"/>
  <c r="B2818" i="36"/>
  <c r="B2817" i="36"/>
  <c r="B2816" i="36"/>
  <c r="B2815" i="36"/>
  <c r="B2814" i="36"/>
  <c r="B2813" i="36"/>
  <c r="B2812" i="36"/>
  <c r="B2811" i="36"/>
  <c r="B2810" i="36"/>
  <c r="B2809" i="36"/>
  <c r="B2808" i="36"/>
  <c r="B2807" i="36"/>
  <c r="B2806" i="36"/>
  <c r="B2805" i="36"/>
  <c r="B2804" i="36"/>
  <c r="B2803" i="36"/>
  <c r="B2802" i="36"/>
  <c r="B2801" i="36"/>
  <c r="B2800" i="36"/>
  <c r="B2799" i="36"/>
  <c r="B2798" i="36"/>
  <c r="B2797" i="36"/>
  <c r="B2796" i="36"/>
  <c r="B2795" i="36"/>
  <c r="B2794" i="36"/>
  <c r="B2793" i="36"/>
  <c r="B2792" i="36"/>
  <c r="B2791" i="36"/>
  <c r="B2790" i="36"/>
  <c r="B2789" i="36"/>
  <c r="B2788" i="36"/>
  <c r="B2787" i="36"/>
  <c r="B2786" i="36"/>
  <c r="B2785" i="36"/>
  <c r="B2784" i="36"/>
  <c r="B2783" i="36"/>
  <c r="B2782" i="36"/>
  <c r="B2781" i="36"/>
  <c r="B2780" i="36"/>
  <c r="B2779" i="36"/>
  <c r="B2778" i="36"/>
  <c r="B2777" i="36"/>
  <c r="B2776" i="36"/>
  <c r="B2775" i="36"/>
  <c r="B2774" i="36"/>
  <c r="B2773" i="36"/>
  <c r="B2772" i="36"/>
  <c r="B2771" i="36"/>
  <c r="B2770" i="36"/>
  <c r="B2769" i="36"/>
  <c r="B2768" i="36"/>
  <c r="B2767" i="36"/>
  <c r="B2766" i="36"/>
  <c r="B2765" i="36"/>
  <c r="B2764" i="36"/>
  <c r="B2763" i="36"/>
  <c r="B2762" i="36"/>
  <c r="B2761" i="36"/>
  <c r="B2760" i="36"/>
  <c r="B2759" i="36"/>
  <c r="B2758" i="36"/>
  <c r="B2757" i="36"/>
  <c r="B2756" i="36"/>
  <c r="B2755" i="36"/>
  <c r="B2754" i="36"/>
  <c r="B2753" i="36"/>
  <c r="B2752" i="36"/>
  <c r="B2751" i="36"/>
  <c r="B2750" i="36"/>
  <c r="B2749" i="36"/>
  <c r="B2748" i="36"/>
  <c r="B2747" i="36"/>
  <c r="B2746" i="36"/>
  <c r="B2745" i="36"/>
  <c r="B2744" i="36"/>
  <c r="B2743" i="36"/>
  <c r="B2742" i="36"/>
  <c r="B2741" i="36"/>
  <c r="B2740" i="36"/>
  <c r="B2739" i="36"/>
  <c r="B2738" i="36"/>
  <c r="B2737" i="36"/>
  <c r="B2736" i="36"/>
  <c r="B2735" i="36"/>
  <c r="B2734" i="36"/>
  <c r="B2733" i="36"/>
  <c r="B2732" i="36"/>
  <c r="B2731" i="36"/>
  <c r="B2730" i="36"/>
  <c r="B2729" i="36"/>
  <c r="B2728" i="36"/>
  <c r="B2727" i="36"/>
  <c r="B2726" i="36"/>
  <c r="B2725" i="36"/>
  <c r="B2724" i="36"/>
  <c r="B2723" i="36"/>
  <c r="B2722" i="36"/>
  <c r="B2721" i="36"/>
  <c r="B2720" i="36"/>
  <c r="B2719" i="36"/>
  <c r="B2718" i="36"/>
  <c r="B2717" i="36"/>
  <c r="B2716" i="36"/>
  <c r="B2715" i="36"/>
  <c r="B2714" i="36"/>
  <c r="B2713" i="36"/>
  <c r="B2712" i="36"/>
  <c r="B2711" i="36"/>
  <c r="B2710" i="36"/>
  <c r="B2709" i="36"/>
  <c r="B2708" i="36"/>
  <c r="B2707" i="36"/>
  <c r="B2706" i="36"/>
  <c r="B2705" i="36"/>
  <c r="B2704" i="36"/>
  <c r="B2703" i="36"/>
  <c r="B2702" i="36"/>
  <c r="B2701" i="36"/>
  <c r="B2700" i="36"/>
  <c r="B2699" i="36"/>
  <c r="B2698" i="36"/>
  <c r="B2697" i="36"/>
  <c r="B2696" i="36"/>
  <c r="B2695" i="36"/>
  <c r="B2694" i="36"/>
  <c r="B2693" i="36"/>
  <c r="B2692" i="36"/>
  <c r="B2691" i="36"/>
  <c r="B2690" i="36"/>
  <c r="B2689" i="36"/>
  <c r="B2688" i="36"/>
  <c r="B2687" i="36"/>
  <c r="B2686" i="36"/>
  <c r="B2685" i="36"/>
  <c r="B2684" i="36"/>
  <c r="B2683" i="36"/>
  <c r="B2682" i="36"/>
  <c r="B2681" i="36"/>
  <c r="B2680" i="36"/>
  <c r="B2679" i="36"/>
  <c r="B2678" i="36"/>
  <c r="B2677" i="36"/>
  <c r="B2676" i="36"/>
  <c r="B2675" i="36"/>
  <c r="B2674" i="36"/>
  <c r="B2673" i="36"/>
  <c r="B2672" i="36"/>
  <c r="B2671" i="36"/>
  <c r="B2670" i="36"/>
  <c r="B2669" i="36"/>
  <c r="B2668" i="36"/>
  <c r="B2667" i="36"/>
  <c r="B2666" i="36"/>
  <c r="B2665" i="36"/>
  <c r="B2664" i="36"/>
  <c r="B2663" i="36"/>
  <c r="B2662" i="36"/>
  <c r="B2661" i="36"/>
  <c r="B2660" i="36"/>
  <c r="B2659" i="36"/>
  <c r="B2658" i="36"/>
  <c r="B2657" i="36"/>
  <c r="B2656" i="36"/>
  <c r="B2655" i="36"/>
  <c r="B2654" i="36"/>
  <c r="B2653" i="36"/>
  <c r="B2652" i="36"/>
  <c r="B2651" i="36"/>
  <c r="B2650" i="36"/>
  <c r="B2649" i="36"/>
  <c r="B2648" i="36"/>
  <c r="B2647" i="36"/>
  <c r="B2646" i="36"/>
  <c r="B2645" i="36"/>
  <c r="B2644" i="36"/>
  <c r="B2643" i="36"/>
  <c r="B2642" i="36"/>
  <c r="B2641" i="36"/>
  <c r="B2640" i="36"/>
  <c r="B2639" i="36"/>
  <c r="B2638" i="36"/>
  <c r="B2637" i="36"/>
  <c r="B2636" i="36"/>
  <c r="B2635" i="36"/>
  <c r="B2634" i="36"/>
  <c r="B2633" i="36"/>
  <c r="B2632" i="36"/>
  <c r="B2631" i="36"/>
  <c r="B2630" i="36"/>
  <c r="B2629" i="36"/>
  <c r="B2628" i="36"/>
  <c r="B2627" i="36"/>
  <c r="B2626" i="36"/>
  <c r="B2625" i="36"/>
  <c r="B2624" i="36"/>
  <c r="B2623" i="36"/>
  <c r="B2622" i="36"/>
  <c r="B2621" i="36"/>
  <c r="B2620" i="36"/>
  <c r="B2619" i="36"/>
  <c r="B2618" i="36"/>
  <c r="B2617" i="36"/>
  <c r="B2616" i="36"/>
  <c r="B2615" i="36"/>
  <c r="B2614" i="36"/>
  <c r="B2613" i="36"/>
  <c r="B2612" i="36"/>
  <c r="B2611" i="36"/>
  <c r="B2610" i="36"/>
  <c r="B2609" i="36"/>
  <c r="B2608" i="36"/>
  <c r="B2607" i="36"/>
  <c r="B2606" i="36"/>
  <c r="B2605" i="36"/>
  <c r="B2604" i="36"/>
  <c r="B2603" i="36"/>
  <c r="B2602" i="36"/>
  <c r="B2601" i="36"/>
  <c r="B2600" i="36"/>
  <c r="B2599" i="36"/>
  <c r="B2598" i="36"/>
  <c r="B2597" i="36"/>
  <c r="B2596" i="36"/>
  <c r="B2595" i="36"/>
  <c r="B2594" i="36"/>
  <c r="B2593" i="36"/>
  <c r="B2592" i="36"/>
  <c r="B2591" i="36"/>
  <c r="B2590" i="36"/>
  <c r="B2589" i="36"/>
  <c r="B2588" i="36"/>
  <c r="B2587" i="36"/>
  <c r="B2586" i="36"/>
  <c r="B2585" i="36"/>
  <c r="B2584" i="36"/>
  <c r="B2583" i="36"/>
  <c r="B2582" i="36"/>
  <c r="B2581" i="36"/>
  <c r="B2580" i="36"/>
  <c r="B2579" i="36"/>
  <c r="B2578" i="36"/>
  <c r="B2577" i="36"/>
  <c r="B2576" i="36"/>
  <c r="B2575" i="36"/>
  <c r="B2574" i="36"/>
  <c r="B2573" i="36"/>
  <c r="B2572" i="36"/>
  <c r="B2571" i="36"/>
  <c r="B2570" i="36"/>
  <c r="B2569" i="36"/>
  <c r="B2568" i="36"/>
  <c r="B2567" i="36"/>
  <c r="B2566" i="36"/>
  <c r="B2565" i="36"/>
  <c r="B2564" i="36"/>
  <c r="B2563" i="36"/>
  <c r="B2562" i="36"/>
  <c r="B2561" i="36"/>
  <c r="B2560" i="36"/>
  <c r="B2559" i="36"/>
  <c r="B2558" i="36"/>
  <c r="B2557" i="36"/>
  <c r="B2556" i="36"/>
  <c r="B2555" i="36"/>
  <c r="B2554" i="36"/>
  <c r="B2553" i="36"/>
  <c r="B2552" i="36"/>
  <c r="B2551" i="36"/>
  <c r="B2550" i="36"/>
  <c r="B2549" i="36"/>
  <c r="B2548" i="36"/>
  <c r="B2547" i="36"/>
  <c r="B2546" i="36"/>
  <c r="B2545" i="36"/>
  <c r="B2544" i="36"/>
  <c r="B2543" i="36"/>
  <c r="B2542" i="36"/>
  <c r="B2541" i="36"/>
  <c r="B2540" i="36"/>
  <c r="B2539" i="36"/>
  <c r="B2538" i="36"/>
  <c r="B2537" i="36"/>
  <c r="B2536" i="36"/>
  <c r="B2535" i="36"/>
  <c r="B2534" i="36"/>
  <c r="B2533" i="36"/>
  <c r="B2532" i="36"/>
  <c r="B2531" i="36"/>
  <c r="B2530" i="36"/>
  <c r="B2529" i="36"/>
  <c r="B2528" i="36"/>
  <c r="B2527" i="36"/>
  <c r="B2526" i="36"/>
  <c r="B2525" i="36"/>
  <c r="B2524" i="36"/>
  <c r="B2523" i="36"/>
  <c r="B2522" i="36"/>
  <c r="B2521" i="36"/>
  <c r="B2520" i="36"/>
  <c r="B2519" i="36"/>
  <c r="B2518" i="36"/>
  <c r="B2517" i="36"/>
  <c r="B2516" i="36"/>
  <c r="B2515" i="36"/>
  <c r="B2514" i="36"/>
  <c r="B2513" i="36"/>
  <c r="B2512" i="36"/>
  <c r="B2511" i="36"/>
  <c r="B2510" i="36"/>
  <c r="B2509" i="36"/>
  <c r="B2508" i="36"/>
  <c r="B2507" i="36"/>
  <c r="B2506" i="36"/>
  <c r="B2505" i="36"/>
  <c r="B2504" i="36"/>
  <c r="B2503" i="36"/>
  <c r="B2502" i="36"/>
  <c r="B2501" i="36"/>
  <c r="B2500" i="36"/>
  <c r="B2499" i="36"/>
  <c r="B2498" i="36"/>
  <c r="B2497" i="36"/>
  <c r="B2496" i="36"/>
  <c r="B2495" i="36"/>
  <c r="B2494" i="36"/>
  <c r="B2493" i="36"/>
  <c r="B2492" i="36"/>
  <c r="B2491" i="36"/>
  <c r="B2490" i="36"/>
  <c r="B2489" i="36"/>
  <c r="B2488" i="36"/>
  <c r="B2487" i="36"/>
  <c r="B2486" i="36"/>
  <c r="B2485" i="36"/>
  <c r="B2484" i="36"/>
  <c r="B2483" i="36"/>
  <c r="B2482" i="36"/>
  <c r="B2481" i="36"/>
  <c r="B2480" i="36"/>
  <c r="B2479" i="36"/>
  <c r="B2478" i="36"/>
  <c r="B2477" i="36"/>
  <c r="B2476" i="36"/>
  <c r="B2475" i="36"/>
  <c r="B2474" i="36"/>
  <c r="B2473" i="36"/>
  <c r="B2472" i="36"/>
  <c r="B2471" i="36"/>
  <c r="B2470" i="36"/>
  <c r="B2469" i="36"/>
  <c r="B2468" i="36"/>
  <c r="B2467" i="36"/>
  <c r="B2466" i="36"/>
  <c r="B2465" i="36"/>
  <c r="B2464" i="36"/>
  <c r="B2463" i="36"/>
  <c r="B2462" i="36"/>
  <c r="B2461" i="36"/>
  <c r="B2460" i="36"/>
  <c r="B2459" i="36"/>
  <c r="B2458" i="36"/>
  <c r="B2457" i="36"/>
  <c r="B2456" i="36"/>
  <c r="B2455" i="36"/>
  <c r="B2454" i="36"/>
  <c r="B2453" i="36"/>
  <c r="B2452" i="36"/>
  <c r="B2451" i="36"/>
  <c r="B2450" i="36"/>
  <c r="B2449" i="36"/>
  <c r="B2448" i="36"/>
  <c r="B2447" i="36"/>
  <c r="B2446" i="36"/>
  <c r="B2445" i="36"/>
  <c r="B2444" i="36"/>
  <c r="B2443" i="36"/>
  <c r="B2442" i="36"/>
  <c r="B2441" i="36"/>
  <c r="B2440" i="36"/>
  <c r="B2439" i="36"/>
  <c r="B2438" i="36"/>
  <c r="B2437" i="36"/>
  <c r="B2436" i="36"/>
  <c r="B2435" i="36"/>
  <c r="B2434" i="36"/>
  <c r="B2433" i="36"/>
  <c r="B2432" i="36"/>
  <c r="B2431" i="36"/>
  <c r="B2430" i="36"/>
  <c r="B2429" i="36"/>
  <c r="B2428" i="36"/>
  <c r="B2427" i="36"/>
  <c r="B2426" i="36"/>
  <c r="B2425" i="36"/>
  <c r="B2424" i="36"/>
  <c r="B2423" i="36"/>
  <c r="B2422" i="36"/>
  <c r="B2421" i="36"/>
  <c r="B2420" i="36"/>
  <c r="B2419" i="36"/>
  <c r="B2418" i="36"/>
  <c r="B2417" i="36"/>
  <c r="B2416" i="36"/>
  <c r="B2415" i="36"/>
  <c r="B2414" i="36"/>
  <c r="B2413" i="36"/>
  <c r="B2412" i="36"/>
  <c r="B2411" i="36"/>
  <c r="B2410" i="36"/>
  <c r="B2409" i="36"/>
  <c r="B2408" i="36"/>
  <c r="B2407" i="36"/>
  <c r="B2406" i="36"/>
  <c r="B2405" i="36"/>
  <c r="B2404" i="36"/>
  <c r="B2403" i="36"/>
  <c r="B2402" i="36"/>
  <c r="B2401" i="36"/>
  <c r="B2400" i="36"/>
  <c r="B2399" i="36"/>
  <c r="B2398" i="36"/>
  <c r="B2397" i="36"/>
  <c r="B2396" i="36"/>
  <c r="B2395" i="36"/>
  <c r="B2394" i="36"/>
  <c r="B2393" i="36"/>
  <c r="B2392" i="36"/>
  <c r="B2391" i="36"/>
  <c r="B2390" i="36"/>
  <c r="B2389" i="36"/>
  <c r="B2388" i="36"/>
  <c r="B2387" i="36"/>
  <c r="B2386" i="36"/>
  <c r="B2385" i="36"/>
  <c r="B2384" i="36"/>
  <c r="B2383" i="36"/>
  <c r="B2382" i="36"/>
  <c r="B2381" i="36"/>
  <c r="B2380" i="36"/>
  <c r="B2379" i="36"/>
  <c r="B2378" i="36"/>
  <c r="B2377" i="36"/>
  <c r="B2376" i="36"/>
  <c r="B2375" i="36"/>
  <c r="B2374" i="36"/>
  <c r="B2373" i="36"/>
  <c r="B2372" i="36"/>
  <c r="B2371" i="36"/>
  <c r="B2370" i="36"/>
  <c r="B2369" i="36"/>
  <c r="B2368" i="36"/>
  <c r="B2367" i="36"/>
  <c r="B2366" i="36"/>
  <c r="B2365" i="36"/>
  <c r="B2364" i="36"/>
  <c r="B2363" i="36"/>
  <c r="B2362" i="36"/>
  <c r="B2361" i="36"/>
  <c r="B2360" i="36"/>
  <c r="B2359" i="36"/>
  <c r="B2358" i="36"/>
  <c r="B2357" i="36"/>
  <c r="B2356" i="36"/>
  <c r="B2355" i="36"/>
  <c r="B2354" i="36"/>
  <c r="B2353" i="36"/>
  <c r="B2352" i="36"/>
  <c r="B2351" i="36"/>
  <c r="B2350" i="36"/>
  <c r="B2349" i="36"/>
  <c r="B2348" i="36"/>
  <c r="B2347" i="36"/>
  <c r="B2346" i="36"/>
  <c r="B2345" i="36"/>
  <c r="B2344" i="36"/>
  <c r="B2343" i="36"/>
  <c r="B2342" i="36"/>
  <c r="B2341" i="36"/>
  <c r="B2340" i="36"/>
  <c r="B2339" i="36"/>
  <c r="B2338" i="36"/>
  <c r="B2337" i="36"/>
  <c r="B2336" i="36"/>
  <c r="B2335" i="36"/>
  <c r="B2334" i="36"/>
  <c r="B2333" i="36"/>
  <c r="B2332" i="36"/>
  <c r="B2331" i="36"/>
  <c r="B2330" i="36"/>
  <c r="B2329" i="36"/>
  <c r="B2328" i="36"/>
  <c r="B2327" i="36"/>
  <c r="B2326" i="36"/>
  <c r="B2325" i="36"/>
  <c r="B2324" i="36"/>
  <c r="B2323" i="36"/>
  <c r="B2322" i="36"/>
  <c r="B2321" i="36"/>
  <c r="B2320" i="36"/>
  <c r="B2319" i="36"/>
  <c r="B2318" i="36"/>
  <c r="B2317" i="36"/>
  <c r="B2316" i="36"/>
  <c r="B2315" i="36"/>
  <c r="B2314" i="36"/>
  <c r="B2313" i="36"/>
  <c r="B2312" i="36"/>
  <c r="B2311" i="36"/>
  <c r="B2310" i="36"/>
  <c r="B2309" i="36"/>
  <c r="B2308" i="36"/>
  <c r="B2307" i="36"/>
  <c r="B2306" i="36"/>
  <c r="B2305" i="36"/>
  <c r="B2304" i="36"/>
  <c r="B2303" i="36"/>
  <c r="B2302" i="36"/>
  <c r="B2301" i="36"/>
  <c r="B2300" i="36"/>
  <c r="B2299" i="36"/>
  <c r="B2298" i="36"/>
  <c r="B2297" i="36"/>
  <c r="B2296" i="36"/>
  <c r="B2295" i="36"/>
  <c r="B2294" i="36"/>
  <c r="B2293" i="36"/>
  <c r="B2292" i="36"/>
  <c r="B2291" i="36"/>
  <c r="B2290" i="36"/>
  <c r="B2289" i="36"/>
  <c r="B2288" i="36"/>
  <c r="B2287" i="36"/>
  <c r="B2286" i="36"/>
  <c r="B2285" i="36"/>
  <c r="B2284" i="36"/>
  <c r="B2283" i="36"/>
  <c r="B2282" i="36"/>
  <c r="B2281" i="36"/>
  <c r="B2280" i="36"/>
  <c r="B2279" i="36"/>
  <c r="B2278" i="36"/>
  <c r="B2277" i="36"/>
  <c r="B2276" i="36"/>
  <c r="B2275" i="36"/>
  <c r="B2274" i="36"/>
  <c r="B2273" i="36"/>
  <c r="B2272" i="36"/>
  <c r="B2271" i="36"/>
  <c r="B2270" i="36"/>
  <c r="B2269" i="36"/>
  <c r="B2268" i="36"/>
  <c r="B2267" i="36"/>
  <c r="B2266" i="36"/>
  <c r="B2265" i="36"/>
  <c r="B2264" i="36"/>
  <c r="B2263" i="36"/>
  <c r="B2262" i="36"/>
  <c r="B2261" i="36"/>
  <c r="B2260" i="36"/>
  <c r="B2259" i="36"/>
  <c r="B2258" i="36"/>
  <c r="B2257" i="36"/>
  <c r="B2256" i="36"/>
  <c r="B2255" i="36"/>
  <c r="B2254" i="36"/>
  <c r="B2253" i="36"/>
  <c r="B2252" i="36"/>
  <c r="B2251" i="36"/>
  <c r="B2250" i="36"/>
  <c r="B2249" i="36"/>
  <c r="B2248" i="36"/>
  <c r="B2247" i="36"/>
  <c r="B2246" i="36"/>
  <c r="B2245" i="36"/>
  <c r="B2244" i="36"/>
  <c r="B2243" i="36"/>
  <c r="B2242" i="36"/>
  <c r="B2241" i="36"/>
  <c r="B2240" i="36"/>
  <c r="B2239" i="36"/>
  <c r="B2238" i="36"/>
  <c r="B2237" i="36"/>
  <c r="B2236" i="36"/>
  <c r="B2235" i="36"/>
  <c r="B2234" i="36"/>
  <c r="B2233" i="36"/>
  <c r="B2232" i="36"/>
  <c r="B2231" i="36"/>
  <c r="B2230" i="36"/>
  <c r="B2229" i="36"/>
  <c r="B2228" i="36"/>
  <c r="B2227" i="36"/>
  <c r="B2226" i="36"/>
  <c r="B2225" i="36"/>
  <c r="B2224" i="36"/>
  <c r="B2223" i="36"/>
  <c r="B2222" i="36"/>
  <c r="B2221" i="36"/>
  <c r="B2220" i="36"/>
  <c r="B2219" i="36"/>
  <c r="B2218" i="36"/>
  <c r="B2217" i="36"/>
  <c r="B2216" i="36"/>
  <c r="B2215" i="36"/>
  <c r="B2214" i="36"/>
  <c r="B2213" i="36"/>
  <c r="B2212" i="36"/>
  <c r="B2211" i="36"/>
  <c r="B2210" i="36"/>
  <c r="B2209" i="36"/>
  <c r="B2208" i="36"/>
  <c r="B2207" i="36"/>
  <c r="B2206" i="36"/>
  <c r="B2205" i="36"/>
  <c r="B2204" i="36"/>
  <c r="B2203" i="36"/>
  <c r="B2202" i="36"/>
  <c r="B2201" i="36"/>
  <c r="B2200" i="36"/>
  <c r="B2199" i="36"/>
  <c r="B2198" i="36"/>
  <c r="B2197" i="36"/>
  <c r="B2196" i="36"/>
  <c r="B2195" i="36"/>
  <c r="B2194" i="36"/>
  <c r="B2193" i="36"/>
  <c r="B2192" i="36"/>
  <c r="B2191" i="36"/>
  <c r="B2190" i="36"/>
  <c r="B2189" i="36"/>
  <c r="B2188" i="36"/>
  <c r="B2187" i="36"/>
  <c r="B2186" i="36"/>
  <c r="B2185" i="36"/>
  <c r="B2184" i="36"/>
  <c r="B2183" i="36"/>
  <c r="B2182" i="36"/>
  <c r="B2181" i="36"/>
  <c r="B2180" i="36"/>
  <c r="B2179" i="36"/>
  <c r="B2178" i="36"/>
  <c r="B2177" i="36"/>
  <c r="B2176" i="36"/>
  <c r="B2175" i="36"/>
  <c r="B2174" i="36"/>
  <c r="B2173" i="36"/>
  <c r="B2172" i="36"/>
  <c r="B2171" i="36"/>
  <c r="B2170" i="36"/>
  <c r="B2169" i="36"/>
  <c r="B2168" i="36"/>
  <c r="B2167" i="36"/>
  <c r="B2166" i="36"/>
  <c r="B2165" i="36"/>
  <c r="B2164" i="36"/>
  <c r="B2163" i="36"/>
  <c r="B2162" i="36"/>
  <c r="B2161" i="36"/>
  <c r="B2160" i="36"/>
  <c r="B2159" i="36"/>
  <c r="B2158" i="36"/>
  <c r="B2157" i="36"/>
  <c r="B2156" i="36"/>
  <c r="B2155" i="36"/>
  <c r="B2154" i="36"/>
  <c r="B2153" i="36"/>
  <c r="B2152" i="36"/>
  <c r="B2151" i="36"/>
  <c r="B2150" i="36"/>
  <c r="B2149" i="36"/>
  <c r="B2148" i="36"/>
  <c r="B2147" i="36"/>
  <c r="B2146" i="36"/>
  <c r="B2145" i="36"/>
  <c r="B2144" i="36"/>
  <c r="B2143" i="36"/>
  <c r="B2142" i="36"/>
  <c r="B2141" i="36"/>
  <c r="B2140" i="36"/>
  <c r="B2139" i="36"/>
  <c r="B2138" i="36"/>
  <c r="B2137" i="36"/>
  <c r="B2136" i="36"/>
  <c r="B2135" i="36"/>
  <c r="B2134" i="36"/>
  <c r="B2133" i="36"/>
  <c r="B2132" i="36"/>
  <c r="B2131" i="36"/>
  <c r="B2130" i="36"/>
  <c r="B2129" i="36"/>
  <c r="B2128" i="36"/>
  <c r="B2127" i="36"/>
  <c r="B2126" i="36"/>
  <c r="B2125" i="36"/>
  <c r="B2124" i="36"/>
  <c r="B2123" i="36"/>
  <c r="B2122" i="36"/>
  <c r="B2121" i="36"/>
  <c r="B2120" i="36"/>
  <c r="B2119" i="36"/>
  <c r="B2118" i="36"/>
  <c r="B2117" i="36"/>
  <c r="B2116" i="36"/>
  <c r="B2115" i="36"/>
  <c r="B2114" i="36"/>
  <c r="B2113" i="36"/>
  <c r="B2112" i="36"/>
  <c r="B2111" i="36"/>
  <c r="B2110" i="36"/>
  <c r="B2109" i="36"/>
  <c r="B2108" i="36"/>
  <c r="B2107" i="36"/>
  <c r="B2106" i="36"/>
  <c r="B2105" i="36"/>
  <c r="B2104" i="36"/>
  <c r="B2103" i="36"/>
  <c r="B2102" i="36"/>
  <c r="B2101" i="36"/>
  <c r="B2100" i="36"/>
  <c r="B2099" i="36"/>
  <c r="B2098" i="36"/>
  <c r="B2097" i="36"/>
  <c r="B2096" i="36"/>
  <c r="B2095" i="36"/>
  <c r="B2094" i="36"/>
  <c r="B2093" i="36"/>
  <c r="B2092" i="36"/>
  <c r="B2091" i="36"/>
  <c r="B2090" i="36"/>
  <c r="B2089" i="36"/>
  <c r="B2088" i="36"/>
  <c r="B2087" i="36"/>
  <c r="B2086" i="36"/>
  <c r="B2085" i="36"/>
  <c r="B2084" i="36"/>
  <c r="B2083" i="36"/>
  <c r="B2082" i="36"/>
  <c r="B2081" i="36"/>
  <c r="B2080" i="36"/>
  <c r="B2079" i="36"/>
  <c r="B2078" i="36"/>
  <c r="B2077" i="36"/>
  <c r="B2076" i="36"/>
  <c r="B2075" i="36"/>
  <c r="B2074" i="36"/>
  <c r="B2073" i="36"/>
  <c r="B2072" i="36"/>
  <c r="B2071" i="36"/>
  <c r="B2070" i="36"/>
  <c r="B2069" i="36"/>
  <c r="B2068" i="36"/>
  <c r="B2067" i="36"/>
  <c r="B2066" i="36"/>
  <c r="B2065" i="36"/>
  <c r="B2064" i="36"/>
  <c r="B2063" i="36"/>
  <c r="B2062" i="36"/>
  <c r="B2061" i="36"/>
  <c r="B2060" i="36"/>
  <c r="B2059" i="36"/>
  <c r="B2058" i="36"/>
  <c r="B2057" i="36"/>
  <c r="B2056" i="36"/>
  <c r="B2055" i="36"/>
  <c r="B2054" i="36"/>
  <c r="B2053" i="36"/>
  <c r="B2052" i="36"/>
  <c r="B2051" i="36"/>
  <c r="B2050" i="36"/>
  <c r="B2049" i="36"/>
  <c r="B2048" i="36"/>
  <c r="B2047" i="36"/>
  <c r="B2046" i="36"/>
  <c r="B2045" i="36"/>
  <c r="B2044" i="36"/>
  <c r="B2043" i="36"/>
  <c r="B2042" i="36"/>
  <c r="B2041" i="36"/>
  <c r="B2040" i="36"/>
  <c r="B2039" i="36"/>
  <c r="B2038" i="36"/>
  <c r="B2037" i="36"/>
  <c r="B2036" i="36"/>
  <c r="B2035" i="36"/>
  <c r="B2034" i="36"/>
  <c r="B2033" i="36"/>
  <c r="B2032" i="36"/>
  <c r="B2031" i="36"/>
  <c r="B2030" i="36"/>
  <c r="B2029" i="36"/>
  <c r="B2028" i="36"/>
  <c r="B2027" i="36"/>
  <c r="B2026" i="36"/>
  <c r="B2025" i="36"/>
  <c r="B2024" i="36"/>
  <c r="B2023" i="36"/>
  <c r="B2022" i="36"/>
  <c r="B2021" i="36"/>
  <c r="B2020" i="36"/>
  <c r="B2019" i="36"/>
  <c r="B2018" i="36"/>
  <c r="B2017" i="36"/>
  <c r="B2016" i="36"/>
  <c r="B2015" i="36"/>
  <c r="B2014" i="36"/>
  <c r="B2013" i="36"/>
  <c r="B2012" i="36"/>
  <c r="B2011" i="36"/>
  <c r="B2010" i="36"/>
  <c r="B2009" i="36"/>
  <c r="B2008" i="36"/>
  <c r="B2007" i="36"/>
  <c r="B2006" i="36"/>
  <c r="B2005" i="36"/>
  <c r="B2004" i="36"/>
  <c r="B2003" i="36"/>
  <c r="B2002" i="36"/>
  <c r="B2001" i="36"/>
  <c r="B2000" i="36"/>
  <c r="B1999" i="36"/>
  <c r="B1998" i="36"/>
  <c r="B1997" i="36"/>
  <c r="B1996" i="36"/>
  <c r="B1995" i="36"/>
  <c r="B1994" i="36"/>
  <c r="B1993" i="36"/>
  <c r="B1992" i="36"/>
  <c r="B1991" i="36"/>
  <c r="B1990" i="36"/>
  <c r="B1989" i="36"/>
  <c r="B1988" i="36"/>
  <c r="B1987" i="36"/>
  <c r="B1986" i="36"/>
  <c r="B1985" i="36"/>
  <c r="B1984" i="36"/>
  <c r="B1983" i="36"/>
  <c r="B1982" i="36"/>
  <c r="B1981" i="36"/>
  <c r="B1980" i="36"/>
  <c r="B1979" i="36"/>
  <c r="B1978" i="36"/>
  <c r="B1977" i="36"/>
  <c r="B1976" i="36"/>
  <c r="B1975" i="36"/>
  <c r="B1974" i="36"/>
  <c r="B1973" i="36"/>
  <c r="B1972" i="36"/>
  <c r="B1971" i="36"/>
  <c r="B1970" i="36"/>
  <c r="B1969" i="36"/>
  <c r="B1968" i="36"/>
  <c r="B1967" i="36"/>
  <c r="B1966" i="36"/>
  <c r="B1965" i="36"/>
  <c r="B1964" i="36"/>
  <c r="B1963" i="36"/>
  <c r="B1962" i="36"/>
  <c r="B1961" i="36"/>
  <c r="B1960" i="36"/>
  <c r="B1959" i="36"/>
  <c r="B1958" i="36"/>
  <c r="B1957" i="36"/>
  <c r="B1956" i="36"/>
  <c r="B1955" i="36"/>
  <c r="B1954" i="36"/>
  <c r="B1953" i="36"/>
  <c r="B1952" i="36"/>
  <c r="B1951" i="36"/>
  <c r="B1950" i="36"/>
  <c r="B1949" i="36"/>
  <c r="B1948" i="36"/>
  <c r="B1947" i="36"/>
  <c r="B1946" i="36"/>
  <c r="B1945" i="36"/>
  <c r="B1944" i="36"/>
  <c r="B1943" i="36"/>
  <c r="B1942" i="36"/>
  <c r="B1941" i="36"/>
  <c r="B1940" i="36"/>
  <c r="B1939" i="36"/>
  <c r="B1938" i="36"/>
  <c r="B1937" i="36"/>
  <c r="B1936" i="36"/>
  <c r="B1935" i="36"/>
  <c r="B1934" i="36"/>
  <c r="B1933" i="36"/>
  <c r="B1932" i="36"/>
  <c r="B1931" i="36"/>
  <c r="B1930" i="36"/>
  <c r="B1929" i="36"/>
  <c r="B1928" i="36"/>
  <c r="B1927" i="36"/>
  <c r="B1926" i="36"/>
  <c r="B1925" i="36"/>
  <c r="B1924" i="36"/>
  <c r="B1923" i="36"/>
  <c r="B1922" i="36"/>
  <c r="B1921" i="36"/>
  <c r="B1920" i="36"/>
  <c r="B1919" i="36"/>
  <c r="B1918" i="36"/>
  <c r="B1917" i="36"/>
  <c r="B1916" i="36"/>
  <c r="B1915" i="36"/>
  <c r="B1914" i="36"/>
  <c r="B1913" i="36"/>
  <c r="B1912" i="36"/>
  <c r="B1911" i="36"/>
  <c r="B1910" i="36"/>
  <c r="B1909" i="36"/>
  <c r="B1908" i="36"/>
  <c r="B1907" i="36"/>
  <c r="B1906" i="36"/>
  <c r="B1905" i="36"/>
  <c r="B1904" i="36"/>
  <c r="B1903" i="36"/>
  <c r="B1902" i="36"/>
  <c r="B1901" i="36"/>
  <c r="B1900" i="36"/>
  <c r="B1899" i="36"/>
  <c r="B1898" i="36"/>
  <c r="B1897" i="36"/>
  <c r="B1896" i="36"/>
  <c r="B1895" i="36"/>
  <c r="B1894" i="36"/>
  <c r="B1893" i="36"/>
  <c r="B1892" i="36"/>
  <c r="B1891" i="36"/>
  <c r="B1890" i="36"/>
  <c r="B1889" i="36"/>
  <c r="B1888" i="36"/>
  <c r="B1887" i="36"/>
  <c r="B1886" i="36"/>
  <c r="B1885" i="36"/>
  <c r="B1884" i="36"/>
  <c r="B1883" i="36"/>
  <c r="B1882" i="36"/>
  <c r="B1881" i="36"/>
  <c r="B1880" i="36"/>
  <c r="B1879" i="36"/>
  <c r="B1878" i="36"/>
  <c r="B1877" i="36"/>
  <c r="B1876" i="36"/>
  <c r="B1875" i="36"/>
  <c r="B1874" i="36"/>
  <c r="B1873" i="36"/>
  <c r="B1872" i="36"/>
  <c r="B1871" i="36"/>
  <c r="B1870" i="36"/>
  <c r="B1869" i="36"/>
  <c r="B1868" i="36"/>
  <c r="B1867" i="36"/>
  <c r="B1866" i="36"/>
  <c r="B1865" i="36"/>
  <c r="B1864" i="36"/>
  <c r="B1863" i="36"/>
  <c r="B1862" i="36"/>
  <c r="B1861" i="36"/>
  <c r="B1860" i="36"/>
  <c r="B1859" i="36"/>
  <c r="B1858" i="36"/>
  <c r="B1857" i="36"/>
  <c r="B1856" i="36"/>
  <c r="B1855" i="36"/>
  <c r="B1854" i="36"/>
  <c r="B1853" i="36"/>
  <c r="B1852" i="36"/>
  <c r="B1851" i="36"/>
  <c r="B1850" i="36"/>
  <c r="B1849" i="36"/>
  <c r="B1848" i="36"/>
  <c r="B1847" i="36"/>
  <c r="B1846" i="36"/>
  <c r="B1845" i="36"/>
  <c r="B1844" i="36"/>
  <c r="B1843" i="36"/>
  <c r="B1842" i="36"/>
  <c r="B1841" i="36"/>
  <c r="B1840" i="36"/>
  <c r="B1839" i="36"/>
  <c r="B1838" i="36"/>
  <c r="B1837" i="36"/>
  <c r="B1836" i="36"/>
  <c r="B1835" i="36"/>
  <c r="B1834" i="36"/>
  <c r="B1833" i="36"/>
  <c r="B1832" i="36"/>
  <c r="B1831" i="36"/>
  <c r="B1830" i="36"/>
  <c r="B1829" i="36"/>
  <c r="B1828" i="36"/>
  <c r="B1827" i="36"/>
  <c r="B1826" i="36"/>
  <c r="B1825" i="36"/>
  <c r="B1824" i="36"/>
  <c r="B1823" i="36"/>
  <c r="B1822" i="36"/>
  <c r="B1821" i="36"/>
  <c r="B1820" i="36"/>
  <c r="B1819" i="36"/>
  <c r="B1818" i="36"/>
  <c r="B1817" i="36"/>
  <c r="B1816" i="36"/>
  <c r="B1815" i="36"/>
  <c r="B1814" i="36"/>
  <c r="B1813" i="36"/>
  <c r="B1812" i="36"/>
  <c r="B1811" i="36"/>
  <c r="B1810" i="36"/>
  <c r="B1809" i="36"/>
  <c r="B1808" i="36"/>
  <c r="B1807" i="36"/>
  <c r="B1806" i="36"/>
  <c r="B1805" i="36"/>
  <c r="B1804" i="36"/>
  <c r="B1803" i="36"/>
  <c r="B1802" i="36"/>
  <c r="B1801" i="36"/>
  <c r="B1800" i="36"/>
  <c r="B1799" i="36"/>
  <c r="B1798" i="36"/>
  <c r="B1797" i="36"/>
  <c r="B1796" i="36"/>
  <c r="B1795" i="36"/>
  <c r="B1794" i="36"/>
  <c r="B1793" i="36"/>
  <c r="B1792" i="36"/>
  <c r="B1791" i="36"/>
  <c r="B1790" i="36"/>
  <c r="B1789" i="36"/>
  <c r="B1788" i="36"/>
  <c r="B1787" i="36"/>
  <c r="B1786" i="36"/>
  <c r="B1785" i="36"/>
  <c r="B1784" i="36"/>
  <c r="B1783" i="36"/>
  <c r="B1782" i="36"/>
  <c r="B1781" i="36"/>
  <c r="B1780" i="36"/>
  <c r="B1779" i="36"/>
  <c r="B1778" i="36"/>
  <c r="B1777" i="36"/>
  <c r="B1776" i="36"/>
  <c r="B1775" i="36"/>
  <c r="B1774" i="36"/>
  <c r="B1773" i="36"/>
  <c r="B1772" i="36"/>
  <c r="B1771" i="36"/>
  <c r="B1770" i="36"/>
  <c r="B1769" i="36"/>
  <c r="B1768" i="36"/>
  <c r="B1767" i="36"/>
  <c r="B1766" i="36"/>
  <c r="B1765" i="36"/>
  <c r="B1764" i="36"/>
  <c r="B1763" i="36"/>
  <c r="B1762" i="36"/>
  <c r="B1761" i="36"/>
  <c r="B1760" i="36"/>
  <c r="B1759" i="36"/>
  <c r="B1758" i="36"/>
  <c r="B1757" i="36"/>
  <c r="B1756" i="36"/>
  <c r="B1755" i="36"/>
  <c r="B1754" i="36"/>
  <c r="B1753" i="36"/>
  <c r="B1752" i="36"/>
  <c r="B1751" i="36"/>
  <c r="B1750" i="36"/>
  <c r="B1749" i="36"/>
  <c r="B1748" i="36"/>
  <c r="B1747" i="36"/>
  <c r="B1746" i="36"/>
  <c r="B1745" i="36"/>
  <c r="B1744" i="36"/>
  <c r="B1743" i="36"/>
  <c r="B1742" i="36"/>
  <c r="B1741" i="36"/>
  <c r="B1740" i="36"/>
  <c r="B1739" i="36"/>
  <c r="B1738" i="36"/>
  <c r="B1737" i="36"/>
  <c r="B1736" i="36"/>
  <c r="B1735" i="36"/>
  <c r="B1734" i="36"/>
  <c r="B1733" i="36"/>
  <c r="B1732" i="36"/>
  <c r="B1731" i="36"/>
  <c r="B1730" i="36"/>
  <c r="B1729" i="36"/>
  <c r="B1728" i="36"/>
  <c r="B1727" i="36"/>
  <c r="B1726" i="36"/>
  <c r="B1725" i="36"/>
  <c r="B1724" i="36"/>
  <c r="B1723" i="36"/>
  <c r="B1722" i="36"/>
  <c r="B1721" i="36"/>
  <c r="B1720" i="36"/>
  <c r="B1719" i="36"/>
  <c r="B1718" i="36"/>
  <c r="B1717" i="36"/>
  <c r="B1716" i="36"/>
  <c r="B1715" i="36"/>
  <c r="B1714" i="36"/>
  <c r="B1713" i="36"/>
  <c r="B1712" i="36"/>
  <c r="B1711" i="36"/>
  <c r="B1710" i="36"/>
  <c r="B1709" i="36"/>
  <c r="B1708" i="36"/>
  <c r="B1707" i="36"/>
  <c r="B1706" i="36"/>
  <c r="B1705" i="36"/>
  <c r="B1704" i="36"/>
  <c r="B1703" i="36"/>
  <c r="B1702" i="36"/>
  <c r="B1701" i="36"/>
  <c r="B1700" i="36"/>
  <c r="B1699" i="36"/>
  <c r="B1698" i="36"/>
  <c r="B1697" i="36"/>
  <c r="B1696" i="36"/>
  <c r="B1695" i="36"/>
  <c r="B1694" i="36"/>
  <c r="B1693" i="36"/>
  <c r="B1692" i="36"/>
  <c r="B1691" i="36"/>
  <c r="B1690" i="36"/>
  <c r="B1689" i="36"/>
  <c r="B1688" i="36"/>
  <c r="B1687" i="36"/>
  <c r="B1686" i="36"/>
  <c r="B1685" i="36"/>
  <c r="B1684" i="36"/>
  <c r="B1683" i="36"/>
  <c r="B1682" i="36"/>
  <c r="B1681" i="36"/>
  <c r="B1680" i="36"/>
  <c r="B1679" i="36"/>
  <c r="B1678" i="36"/>
  <c r="B1677" i="36"/>
  <c r="B1676" i="36"/>
  <c r="B1675" i="36"/>
  <c r="B1674" i="36"/>
  <c r="B1673" i="36"/>
  <c r="B1672" i="36"/>
  <c r="B1671" i="36"/>
  <c r="B1670" i="36"/>
  <c r="B1669" i="36"/>
  <c r="B1668" i="36"/>
  <c r="B1667" i="36"/>
  <c r="B1666" i="36"/>
  <c r="B1665" i="36"/>
  <c r="B1664" i="36"/>
  <c r="B1663" i="36"/>
  <c r="B1662" i="36"/>
  <c r="B1661" i="36"/>
  <c r="B1660" i="36"/>
  <c r="B1659" i="36"/>
  <c r="B1658" i="36"/>
  <c r="B1657" i="36"/>
  <c r="B1656" i="36"/>
  <c r="B1655" i="36"/>
  <c r="B1654" i="36"/>
  <c r="B1653" i="36"/>
  <c r="B1652" i="36"/>
  <c r="B1651" i="36"/>
  <c r="B1650" i="36"/>
  <c r="B1649" i="36"/>
  <c r="B1648" i="36"/>
  <c r="B1647" i="36"/>
  <c r="B1646" i="36"/>
  <c r="B1645" i="36"/>
  <c r="B1644" i="36"/>
  <c r="B1643" i="36"/>
  <c r="B1642" i="36"/>
  <c r="B1641" i="36"/>
  <c r="B1640" i="36"/>
  <c r="B1639" i="36"/>
  <c r="B1638" i="36"/>
  <c r="B1637" i="36"/>
  <c r="B1636" i="36"/>
  <c r="B1635" i="36"/>
  <c r="B1634" i="36"/>
  <c r="B1633" i="36"/>
  <c r="B1632" i="36"/>
  <c r="B1631" i="36"/>
  <c r="B1630" i="36"/>
  <c r="B1629" i="36"/>
  <c r="B1628" i="36"/>
  <c r="B1627" i="36"/>
  <c r="B1626" i="36"/>
  <c r="B1625" i="36"/>
  <c r="B1624" i="36"/>
  <c r="B1623" i="36"/>
  <c r="B1622" i="36"/>
  <c r="B1621" i="36"/>
  <c r="B1620" i="36"/>
  <c r="B1619" i="36"/>
  <c r="B1618" i="36"/>
  <c r="B1617" i="36"/>
  <c r="B1616" i="36"/>
  <c r="B1615" i="36"/>
  <c r="B1614" i="36"/>
  <c r="B1613" i="36"/>
  <c r="B1612" i="36"/>
  <c r="B1611" i="36"/>
  <c r="B1610" i="36"/>
  <c r="B1609" i="36"/>
  <c r="B1608" i="36"/>
  <c r="B1607" i="36"/>
  <c r="B1606" i="36"/>
  <c r="B1605" i="36"/>
  <c r="B1604" i="36"/>
  <c r="B1603" i="36"/>
  <c r="B1602" i="36"/>
  <c r="B1601" i="36"/>
  <c r="B1600" i="36"/>
  <c r="B1599" i="36"/>
  <c r="B1598" i="36"/>
  <c r="B1597" i="36"/>
  <c r="B1596" i="36"/>
  <c r="B1595" i="36"/>
  <c r="B1594" i="36"/>
  <c r="B1593" i="36"/>
  <c r="B1592" i="36"/>
  <c r="B1591" i="36"/>
  <c r="B1590" i="36"/>
  <c r="B1589" i="36"/>
  <c r="B1588" i="36"/>
  <c r="B1587" i="36"/>
  <c r="B1586" i="36"/>
  <c r="B1585" i="36"/>
  <c r="B1584" i="36"/>
  <c r="B1583" i="36"/>
  <c r="B1582" i="36"/>
  <c r="B1581" i="36"/>
  <c r="B1580" i="36"/>
  <c r="B1579" i="36"/>
  <c r="B1578" i="36"/>
  <c r="B1577" i="36"/>
  <c r="B1576" i="36"/>
  <c r="B1575" i="36"/>
  <c r="B1574" i="36"/>
  <c r="B1573" i="36"/>
  <c r="B1572" i="36"/>
  <c r="B1571" i="36"/>
  <c r="B1570" i="36"/>
  <c r="B1569" i="36"/>
  <c r="B1568" i="36"/>
  <c r="B1567" i="36"/>
  <c r="B1566" i="36"/>
  <c r="B1565" i="36"/>
  <c r="B1564" i="36"/>
  <c r="B1563" i="36"/>
  <c r="B1562" i="36"/>
  <c r="B1561" i="36"/>
  <c r="B1560" i="36"/>
  <c r="B1559" i="36"/>
  <c r="B1558" i="36"/>
  <c r="B1557" i="36"/>
  <c r="B1556" i="36"/>
  <c r="B1555" i="36"/>
  <c r="B1554" i="36"/>
  <c r="B1553" i="36"/>
  <c r="B1552" i="36"/>
  <c r="B1551" i="36"/>
  <c r="B1550" i="36"/>
  <c r="B1549" i="36"/>
  <c r="B1548" i="36"/>
  <c r="B1547" i="36"/>
  <c r="B1546" i="36"/>
  <c r="B1545" i="36"/>
  <c r="B1544" i="36"/>
  <c r="B1543" i="36"/>
  <c r="B1542" i="36"/>
  <c r="B1541" i="36"/>
  <c r="B1540" i="36"/>
  <c r="B1539" i="36"/>
  <c r="B1538" i="36"/>
  <c r="B1537" i="36"/>
  <c r="B1536" i="36"/>
  <c r="B1535" i="36"/>
  <c r="B1534" i="36"/>
  <c r="B1533" i="36"/>
  <c r="B1532" i="36"/>
  <c r="B1531" i="36"/>
  <c r="B1530" i="36"/>
  <c r="B1529" i="36"/>
  <c r="B1528" i="36"/>
  <c r="B1527" i="36"/>
  <c r="B1526" i="36"/>
  <c r="B1525" i="36"/>
  <c r="B1524" i="36"/>
  <c r="B1523" i="36"/>
  <c r="B1522" i="36"/>
  <c r="B1521" i="36"/>
  <c r="B1520" i="36"/>
  <c r="B1519" i="36"/>
  <c r="B1518" i="36"/>
  <c r="B1517" i="36"/>
  <c r="B1516" i="36"/>
  <c r="B1515" i="36"/>
  <c r="B1514" i="36"/>
  <c r="B1513" i="36"/>
  <c r="B1512" i="36"/>
  <c r="B1511" i="36"/>
  <c r="B1510" i="36"/>
  <c r="B1509" i="36"/>
  <c r="B1508" i="36"/>
  <c r="B1507" i="36"/>
  <c r="B1506" i="36"/>
  <c r="B1505" i="36"/>
  <c r="B1504" i="36"/>
  <c r="B1503" i="36"/>
  <c r="B1502" i="36"/>
  <c r="B1501" i="36"/>
  <c r="B1500" i="36"/>
  <c r="B1499" i="36"/>
  <c r="B1498" i="36"/>
  <c r="B1497" i="36"/>
  <c r="B1496" i="36"/>
  <c r="B1495" i="36"/>
  <c r="B1494" i="36"/>
  <c r="B1493" i="36"/>
  <c r="B1492" i="36"/>
  <c r="B1491" i="36"/>
  <c r="B1490" i="36"/>
  <c r="B1489" i="36"/>
  <c r="B1488" i="36"/>
  <c r="B1487" i="36"/>
  <c r="B1486" i="36"/>
  <c r="B1485" i="36"/>
  <c r="B1484" i="36"/>
  <c r="B1483" i="36"/>
  <c r="B1482" i="36"/>
  <c r="B1481" i="36"/>
  <c r="B1480" i="36"/>
  <c r="B1479" i="36"/>
  <c r="B1478" i="36"/>
  <c r="B1477" i="36"/>
  <c r="B1476" i="36"/>
  <c r="B1475" i="36"/>
  <c r="B1474" i="36"/>
  <c r="B1473" i="36"/>
  <c r="B1472" i="36"/>
  <c r="B1471" i="36"/>
  <c r="B1470" i="36"/>
  <c r="B1469" i="36"/>
  <c r="B1468" i="36"/>
  <c r="B1467" i="36"/>
  <c r="B1466" i="36"/>
  <c r="B1465" i="36"/>
  <c r="B1464" i="36"/>
  <c r="B1463" i="36"/>
  <c r="B1462" i="36"/>
  <c r="B1461" i="36"/>
  <c r="B1460" i="36"/>
  <c r="B1459" i="36"/>
  <c r="B1458" i="36"/>
  <c r="B1457" i="36"/>
  <c r="B1456" i="36"/>
  <c r="B1455" i="36"/>
  <c r="B1454" i="36"/>
  <c r="B1453" i="36"/>
  <c r="B1452" i="36"/>
  <c r="B1451" i="36"/>
  <c r="B1450" i="36"/>
  <c r="B1449" i="36"/>
  <c r="B1448" i="36"/>
  <c r="B1447" i="36"/>
  <c r="B1446" i="36"/>
  <c r="B1445" i="36"/>
  <c r="B1444" i="36"/>
  <c r="B1443" i="36"/>
  <c r="B1442" i="36"/>
  <c r="B1441" i="36"/>
  <c r="B1440" i="36"/>
  <c r="B1439" i="36"/>
  <c r="B1438" i="36"/>
  <c r="B1437" i="36"/>
  <c r="B1436" i="36"/>
  <c r="B1435" i="36"/>
  <c r="B1434" i="36"/>
  <c r="B1433" i="36"/>
  <c r="B1432" i="36"/>
  <c r="B1431" i="36"/>
  <c r="B1430" i="36"/>
  <c r="B1429" i="36"/>
  <c r="B1428" i="36"/>
  <c r="B1427" i="36"/>
  <c r="B1426" i="36"/>
  <c r="B1425" i="36"/>
  <c r="B1424" i="36"/>
  <c r="B1423" i="36"/>
  <c r="B1422" i="36"/>
  <c r="B1421" i="36"/>
  <c r="B1420" i="36"/>
  <c r="B1419" i="36"/>
  <c r="B1418" i="36"/>
  <c r="B1417" i="36"/>
  <c r="B1416" i="36"/>
  <c r="B1415" i="36"/>
  <c r="B1414" i="36"/>
  <c r="B1413" i="36"/>
  <c r="B1412" i="36"/>
  <c r="B1411" i="36"/>
  <c r="B1410" i="36"/>
  <c r="B1409" i="36"/>
  <c r="B1408" i="36"/>
  <c r="B1407" i="36"/>
  <c r="B1406" i="36"/>
  <c r="B1405" i="36"/>
  <c r="B1404" i="36"/>
  <c r="B1403" i="36"/>
  <c r="B1402" i="36"/>
  <c r="B1401" i="36"/>
  <c r="B1400" i="36"/>
  <c r="B1399" i="36"/>
  <c r="B1398" i="36"/>
  <c r="B1397" i="36"/>
  <c r="B1396" i="36"/>
  <c r="B1395" i="36"/>
  <c r="B1394" i="36"/>
  <c r="B1393" i="36"/>
  <c r="B1392" i="36"/>
  <c r="B1391" i="36"/>
  <c r="B1390" i="36"/>
  <c r="B1389" i="36"/>
  <c r="B1388" i="36"/>
  <c r="B1387" i="36"/>
  <c r="B1386" i="36"/>
  <c r="B1385" i="36"/>
  <c r="B1384" i="36"/>
  <c r="B1383" i="36"/>
  <c r="B1382" i="36"/>
  <c r="B1381" i="36"/>
  <c r="B1380" i="36"/>
  <c r="B1379" i="36"/>
  <c r="B1378" i="36"/>
  <c r="B1377" i="36"/>
  <c r="B1376" i="36"/>
  <c r="B1375" i="36"/>
  <c r="B1374" i="36"/>
  <c r="B1373" i="36"/>
  <c r="B1372" i="36"/>
  <c r="B1371" i="36"/>
  <c r="B1370" i="36"/>
  <c r="B1369" i="36"/>
  <c r="B1368" i="36"/>
  <c r="B1367" i="36"/>
  <c r="B1366" i="36"/>
  <c r="B1365" i="36"/>
  <c r="B1364" i="36"/>
  <c r="B1363" i="36"/>
  <c r="B1362" i="36"/>
  <c r="B1361" i="36"/>
  <c r="B1360" i="36"/>
  <c r="B1359" i="36"/>
  <c r="B1358" i="36"/>
  <c r="B1357" i="36"/>
  <c r="B1356" i="36"/>
  <c r="B1355" i="36"/>
  <c r="B1354" i="36"/>
  <c r="B1353" i="36"/>
  <c r="B1352" i="36"/>
  <c r="B1351" i="36"/>
  <c r="B1350" i="36"/>
  <c r="B1349" i="36"/>
  <c r="B1348" i="36"/>
  <c r="B1347" i="36"/>
  <c r="B1346" i="36"/>
  <c r="B1345" i="36"/>
  <c r="B1344" i="36"/>
  <c r="B1343" i="36"/>
  <c r="B1342" i="36"/>
  <c r="B1341" i="36"/>
  <c r="B1340" i="36"/>
  <c r="B1339" i="36"/>
  <c r="B1338" i="36"/>
  <c r="B1337" i="36"/>
  <c r="B1336" i="36"/>
  <c r="B1335" i="36"/>
  <c r="B1334" i="36"/>
  <c r="B1333" i="36"/>
  <c r="B1332" i="36"/>
  <c r="B1331" i="36"/>
  <c r="B1330" i="36"/>
  <c r="B1329" i="36"/>
  <c r="B1328" i="36"/>
  <c r="B1327" i="36"/>
  <c r="B1326" i="36"/>
  <c r="B1325" i="36"/>
  <c r="B1324" i="36"/>
  <c r="B1323" i="36"/>
  <c r="B1322" i="36"/>
  <c r="B1321" i="36"/>
  <c r="B1320" i="36"/>
  <c r="B1319" i="36"/>
  <c r="B1318" i="36"/>
  <c r="B1317" i="36"/>
  <c r="B1316" i="36"/>
  <c r="B1315" i="36"/>
  <c r="B1314" i="36"/>
  <c r="B1313" i="36"/>
  <c r="B1312" i="36"/>
  <c r="B1311" i="36"/>
  <c r="B1310" i="36"/>
  <c r="B1309" i="36"/>
  <c r="B1308" i="36"/>
  <c r="B1307" i="36"/>
  <c r="B1306" i="36"/>
  <c r="B1305" i="36"/>
  <c r="B1304" i="36"/>
  <c r="B1303" i="36"/>
  <c r="B1302" i="36"/>
  <c r="B1301" i="36"/>
  <c r="B1300" i="36"/>
  <c r="B1299" i="36"/>
  <c r="B1298" i="36"/>
  <c r="B1297" i="36"/>
  <c r="B1296" i="36"/>
  <c r="B1295" i="36"/>
  <c r="B1294" i="36"/>
  <c r="B1293" i="36"/>
  <c r="B1292" i="36"/>
  <c r="B1291" i="36"/>
  <c r="B1290" i="36"/>
  <c r="B1289" i="36"/>
  <c r="B1288" i="36"/>
  <c r="B1287" i="36"/>
  <c r="B1286" i="36"/>
  <c r="B1285" i="36"/>
  <c r="B1284" i="36"/>
  <c r="B1283" i="36"/>
  <c r="B1282" i="36"/>
  <c r="B1281" i="36"/>
  <c r="B1280" i="36"/>
  <c r="B1279" i="36"/>
  <c r="B1278" i="36"/>
  <c r="B1277" i="36"/>
  <c r="B1276" i="36"/>
  <c r="B1275" i="36"/>
  <c r="B1274" i="36"/>
  <c r="B1273" i="36"/>
  <c r="B1272" i="36"/>
  <c r="B1271" i="36"/>
  <c r="B1270" i="36"/>
  <c r="B1269" i="36"/>
  <c r="B1268" i="36"/>
  <c r="B1267" i="36"/>
  <c r="B1266" i="36"/>
  <c r="B1265" i="36"/>
  <c r="B1264" i="36"/>
  <c r="B1263" i="36"/>
  <c r="B1262" i="36"/>
  <c r="B1261" i="36"/>
  <c r="B1260" i="36"/>
  <c r="B1259" i="36"/>
  <c r="B1258" i="36"/>
  <c r="B1257" i="36"/>
  <c r="B1256" i="36"/>
  <c r="B1255" i="36"/>
  <c r="B1254" i="36"/>
  <c r="B1253" i="36"/>
  <c r="B1252" i="36"/>
  <c r="B1251" i="36"/>
  <c r="B1250" i="36"/>
  <c r="B1249" i="36"/>
  <c r="B1248" i="36"/>
  <c r="B1247" i="36"/>
  <c r="B1246" i="36"/>
  <c r="B1245" i="36"/>
  <c r="B1244" i="36"/>
  <c r="B1243" i="36"/>
  <c r="B1242" i="36"/>
  <c r="B1241" i="36"/>
  <c r="B1240" i="36"/>
  <c r="B1239" i="36"/>
  <c r="B1238" i="36"/>
  <c r="B1237" i="36"/>
  <c r="B1236" i="36"/>
  <c r="B1235" i="36"/>
  <c r="B1234" i="36"/>
  <c r="B1233" i="36"/>
  <c r="B1232" i="36"/>
  <c r="B1231" i="36"/>
  <c r="B1230" i="36"/>
  <c r="B1229" i="36"/>
  <c r="B1228" i="36"/>
  <c r="B1227" i="36"/>
  <c r="B1226" i="36"/>
  <c r="B1225" i="36"/>
  <c r="B1224" i="36"/>
  <c r="B1223" i="36"/>
  <c r="B1222" i="36"/>
  <c r="B1221" i="36"/>
  <c r="B1220" i="36"/>
  <c r="B1219" i="36"/>
  <c r="B1218" i="36"/>
  <c r="B1217" i="36"/>
  <c r="B1216" i="36"/>
  <c r="B1215" i="36"/>
  <c r="B1214" i="36"/>
  <c r="B1213" i="36"/>
  <c r="B1212" i="36"/>
  <c r="B1211" i="36"/>
  <c r="B1210" i="36"/>
  <c r="B1209" i="36"/>
  <c r="B1208" i="36"/>
  <c r="B1207" i="36"/>
  <c r="B1206" i="36"/>
  <c r="B1205" i="36"/>
  <c r="B1204" i="36"/>
  <c r="B1203" i="36"/>
  <c r="B1202" i="36"/>
  <c r="B1201" i="36"/>
  <c r="B1200" i="36"/>
  <c r="B1199" i="36"/>
  <c r="B1198" i="36"/>
  <c r="B1197" i="36"/>
  <c r="B1196" i="36"/>
  <c r="B1195" i="36"/>
  <c r="B1194" i="36"/>
  <c r="B1193" i="36"/>
  <c r="B1192" i="36"/>
  <c r="B1191" i="36"/>
  <c r="B1190" i="36"/>
  <c r="B1189" i="36"/>
  <c r="B1188" i="36"/>
  <c r="B1187" i="36"/>
  <c r="B1186" i="36"/>
  <c r="B1185" i="36"/>
  <c r="B1184" i="36"/>
  <c r="B1183" i="36"/>
  <c r="B1182" i="36"/>
  <c r="B1181" i="36"/>
  <c r="B1180" i="36"/>
  <c r="B1179" i="36"/>
  <c r="B1178" i="36"/>
  <c r="B1177" i="36"/>
  <c r="B1176" i="36"/>
  <c r="B1175" i="36"/>
  <c r="B1174" i="36"/>
  <c r="B1173" i="36"/>
  <c r="B1172" i="36"/>
  <c r="B1171" i="36"/>
  <c r="B1170" i="36"/>
  <c r="B1169" i="36"/>
  <c r="B1168" i="36"/>
  <c r="B1167" i="36"/>
  <c r="B1166" i="36"/>
  <c r="B1165" i="36"/>
  <c r="B1164" i="36"/>
  <c r="B1163" i="36"/>
  <c r="B1162" i="36"/>
  <c r="B1161" i="36"/>
  <c r="B1160" i="36"/>
  <c r="B1159" i="36"/>
  <c r="B1158" i="36"/>
  <c r="B1157" i="36"/>
  <c r="B1156" i="36"/>
  <c r="B1155" i="36"/>
  <c r="B1154" i="36"/>
  <c r="B1153" i="36"/>
  <c r="B1152" i="36"/>
  <c r="B1151" i="36"/>
  <c r="B1150" i="36"/>
  <c r="B1149" i="36"/>
  <c r="B1148" i="36"/>
  <c r="B1147" i="36"/>
  <c r="B1146" i="36"/>
  <c r="B1145" i="36"/>
  <c r="B1144" i="36"/>
  <c r="B1143" i="36"/>
  <c r="B1142" i="36"/>
  <c r="B1141" i="36"/>
  <c r="B1140" i="36"/>
  <c r="B1139" i="36"/>
  <c r="B1138" i="36"/>
  <c r="B1137" i="36"/>
  <c r="B1136" i="36"/>
  <c r="B1135" i="36"/>
  <c r="B1134" i="36"/>
  <c r="B1133" i="36"/>
  <c r="B1132" i="36"/>
  <c r="B1131" i="36"/>
  <c r="B1130" i="36"/>
  <c r="B1129" i="36"/>
  <c r="B1128" i="36"/>
  <c r="B1127" i="36"/>
  <c r="B1126" i="36"/>
  <c r="B1125" i="36"/>
  <c r="B1124" i="36"/>
  <c r="B1123" i="36"/>
  <c r="B1122" i="36"/>
  <c r="B1121" i="36"/>
  <c r="B1120" i="36"/>
  <c r="B1119" i="36"/>
  <c r="B1118" i="36"/>
  <c r="B1117" i="36"/>
  <c r="B1116" i="36"/>
  <c r="B1115" i="36"/>
  <c r="B1114" i="36"/>
  <c r="B1113" i="36"/>
  <c r="B1112" i="36"/>
  <c r="B1111" i="36"/>
  <c r="B1110" i="36"/>
  <c r="B1109" i="36"/>
  <c r="B1108" i="36"/>
  <c r="B1107" i="36"/>
  <c r="B1106" i="36"/>
  <c r="B1105" i="36"/>
  <c r="B1104" i="36"/>
  <c r="B1103" i="36"/>
  <c r="B1102" i="36"/>
  <c r="B1101" i="36"/>
  <c r="B1100" i="36"/>
  <c r="B1099" i="36"/>
  <c r="B1098" i="36"/>
  <c r="B1097" i="36"/>
  <c r="B1096" i="36"/>
  <c r="B1095" i="36"/>
  <c r="B1094" i="36"/>
  <c r="B1093" i="36"/>
  <c r="B1092" i="36"/>
  <c r="B1091" i="36"/>
  <c r="B1090" i="36"/>
  <c r="B1089" i="36"/>
  <c r="B1088" i="36"/>
  <c r="B1087" i="36"/>
  <c r="B1086" i="36"/>
  <c r="B1085" i="36"/>
  <c r="B1084" i="36"/>
  <c r="B1083" i="36"/>
  <c r="B1082" i="36"/>
  <c r="B1081" i="36"/>
  <c r="B1080" i="36"/>
  <c r="B1079" i="36"/>
  <c r="B1078" i="36"/>
  <c r="B1077" i="36"/>
  <c r="B1076" i="36"/>
  <c r="B1075" i="36"/>
  <c r="B1074" i="36"/>
  <c r="B1073" i="36"/>
  <c r="B1072" i="36"/>
  <c r="B1071" i="36"/>
  <c r="B1070" i="36"/>
  <c r="B1069" i="36"/>
  <c r="B1068" i="36"/>
  <c r="B1067" i="36"/>
  <c r="B1066" i="36"/>
  <c r="B1065" i="36"/>
  <c r="B1064" i="36"/>
  <c r="B1063" i="36"/>
  <c r="B1062" i="36"/>
  <c r="B1061" i="36"/>
  <c r="B1060" i="36"/>
  <c r="B1059" i="36"/>
  <c r="B1058" i="36"/>
  <c r="B1057" i="36"/>
  <c r="B1056" i="36"/>
  <c r="B1055" i="36"/>
  <c r="B1054" i="36"/>
  <c r="B1053" i="36"/>
  <c r="B1052" i="36"/>
  <c r="B1051" i="36"/>
  <c r="B1050" i="36"/>
  <c r="B1049" i="36"/>
  <c r="B1048" i="36"/>
  <c r="B1047" i="36"/>
  <c r="B1046" i="36"/>
  <c r="B1045" i="36"/>
  <c r="B1044" i="36"/>
  <c r="B1043" i="36"/>
  <c r="B1042" i="36"/>
  <c r="B1041" i="36"/>
  <c r="B1040" i="36"/>
  <c r="B1039" i="36"/>
  <c r="B1038" i="36"/>
  <c r="B1037" i="36"/>
  <c r="B1036" i="36"/>
  <c r="B1035" i="36"/>
  <c r="B1034" i="36"/>
  <c r="B1033" i="36"/>
  <c r="B1032" i="36"/>
  <c r="B1031" i="36"/>
  <c r="B1030" i="36"/>
  <c r="B1029" i="36"/>
  <c r="B1028" i="36"/>
  <c r="B1027" i="36"/>
  <c r="B1026" i="36"/>
  <c r="B1025" i="36"/>
  <c r="B1024" i="36"/>
  <c r="B1023" i="36"/>
  <c r="B1022" i="36"/>
  <c r="B1021" i="36"/>
  <c r="B1020" i="36"/>
  <c r="B1019" i="36"/>
  <c r="B1018" i="36"/>
  <c r="B1017" i="36"/>
  <c r="B1016" i="36"/>
  <c r="B1015" i="36"/>
  <c r="B1014" i="36"/>
  <c r="B1013" i="36"/>
  <c r="B1012" i="36"/>
  <c r="B1011" i="36"/>
  <c r="B1010" i="36"/>
  <c r="B1009" i="36"/>
  <c r="B1008" i="36"/>
  <c r="B1007" i="36"/>
  <c r="B1006" i="36"/>
  <c r="B1005" i="36"/>
  <c r="B1004" i="36"/>
  <c r="B1003" i="36"/>
  <c r="B1002" i="36"/>
  <c r="B1001" i="36"/>
  <c r="B1000" i="36"/>
  <c r="B999" i="36"/>
  <c r="B998" i="36"/>
  <c r="B997" i="36"/>
  <c r="B996" i="36"/>
  <c r="B995" i="36"/>
  <c r="B994" i="36"/>
  <c r="B993" i="36"/>
  <c r="B992" i="36"/>
  <c r="B991" i="36"/>
  <c r="B990" i="36"/>
  <c r="B989" i="36"/>
  <c r="B988" i="36"/>
  <c r="B987" i="36"/>
  <c r="B986" i="36"/>
  <c r="B985" i="36"/>
  <c r="B984" i="36"/>
  <c r="B983" i="36"/>
  <c r="B982" i="36"/>
  <c r="B981" i="36"/>
  <c r="B980" i="36"/>
  <c r="B979" i="36"/>
  <c r="B978" i="36"/>
  <c r="B977" i="36"/>
  <c r="B976" i="36"/>
  <c r="B975" i="36"/>
  <c r="B974" i="36"/>
  <c r="B973" i="36"/>
  <c r="B972" i="36"/>
  <c r="B971" i="36"/>
  <c r="B970" i="36"/>
  <c r="B969" i="36"/>
  <c r="B968" i="36"/>
  <c r="B967" i="36"/>
  <c r="B966" i="36"/>
  <c r="B965" i="36"/>
  <c r="B964" i="36"/>
  <c r="B963" i="36"/>
  <c r="B962" i="36"/>
  <c r="B961" i="36"/>
  <c r="B960" i="36"/>
  <c r="B959" i="36"/>
  <c r="B958" i="36"/>
  <c r="B957" i="36"/>
  <c r="B956" i="36"/>
  <c r="B955" i="36"/>
  <c r="B954" i="36"/>
  <c r="B953" i="36"/>
  <c r="B952" i="36"/>
  <c r="B951" i="36"/>
  <c r="B950" i="36"/>
  <c r="B949" i="36"/>
  <c r="B948" i="36"/>
  <c r="B947" i="36"/>
  <c r="B946" i="36"/>
  <c r="B945" i="36"/>
  <c r="B944" i="36"/>
  <c r="B943" i="36"/>
  <c r="B942" i="36"/>
  <c r="B941" i="36"/>
  <c r="B940" i="36"/>
  <c r="B939" i="36"/>
  <c r="B938" i="36"/>
  <c r="B937" i="36"/>
  <c r="B936" i="36"/>
  <c r="B935" i="36"/>
  <c r="B934" i="36"/>
  <c r="B933" i="36"/>
  <c r="B932" i="36"/>
  <c r="B931" i="36"/>
  <c r="B930" i="36"/>
  <c r="B929" i="36"/>
  <c r="B928" i="36"/>
  <c r="B927" i="36"/>
  <c r="B926" i="36"/>
  <c r="B925" i="36"/>
  <c r="B924" i="36"/>
  <c r="B923" i="36"/>
  <c r="B922" i="36"/>
  <c r="B921" i="36"/>
  <c r="B920" i="36"/>
  <c r="B919" i="36"/>
  <c r="B918" i="36"/>
  <c r="B917" i="36"/>
  <c r="B916" i="36"/>
  <c r="B915" i="36"/>
  <c r="B914" i="36"/>
  <c r="B913" i="36"/>
  <c r="B912" i="36"/>
  <c r="B911" i="36"/>
  <c r="B910" i="36"/>
  <c r="B909" i="36"/>
  <c r="B908" i="36"/>
  <c r="B907" i="36"/>
  <c r="B906" i="36"/>
  <c r="B905" i="36"/>
  <c r="B904" i="36"/>
  <c r="B903" i="36"/>
  <c r="B902" i="36"/>
  <c r="B901" i="36"/>
  <c r="B900" i="36"/>
  <c r="B899" i="36"/>
  <c r="B898" i="36"/>
  <c r="B897" i="36"/>
  <c r="B896" i="36"/>
  <c r="B895" i="36"/>
  <c r="B894" i="36"/>
  <c r="B893" i="36"/>
  <c r="B892" i="36"/>
  <c r="B891" i="36"/>
  <c r="B890" i="36"/>
  <c r="B889" i="36"/>
  <c r="B888" i="36"/>
  <c r="B887" i="36"/>
  <c r="B886" i="36"/>
  <c r="B885" i="36"/>
  <c r="B884" i="36"/>
  <c r="B883" i="36"/>
  <c r="B882" i="36"/>
  <c r="B881" i="36"/>
  <c r="B880" i="36"/>
  <c r="B879" i="36"/>
  <c r="B878" i="36"/>
  <c r="B877" i="36"/>
  <c r="B876" i="36"/>
  <c r="B875" i="36"/>
  <c r="B874" i="36"/>
  <c r="B873" i="36"/>
  <c r="B872" i="36"/>
  <c r="B871" i="36"/>
  <c r="B870" i="36"/>
  <c r="B869" i="36"/>
  <c r="B868" i="36"/>
  <c r="B867" i="36"/>
  <c r="B866" i="36"/>
  <c r="B865" i="36"/>
  <c r="B864" i="36"/>
  <c r="B863" i="36"/>
  <c r="B862" i="36"/>
  <c r="B861" i="36"/>
  <c r="B860" i="36"/>
  <c r="B859" i="36"/>
  <c r="B858" i="36"/>
  <c r="B857" i="36"/>
  <c r="B856" i="36"/>
  <c r="B855" i="36"/>
  <c r="B854" i="36"/>
  <c r="B853" i="36"/>
  <c r="B852" i="36"/>
  <c r="B851" i="36"/>
  <c r="B850" i="36"/>
  <c r="B849" i="36"/>
  <c r="B848" i="36"/>
  <c r="B847" i="36"/>
  <c r="B846" i="36"/>
  <c r="B845" i="36"/>
  <c r="B844" i="36"/>
  <c r="B843" i="36"/>
  <c r="B842" i="36"/>
  <c r="B841" i="36"/>
  <c r="B840" i="36"/>
  <c r="B839" i="36"/>
  <c r="B838" i="36"/>
  <c r="B837" i="36"/>
  <c r="B836" i="36"/>
  <c r="B835" i="36"/>
  <c r="B834" i="36"/>
  <c r="B833" i="36"/>
  <c r="B832" i="36"/>
  <c r="B831" i="36"/>
  <c r="B830" i="36"/>
  <c r="B829" i="36"/>
  <c r="B828" i="36"/>
  <c r="B827" i="36"/>
  <c r="B826" i="36"/>
  <c r="B825" i="36"/>
  <c r="B824" i="36"/>
  <c r="B823" i="36"/>
  <c r="B822" i="36"/>
  <c r="B821" i="36"/>
  <c r="B820" i="36"/>
  <c r="B819" i="36"/>
  <c r="B818" i="36"/>
  <c r="B817" i="36"/>
  <c r="B816" i="36"/>
  <c r="B815" i="36"/>
  <c r="B814" i="36"/>
  <c r="B813" i="36"/>
  <c r="B812" i="36"/>
  <c r="B811" i="36"/>
  <c r="B810" i="36"/>
  <c r="B809" i="36"/>
  <c r="B808" i="36"/>
  <c r="B807" i="36"/>
  <c r="B806" i="36"/>
  <c r="B805" i="36"/>
  <c r="B804" i="36"/>
  <c r="B803" i="36"/>
  <c r="B802" i="36"/>
  <c r="B801" i="36"/>
  <c r="B800" i="36"/>
  <c r="B799" i="36"/>
  <c r="B798" i="36"/>
  <c r="B797" i="36"/>
  <c r="B796" i="36"/>
  <c r="B795" i="36"/>
  <c r="B794" i="36"/>
  <c r="B793" i="36"/>
  <c r="B792" i="36"/>
  <c r="B791" i="36"/>
  <c r="B790" i="36"/>
  <c r="B789" i="36"/>
  <c r="B788" i="36"/>
  <c r="B787" i="36"/>
  <c r="B786" i="36"/>
  <c r="B785" i="36"/>
  <c r="B784" i="36"/>
  <c r="B783" i="36"/>
  <c r="B782" i="36"/>
  <c r="B781" i="36"/>
  <c r="B780" i="36"/>
  <c r="B779" i="36"/>
  <c r="B778" i="36"/>
  <c r="B777" i="36"/>
  <c r="B776" i="36"/>
  <c r="B775" i="36"/>
  <c r="B774" i="36"/>
  <c r="B773" i="36"/>
  <c r="B772" i="36"/>
  <c r="B771" i="36"/>
  <c r="B770" i="36"/>
  <c r="B769" i="36"/>
  <c r="B768" i="36"/>
  <c r="B767" i="36"/>
  <c r="B766" i="36"/>
  <c r="B765" i="36"/>
  <c r="B764" i="36"/>
  <c r="B763" i="36"/>
  <c r="B762" i="36"/>
  <c r="B761" i="36"/>
  <c r="B760" i="36"/>
  <c r="B759" i="36"/>
  <c r="B758" i="36"/>
  <c r="B757" i="36"/>
  <c r="B756" i="36"/>
  <c r="B755" i="36"/>
  <c r="B754" i="36"/>
  <c r="B753" i="36"/>
  <c r="B752" i="36"/>
  <c r="B751" i="36"/>
  <c r="B750" i="36"/>
  <c r="B749" i="36"/>
  <c r="B748" i="36"/>
  <c r="B747" i="36"/>
  <c r="B746" i="36"/>
  <c r="B745" i="36"/>
  <c r="B744" i="36"/>
  <c r="B743" i="36"/>
  <c r="B742" i="36"/>
  <c r="B741" i="36"/>
  <c r="B740" i="36"/>
  <c r="B739" i="36"/>
  <c r="B738" i="36"/>
  <c r="B737" i="36"/>
  <c r="B736" i="36"/>
  <c r="B735" i="36"/>
  <c r="B734" i="36"/>
  <c r="B733" i="36"/>
  <c r="B732" i="36"/>
  <c r="B731" i="36"/>
  <c r="B730" i="36"/>
  <c r="B729" i="36"/>
  <c r="B728" i="36"/>
  <c r="B727" i="36"/>
  <c r="B726" i="36"/>
  <c r="B725" i="36"/>
  <c r="B724" i="36"/>
  <c r="B723" i="36"/>
  <c r="B722" i="36"/>
  <c r="B721" i="36"/>
  <c r="B720" i="36"/>
  <c r="B719" i="36"/>
  <c r="B718" i="36"/>
  <c r="B717" i="36"/>
  <c r="B716" i="36"/>
  <c r="B715" i="36"/>
  <c r="B714" i="36"/>
  <c r="B713" i="36"/>
  <c r="B712" i="36"/>
  <c r="B711" i="36"/>
  <c r="B710" i="36"/>
  <c r="B709" i="36"/>
  <c r="B708" i="36"/>
  <c r="B707" i="36"/>
  <c r="B706" i="36"/>
  <c r="B705" i="36"/>
  <c r="B704" i="36"/>
  <c r="B703" i="36"/>
  <c r="B702" i="36"/>
  <c r="B701" i="36"/>
  <c r="B700" i="36"/>
  <c r="B699" i="36"/>
  <c r="B698" i="36"/>
  <c r="B697" i="36"/>
  <c r="B696" i="36"/>
  <c r="B695" i="36"/>
  <c r="B694" i="36"/>
  <c r="B693" i="36"/>
  <c r="B692" i="36"/>
  <c r="B691" i="36"/>
  <c r="B690" i="36"/>
  <c r="B689" i="36"/>
  <c r="B688" i="36"/>
  <c r="B687" i="36"/>
  <c r="B686" i="36"/>
  <c r="B685" i="36"/>
  <c r="B684" i="36"/>
  <c r="B683" i="36"/>
  <c r="B682" i="36"/>
  <c r="B681" i="36"/>
  <c r="B680" i="36"/>
  <c r="B679" i="36"/>
  <c r="B678" i="36"/>
  <c r="B677" i="36"/>
  <c r="B676" i="36"/>
  <c r="B675" i="36"/>
  <c r="B674" i="36"/>
  <c r="B673" i="36"/>
  <c r="B672" i="36"/>
  <c r="B671" i="36"/>
  <c r="B670" i="36"/>
  <c r="B669" i="36"/>
  <c r="B668" i="36"/>
  <c r="B667" i="36"/>
  <c r="B666" i="36"/>
  <c r="B665" i="36"/>
  <c r="B664" i="36"/>
  <c r="B663" i="36"/>
  <c r="B662" i="36"/>
  <c r="B661" i="36"/>
  <c r="B660" i="36"/>
  <c r="B659" i="36"/>
  <c r="B658" i="36"/>
  <c r="B657" i="36"/>
  <c r="B656" i="36"/>
  <c r="B655" i="36"/>
  <c r="B654" i="36"/>
  <c r="B653" i="36"/>
  <c r="B652" i="36"/>
  <c r="B651" i="36"/>
  <c r="B650" i="36"/>
  <c r="B649" i="36"/>
  <c r="B648" i="36"/>
  <c r="B647" i="36"/>
  <c r="B646" i="36"/>
  <c r="B645" i="36"/>
  <c r="B644" i="36"/>
  <c r="B643" i="36"/>
  <c r="B642" i="36"/>
  <c r="B641" i="36"/>
  <c r="B640" i="36"/>
  <c r="B639" i="36"/>
  <c r="B638" i="36"/>
  <c r="B637" i="36"/>
  <c r="B636" i="36"/>
  <c r="B635" i="36"/>
  <c r="B634" i="36"/>
  <c r="B633" i="36"/>
  <c r="B632" i="36"/>
  <c r="B631" i="36"/>
  <c r="B630" i="36"/>
  <c r="B629" i="36"/>
  <c r="B628" i="36"/>
  <c r="B627" i="36"/>
  <c r="B626" i="36"/>
  <c r="B625" i="36"/>
  <c r="B624" i="36"/>
  <c r="B623" i="36"/>
  <c r="B622" i="36"/>
  <c r="B621" i="36"/>
  <c r="B620" i="36"/>
  <c r="B619" i="36"/>
  <c r="B618" i="36"/>
  <c r="B617" i="36"/>
  <c r="B616" i="36"/>
  <c r="B615" i="36"/>
  <c r="B614" i="36"/>
  <c r="B613" i="36"/>
  <c r="B612" i="36"/>
  <c r="B611" i="36"/>
  <c r="B610" i="36"/>
  <c r="B609" i="36"/>
  <c r="B608" i="36"/>
  <c r="B607" i="36"/>
  <c r="B606" i="36"/>
  <c r="B605" i="36"/>
  <c r="B604" i="36"/>
  <c r="B603" i="36"/>
  <c r="B602" i="36"/>
  <c r="B601" i="36"/>
  <c r="B600" i="36"/>
  <c r="B599" i="36"/>
  <c r="B598" i="36"/>
  <c r="B597" i="36"/>
  <c r="B596" i="36"/>
  <c r="B595" i="36"/>
  <c r="B594" i="36"/>
  <c r="B593" i="36"/>
  <c r="B592" i="36"/>
  <c r="B591" i="36"/>
  <c r="B590" i="36"/>
  <c r="B589" i="36"/>
  <c r="B588" i="36"/>
  <c r="B587" i="36"/>
  <c r="B586" i="36"/>
  <c r="B585" i="36"/>
  <c r="B584" i="36"/>
  <c r="B583" i="36"/>
  <c r="B582" i="36"/>
  <c r="B581" i="36"/>
  <c r="B580" i="36"/>
  <c r="B579" i="36"/>
  <c r="B578" i="36"/>
  <c r="B577" i="36"/>
  <c r="B576" i="36"/>
  <c r="B575" i="36"/>
  <c r="B574" i="36"/>
  <c r="B573" i="36"/>
  <c r="B572" i="36"/>
  <c r="B571" i="36"/>
  <c r="B570" i="36"/>
  <c r="B569" i="36"/>
  <c r="B568" i="36"/>
  <c r="B567" i="36"/>
  <c r="B566" i="36"/>
  <c r="B565" i="36"/>
  <c r="B564" i="36"/>
  <c r="B563" i="36"/>
  <c r="B562" i="36"/>
  <c r="B561" i="36"/>
  <c r="B560" i="36"/>
  <c r="B559" i="36"/>
  <c r="B558" i="36"/>
  <c r="B557" i="36"/>
  <c r="B556" i="36"/>
  <c r="B555" i="36"/>
  <c r="B554" i="36"/>
  <c r="B553" i="36"/>
  <c r="B552" i="36"/>
  <c r="B551" i="36"/>
  <c r="B550" i="36"/>
  <c r="B549" i="36"/>
  <c r="B548" i="36"/>
  <c r="B547" i="36"/>
  <c r="B546" i="36"/>
  <c r="B545" i="36"/>
  <c r="B544" i="36"/>
  <c r="B543" i="36"/>
  <c r="B542" i="36"/>
  <c r="B541" i="36"/>
  <c r="B540" i="36"/>
  <c r="B539" i="36"/>
  <c r="B538" i="36"/>
  <c r="B537" i="36"/>
  <c r="B536" i="36"/>
  <c r="B535" i="36"/>
  <c r="B534" i="36"/>
  <c r="B533" i="36"/>
  <c r="B532" i="36"/>
  <c r="B531" i="36"/>
  <c r="B530" i="36"/>
  <c r="B529" i="36"/>
  <c r="B528" i="36"/>
  <c r="B527" i="36"/>
  <c r="B526" i="36"/>
  <c r="B525" i="36"/>
  <c r="B524" i="36"/>
  <c r="B523" i="36"/>
  <c r="B522" i="36"/>
  <c r="B521" i="36"/>
  <c r="B520" i="36"/>
  <c r="B519" i="36"/>
  <c r="B518" i="36"/>
  <c r="B517" i="36"/>
  <c r="B516" i="36"/>
  <c r="B515" i="36"/>
  <c r="B514" i="36"/>
  <c r="B513" i="36"/>
  <c r="B512" i="36"/>
  <c r="B511" i="36"/>
  <c r="B510" i="36"/>
  <c r="B509" i="36"/>
  <c r="B508" i="36"/>
  <c r="B507" i="36"/>
  <c r="B506" i="36"/>
  <c r="B505" i="36"/>
  <c r="B504" i="36"/>
  <c r="B503" i="36"/>
  <c r="B502" i="36"/>
  <c r="B501" i="36"/>
  <c r="B500" i="36"/>
  <c r="B499" i="36"/>
  <c r="B498" i="36"/>
  <c r="B497" i="36"/>
  <c r="B496" i="36"/>
  <c r="B495" i="36"/>
  <c r="B494" i="36"/>
  <c r="B493" i="36"/>
  <c r="B492" i="36"/>
  <c r="B491" i="36"/>
  <c r="B490" i="36"/>
  <c r="B489" i="36"/>
  <c r="B488" i="36"/>
  <c r="B487" i="36"/>
  <c r="B486" i="36"/>
  <c r="B485" i="36"/>
  <c r="B484" i="36"/>
  <c r="B483" i="36"/>
  <c r="B482" i="36"/>
  <c r="B481" i="36"/>
  <c r="B480" i="36"/>
  <c r="B479" i="36"/>
  <c r="B478" i="36"/>
  <c r="B477" i="36"/>
  <c r="B476" i="36"/>
  <c r="B475" i="36"/>
  <c r="B474" i="36"/>
  <c r="B473" i="36"/>
  <c r="B472" i="36"/>
  <c r="B471" i="36"/>
  <c r="B470" i="36"/>
  <c r="B469" i="36"/>
  <c r="B468" i="36"/>
  <c r="B467" i="36"/>
  <c r="B466" i="36"/>
  <c r="B465" i="36"/>
  <c r="B464" i="36"/>
  <c r="B463" i="36"/>
  <c r="B462" i="36"/>
  <c r="B461" i="36"/>
  <c r="B460" i="36"/>
  <c r="B459" i="36"/>
  <c r="B458" i="36"/>
  <c r="B457" i="36"/>
  <c r="B456" i="36"/>
  <c r="B455" i="36"/>
  <c r="B454" i="36"/>
  <c r="B453" i="36"/>
  <c r="B452" i="36"/>
  <c r="B451" i="36"/>
  <c r="B450" i="36"/>
  <c r="B449" i="36"/>
  <c r="B448" i="36"/>
  <c r="B447" i="36"/>
  <c r="B446" i="36"/>
  <c r="B445" i="36"/>
  <c r="B444" i="36"/>
  <c r="B443" i="36"/>
  <c r="B442" i="36"/>
  <c r="B441" i="36"/>
  <c r="B440" i="36"/>
  <c r="B439" i="36"/>
  <c r="B438" i="36"/>
  <c r="B437" i="36"/>
  <c r="B436" i="36"/>
  <c r="B435" i="36"/>
  <c r="B434" i="36"/>
  <c r="B433" i="36"/>
  <c r="B432" i="36"/>
  <c r="B431" i="36"/>
  <c r="B430" i="36"/>
  <c r="B429" i="36"/>
  <c r="B428" i="36"/>
  <c r="B427" i="36"/>
  <c r="B426" i="36"/>
  <c r="B425" i="36"/>
  <c r="B424" i="36"/>
  <c r="B423" i="36"/>
  <c r="B422" i="36"/>
  <c r="B421" i="36"/>
  <c r="B420" i="36"/>
  <c r="B419" i="36"/>
  <c r="B418" i="36"/>
  <c r="B417" i="36"/>
  <c r="B416" i="36"/>
  <c r="B415" i="36"/>
  <c r="B414" i="36"/>
  <c r="B413" i="36"/>
  <c r="B412" i="36"/>
  <c r="B411" i="36"/>
  <c r="B410" i="36"/>
  <c r="B409" i="36"/>
  <c r="B408" i="36"/>
  <c r="B407" i="36"/>
  <c r="B406" i="36"/>
  <c r="B405" i="36"/>
  <c r="B404" i="36"/>
  <c r="B403" i="36"/>
  <c r="B402" i="36"/>
  <c r="B401" i="36"/>
  <c r="B400" i="36"/>
  <c r="B399" i="36"/>
  <c r="B398" i="36"/>
  <c r="B397" i="36"/>
  <c r="B396" i="36"/>
  <c r="B395" i="36"/>
  <c r="B394" i="36"/>
  <c r="B393" i="36"/>
  <c r="B392" i="36"/>
  <c r="B391" i="36"/>
  <c r="B390" i="36"/>
  <c r="B389" i="36"/>
  <c r="B388" i="36"/>
  <c r="B387" i="36"/>
  <c r="B386" i="36"/>
  <c r="B385" i="36"/>
  <c r="B384" i="36"/>
  <c r="B383" i="36"/>
  <c r="B382" i="36"/>
  <c r="B381" i="36"/>
  <c r="B380" i="36"/>
  <c r="B379" i="36"/>
  <c r="B378" i="36"/>
  <c r="B377" i="36"/>
  <c r="B376" i="36"/>
  <c r="B375" i="36"/>
  <c r="B374" i="36"/>
  <c r="B373" i="36"/>
  <c r="B372" i="36"/>
  <c r="B371" i="36"/>
  <c r="B370" i="36"/>
  <c r="B369" i="36"/>
  <c r="B368" i="36"/>
  <c r="B367" i="36"/>
  <c r="B366" i="36"/>
  <c r="B365" i="36"/>
  <c r="B364" i="36"/>
  <c r="B363" i="36"/>
  <c r="B362" i="36"/>
  <c r="B361" i="36"/>
  <c r="B360" i="36"/>
  <c r="B359" i="36"/>
  <c r="B358" i="36"/>
  <c r="B357" i="36"/>
  <c r="B356" i="36"/>
  <c r="B355" i="36"/>
  <c r="B354" i="36"/>
  <c r="B353" i="36"/>
  <c r="B352" i="36"/>
  <c r="B351" i="36"/>
  <c r="B350" i="36"/>
  <c r="B349" i="36"/>
  <c r="B348" i="36"/>
  <c r="B347" i="36"/>
  <c r="B346" i="36"/>
  <c r="B345" i="36"/>
  <c r="B344" i="36"/>
  <c r="B343" i="36"/>
  <c r="B342" i="36"/>
  <c r="B341" i="36"/>
  <c r="B340" i="36"/>
  <c r="B339" i="36"/>
  <c r="B338" i="36"/>
  <c r="B337" i="36"/>
  <c r="B336" i="36"/>
  <c r="B335" i="36"/>
  <c r="B334" i="36"/>
  <c r="B333" i="36"/>
  <c r="B332" i="36"/>
  <c r="B331" i="36"/>
  <c r="B330" i="36"/>
  <c r="B329" i="36"/>
  <c r="B328" i="36"/>
  <c r="B327" i="36"/>
  <c r="B326" i="36"/>
  <c r="B325" i="36"/>
  <c r="B324" i="36"/>
  <c r="B323" i="36"/>
  <c r="B322" i="36"/>
  <c r="B321" i="36"/>
  <c r="B320" i="36"/>
  <c r="B319" i="36"/>
  <c r="B318" i="36"/>
  <c r="B317" i="36"/>
  <c r="B316" i="36"/>
  <c r="B315" i="36"/>
  <c r="B314" i="36"/>
  <c r="B313" i="36"/>
  <c r="B312" i="36"/>
  <c r="B311" i="36"/>
  <c r="B310" i="36"/>
  <c r="B309" i="36"/>
  <c r="B308" i="36"/>
  <c r="B307" i="36"/>
  <c r="B306" i="36"/>
  <c r="B305" i="36"/>
  <c r="B304" i="36"/>
  <c r="B303" i="36"/>
  <c r="B302" i="36"/>
  <c r="B301" i="36"/>
  <c r="B300" i="36"/>
  <c r="B299" i="36"/>
  <c r="B298" i="36"/>
  <c r="B297" i="36"/>
  <c r="B296" i="36"/>
  <c r="B295" i="36"/>
  <c r="B294" i="36"/>
  <c r="B293" i="36"/>
  <c r="B292" i="36"/>
  <c r="B291" i="36"/>
  <c r="B290" i="36"/>
  <c r="B289" i="36"/>
  <c r="B288" i="36"/>
  <c r="B287" i="36"/>
  <c r="B286" i="36"/>
  <c r="B285" i="36"/>
  <c r="B284" i="36"/>
  <c r="B283" i="36"/>
  <c r="B282" i="36"/>
  <c r="B281" i="36"/>
  <c r="B280" i="36"/>
  <c r="B279" i="36"/>
  <c r="B278" i="36"/>
  <c r="B277" i="36"/>
  <c r="B276" i="36"/>
  <c r="B275" i="36"/>
  <c r="B274" i="36"/>
  <c r="B273" i="36"/>
  <c r="B272" i="36"/>
  <c r="B271" i="36"/>
  <c r="B270" i="36"/>
  <c r="B269" i="36"/>
  <c r="B268" i="36"/>
  <c r="B267" i="36"/>
  <c r="B266" i="36"/>
  <c r="B265" i="36"/>
  <c r="B264" i="36"/>
  <c r="B263" i="36"/>
  <c r="B262" i="36"/>
  <c r="B261" i="36"/>
  <c r="B260" i="36"/>
  <c r="B259" i="36"/>
  <c r="B258" i="36"/>
  <c r="B257" i="36"/>
  <c r="B256" i="36"/>
  <c r="B255" i="36"/>
  <c r="B254" i="36"/>
  <c r="B253" i="36"/>
  <c r="B252" i="36"/>
  <c r="B251" i="36"/>
  <c r="B250" i="36"/>
  <c r="B249" i="36"/>
  <c r="B248" i="36"/>
  <c r="B247" i="36"/>
  <c r="B246" i="36"/>
  <c r="B245" i="36"/>
  <c r="B244" i="36"/>
  <c r="B243" i="36"/>
  <c r="B242" i="36"/>
  <c r="B241" i="36"/>
  <c r="B240" i="36"/>
  <c r="B239" i="36"/>
  <c r="B238" i="36"/>
  <c r="B237" i="36"/>
  <c r="B236" i="36"/>
  <c r="B235" i="36"/>
  <c r="B234" i="36"/>
  <c r="B233" i="36"/>
  <c r="B232" i="36"/>
  <c r="B231" i="36"/>
  <c r="B230" i="36"/>
  <c r="B229" i="36"/>
  <c r="B228" i="36"/>
  <c r="B227" i="36"/>
  <c r="B226" i="36"/>
  <c r="B225" i="36"/>
  <c r="B224" i="36"/>
  <c r="B223" i="36"/>
  <c r="B222" i="36"/>
  <c r="B221" i="36"/>
  <c r="B220" i="36"/>
  <c r="B219" i="36"/>
  <c r="B218" i="36"/>
  <c r="B217" i="36"/>
  <c r="B216" i="36"/>
  <c r="B215" i="36"/>
  <c r="B214" i="36"/>
  <c r="B213" i="36"/>
  <c r="B212" i="36"/>
  <c r="B211" i="36"/>
  <c r="B210" i="36"/>
  <c r="B209" i="36"/>
  <c r="B208" i="36"/>
  <c r="B207" i="36"/>
  <c r="B206" i="36"/>
  <c r="B205" i="36"/>
  <c r="B204" i="36"/>
  <c r="B203" i="36"/>
  <c r="B202" i="36"/>
  <c r="B201" i="36"/>
  <c r="B200" i="36"/>
  <c r="B199" i="36"/>
  <c r="B198" i="36"/>
  <c r="B197" i="36"/>
  <c r="B196" i="36"/>
  <c r="B195" i="36"/>
  <c r="B194" i="36"/>
  <c r="B193" i="36"/>
  <c r="B192" i="36"/>
  <c r="B191" i="36"/>
  <c r="B190" i="36"/>
  <c r="B189" i="36"/>
  <c r="B188" i="36"/>
  <c r="B187" i="36"/>
  <c r="B186" i="36"/>
  <c r="B185" i="36"/>
  <c r="B184" i="36"/>
  <c r="B183" i="36"/>
  <c r="B182" i="36"/>
  <c r="B181" i="36"/>
  <c r="B180" i="36"/>
  <c r="B179" i="36"/>
  <c r="B178" i="36"/>
  <c r="B177" i="36"/>
  <c r="B176" i="36"/>
  <c r="B175" i="36"/>
  <c r="B174" i="36"/>
  <c r="B173" i="36"/>
  <c r="B172" i="36"/>
  <c r="B171" i="36"/>
  <c r="B170" i="36"/>
  <c r="B169" i="36"/>
  <c r="B168" i="36"/>
  <c r="B167" i="36"/>
  <c r="B166" i="36"/>
  <c r="B165" i="36"/>
  <c r="B164" i="36"/>
  <c r="B163" i="36"/>
  <c r="B162" i="36"/>
  <c r="B161" i="36"/>
  <c r="B160" i="36"/>
  <c r="B159" i="36"/>
  <c r="B158" i="36"/>
  <c r="B157" i="36"/>
  <c r="B156" i="36"/>
  <c r="B155" i="36"/>
  <c r="B154" i="36"/>
  <c r="B153" i="36"/>
  <c r="B152" i="36"/>
  <c r="B151" i="36"/>
  <c r="B150" i="36"/>
  <c r="B149" i="36"/>
  <c r="B148" i="36"/>
  <c r="B147" i="36"/>
  <c r="B146" i="36"/>
  <c r="B145" i="36"/>
  <c r="B144" i="36"/>
  <c r="B143" i="36"/>
  <c r="B142" i="36"/>
  <c r="B141" i="36"/>
  <c r="B140" i="36"/>
  <c r="B139" i="36"/>
  <c r="B138" i="36"/>
  <c r="B137" i="36"/>
  <c r="B136" i="36"/>
  <c r="B135" i="36"/>
  <c r="B134" i="36"/>
  <c r="B133" i="36"/>
  <c r="B132" i="36"/>
  <c r="B131" i="36"/>
  <c r="B130" i="36"/>
  <c r="B129" i="36"/>
  <c r="B128" i="36"/>
  <c r="B127" i="36"/>
  <c r="B126" i="36"/>
  <c r="B125" i="36"/>
  <c r="B124" i="36"/>
  <c r="B123" i="36"/>
  <c r="B122" i="36"/>
  <c r="B121" i="36"/>
  <c r="B120" i="36"/>
  <c r="B119" i="36"/>
  <c r="B118" i="36"/>
  <c r="B117" i="36"/>
  <c r="B116" i="36"/>
  <c r="B115" i="36"/>
  <c r="B114" i="36"/>
  <c r="B113" i="36"/>
  <c r="B112" i="36"/>
  <c r="B111" i="36"/>
  <c r="B110" i="36"/>
  <c r="B109" i="36"/>
  <c r="B108" i="36"/>
  <c r="B107" i="36"/>
  <c r="B106" i="36"/>
  <c r="B105" i="36"/>
  <c r="B104" i="36"/>
  <c r="B103" i="36"/>
  <c r="B102" i="36"/>
  <c r="B101" i="36"/>
  <c r="B100" i="36"/>
  <c r="B99" i="36"/>
  <c r="B98" i="36"/>
  <c r="B97" i="36"/>
  <c r="B96" i="36"/>
  <c r="B95" i="36"/>
  <c r="B94" i="36"/>
  <c r="B93" i="36"/>
  <c r="B92" i="36"/>
  <c r="B91" i="36"/>
  <c r="B90" i="36"/>
  <c r="B89" i="36"/>
  <c r="B88" i="36"/>
  <c r="B87" i="36"/>
  <c r="B86" i="36"/>
  <c r="B85" i="36"/>
  <c r="B84" i="36"/>
  <c r="B83" i="36"/>
  <c r="B82" i="36"/>
  <c r="B81" i="36"/>
  <c r="B80" i="36"/>
  <c r="B79" i="36"/>
  <c r="B78" i="36"/>
  <c r="B77" i="36"/>
  <c r="B76" i="36"/>
  <c r="B75" i="36"/>
  <c r="B74" i="36"/>
  <c r="B73" i="36"/>
  <c r="B72" i="36"/>
  <c r="B71" i="36"/>
  <c r="B70" i="36"/>
  <c r="B69" i="36"/>
  <c r="B68" i="36"/>
  <c r="B67" i="36"/>
  <c r="B66" i="36"/>
  <c r="B65" i="36"/>
  <c r="B64" i="36"/>
  <c r="B63" i="36"/>
  <c r="B62" i="36"/>
  <c r="B61" i="36"/>
  <c r="B60" i="36"/>
  <c r="B59" i="36"/>
  <c r="B58" i="36"/>
  <c r="B57" i="36"/>
  <c r="B56" i="36"/>
  <c r="B55" i="36"/>
  <c r="B54" i="36"/>
  <c r="B53" i="36"/>
  <c r="B52" i="36"/>
  <c r="B51" i="36"/>
  <c r="B50" i="36"/>
  <c r="B49" i="36"/>
  <c r="B48" i="36"/>
  <c r="B47" i="36"/>
  <c r="B46" i="36"/>
  <c r="B45" i="36"/>
  <c r="B44" i="36"/>
  <c r="B43" i="36"/>
  <c r="B42" i="36"/>
  <c r="B41" i="36"/>
  <c r="B40" i="36"/>
  <c r="B39" i="36"/>
  <c r="B38" i="36"/>
  <c r="B37" i="36"/>
  <c r="B36" i="36"/>
  <c r="B35" i="36"/>
  <c r="B34" i="36"/>
  <c r="B33" i="36"/>
  <c r="B32" i="36"/>
  <c r="B31" i="36"/>
  <c r="B30" i="36"/>
  <c r="B29" i="36"/>
  <c r="B28" i="36"/>
  <c r="B27" i="36"/>
  <c r="B26" i="36"/>
  <c r="B25" i="36"/>
  <c r="B24" i="36"/>
  <c r="B23" i="36"/>
  <c r="B22" i="36"/>
  <c r="B21" i="36"/>
  <c r="B20" i="36"/>
  <c r="B19" i="36"/>
  <c r="B18" i="36"/>
  <c r="B17" i="36"/>
  <c r="B16" i="36"/>
  <c r="B15" i="36"/>
  <c r="B14" i="36"/>
  <c r="B13" i="36"/>
  <c r="B12" i="36"/>
  <c r="B11" i="36"/>
  <c r="B10" i="36"/>
  <c r="B9" i="36"/>
  <c r="B8" i="36"/>
  <c r="B7" i="36"/>
  <c r="B6" i="36"/>
  <c r="B5" i="36"/>
  <c r="B4" i="36"/>
  <c r="B3" i="36"/>
  <c r="B2" i="36"/>
  <c r="B3806" i="36"/>
  <c r="B3805" i="36"/>
  <c r="B3804" i="36"/>
  <c r="B3803" i="36"/>
  <c r="B3802" i="36"/>
  <c r="B3801" i="36"/>
  <c r="B3800" i="36"/>
  <c r="B3799" i="36"/>
  <c r="B3798" i="36"/>
  <c r="B3797" i="36"/>
  <c r="B3796" i="36"/>
  <c r="B3795" i="36"/>
  <c r="B3794" i="36"/>
  <c r="B3793" i="36"/>
  <c r="B3792" i="36"/>
  <c r="B3791" i="36"/>
  <c r="B3790" i="36"/>
  <c r="B3789" i="36"/>
  <c r="B3788" i="36"/>
  <c r="B3787" i="36"/>
  <c r="B3786" i="36"/>
  <c r="B3785" i="36"/>
  <c r="B3784" i="36"/>
  <c r="B3783" i="36"/>
  <c r="B3782" i="36"/>
  <c r="B3781" i="36"/>
  <c r="B3780" i="36"/>
  <c r="B3779" i="36"/>
  <c r="B3778" i="36"/>
  <c r="B3777" i="36"/>
  <c r="B3776" i="36"/>
  <c r="B3775" i="36"/>
  <c r="B3774" i="36"/>
  <c r="B3773" i="36"/>
  <c r="B3772" i="36"/>
  <c r="B3771" i="36"/>
  <c r="B3770" i="36"/>
  <c r="B3769" i="36"/>
  <c r="B3768" i="36"/>
  <c r="B3767" i="36"/>
  <c r="B3766" i="36"/>
  <c r="B3765" i="36"/>
  <c r="B3764" i="36"/>
  <c r="B3763" i="36"/>
  <c r="B3762" i="36"/>
  <c r="B3761" i="36"/>
  <c r="B3760" i="36"/>
  <c r="B3759" i="36"/>
  <c r="B3758" i="36"/>
  <c r="B3757" i="36"/>
  <c r="B3756" i="36"/>
  <c r="B3755" i="36"/>
  <c r="B3754" i="36"/>
  <c r="B3753" i="36"/>
  <c r="B3752" i="36"/>
  <c r="B3751" i="36"/>
  <c r="B3750" i="36"/>
  <c r="B3749" i="36"/>
  <c r="B3748" i="36"/>
  <c r="B3747" i="36"/>
  <c r="B3746" i="36"/>
  <c r="B3745" i="36"/>
  <c r="B3744" i="36"/>
  <c r="B3743" i="36"/>
  <c r="B3742" i="36"/>
  <c r="B3741" i="36"/>
  <c r="B3740" i="36"/>
  <c r="B3739" i="36"/>
  <c r="B3738" i="36"/>
  <c r="B3737" i="36"/>
  <c r="B3736" i="36"/>
  <c r="B3735" i="36"/>
  <c r="B3734" i="36"/>
  <c r="B3733" i="36"/>
  <c r="B3732" i="36"/>
  <c r="B3731" i="36"/>
  <c r="B3730" i="36"/>
  <c r="B3729" i="36"/>
  <c r="B3728" i="36"/>
  <c r="B3727" i="36"/>
  <c r="B3726" i="36"/>
  <c r="B3725" i="36"/>
  <c r="B3724" i="36"/>
  <c r="B3723" i="36"/>
  <c r="B3722" i="36"/>
  <c r="B3721" i="36"/>
  <c r="B3720" i="36"/>
  <c r="B3719" i="36"/>
  <c r="B3718" i="36"/>
  <c r="M14" i="21"/>
  <c r="O14" i="21" s="1"/>
  <c r="O27" i="29"/>
  <c r="F27" i="29"/>
  <c r="L13" i="21"/>
  <c r="M11" i="21" s="1"/>
  <c r="G69" i="13" s="1"/>
  <c r="B31" i="29" l="1"/>
  <c r="D30" i="29"/>
  <c r="D29" i="29"/>
  <c r="D28" i="29"/>
  <c r="B27" i="29"/>
  <c r="D31" i="29"/>
  <c r="H72" i="1"/>
  <c r="F64" i="2"/>
  <c r="F2" i="29"/>
  <c r="F2" i="2"/>
  <c r="H2" i="1"/>
  <c r="E2" i="31"/>
  <c r="I54" i="2" l="1"/>
  <c r="I53" i="2"/>
  <c r="M5" i="2"/>
  <c r="E25" i="21"/>
  <c r="E22" i="21"/>
  <c r="M23" i="21"/>
  <c r="R41" i="21"/>
  <c r="I43" i="2" l="1"/>
  <c r="I14" i="2"/>
  <c r="D46" i="2"/>
  <c r="I5" i="2"/>
  <c r="I44" i="2"/>
  <c r="E43" i="2" l="1"/>
  <c r="D43" i="2"/>
  <c r="E14" i="2"/>
  <c r="D17" i="2"/>
  <c r="D14" i="2"/>
  <c r="D16" i="2"/>
  <c r="E46" i="2"/>
  <c r="E45" i="2"/>
  <c r="D45" i="2"/>
  <c r="E16" i="2"/>
  <c r="E17" i="2"/>
  <c r="I28" i="2"/>
  <c r="I27" i="2"/>
  <c r="I22" i="2"/>
  <c r="I24" i="2"/>
  <c r="I25" i="2"/>
  <c r="U5" i="1"/>
  <c r="E27" i="1" s="1"/>
  <c r="U4" i="1"/>
  <c r="I8" i="1" s="1"/>
  <c r="O8" i="1" l="1"/>
  <c r="I63" i="2" l="1"/>
  <c r="E8" i="29" l="1"/>
  <c r="E18" i="29"/>
  <c r="B19" i="29" l="1"/>
  <c r="Q27" i="29"/>
  <c r="D43" i="29" l="1"/>
  <c r="D42" i="29"/>
  <c r="I57" i="2"/>
  <c r="I56" i="2"/>
  <c r="O42" i="29"/>
  <c r="D46" i="29"/>
  <c r="D45" i="29"/>
  <c r="D44" i="29"/>
  <c r="P42" i="29" l="1"/>
  <c r="F42" i="29" l="1"/>
  <c r="M13" i="1" l="1"/>
  <c r="F13" i="1" l="1"/>
  <c r="J13" i="1"/>
  <c r="D13" i="1"/>
  <c r="K13" i="1"/>
  <c r="G13" i="1"/>
  <c r="H13" i="1"/>
  <c r="L13" i="1"/>
  <c r="E13" i="1"/>
  <c r="I13" i="1"/>
  <c r="FK1" i="13"/>
  <c r="FI1" i="13"/>
  <c r="FV1" i="13"/>
  <c r="EG1" i="13"/>
  <c r="DW1" i="13"/>
  <c r="N13" i="1" l="1"/>
  <c r="I26" i="2"/>
  <c r="I52" i="2"/>
  <c r="I59" i="2"/>
  <c r="I30" i="2"/>
  <c r="FX1" i="13"/>
  <c r="FW1" i="13"/>
  <c r="FU1" i="13"/>
  <c r="FT1" i="13"/>
  <c r="FS1" i="13"/>
  <c r="FP1" i="13"/>
  <c r="FO1" i="13"/>
  <c r="FN1" i="13"/>
  <c r="B45" i="21"/>
  <c r="FH1" i="13"/>
  <c r="V22" i="1"/>
  <c r="V17" i="1"/>
  <c r="V16" i="1"/>
  <c r="V15" i="1"/>
  <c r="AY1" i="13" l="1"/>
  <c r="EM1" i="13"/>
  <c r="EL1" i="13"/>
  <c r="EK1" i="13"/>
  <c r="EJ1" i="13"/>
  <c r="EI1" i="13"/>
  <c r="EH1" i="13"/>
  <c r="EF1" i="13"/>
  <c r="EE1" i="13"/>
  <c r="ED1" i="13"/>
  <c r="EC1" i="13"/>
  <c r="EB1" i="13"/>
  <c r="EA1" i="13"/>
  <c r="DZ1" i="13"/>
  <c r="DY1" i="13"/>
  <c r="DX1" i="13"/>
  <c r="DV1" i="13"/>
  <c r="DU1" i="13"/>
  <c r="DT1" i="13"/>
  <c r="Y1" i="13"/>
  <c r="DR1" i="13"/>
  <c r="DO1" i="13"/>
  <c r="DL1" i="13"/>
  <c r="DK1" i="13"/>
  <c r="DJ1" i="13"/>
  <c r="DG1" i="13"/>
  <c r="DD1" i="13"/>
  <c r="CC1" i="13"/>
  <c r="AZ1" i="13"/>
  <c r="AW1" i="13"/>
  <c r="BZ1" i="13"/>
  <c r="BF1" i="13"/>
  <c r="BD1" i="13"/>
  <c r="AT1" i="13"/>
  <c r="AS1" i="13"/>
  <c r="AE1" i="13"/>
  <c r="AD1" i="13"/>
  <c r="AC1" i="13"/>
  <c r="Z1" i="13"/>
  <c r="X1" i="13"/>
  <c r="W1" i="13"/>
  <c r="V1" i="13"/>
  <c r="O1" i="13"/>
  <c r="P15" i="29"/>
  <c r="M1" i="13"/>
  <c r="E1" i="13"/>
  <c r="D1" i="13"/>
  <c r="A1" i="13"/>
  <c r="B1" i="13"/>
  <c r="C1" i="13"/>
  <c r="I72" i="1" l="1"/>
  <c r="E72" i="1"/>
  <c r="D64" i="2"/>
  <c r="E2" i="1" l="1"/>
  <c r="D2" i="2"/>
  <c r="C2" i="29"/>
  <c r="I2" i="1"/>
  <c r="G2" i="2"/>
  <c r="G2" i="29"/>
  <c r="G2" i="31"/>
  <c r="C2" i="31"/>
  <c r="I9" i="2"/>
  <c r="K11" i="2" s="1"/>
  <c r="R53" i="1" l="1"/>
  <c r="R36" i="1"/>
  <c r="R76" i="1"/>
  <c r="G74" i="1" s="1"/>
  <c r="CU1" i="13" s="1"/>
  <c r="R19" i="1"/>
  <c r="F77" i="2"/>
  <c r="F76" i="2"/>
  <c r="H86" i="2"/>
  <c r="G9" i="2"/>
  <c r="I11" i="2"/>
  <c r="I36" i="2"/>
  <c r="S32" i="2" l="1"/>
  <c r="U32" i="2" s="1"/>
  <c r="S37" i="2"/>
  <c r="U37" i="2" s="1"/>
  <c r="H17" i="2"/>
  <c r="H16" i="2"/>
  <c r="G89" i="2"/>
  <c r="DS1" i="13" s="1"/>
  <c r="DQ1" i="13"/>
  <c r="I76" i="2"/>
  <c r="DC1" i="13"/>
  <c r="I77" i="2"/>
  <c r="DF1" i="13"/>
  <c r="AO56" i="1"/>
  <c r="AO60" i="1"/>
  <c r="AL58" i="1"/>
  <c r="AL56" i="1"/>
  <c r="AD56" i="1"/>
  <c r="AM53" i="1"/>
  <c r="AL24" i="1"/>
  <c r="AO22" i="1"/>
  <c r="AL22" i="1"/>
  <c r="AD22" i="1"/>
  <c r="AM19" i="1"/>
  <c r="AO26" i="1"/>
  <c r="AL41" i="1"/>
  <c r="AO39" i="1"/>
  <c r="AL39" i="1"/>
  <c r="AD39" i="1"/>
  <c r="AM36" i="1"/>
  <c r="AO43" i="1"/>
  <c r="L36" i="1"/>
  <c r="BH1" i="13" s="1"/>
  <c r="D39" i="1"/>
  <c r="O43" i="1"/>
  <c r="L41" i="1"/>
  <c r="O39" i="1"/>
  <c r="L39" i="1"/>
  <c r="L53" i="1"/>
  <c r="BR1" i="13" s="1"/>
  <c r="O60" i="1"/>
  <c r="O56" i="1"/>
  <c r="L58" i="1"/>
  <c r="D56" i="1"/>
  <c r="BU1" i="13" s="1"/>
  <c r="L56" i="1"/>
  <c r="D76" i="1"/>
  <c r="N76" i="1" s="1"/>
  <c r="D22" i="1"/>
  <c r="I26" i="1" s="1"/>
  <c r="L22" i="1"/>
  <c r="L24" i="1"/>
  <c r="L19" i="1"/>
  <c r="AX1" i="13" s="1"/>
  <c r="O26" i="1"/>
  <c r="O22" i="1"/>
  <c r="I1" i="31"/>
  <c r="K1" i="29"/>
  <c r="I1" i="2"/>
  <c r="O1" i="1"/>
  <c r="F18" i="29"/>
  <c r="I36" i="21"/>
  <c r="F38" i="21"/>
  <c r="F37" i="21"/>
  <c r="F36" i="21"/>
  <c r="F41" i="21"/>
  <c r="G39" i="21"/>
  <c r="E67" i="2"/>
  <c r="AB1" i="13"/>
  <c r="M8" i="1"/>
  <c r="Q46" i="1" l="1"/>
  <c r="O46" i="1" s="1"/>
  <c r="BK1" i="13"/>
  <c r="E36" i="2"/>
  <c r="D36" i="2" s="1"/>
  <c r="C36" i="21"/>
  <c r="E37" i="2"/>
  <c r="D37" i="2" s="1"/>
  <c r="C37" i="21"/>
  <c r="E38" i="2"/>
  <c r="D38" i="2" s="1"/>
  <c r="C38" i="21"/>
  <c r="H67" i="2"/>
  <c r="AI60" i="1"/>
  <c r="AD60" i="1"/>
  <c r="AI26" i="1"/>
  <c r="AD26" i="1"/>
  <c r="AM31" i="1"/>
  <c r="AE31" i="1"/>
  <c r="AL31" i="1"/>
  <c r="AD31" i="1"/>
  <c r="AK31" i="1"/>
  <c r="AJ31" i="1"/>
  <c r="AI31" i="1"/>
  <c r="AF31" i="1"/>
  <c r="AH31" i="1"/>
  <c r="AG31" i="1"/>
  <c r="AD43" i="1"/>
  <c r="AI43" i="1"/>
  <c r="I60" i="1"/>
  <c r="BY1" i="13" s="1"/>
  <c r="Q63" i="1"/>
  <c r="O63" i="1" s="1"/>
  <c r="D60" i="1"/>
  <c r="BW1" i="13" s="1"/>
  <c r="D26" i="1"/>
  <c r="BC1" i="13" s="1"/>
  <c r="I43" i="1"/>
  <c r="BO1" i="13" s="1"/>
  <c r="D43" i="1"/>
  <c r="BM1" i="13" s="1"/>
  <c r="F31" i="1"/>
  <c r="M31" i="1"/>
  <c r="E31" i="1"/>
  <c r="L31" i="1"/>
  <c r="D31" i="1"/>
  <c r="K31" i="1"/>
  <c r="J31" i="1"/>
  <c r="G31" i="1"/>
  <c r="I31" i="1"/>
  <c r="H31" i="1"/>
  <c r="BA1" i="13"/>
  <c r="L1" i="13"/>
  <c r="I4" i="29"/>
  <c r="E33" i="29" s="1"/>
  <c r="N31" i="1" l="1"/>
  <c r="G38" i="2"/>
  <c r="G37" i="2"/>
  <c r="E37" i="21" s="1"/>
  <c r="G28" i="29"/>
  <c r="CV1" i="13"/>
  <c r="G69" i="2"/>
  <c r="CW1" i="13" s="1"/>
  <c r="G70" i="2"/>
  <c r="CY1" i="13" s="1"/>
  <c r="AM65" i="1"/>
  <c r="AE65" i="1"/>
  <c r="AI65" i="1"/>
  <c r="AL65" i="1"/>
  <c r="AD65" i="1"/>
  <c r="AK65" i="1"/>
  <c r="AJ65" i="1"/>
  <c r="AH65" i="1"/>
  <c r="AG65" i="1"/>
  <c r="AF65" i="1"/>
  <c r="AN31" i="1"/>
  <c r="AF48" i="1"/>
  <c r="AM48" i="1"/>
  <c r="AE48" i="1"/>
  <c r="AL48" i="1"/>
  <c r="AD48" i="1"/>
  <c r="AK48" i="1"/>
  <c r="AJ48" i="1"/>
  <c r="AI48" i="1"/>
  <c r="AH48" i="1"/>
  <c r="AG48" i="1"/>
  <c r="L65" i="1"/>
  <c r="D65" i="1"/>
  <c r="E65" i="1"/>
  <c r="K65" i="1"/>
  <c r="J65" i="1"/>
  <c r="G65" i="1"/>
  <c r="I65" i="1"/>
  <c r="F65" i="1"/>
  <c r="H65" i="1"/>
  <c r="M65" i="1"/>
  <c r="I48" i="1"/>
  <c r="F48" i="1"/>
  <c r="G48" i="1"/>
  <c r="D48" i="1"/>
  <c r="M48" i="1"/>
  <c r="H48" i="1"/>
  <c r="J48" i="1"/>
  <c r="E48" i="1"/>
  <c r="L48" i="1"/>
  <c r="K48" i="1"/>
  <c r="G36" i="2"/>
  <c r="E36" i="21" s="1"/>
  <c r="BE1" i="13"/>
  <c r="I34" i="21"/>
  <c r="I42" i="2"/>
  <c r="I51" i="2"/>
  <c r="I50" i="2"/>
  <c r="I13" i="2"/>
  <c r="I23" i="2"/>
  <c r="I21" i="2"/>
  <c r="F31" i="21"/>
  <c r="E38" i="21" l="1"/>
  <c r="C25" i="21"/>
  <c r="A25" i="21" s="1"/>
  <c r="C24" i="21"/>
  <c r="A24" i="21" s="1"/>
  <c r="N65" i="1"/>
  <c r="N48" i="1"/>
  <c r="G71" i="2"/>
  <c r="AN65" i="1"/>
  <c r="AN48" i="1"/>
  <c r="G39" i="2"/>
  <c r="M42" i="2"/>
  <c r="G33" i="2"/>
  <c r="E35" i="29"/>
  <c r="E41" i="21"/>
  <c r="F86" i="2"/>
  <c r="E39" i="21"/>
  <c r="G77" i="2"/>
  <c r="DH1" i="13" s="1"/>
  <c r="G76" i="2"/>
  <c r="DE1" i="13" s="1"/>
  <c r="E34" i="21"/>
  <c r="L69" i="13" s="1"/>
  <c r="B9" i="2"/>
  <c r="H71" i="2" l="1"/>
  <c r="DB1" i="13" s="1"/>
  <c r="S42" i="2"/>
  <c r="U42" i="2" s="1"/>
  <c r="H46" i="2"/>
  <c r="H45" i="2"/>
  <c r="G42" i="2"/>
  <c r="H42" i="2" s="1"/>
  <c r="G88" i="2"/>
  <c r="DP1" i="13" s="1"/>
  <c r="DN1" i="13"/>
  <c r="CA1" i="13"/>
  <c r="G40" i="2"/>
  <c r="CB1" i="13" s="1"/>
  <c r="E35" i="21"/>
  <c r="M69" i="13" s="1"/>
  <c r="H39" i="2"/>
  <c r="P32" i="2"/>
  <c r="P33" i="2" s="1"/>
  <c r="F25" i="29"/>
  <c r="H12" i="2"/>
  <c r="DA1" i="13"/>
  <c r="G41" i="21"/>
  <c r="G78" i="2"/>
  <c r="DI1" i="13" s="1"/>
  <c r="G43" i="2" l="1"/>
  <c r="H43" i="2" s="1"/>
  <c r="G1" i="13"/>
  <c r="G27" i="29"/>
  <c r="G82" i="2"/>
  <c r="H78" i="2"/>
  <c r="D39" i="21"/>
  <c r="G90" i="2"/>
  <c r="O43" i="29" s="1"/>
  <c r="G44" i="2" l="1"/>
  <c r="P43" i="29"/>
  <c r="F43" i="29" s="1"/>
  <c r="D40" i="21"/>
  <c r="DM1" i="13"/>
  <c r="D41" i="21"/>
  <c r="Q29" i="1"/>
  <c r="O29" i="1" s="1"/>
  <c r="N12" i="1"/>
  <c r="Q11" i="1" s="1"/>
  <c r="O11" i="1" s="1"/>
  <c r="H44" i="2" l="1"/>
  <c r="G47" i="2"/>
  <c r="G11" i="2"/>
  <c r="F46" i="2" l="1"/>
  <c r="I46" i="2" s="1"/>
  <c r="F45" i="2"/>
  <c r="I45" i="2" s="1"/>
  <c r="H47" i="2"/>
  <c r="CF1" i="13" s="1"/>
  <c r="G55" i="2"/>
  <c r="S41" i="2" s="1"/>
  <c r="U41" i="2" s="1"/>
  <c r="G13" i="2"/>
  <c r="G14" i="2" l="1"/>
  <c r="H14" i="2" s="1"/>
  <c r="S46" i="2"/>
  <c r="H13" i="2"/>
  <c r="N27" i="29"/>
  <c r="P27" i="29" s="1"/>
  <c r="P8" i="2"/>
  <c r="P9" i="2" s="1"/>
  <c r="G15" i="2" l="1"/>
  <c r="G18" i="2" s="1"/>
  <c r="CE1" i="13"/>
  <c r="G54" i="2"/>
  <c r="G52" i="2"/>
  <c r="S40" i="2" s="1"/>
  <c r="U40" i="2" s="1"/>
  <c r="G56" i="2"/>
  <c r="G51" i="2"/>
  <c r="G57" i="2"/>
  <c r="G53" i="2"/>
  <c r="H15" i="2" l="1"/>
  <c r="F17" i="2"/>
  <c r="I17" i="2" s="1"/>
  <c r="F16" i="2"/>
  <c r="I16" i="2" s="1"/>
  <c r="S39" i="2"/>
  <c r="U39" i="2" s="1"/>
  <c r="G50" i="2"/>
  <c r="S38" i="2" l="1"/>
  <c r="U38" i="2" s="1"/>
  <c r="G49" i="2"/>
  <c r="G58" i="2" s="1"/>
  <c r="H49" i="2" l="1"/>
  <c r="CH1" i="13" s="1"/>
  <c r="CG1" i="13"/>
  <c r="F49" i="2"/>
  <c r="CI1" i="13" s="1"/>
  <c r="G59" i="2"/>
  <c r="G60" i="2" s="1"/>
  <c r="H58" i="2"/>
  <c r="I49" i="2" l="1"/>
  <c r="H35" i="21"/>
  <c r="H59" i="2"/>
  <c r="F60" i="2"/>
  <c r="D35" i="21"/>
  <c r="F35" i="21"/>
  <c r="H60" i="2"/>
  <c r="CT1" i="13" s="1"/>
  <c r="CS1" i="13"/>
  <c r="G35" i="21" l="1"/>
  <c r="S16" i="2" l="1"/>
  <c r="G22" i="2" l="1"/>
  <c r="S34" i="2" s="1"/>
  <c r="U34" i="2" s="1"/>
  <c r="G28" i="2" l="1"/>
  <c r="S17" i="2"/>
  <c r="H18" i="2"/>
  <c r="AH1" i="13" s="1"/>
  <c r="G25" i="2"/>
  <c r="AG1" i="13"/>
  <c r="G27" i="2"/>
  <c r="G26" i="2"/>
  <c r="S36" i="2" s="1"/>
  <c r="U36" i="2" s="1"/>
  <c r="G23" i="2"/>
  <c r="S35" i="2" s="1"/>
  <c r="U35" i="2" s="1"/>
  <c r="G24" i="2"/>
  <c r="AF1" i="13" l="1"/>
  <c r="O20" i="29"/>
  <c r="O46" i="29" s="1"/>
  <c r="P46" i="29" s="1"/>
  <c r="F46" i="29" s="1"/>
  <c r="G21" i="2"/>
  <c r="P20" i="29" l="1"/>
  <c r="F35" i="29" s="1"/>
  <c r="G20" i="2"/>
  <c r="S33" i="2"/>
  <c r="U33" i="2" s="1"/>
  <c r="U31" i="2" s="1"/>
  <c r="O18" i="29" s="1"/>
  <c r="P18" i="29" l="1"/>
  <c r="F33" i="29" s="1"/>
  <c r="O44" i="29"/>
  <c r="P44" i="29" s="1"/>
  <c r="F44" i="29" s="1"/>
  <c r="G29" i="2"/>
  <c r="H20" i="2"/>
  <c r="AJ1" i="13" s="1"/>
  <c r="AI1" i="13"/>
  <c r="F20" i="2"/>
  <c r="H29" i="2" l="1"/>
  <c r="G30" i="2"/>
  <c r="H30" i="2" s="1"/>
  <c r="AK1" i="13"/>
  <c r="H34" i="21"/>
  <c r="I20" i="2"/>
  <c r="G31" i="2" l="1"/>
  <c r="F4" i="2" l="1"/>
  <c r="F34" i="21"/>
  <c r="F31" i="2"/>
  <c r="AU1" i="13"/>
  <c r="D34" i="21"/>
  <c r="H31" i="2"/>
  <c r="G34" i="21" l="1"/>
  <c r="AV1" i="13"/>
  <c r="I4" i="2"/>
  <c r="I1" i="13"/>
  <c r="D31" i="21" l="1"/>
  <c r="K69" i="13" s="1"/>
  <c r="F5" i="2"/>
  <c r="J1" i="13" s="1"/>
  <c r="K1" i="13"/>
  <c r="F8" i="29"/>
  <c r="I31" i="21" l="1"/>
  <c r="J69" i="13" s="1"/>
  <c r="G18" i="29"/>
  <c r="P19" i="29"/>
  <c r="O45" i="29"/>
  <c r="P45" i="29"/>
  <c r="G29" i="29" l="1"/>
  <c r="F34" i="29"/>
  <c r="P47" i="29"/>
  <c r="F47" i="29" s="1"/>
  <c r="F45" i="29"/>
  <c r="P48" i="29"/>
  <c r="F48" i="29" s="1"/>
  <c r="N1" i="13"/>
</calcChain>
</file>

<file path=xl/sharedStrings.xml><?xml version="1.0" encoding="utf-8"?>
<sst xmlns="http://schemas.openxmlformats.org/spreadsheetml/2006/main" count="31688" uniqueCount="11322">
  <si>
    <t>New Construction</t>
  </si>
  <si>
    <t>Renovation</t>
  </si>
  <si>
    <t>Demolition</t>
  </si>
  <si>
    <t>Infrastructure</t>
  </si>
  <si>
    <t>Other</t>
  </si>
  <si>
    <t>Subtotal (Pre-Contingency)</t>
  </si>
  <si>
    <t>Total Cost</t>
  </si>
  <si>
    <t>Parking</t>
  </si>
  <si>
    <t>Classroom</t>
  </si>
  <si>
    <t>Office</t>
  </si>
  <si>
    <t>Library/Study</t>
  </si>
  <si>
    <t>Support</t>
  </si>
  <si>
    <t>Notes</t>
  </si>
  <si>
    <t>Commissioning</t>
  </si>
  <si>
    <t>Testing/Surveys</t>
  </si>
  <si>
    <t># Acres</t>
  </si>
  <si>
    <t>Name</t>
  </si>
  <si>
    <t>Email</t>
  </si>
  <si>
    <t>ALSU</t>
  </si>
  <si>
    <t>CLSU</t>
  </si>
  <si>
    <t>CSU</t>
  </si>
  <si>
    <t>DSC</t>
  </si>
  <si>
    <t>ABAC</t>
  </si>
  <si>
    <t>FVSU</t>
  </si>
  <si>
    <t>GSC</t>
  </si>
  <si>
    <t>GGC</t>
  </si>
  <si>
    <t>GCSU</t>
  </si>
  <si>
    <t>GHC</t>
  </si>
  <si>
    <t>GIT</t>
  </si>
  <si>
    <t>GSU</t>
  </si>
  <si>
    <t>GSOU</t>
  </si>
  <si>
    <t>KSU</t>
  </si>
  <si>
    <t>SSU</t>
  </si>
  <si>
    <t>UWG</t>
  </si>
  <si>
    <t>VSU</t>
  </si>
  <si>
    <t>Abraham Baldwin Agricultural College</t>
  </si>
  <si>
    <t>Clayton State University</t>
  </si>
  <si>
    <t>Columbus State University</t>
  </si>
  <si>
    <t>Dalton State College</t>
  </si>
  <si>
    <t>Fort Valley State University</t>
  </si>
  <si>
    <t>Georgia Gwinnett College</t>
  </si>
  <si>
    <t>Georgia College and State University</t>
  </si>
  <si>
    <t>Georgia Highlands College</t>
  </si>
  <si>
    <t>Georgia Institute of Technology</t>
  </si>
  <si>
    <t>Georgia Southern University</t>
  </si>
  <si>
    <t>Georgia Southwestern State University</t>
  </si>
  <si>
    <t>Georgia State University</t>
  </si>
  <si>
    <t>Kennesaw State University</t>
  </si>
  <si>
    <t>Savannah State University</t>
  </si>
  <si>
    <t>University of West Georgia</t>
  </si>
  <si>
    <t>Valdosta State University</t>
  </si>
  <si>
    <t>UGA</t>
  </si>
  <si>
    <t>University of Georgia</t>
  </si>
  <si>
    <t>Listed</t>
  </si>
  <si>
    <t>Eligible</t>
  </si>
  <si>
    <t>AMSC</t>
  </si>
  <si>
    <t>Atlanta Metropolitan State College</t>
  </si>
  <si>
    <t>College of Coastal Georgia</t>
  </si>
  <si>
    <t>East Georgia State College</t>
  </si>
  <si>
    <t>Gordon State College</t>
  </si>
  <si>
    <t>MGA</t>
  </si>
  <si>
    <t>AU</t>
  </si>
  <si>
    <t>Augusta University</t>
  </si>
  <si>
    <t>Middle Georgia State University</t>
  </si>
  <si>
    <t>UNG</t>
  </si>
  <si>
    <t>University of North Georgia</t>
  </si>
  <si>
    <t>South Georgia State College</t>
  </si>
  <si>
    <t>Tifton</t>
  </si>
  <si>
    <t>Main</t>
  </si>
  <si>
    <t>West (DSC)</t>
  </si>
  <si>
    <t>East (ALSU)</t>
  </si>
  <si>
    <t>Cordele</t>
  </si>
  <si>
    <t>Main (Tifton)</t>
  </si>
  <si>
    <t>Main (Savannah)</t>
  </si>
  <si>
    <t>Liberty</t>
  </si>
  <si>
    <t>Health Sciences</t>
  </si>
  <si>
    <t>Summerville</t>
  </si>
  <si>
    <t>Blakeley</t>
  </si>
  <si>
    <t>Main (Morrow)</t>
  </si>
  <si>
    <t>Fayette</t>
  </si>
  <si>
    <t>Main (Brunswick)</t>
  </si>
  <si>
    <t>Camden</t>
  </si>
  <si>
    <t>Main (Dalton)</t>
  </si>
  <si>
    <t>Main (Swainsboro)</t>
  </si>
  <si>
    <t>Statesboro</t>
  </si>
  <si>
    <t>Macon</t>
  </si>
  <si>
    <t>Main (Milledgeville)</t>
  </si>
  <si>
    <t>Main (Lawrenceville)</t>
  </si>
  <si>
    <t>Cartersville</t>
  </si>
  <si>
    <t>Main (Rome)</t>
  </si>
  <si>
    <t>Main (Atlanta)</t>
  </si>
  <si>
    <t>Main (Americus)</t>
  </si>
  <si>
    <t>Atlanta</t>
  </si>
  <si>
    <t>Clarkston</t>
  </si>
  <si>
    <t>Decatur</t>
  </si>
  <si>
    <t>Dunwoody</t>
  </si>
  <si>
    <t>Alpharetta</t>
  </si>
  <si>
    <t>Main (Barnesville)</t>
  </si>
  <si>
    <t>Kennesaw</t>
  </si>
  <si>
    <t>Marietta</t>
  </si>
  <si>
    <t>Warner Robins</t>
  </si>
  <si>
    <t>Cochran</t>
  </si>
  <si>
    <t>Eastman</t>
  </si>
  <si>
    <t>Dublin</t>
  </si>
  <si>
    <t>Campus</t>
  </si>
  <si>
    <t>Douglas</t>
  </si>
  <si>
    <t>Waycross</t>
  </si>
  <si>
    <t>Main (Athens)</t>
  </si>
  <si>
    <t>Griffin</t>
  </si>
  <si>
    <t>Skidaway</t>
  </si>
  <si>
    <t>Sapelo</t>
  </si>
  <si>
    <t>Dahlonega</t>
  </si>
  <si>
    <t>Gainesville</t>
  </si>
  <si>
    <t>Oconee</t>
  </si>
  <si>
    <t>Cumming</t>
  </si>
  <si>
    <t>Main (Carrollton)</t>
  </si>
  <si>
    <t>Newnan</t>
  </si>
  <si>
    <t>Main (Valdosta)</t>
  </si>
  <si>
    <t>North (Valdosta)</t>
  </si>
  <si>
    <t>Main (Columbus)</t>
  </si>
  <si>
    <t>Uptown (Columbus)</t>
  </si>
  <si>
    <t>Health Science (Athens)</t>
  </si>
  <si>
    <t>Institution Contact</t>
  </si>
  <si>
    <t>Paulding</t>
  </si>
  <si>
    <t>GSW</t>
  </si>
  <si>
    <t>Total Contingency</t>
  </si>
  <si>
    <t>Building GSF</t>
  </si>
  <si>
    <t>Lib/Study</t>
  </si>
  <si>
    <t>Total</t>
  </si>
  <si>
    <t>ASF</t>
  </si>
  <si>
    <t>Building Name:</t>
  </si>
  <si>
    <t>Resch. Lab</t>
  </si>
  <si>
    <t>Housing</t>
  </si>
  <si>
    <t>Clinical</t>
  </si>
  <si>
    <t>General</t>
  </si>
  <si>
    <t>Special</t>
  </si>
  <si>
    <t>Program</t>
  </si>
  <si>
    <t>Assignable</t>
  </si>
  <si>
    <t>Space</t>
  </si>
  <si>
    <t>Sum of ASF % entered must = 100%</t>
  </si>
  <si>
    <t>Proposed Burden Factor:</t>
  </si>
  <si>
    <t>Proposed GSF:</t>
  </si>
  <si>
    <t>Efficiency:</t>
  </si>
  <si>
    <t>ASF:</t>
  </si>
  <si>
    <t>Historic Status?</t>
  </si>
  <si>
    <t>Utilities</t>
  </si>
  <si>
    <t>(Use only if building GSF is to be wholly or partially demolished - not for use with interior demolition for renovation)</t>
  </si>
  <si>
    <t>Enter text describing proposed building demolition</t>
  </si>
  <si>
    <t>Demolition GSF:</t>
  </si>
  <si>
    <t>Mechanical</t>
  </si>
  <si>
    <t xml:space="preserve">Total Soft Cost </t>
  </si>
  <si>
    <t>TAB 2 - Project Specifications</t>
  </si>
  <si>
    <t>Parking - Surface Spaces</t>
  </si>
  <si>
    <t>Typical Ranges</t>
  </si>
  <si>
    <t>Unit Cost</t>
  </si>
  <si>
    <t>0.5% - 1.5%</t>
  </si>
  <si>
    <t>Acquisition</t>
  </si>
  <si>
    <t># Acres Land</t>
  </si>
  <si>
    <t>Design</t>
  </si>
  <si>
    <t>Equipment</t>
  </si>
  <si>
    <t>Construction</t>
  </si>
  <si>
    <t>Large Cap</t>
  </si>
  <si>
    <t>Small Cap</t>
  </si>
  <si>
    <t>Institution Capital Priority</t>
  </si>
  <si>
    <t>Project Name</t>
  </si>
  <si>
    <r>
      <t xml:space="preserve">Institution </t>
    </r>
    <r>
      <rPr>
        <b/>
        <sz val="10"/>
        <rFont val="Arial"/>
        <family val="2"/>
      </rPr>
      <t>(see institution ID key)</t>
    </r>
  </si>
  <si>
    <t>Anticipated</t>
  </si>
  <si>
    <t>Deck Spaces:</t>
  </si>
  <si>
    <t>Surface Spaces:</t>
  </si>
  <si>
    <t>TAB 5 - Project Narrative</t>
  </si>
  <si>
    <t>GO Bonds</t>
  </si>
  <si>
    <t>Const</t>
  </si>
  <si>
    <t>Equip</t>
  </si>
  <si>
    <t>calc</t>
  </si>
  <si>
    <t>round</t>
  </si>
  <si>
    <t>(Page 1 of 2)</t>
  </si>
  <si>
    <t>%</t>
  </si>
  <si>
    <t>Instruc. Lab</t>
  </si>
  <si>
    <t>250/255</t>
  </si>
  <si>
    <t>211-235</t>
  </si>
  <si>
    <t/>
  </si>
  <si>
    <t># Spaces</t>
  </si>
  <si>
    <t>Land / Building Acquisition</t>
  </si>
  <si>
    <t>General Academic</t>
  </si>
  <si>
    <t>Student Union</t>
  </si>
  <si>
    <t>Athletics/Recreation</t>
  </si>
  <si>
    <t>Physical Plant</t>
  </si>
  <si>
    <t>Warehouse</t>
  </si>
  <si>
    <t>Instructional Wet Labs</t>
  </si>
  <si>
    <t>Instructional Dry Labs</t>
  </si>
  <si>
    <t>Primary Space Function:</t>
  </si>
  <si>
    <t>Food Service</t>
  </si>
  <si>
    <t>(Primary Building to be Renovated)</t>
  </si>
  <si>
    <t>If Campus is "Other", identify location:</t>
  </si>
  <si>
    <t>Cost/GSF</t>
  </si>
  <si>
    <t>Soft Cost Ratio</t>
  </si>
  <si>
    <t>Project Element Summary</t>
  </si>
  <si>
    <t>TAB 4 - Project Funding</t>
  </si>
  <si>
    <t>Blue Ridge</t>
  </si>
  <si>
    <t>Typical Costs</t>
  </si>
  <si>
    <t>Science Research Labs</t>
  </si>
  <si>
    <t>TAB 2 - PROJECT SPECIFICATIONS</t>
  </si>
  <si>
    <t>(Page 2 of 2)</t>
  </si>
  <si>
    <t>Explain high FF&amp;E cost ratio (&gt;10%)</t>
  </si>
  <si>
    <t>Explain high contingency ratio (&gt;5%)</t>
  </si>
  <si>
    <t>Total Project Cost (Calculated)</t>
  </si>
  <si>
    <t>Building Name</t>
  </si>
  <si>
    <t>Const. Cost / GSF</t>
  </si>
  <si>
    <t>Cost / GSF</t>
  </si>
  <si>
    <t>Cost</t>
  </si>
  <si>
    <r>
      <t>Land Acqusition (</t>
    </r>
    <r>
      <rPr>
        <i/>
        <sz val="10"/>
        <rFont val="Arial"/>
        <family val="2"/>
      </rPr>
      <t>Cost per Acre)</t>
    </r>
  </si>
  <si>
    <r>
      <t>Building Acqusition (</t>
    </r>
    <r>
      <rPr>
        <i/>
        <sz val="10"/>
        <rFont val="Arial"/>
        <family val="2"/>
      </rPr>
      <t>Cost per GSF)</t>
    </r>
  </si>
  <si>
    <t>Cost/Space</t>
  </si>
  <si>
    <t>Total Project Budget</t>
  </si>
  <si>
    <t>Funding Sources Total</t>
  </si>
  <si>
    <t>Project Cost / GSF</t>
  </si>
  <si>
    <t>Regents Contingency (Rounding Calculation)</t>
  </si>
  <si>
    <r>
      <t xml:space="preserve">TAB 3-PROJECT COST </t>
    </r>
    <r>
      <rPr>
        <b/>
        <sz val="9"/>
        <rFont val="Arial"/>
        <family val="2"/>
      </rPr>
      <t>(P.1 OF 2)</t>
    </r>
  </si>
  <si>
    <r>
      <t xml:space="preserve">TAB 3-PROJECT COST </t>
    </r>
    <r>
      <rPr>
        <b/>
        <sz val="9"/>
        <rFont val="Arial"/>
        <family val="2"/>
      </rPr>
      <t>(P.2 OF 2)</t>
    </r>
  </si>
  <si>
    <t>TAB 4 - PROJECT FUNDING</t>
  </si>
  <si>
    <t>TAB 5 - PROJECT NARRATIVE</t>
  </si>
  <si>
    <t>Primary Space Function</t>
  </si>
  <si>
    <t>Template Worksheet Tab Color Key</t>
  </si>
  <si>
    <t>$16,000-$20,000</t>
  </si>
  <si>
    <t>$2,000-$3,500</t>
  </si>
  <si>
    <t>TAB 1 - PROJECT ID &amp; EXECUTIVE SUMMARY</t>
  </si>
  <si>
    <t>Non-GO Bond</t>
  </si>
  <si>
    <t>Phone</t>
  </si>
  <si>
    <t>TAB 1 - Project ID &amp; Executive Summary</t>
  </si>
  <si>
    <t>TAB 3 - Project Costs</t>
  </si>
  <si>
    <t>Template Reference Tab</t>
  </si>
  <si>
    <t>Institution Acronym Key</t>
  </si>
  <si>
    <r>
      <t xml:space="preserve">Executive Summary Narrative </t>
    </r>
    <r>
      <rPr>
        <b/>
        <i/>
        <sz val="10"/>
        <rFont val="Arial"/>
        <family val="2"/>
      </rPr>
      <t>(from Tab 5, Project Narrative)</t>
    </r>
  </si>
  <si>
    <t>- Brief narrative explaining any unusual and important project funding aspects not conveyed above.</t>
  </si>
  <si>
    <t>4A - Proposed Project Funding Sources</t>
  </si>
  <si>
    <t>4C - Project Funding - Supplemental Narrative</t>
  </si>
  <si>
    <t>5A - Executive Summary Narrative</t>
  </si>
  <si>
    <t>2A - BUILDING ELEMENTS</t>
  </si>
  <si>
    <t>Total Element Cost (Calc)</t>
  </si>
  <si>
    <t>Full</t>
  </si>
  <si>
    <t>Part</t>
  </si>
  <si>
    <t>2B - INFRASTRUCTURE ELEMENTS</t>
  </si>
  <si>
    <t>2C - LAND/BUILDING ACQUISITION ELEMENTS</t>
  </si>
  <si>
    <t>A separate template workbook must be completed for each individual project.</t>
  </si>
  <si>
    <t>1.</t>
  </si>
  <si>
    <t>2.</t>
  </si>
  <si>
    <t>3.</t>
  </si>
  <si>
    <t>4.</t>
  </si>
  <si>
    <t>5.</t>
  </si>
  <si>
    <t>Space Program</t>
  </si>
  <si>
    <t>Feasibility Study</t>
  </si>
  <si>
    <t>Cost Estimate</t>
  </si>
  <si>
    <t>Document Type</t>
  </si>
  <si>
    <t>File Name</t>
  </si>
  <si>
    <t>6.</t>
  </si>
  <si>
    <t>7.</t>
  </si>
  <si>
    <t>Planning Study</t>
  </si>
  <si>
    <t>Map</t>
  </si>
  <si>
    <t>Site/Building Graphic</t>
  </si>
  <si>
    <t>Comments</t>
  </si>
  <si>
    <t>Explain high burden factor</t>
  </si>
  <si>
    <t>Facility Condition Assessment</t>
  </si>
  <si>
    <t>Explain high unit cost for space function</t>
  </si>
  <si>
    <t>Enter unit cost per surface space</t>
  </si>
  <si>
    <t>Enter unit cost per deck space</t>
  </si>
  <si>
    <t>Identification of supporting documents submitted with Project Template:</t>
  </si>
  <si>
    <t>1.5% - 2.5%</t>
  </si>
  <si>
    <t>Bldg. Data/Technology Infrastructure</t>
  </si>
  <si>
    <t>Explain high cost ratio (&gt;2.5%)</t>
  </si>
  <si>
    <t>Explain high Testing/Survey ratio (&gt;1.5%)</t>
  </si>
  <si>
    <t>- Use this section to specify all building and land acquisitions, whether they are independent projects or elements of a larger project.</t>
  </si>
  <si>
    <t>Funding Source Comments</t>
  </si>
  <si>
    <t>Photos</t>
  </si>
  <si>
    <t>- Independent infrastructure projects (Parking/Mechanical/Utilities/Other) and building-related infrastructure elements with a scope and cost that are disproportionate to the related building(s) must be entered separately in Section 2B - Infrastructure Elements.</t>
  </si>
  <si>
    <t>Instructional Labs - Dry</t>
  </si>
  <si>
    <t>Instructional Labs - Wet</t>
  </si>
  <si>
    <t>Research Labs - Wet</t>
  </si>
  <si>
    <t>Academic - General</t>
  </si>
  <si>
    <t>Student Union/Services</t>
  </si>
  <si>
    <t>Office/Admin</t>
  </si>
  <si>
    <t>Total Cost - Mechanical Element</t>
  </si>
  <si>
    <t>Total Cost - Parking Element</t>
  </si>
  <si>
    <t>Total Cost - Utilities Element</t>
  </si>
  <si>
    <t>Total Cost - "Other" Element</t>
  </si>
  <si>
    <t>Entry cell - Direct</t>
  </si>
  <si>
    <t>Entry Cell - Drop-Down Menu</t>
  </si>
  <si>
    <t>Project Type (Funding)?</t>
  </si>
  <si>
    <t>FY of requested Non-GO Construction:</t>
  </si>
  <si>
    <t>Inst</t>
  </si>
  <si>
    <t>Proj Nm</t>
  </si>
  <si>
    <t>Proj type (fund)</t>
  </si>
  <si>
    <t>Proj Cost Calc</t>
  </si>
  <si>
    <t>Reg Cont</t>
  </si>
  <si>
    <t>Proj Cost Rd</t>
  </si>
  <si>
    <t>In curr plan?</t>
  </si>
  <si>
    <t>New</t>
  </si>
  <si>
    <t>New GSF</t>
  </si>
  <si>
    <t>Burden</t>
  </si>
  <si>
    <t>New ASF</t>
  </si>
  <si>
    <t>Base$ GSF</t>
  </si>
  <si>
    <t>Tot Non GO</t>
  </si>
  <si>
    <t>Tot Fund Source</t>
  </si>
  <si>
    <t>NGO Avail D</t>
  </si>
  <si>
    <t>NGO avail C</t>
  </si>
  <si>
    <t>NGO Avail E</t>
  </si>
  <si>
    <t>tot non GO</t>
  </si>
  <si>
    <t>SP/Sub$</t>
  </si>
  <si>
    <t>DtaTchInf%</t>
  </si>
  <si>
    <t>TSC$</t>
  </si>
  <si>
    <t>TSC%</t>
  </si>
  <si>
    <t>TSC$/GSF</t>
  </si>
  <si>
    <t>Oth SC %</t>
  </si>
  <si>
    <t>TPC$</t>
  </si>
  <si>
    <t>TPC$/GSF</t>
  </si>
  <si>
    <t>Renov All</t>
  </si>
  <si>
    <t>Renov 1</t>
  </si>
  <si>
    <t>Renov 2</t>
  </si>
  <si>
    <t>Renov 3</t>
  </si>
  <si>
    <t>TCC$/GSF</t>
  </si>
  <si>
    <t>Bldg Name</t>
  </si>
  <si>
    <t>Prim Space Fcn</t>
  </si>
  <si>
    <t>Ren GSF</t>
  </si>
  <si>
    <t>Cont %</t>
  </si>
  <si>
    <t>Demo</t>
  </si>
  <si>
    <t>GSF</t>
  </si>
  <si>
    <t>TDC$/GSF</t>
  </si>
  <si>
    <t>Park# Deck</t>
  </si>
  <si>
    <t>Park# Surf</t>
  </si>
  <si>
    <t>Cost Space</t>
  </si>
  <si>
    <t>$TCC</t>
  </si>
  <si>
    <t>Park TCC</t>
  </si>
  <si>
    <t>Mech TCC</t>
  </si>
  <si>
    <t>Util TCC</t>
  </si>
  <si>
    <t>Other TCC</t>
  </si>
  <si>
    <t>Total Inf TCC</t>
  </si>
  <si>
    <t>Land AC</t>
  </si>
  <si>
    <t>Land $/Ac</t>
  </si>
  <si>
    <t>TAC$ Land</t>
  </si>
  <si>
    <t>Bldg GSF</t>
  </si>
  <si>
    <t>Bldg $/GSF</t>
  </si>
  <si>
    <t>TAC$ Bldg</t>
  </si>
  <si>
    <t>Acq</t>
  </si>
  <si>
    <t>Prim Space Use</t>
  </si>
  <si>
    <t>Comm%</t>
  </si>
  <si>
    <t>ASF New</t>
  </si>
  <si>
    <t>ASF 100</t>
  </si>
  <si>
    <t>ASF 300</t>
  </si>
  <si>
    <t>ASF 400</t>
  </si>
  <si>
    <t>ASF 500</t>
  </si>
  <si>
    <t>ASF 600</t>
  </si>
  <si>
    <t>ASF 700</t>
  </si>
  <si>
    <t>ASF 800</t>
  </si>
  <si>
    <t>ASF 900</t>
  </si>
  <si>
    <t>ASF Ren 1</t>
  </si>
  <si>
    <t>ASF Ren 2</t>
  </si>
  <si>
    <t>ASF Ren 3</t>
  </si>
  <si>
    <t>Hist?</t>
  </si>
  <si>
    <t xml:space="preserve">    - "What's in the box?"</t>
  </si>
  <si>
    <t xml:space="preserve">     - Brief executive summary at project level that condenses key elements from other data and narrative sections</t>
  </si>
  <si>
    <t>Exec Sum Narr</t>
  </si>
  <si>
    <t>Fund Narrative</t>
  </si>
  <si>
    <t>R1 Narr</t>
  </si>
  <si>
    <t>New Cst Narr</t>
  </si>
  <si>
    <t>R2 Narr</t>
  </si>
  <si>
    <t>R3 Narr</t>
  </si>
  <si>
    <t>Demo Narr</t>
  </si>
  <si>
    <t>Park Narr</t>
  </si>
  <si>
    <t>Mech Narr</t>
  </si>
  <si>
    <t>Oth Inf Narr</t>
  </si>
  <si>
    <t>Acq Narr</t>
  </si>
  <si>
    <t>Parking - Structure Spaces</t>
  </si>
  <si>
    <t>Explain low contingency ratio (&lt;5%)</t>
  </si>
  <si>
    <t>Explain low contingency (&lt;10%)</t>
  </si>
  <si>
    <t>Explain high contingency (&gt;10%)</t>
  </si>
  <si>
    <t>Explain low FF&amp;E cost ratio (&lt;8%)</t>
  </si>
  <si>
    <t>Cost Ratio Issues</t>
  </si>
  <si>
    <t>Explain high planning/dev costs (&gt;2%)</t>
  </si>
  <si>
    <t>Not Eligible</t>
  </si>
  <si>
    <t>Complete TAB 2 before proceeding to TAB 3; complete TAB 3 before proceeding to TAB 4</t>
  </si>
  <si>
    <r>
      <t xml:space="preserve">Save each individual project template for submission using the following protocol:  </t>
    </r>
    <r>
      <rPr>
        <b/>
        <sz val="10"/>
        <rFont val="Arial"/>
        <family val="2"/>
      </rPr>
      <t xml:space="preserve"> </t>
    </r>
  </si>
  <si>
    <t>Some calculation/reference cells are populated by data and text entry in other tabs.</t>
  </si>
  <si>
    <t>Save an original copy of the blank template before proceeding with entering and saving project information.</t>
  </si>
  <si>
    <t>"Other Soft Costs NEW"</t>
  </si>
  <si>
    <t>"Other Soft Costs Renov"</t>
  </si>
  <si>
    <t>Forest Hills</t>
  </si>
  <si>
    <t>ASF 211</t>
  </si>
  <si>
    <t>ASF 250</t>
  </si>
  <si>
    <t>Util Narr</t>
  </si>
  <si>
    <t>Renov ASF</t>
  </si>
  <si>
    <t xml:space="preserve">Mech   </t>
  </si>
  <si>
    <t xml:space="preserve">Park  </t>
  </si>
  <si>
    <t xml:space="preserve">Util  </t>
  </si>
  <si>
    <t>Template Worksheet Cell Color Legend</t>
  </si>
  <si>
    <t>Formula-Populated Cell - automatically populated by completion of entry cells</t>
  </si>
  <si>
    <t>Bldg. Data/Tech. Infrastructure</t>
  </si>
  <si>
    <t>Albany State University</t>
  </si>
  <si>
    <t>New Project</t>
  </si>
  <si>
    <t>Previously Submitted</t>
  </si>
  <si>
    <t>Abatement</t>
  </si>
  <si>
    <t>1% - 5%</t>
  </si>
  <si>
    <t>FY 2023</t>
  </si>
  <si>
    <t>Yes</t>
  </si>
  <si>
    <t>No</t>
  </si>
  <si>
    <t>G18</t>
  </si>
  <si>
    <t>G19</t>
  </si>
  <si>
    <t>G40</t>
  </si>
  <si>
    <t>RE Ventures Financing</t>
  </si>
  <si>
    <t>G20</t>
  </si>
  <si>
    <t>G21</t>
  </si>
  <si>
    <t>Plan/Prog</t>
  </si>
  <si>
    <t>Prop Acq</t>
  </si>
  <si>
    <t>SGA</t>
  </si>
  <si>
    <t>EGA</t>
  </si>
  <si>
    <t>Armstrong</t>
  </si>
  <si>
    <t>Gracewood</t>
  </si>
  <si>
    <t>Pre-Planning</t>
  </si>
  <si>
    <t>Project</t>
  </si>
  <si>
    <t>PROJECT FUNDING SOURCES TOTAL MUST EQUAL TOTAL PROJECT BUDGET!</t>
  </si>
  <si>
    <t>Explain high plan/dev costs (&gt;1.0%)</t>
  </si>
  <si>
    <t>4B - Proposed Project Prioritization and Funding Schedule</t>
  </si>
  <si>
    <t>Note - not included in project cost totals</t>
  </si>
  <si>
    <t>Total (net Preplan)</t>
  </si>
  <si>
    <t>Total (incl.preplan)</t>
  </si>
  <si>
    <t>PRE-PLANNING FUNDING SOURCES TOTAL MUST EQUAL PREPLANNING BUDGET!</t>
  </si>
  <si>
    <t>Total Budget</t>
  </si>
  <si>
    <t>Funding Sources</t>
  </si>
  <si>
    <t>New Project/Previously Submitted?</t>
  </si>
  <si>
    <r>
      <t xml:space="preserve">- This tab is for the entry of specifications of each individual </t>
    </r>
    <r>
      <rPr>
        <b/>
        <i/>
        <u/>
        <sz val="9"/>
        <color rgb="FF000000"/>
        <rFont val="Arial"/>
        <family val="2"/>
      </rPr>
      <t>element</t>
    </r>
    <r>
      <rPr>
        <b/>
        <i/>
        <sz val="9"/>
        <color rgb="FF000000"/>
        <rFont val="Arial"/>
        <family val="2"/>
      </rPr>
      <t xml:space="preserve"> within a single project, along with narrative specific to that element.                                                           - Narrative pertaining to overall project characteristics, objectives, outcomes, and justification is entered in Tab 5 - Project Narrative.</t>
    </r>
  </si>
  <si>
    <t>FY 2024</t>
  </si>
  <si>
    <t xml:space="preserve">    InstAcronym_SCP23-26_Priority#_Version#.xlsx"</t>
  </si>
  <si>
    <t>Research (Grants/ICR/F&amp;A)</t>
  </si>
  <si>
    <t>Inst. Funds - Appropriation</t>
  </si>
  <si>
    <t>FY 2025</t>
  </si>
  <si>
    <t>FY 2026</t>
  </si>
  <si>
    <t>IF('TAB 4 Project Funding'!F23&lt;&gt;"",'TAB 4 Project Funding'!F23,IF('TAB 4 Project Funding'!H23&lt;&gt;"",'TAB 4 Project Funding'!H23,IF('TAB 4 Project Funding'!J23&lt;&gt;"",'TAB 4 Project Funding'!J23,"")))</t>
  </si>
  <si>
    <t>Convocation Center</t>
  </si>
  <si>
    <t>Research Labs - Dry</t>
  </si>
  <si>
    <t>Burden Factor Range Lookups</t>
  </si>
  <si>
    <t>New Const</t>
  </si>
  <si>
    <t>renov 1</t>
  </si>
  <si>
    <t>Typical Range 1.6-1.7</t>
  </si>
  <si>
    <t>Typical Range 1.65-1.8</t>
  </si>
  <si>
    <t>Typical Range 1.75-1.9</t>
  </si>
  <si>
    <t>Typical Range 1.5-1.6</t>
  </si>
  <si>
    <t>Typical Range 1.55-1.65</t>
  </si>
  <si>
    <t>Typical Range 1.5-1.7</t>
  </si>
  <si>
    <t>Typical Range 1.4-1.5</t>
  </si>
  <si>
    <t>Typical Range 1.2-1.25</t>
  </si>
  <si>
    <t>Typical Range 1.65-1.75</t>
  </si>
  <si>
    <t>Typical Range 1.4-1.45</t>
  </si>
  <si>
    <t>OLD</t>
  </si>
  <si>
    <t>Other Special Costs</t>
  </si>
  <si>
    <t>FF&amp;E - Loose Equipment</t>
  </si>
  <si>
    <t>FF&amp;E - AV/Technology Equipment</t>
  </si>
  <si>
    <t>Site Development - Subsurface Reserve</t>
  </si>
  <si>
    <t>Project Oversight (PM/RCI/Cost Est)</t>
  </si>
  <si>
    <t>Explain high Commissioning cost (&gt;1.5%)</t>
  </si>
  <si>
    <t>Total Project Cost - New Construction</t>
  </si>
  <si>
    <t>Total Project Cost - Renovation</t>
  </si>
  <si>
    <t>Total Project Cost - Demolition</t>
  </si>
  <si>
    <t>Total Project Cost - Infrastructure</t>
  </si>
  <si>
    <t>Total Project Cost - Land/Building Acquisition</t>
  </si>
  <si>
    <t>Building GSF:</t>
  </si>
  <si>
    <t>Renovation GSF</t>
  </si>
  <si>
    <t>Renovation GSF:</t>
  </si>
  <si>
    <t>% GSF In Scope:</t>
  </si>
  <si>
    <t>Design-Bid-Build</t>
  </si>
  <si>
    <t>CM at Risk</t>
  </si>
  <si>
    <t>Design-Build</t>
  </si>
  <si>
    <t>Anticipated Delivery Method</t>
  </si>
  <si>
    <t>GO Bonds Previously Authorized? (Y/N)</t>
  </si>
  <si>
    <t>FY of Construction Funding</t>
  </si>
  <si>
    <t>Category</t>
  </si>
  <si>
    <t>Proposed Priority Order and Construction Funding Schedule</t>
  </si>
  <si>
    <t>GO Bond Funded Project</t>
  </si>
  <si>
    <t>Non-GO Bond Project</t>
  </si>
  <si>
    <t xml:space="preserve">          Large Cap Priority #</t>
  </si>
  <si>
    <t>FY of GO Bond Const. Funding</t>
  </si>
  <si>
    <t>FY of GO Bond Funding</t>
  </si>
  <si>
    <t>Total Project Cost</t>
  </si>
  <si>
    <t>GO Bond Funding</t>
  </si>
  <si>
    <t>Non-GO Bond Funding</t>
  </si>
  <si>
    <t>Non-GO                 Priority #</t>
  </si>
  <si>
    <t>Institution SMALL CAP Priority #</t>
  </si>
  <si>
    <t>Institution LARGE CAP Priority #</t>
  </si>
  <si>
    <t>Institution NON-GO Priority #</t>
  </si>
  <si>
    <t>Total GSF Renovated</t>
  </si>
  <si>
    <t>Delivery Method</t>
  </si>
  <si>
    <t>Explain high AV/Tech equip cost (&gt;5%)</t>
  </si>
  <si>
    <t>3C - COST DETAIL BY PROJECT ELEMENT - INFRASTRUCTURE</t>
  </si>
  <si>
    <t>- Narrative necessary to explain project cost details, particularly for issues identified on red print notes within tab</t>
  </si>
  <si>
    <t>G44</t>
  </si>
  <si>
    <t>G45</t>
  </si>
  <si>
    <t>G46</t>
  </si>
  <si>
    <t>G23</t>
  </si>
  <si>
    <t>G49</t>
  </si>
  <si>
    <t>G59</t>
  </si>
  <si>
    <t>G75</t>
  </si>
  <si>
    <t>G14</t>
  </si>
  <si>
    <t>A&amp;E - Special Consultants</t>
  </si>
  <si>
    <t>Proj Cost - Design</t>
  </si>
  <si>
    <t>CM</t>
  </si>
  <si>
    <t>Oversight</t>
  </si>
  <si>
    <t>AE Basic</t>
  </si>
  <si>
    <t>AE Specia</t>
  </si>
  <si>
    <t>Test/Surve</t>
  </si>
  <si>
    <t>Demo .15</t>
  </si>
  <si>
    <t>Inf .15</t>
  </si>
  <si>
    <t>Abatement Reserve</t>
  </si>
  <si>
    <t>3A - COST DETAIL BY PROJECT ELEMENT - CONSTRUCTION</t>
  </si>
  <si>
    <t>3B - COST DETAIL BY PROJECT ELEMENT - FULL BUILDING DEMOLITION</t>
  </si>
  <si>
    <t>3D- COST DETAIL BY PROJECT ELEMENT - ACQUISITION</t>
  </si>
  <si>
    <t>3E - PROJECT COST NARRATIVE</t>
  </si>
  <si>
    <t>PROPOSED GO BONDS EXCEED SMALL CAP LIMIT</t>
  </si>
  <si>
    <t>PROPOSED GO BONDS ARE WITHIN SMALL CAP LIMIT</t>
  </si>
  <si>
    <t>Non-GO Bond Funds</t>
  </si>
  <si>
    <t>SUM AVAIL. NON-GO FUNDS MUST EQUAL PROJ. TOTAL!</t>
  </si>
  <si>
    <t>Small Cap                     Priority #</t>
  </si>
  <si>
    <t>Renovation - Building # 1</t>
  </si>
  <si>
    <t>(Primary Building to be renovated)</t>
  </si>
  <si>
    <t>Renovation - Building # 2</t>
  </si>
  <si>
    <t>Renovation - Building # 3</t>
  </si>
  <si>
    <t>Explain high Oversight cost ratio (&gt;1.5%)</t>
  </si>
  <si>
    <t>USG CAPITAL PLAN -  FY 23-26 PROJECT TEMPLATE</t>
  </si>
  <si>
    <t>(Calculated from Tab 4 - Project Funding)</t>
  </si>
  <si>
    <t>Project Cost/Source Summary</t>
  </si>
  <si>
    <t>Error</t>
  </si>
  <si>
    <t>LARGE CAP - GO BONDS MUST EXCEED $5M</t>
  </si>
  <si>
    <t>SMALL CAP - GO BONDS CANNOT EXCEED $5M</t>
  </si>
  <si>
    <t>Notes on Prioritization and GO Bond Funding Schedule                                                                             1. Assign project priority numbers sequentially within each project type group                                                    2. Do not duplicate project priority numbers within a project type group                                                                            3. Avoid GO funds for more than one large cap (const.) and/or one small cap per FY</t>
  </si>
  <si>
    <t>CM at Risk is most common method for Large Caps</t>
  </si>
  <si>
    <t>Large Cap: GO Bonds &gt; $5M                         Small Cap: GO Bonds &lt;= $5M</t>
  </si>
  <si>
    <t>CCGA</t>
  </si>
  <si>
    <t>CCRF (Marietta)</t>
  </si>
  <si>
    <t>RI %</t>
  </si>
  <si>
    <t>Owner:</t>
  </si>
  <si>
    <t>SETID</t>
  </si>
  <si>
    <t>03000</t>
  </si>
  <si>
    <t>09000</t>
  </si>
  <si>
    <t>12000</t>
  </si>
  <si>
    <t>18000</t>
  </si>
  <si>
    <t>22000</t>
  </si>
  <si>
    <t>28000</t>
  </si>
  <si>
    <t>30000</t>
  </si>
  <si>
    <t>33000</t>
  </si>
  <si>
    <t>36000</t>
  </si>
  <si>
    <t>39000</t>
  </si>
  <si>
    <t>40000</t>
  </si>
  <si>
    <t>42000</t>
  </si>
  <si>
    <t>43000</t>
  </si>
  <si>
    <t>48000</t>
  </si>
  <si>
    <t>51000</t>
  </si>
  <si>
    <t>53000</t>
  </si>
  <si>
    <t>54000</t>
  </si>
  <si>
    <t>57000</t>
  </si>
  <si>
    <t>61000</t>
  </si>
  <si>
    <t>63000</t>
  </si>
  <si>
    <t>69000</t>
  </si>
  <si>
    <t>72000</t>
  </si>
  <si>
    <t>73000</t>
  </si>
  <si>
    <t>76000</t>
  </si>
  <si>
    <t>83000</t>
  </si>
  <si>
    <t>88000</t>
  </si>
  <si>
    <t>INST</t>
  </si>
  <si>
    <t>BUILDING_CODE</t>
  </si>
  <si>
    <t>BUILDING_NAME</t>
  </si>
  <si>
    <t>GROSS_SQ_FT</t>
  </si>
  <si>
    <t>INITCONSTRUCTION_YR</t>
  </si>
  <si>
    <t>LASTRENOVATION_YR</t>
  </si>
  <si>
    <t>OWNERSHIP_CODE</t>
  </si>
  <si>
    <t>0062</t>
  </si>
  <si>
    <t>Pumping Station</t>
  </si>
  <si>
    <t>1</t>
  </si>
  <si>
    <t>0155</t>
  </si>
  <si>
    <t>505 Tenth St</t>
  </si>
  <si>
    <t>0772</t>
  </si>
  <si>
    <t>NEETRAC MG</t>
  </si>
  <si>
    <t>0807</t>
  </si>
  <si>
    <t>CCRF Receive Twr</t>
  </si>
  <si>
    <t>4</t>
  </si>
  <si>
    <t>083C</t>
  </si>
  <si>
    <t>Storerm Annex</t>
  </si>
  <si>
    <t>0168</t>
  </si>
  <si>
    <t>Chandler Stadium</t>
  </si>
  <si>
    <t>2</t>
  </si>
  <si>
    <t>051D</t>
  </si>
  <si>
    <t>Rich (Comp Ctr)</t>
  </si>
  <si>
    <t>0849</t>
  </si>
  <si>
    <t>GTRI Panama City</t>
  </si>
  <si>
    <t>0013</t>
  </si>
  <si>
    <t>Cloudman Res Hal</t>
  </si>
  <si>
    <t>0066</t>
  </si>
  <si>
    <t>Cherry Emerson</t>
  </si>
  <si>
    <t>0178</t>
  </si>
  <si>
    <t>828 W Ptree St</t>
  </si>
  <si>
    <t>103A</t>
  </si>
  <si>
    <t>Boggs Storage</t>
  </si>
  <si>
    <t>803A</t>
  </si>
  <si>
    <t>CCRF Bldg 3A</t>
  </si>
  <si>
    <t>868B</t>
  </si>
  <si>
    <t>EII Cartersville</t>
  </si>
  <si>
    <t>0176</t>
  </si>
  <si>
    <t>Centergy One</t>
  </si>
  <si>
    <t>5</t>
  </si>
  <si>
    <t>0200</t>
  </si>
  <si>
    <t>FB Practice Fac</t>
  </si>
  <si>
    <t>0009</t>
  </si>
  <si>
    <t>Burge Parking Dk</t>
  </si>
  <si>
    <t>0011</t>
  </si>
  <si>
    <t>Harris Res. Hall</t>
  </si>
  <si>
    <t>0016</t>
  </si>
  <si>
    <t>Glenn Res Hall</t>
  </si>
  <si>
    <t>0081</t>
  </si>
  <si>
    <t>Howey (Physics)</t>
  </si>
  <si>
    <t>0882</t>
  </si>
  <si>
    <t>818 J Lowery Blv</t>
  </si>
  <si>
    <t>0077</t>
  </si>
  <si>
    <t>Gilbert Library</t>
  </si>
  <si>
    <t>0131</t>
  </si>
  <si>
    <t>Crecine Res Hall</t>
  </si>
  <si>
    <t>0058</t>
  </si>
  <si>
    <t>Old Civil Eng</t>
  </si>
  <si>
    <t>0181</t>
  </si>
  <si>
    <t>Nanotech Res</t>
  </si>
  <si>
    <t>9</t>
  </si>
  <si>
    <t>0210</t>
  </si>
  <si>
    <t>KENDEDA</t>
  </si>
  <si>
    <t>0215</t>
  </si>
  <si>
    <t>CAMP CTR CAFE</t>
  </si>
  <si>
    <t>0003</t>
  </si>
  <si>
    <t>Alumni House</t>
  </si>
  <si>
    <t>0790</t>
  </si>
  <si>
    <t>CRB</t>
  </si>
  <si>
    <t>830A</t>
  </si>
  <si>
    <t>EII Gainesville</t>
  </si>
  <si>
    <t>0785</t>
  </si>
  <si>
    <t>TEP #1</t>
  </si>
  <si>
    <t>0020</t>
  </si>
  <si>
    <t>WREK Transmitter</t>
  </si>
  <si>
    <t>0022</t>
  </si>
  <si>
    <t>Daniel Lab</t>
  </si>
  <si>
    <t>0052</t>
  </si>
  <si>
    <t>Grad Living Ctr</t>
  </si>
  <si>
    <t>0103</t>
  </si>
  <si>
    <t>Boggs</t>
  </si>
  <si>
    <t>0138</t>
  </si>
  <si>
    <t>811 Marietta St.</t>
  </si>
  <si>
    <t>0165</t>
  </si>
  <si>
    <t>U.A. Whitaker</t>
  </si>
  <si>
    <t>0775</t>
  </si>
  <si>
    <t>NEETRAC MVL</t>
  </si>
  <si>
    <t>0162</t>
  </si>
  <si>
    <t>CRC Parking Dk</t>
  </si>
  <si>
    <t>0776</t>
  </si>
  <si>
    <t>Sample Prep Bldg</t>
  </si>
  <si>
    <t>0879</t>
  </si>
  <si>
    <t>GTRI LexingtonPk</t>
  </si>
  <si>
    <t>0024</t>
  </si>
  <si>
    <t>D M Smith</t>
  </si>
  <si>
    <t>0074</t>
  </si>
  <si>
    <t>Bradley</t>
  </si>
  <si>
    <t>0173</t>
  </si>
  <si>
    <t>760 Spring St</t>
  </si>
  <si>
    <t>0041</t>
  </si>
  <si>
    <t>Engr Sci &amp; Mech</t>
  </si>
  <si>
    <t>0126</t>
  </si>
  <si>
    <t>Callaway MaRC</t>
  </si>
  <si>
    <t>0777</t>
  </si>
  <si>
    <t>NEETRAC MDL</t>
  </si>
  <si>
    <t>0897</t>
  </si>
  <si>
    <t>EII Tifton, Ga.</t>
  </si>
  <si>
    <t>0030</t>
  </si>
  <si>
    <t>A French</t>
  </si>
  <si>
    <t>0132</t>
  </si>
  <si>
    <t>Center St Apts</t>
  </si>
  <si>
    <t>0709</t>
  </si>
  <si>
    <t>162 Fourth St.</t>
  </si>
  <si>
    <t>0763</t>
  </si>
  <si>
    <t>CCRF Bldg B12</t>
  </si>
  <si>
    <t>0877</t>
  </si>
  <si>
    <t>EII LaGrange</t>
  </si>
  <si>
    <t>0147</t>
  </si>
  <si>
    <t>Ford ES&amp;T</t>
  </si>
  <si>
    <t>033A</t>
  </si>
  <si>
    <t>OKeefe-Gym</t>
  </si>
  <si>
    <t>0844</t>
  </si>
  <si>
    <t>EII Dublin, Ga.</t>
  </si>
  <si>
    <t>0217</t>
  </si>
  <si>
    <t>CAMP CTR EX HALL</t>
  </si>
  <si>
    <t>0764</t>
  </si>
  <si>
    <t>CCRF Bldg B13</t>
  </si>
  <si>
    <t>0094</t>
  </si>
  <si>
    <t>Hopkins Res Hall</t>
  </si>
  <si>
    <t>0158</t>
  </si>
  <si>
    <t>Dig Fab Lab</t>
  </si>
  <si>
    <t>051A</t>
  </si>
  <si>
    <t>Hinman Add</t>
  </si>
  <si>
    <t>0039</t>
  </si>
  <si>
    <t>Swann</t>
  </si>
  <si>
    <t>0602</t>
  </si>
  <si>
    <t>GT-Sav PARB</t>
  </si>
  <si>
    <t>0161</t>
  </si>
  <si>
    <t>Fac Waste Stor</t>
  </si>
  <si>
    <t>0801</t>
  </si>
  <si>
    <t>CCRF Bldg 1</t>
  </si>
  <si>
    <t>0093</t>
  </si>
  <si>
    <t>Hanson Res Hall</t>
  </si>
  <si>
    <t>0099</t>
  </si>
  <si>
    <t>Baker</t>
  </si>
  <si>
    <t>0045</t>
  </si>
  <si>
    <t>J S Coon</t>
  </si>
  <si>
    <t>029B</t>
  </si>
  <si>
    <t>Emerson</t>
  </si>
  <si>
    <t>0047</t>
  </si>
  <si>
    <t>Wardlaw Center</t>
  </si>
  <si>
    <t>0051</t>
  </si>
  <si>
    <t>Hinman</t>
  </si>
  <si>
    <t>0075</t>
  </si>
  <si>
    <t>Arch (West)</t>
  </si>
  <si>
    <t>0117</t>
  </si>
  <si>
    <t>Freeman Res Hall</t>
  </si>
  <si>
    <t>0151</t>
  </si>
  <si>
    <t>Combust Lab</t>
  </si>
  <si>
    <t>0172</t>
  </si>
  <si>
    <t>Coll of Business</t>
  </si>
  <si>
    <t>0207</t>
  </si>
  <si>
    <t>Coda</t>
  </si>
  <si>
    <t>073A</t>
  </si>
  <si>
    <t>Luck</t>
  </si>
  <si>
    <t>0141</t>
  </si>
  <si>
    <t>GTRI HQ</t>
  </si>
  <si>
    <t>0142</t>
  </si>
  <si>
    <t>Human Resources</t>
  </si>
  <si>
    <t>033C</t>
  </si>
  <si>
    <t>O'Keefe Storage</t>
  </si>
  <si>
    <t>061A</t>
  </si>
  <si>
    <t>430 10th St (S)</t>
  </si>
  <si>
    <t>067A</t>
  </si>
  <si>
    <t>Fac Storage</t>
  </si>
  <si>
    <t>0880</t>
  </si>
  <si>
    <t>Wells Fargo</t>
  </si>
  <si>
    <t>0015</t>
  </si>
  <si>
    <t>Towers Res Hall</t>
  </si>
  <si>
    <t>0085</t>
  </si>
  <si>
    <t>Van Leer (EE)</t>
  </si>
  <si>
    <t>0091</t>
  </si>
  <si>
    <t>Matheson Res Hal</t>
  </si>
  <si>
    <t>0118</t>
  </si>
  <si>
    <t>Montag Res Hall</t>
  </si>
  <si>
    <t>0123</t>
  </si>
  <si>
    <t>Student Services</t>
  </si>
  <si>
    <t>0175</t>
  </si>
  <si>
    <t>Tech Sq Research</t>
  </si>
  <si>
    <t>0177</t>
  </si>
  <si>
    <t>Stu Health Ctr</t>
  </si>
  <si>
    <t>0184</t>
  </si>
  <si>
    <t>831 Marietta St.</t>
  </si>
  <si>
    <t>0204</t>
  </si>
  <si>
    <t>Dalney Office</t>
  </si>
  <si>
    <t>023A</t>
  </si>
  <si>
    <t>220 Bobby Dodd Way</t>
  </si>
  <si>
    <t>0174</t>
  </si>
  <si>
    <t>Tech Sq Pkg Dk</t>
  </si>
  <si>
    <t>0186</t>
  </si>
  <si>
    <t>755 Marietta St.</t>
  </si>
  <si>
    <t>0199</t>
  </si>
  <si>
    <t>C-NES Lab</t>
  </si>
  <si>
    <t>060A</t>
  </si>
  <si>
    <t>Caddell</t>
  </si>
  <si>
    <t>0864</t>
  </si>
  <si>
    <t>GTRI Arlington</t>
  </si>
  <si>
    <t>822B</t>
  </si>
  <si>
    <t>GTRI Huntsville</t>
  </si>
  <si>
    <t>0134</t>
  </si>
  <si>
    <t>Fourth St Houses</t>
  </si>
  <si>
    <t>0090</t>
  </si>
  <si>
    <t>Field Res Hall</t>
  </si>
  <si>
    <t>0144</t>
  </si>
  <si>
    <t>Love</t>
  </si>
  <si>
    <t>0152</t>
  </si>
  <si>
    <t>Aware Home</t>
  </si>
  <si>
    <t>812A</t>
  </si>
  <si>
    <t>CCRF Bldg 12A</t>
  </si>
  <si>
    <t>840A</t>
  </si>
  <si>
    <t>GTRI Shalimar,FL</t>
  </si>
  <si>
    <t>158A</t>
  </si>
  <si>
    <t>GTRI MS</t>
  </si>
  <si>
    <t>0110</t>
  </si>
  <si>
    <t>Folk Res Hal</t>
  </si>
  <si>
    <t>0179</t>
  </si>
  <si>
    <t>830 W Ptree St</t>
  </si>
  <si>
    <t>0180</t>
  </si>
  <si>
    <t>Family Apts</t>
  </si>
  <si>
    <t>0189</t>
  </si>
  <si>
    <t>Sub Ctl Hse</t>
  </si>
  <si>
    <t>874B</t>
  </si>
  <si>
    <t>GTRI San Diego 3</t>
  </si>
  <si>
    <t>813B</t>
  </si>
  <si>
    <t>EII Albany, Ga.</t>
  </si>
  <si>
    <t>0095</t>
  </si>
  <si>
    <t>MiRC</t>
  </si>
  <si>
    <t>0160</t>
  </si>
  <si>
    <t>CRC</t>
  </si>
  <si>
    <t>0803</t>
  </si>
  <si>
    <t>CCRF Bldg 3</t>
  </si>
  <si>
    <t>0017</t>
  </si>
  <si>
    <t>Dodd Stadium</t>
  </si>
  <si>
    <t>0025</t>
  </si>
  <si>
    <t>Chapin</t>
  </si>
  <si>
    <t>0100</t>
  </si>
  <si>
    <t>Crosland Tower</t>
  </si>
  <si>
    <t>0104</t>
  </si>
  <si>
    <t>Wenn Student Ctr</t>
  </si>
  <si>
    <t>0125</t>
  </si>
  <si>
    <t>SREB</t>
  </si>
  <si>
    <t>0198</t>
  </si>
  <si>
    <t>Acad of Medicine</t>
  </si>
  <si>
    <t>0804</t>
  </si>
  <si>
    <t>CCRF Bldg 4</t>
  </si>
  <si>
    <t>0026</t>
  </si>
  <si>
    <t>Holland Plant</t>
  </si>
  <si>
    <t>0061</t>
  </si>
  <si>
    <t>430 10th St (N)</t>
  </si>
  <si>
    <t>0067</t>
  </si>
  <si>
    <t>Garage-Warehouse</t>
  </si>
  <si>
    <t>0012</t>
  </si>
  <si>
    <t>Brittain Dining</t>
  </si>
  <si>
    <t>0140</t>
  </si>
  <si>
    <t>Aquatic Ctr</t>
  </si>
  <si>
    <t>0191</t>
  </si>
  <si>
    <t>North Ave Apts</t>
  </si>
  <si>
    <t>0603</t>
  </si>
  <si>
    <t>GT-Sav EDRB</t>
  </si>
  <si>
    <t>073B</t>
  </si>
  <si>
    <t>Zelnak BB Ctr</t>
  </si>
  <si>
    <t>0876</t>
  </si>
  <si>
    <t>Biltmore</t>
  </si>
  <si>
    <t>0881</t>
  </si>
  <si>
    <t>Lib Service Ctr</t>
  </si>
  <si>
    <t>0014</t>
  </si>
  <si>
    <t>Harrison Res Hal</t>
  </si>
  <si>
    <t>0848</t>
  </si>
  <si>
    <t>GTRI Tucson Az</t>
  </si>
  <si>
    <t>0201</t>
  </si>
  <si>
    <t>Challnge Crs Pav</t>
  </si>
  <si>
    <t>864C</t>
  </si>
  <si>
    <t>GTRI Quantico307</t>
  </si>
  <si>
    <t>0033</t>
  </si>
  <si>
    <t>OKeefe-Main</t>
  </si>
  <si>
    <t>0185</t>
  </si>
  <si>
    <t>Strng St Gatehse</t>
  </si>
  <si>
    <t>0895</t>
  </si>
  <si>
    <t>GTRI Colorado Spr</t>
  </si>
  <si>
    <t>771A</t>
  </si>
  <si>
    <t>NEETRAC Admin&amp;MVL</t>
  </si>
  <si>
    <t>0040</t>
  </si>
  <si>
    <t>Guggenheim (AE)</t>
  </si>
  <si>
    <t>0084</t>
  </si>
  <si>
    <t>Weber SST1</t>
  </si>
  <si>
    <t>033B</t>
  </si>
  <si>
    <t>Women's Locker</t>
  </si>
  <si>
    <t>071A</t>
  </si>
  <si>
    <t>Grounds-Pres Hm</t>
  </si>
  <si>
    <t>0838</t>
  </si>
  <si>
    <t>1594 Marietta Bv</t>
  </si>
  <si>
    <t>864A</t>
  </si>
  <si>
    <t>GTRI Quantico305</t>
  </si>
  <si>
    <t>0166</t>
  </si>
  <si>
    <t>Clough</t>
  </si>
  <si>
    <t>0216</t>
  </si>
  <si>
    <t>CAMP CTR PAVILION</t>
  </si>
  <si>
    <t>0894</t>
  </si>
  <si>
    <t>GTRI Lincoln</t>
  </si>
  <si>
    <t>0865</t>
  </si>
  <si>
    <t>512 Means St</t>
  </si>
  <si>
    <t>0071</t>
  </si>
  <si>
    <t>Presidents Home</t>
  </si>
  <si>
    <t>0107</t>
  </si>
  <si>
    <t>Hefner Res Hall</t>
  </si>
  <si>
    <t>0108</t>
  </si>
  <si>
    <t>Armstrong Res Ha</t>
  </si>
  <si>
    <t>0196</t>
  </si>
  <si>
    <t>Softball Stadium</t>
  </si>
  <si>
    <t>051F</t>
  </si>
  <si>
    <t>Rich Chiller</t>
  </si>
  <si>
    <t>805A</t>
  </si>
  <si>
    <t>CCRF Bldg 5A</t>
  </si>
  <si>
    <t>819B</t>
  </si>
  <si>
    <t>EII Augusta, Ga.</t>
  </si>
  <si>
    <t>0101</t>
  </si>
  <si>
    <t>Knight SST2</t>
  </si>
  <si>
    <t>0130</t>
  </si>
  <si>
    <t>Eighth St Apts</t>
  </si>
  <si>
    <t>0203</t>
  </si>
  <si>
    <t>Byers Tennis</t>
  </si>
  <si>
    <t>0018</t>
  </si>
  <si>
    <t>Edge IAC</t>
  </si>
  <si>
    <t>0171</t>
  </si>
  <si>
    <t>Hotel Retail</t>
  </si>
  <si>
    <t>856A</t>
  </si>
  <si>
    <t>GTRI Fairborn Oh</t>
  </si>
  <si>
    <t>0055</t>
  </si>
  <si>
    <t>Instruction Ctr</t>
  </si>
  <si>
    <t>0092</t>
  </si>
  <si>
    <t>Perry Res Hall</t>
  </si>
  <si>
    <t>0106</t>
  </si>
  <si>
    <t>Fulmer Res Hall</t>
  </si>
  <si>
    <t>0190</t>
  </si>
  <si>
    <t>NAA South Pkg Dk</t>
  </si>
  <si>
    <t>0002</t>
  </si>
  <si>
    <t>Skiles</t>
  </si>
  <si>
    <t>0119</t>
  </si>
  <si>
    <t>Fitten Res Hall</t>
  </si>
  <si>
    <t>0124</t>
  </si>
  <si>
    <t>Ferst Theater</t>
  </si>
  <si>
    <t>0164</t>
  </si>
  <si>
    <t>Business Svcs</t>
  </si>
  <si>
    <t>016A</t>
  </si>
  <si>
    <t>GT Connector</t>
  </si>
  <si>
    <t>0211</t>
  </si>
  <si>
    <t>GTPD</t>
  </si>
  <si>
    <t>0116</t>
  </si>
  <si>
    <t>Woodruff Res Hal</t>
  </si>
  <si>
    <t>816A</t>
  </si>
  <si>
    <t>EII Carrollton</t>
  </si>
  <si>
    <t>859A</t>
  </si>
  <si>
    <t>GTRI Aberdeen Md</t>
  </si>
  <si>
    <t>0056</t>
  </si>
  <si>
    <t>Groseclose ISyE</t>
  </si>
  <si>
    <t>0073</t>
  </si>
  <si>
    <t>McCamish Pav</t>
  </si>
  <si>
    <t>0115</t>
  </si>
  <si>
    <t>Couch</t>
  </si>
  <si>
    <t>0145</t>
  </si>
  <si>
    <t>SEB</t>
  </si>
  <si>
    <t>022A</t>
  </si>
  <si>
    <t>Daniel Lab Addn</t>
  </si>
  <si>
    <t>029C</t>
  </si>
  <si>
    <t>Lyman/Emers Addn</t>
  </si>
  <si>
    <t>0153</t>
  </si>
  <si>
    <t>Klaus ACB</t>
  </si>
  <si>
    <t>0156</t>
  </si>
  <si>
    <t>845 Marietta St.</t>
  </si>
  <si>
    <t>0780</t>
  </si>
  <si>
    <t>TEP Bullet Bldg</t>
  </si>
  <si>
    <t>0806</t>
  </si>
  <si>
    <t>CCRF Bldg 6</t>
  </si>
  <si>
    <t>141B</t>
  </si>
  <si>
    <t>14th St Pkg Deck</t>
  </si>
  <si>
    <t>0133</t>
  </si>
  <si>
    <t>10th St Chiller</t>
  </si>
  <si>
    <t>0167</t>
  </si>
  <si>
    <t>MS&amp;E</t>
  </si>
  <si>
    <t>0187</t>
  </si>
  <si>
    <t>793 Marietta St.</t>
  </si>
  <si>
    <t>0771</t>
  </si>
  <si>
    <t>NEETRAC Hi Volt</t>
  </si>
  <si>
    <t>0137</t>
  </si>
  <si>
    <t>781 Marietta St.</t>
  </si>
  <si>
    <t>141A</t>
  </si>
  <si>
    <t>GPB</t>
  </si>
  <si>
    <t>0010</t>
  </si>
  <si>
    <t>Howell Res. Hall</t>
  </si>
  <si>
    <t>0036</t>
  </si>
  <si>
    <t>Carnegie</t>
  </si>
  <si>
    <t>0072</t>
  </si>
  <si>
    <t>Brittain T Room</t>
  </si>
  <si>
    <t>0086</t>
  </si>
  <si>
    <t>Bunger-Henry</t>
  </si>
  <si>
    <t>0129</t>
  </si>
  <si>
    <t>Paper Tricentenn</t>
  </si>
  <si>
    <t>0212</t>
  </si>
  <si>
    <t>CRC Storage Bldg</t>
  </si>
  <si>
    <t>0802</t>
  </si>
  <si>
    <t>CCRF Bldg 2</t>
  </si>
  <si>
    <t>0195</t>
  </si>
  <si>
    <t>Krone EBB</t>
  </si>
  <si>
    <t>0035</t>
  </si>
  <si>
    <t>Administration</t>
  </si>
  <si>
    <t>0065</t>
  </si>
  <si>
    <t>Maulding/Zbar</t>
  </si>
  <si>
    <t>0111</t>
  </si>
  <si>
    <t>Mason (CE)</t>
  </si>
  <si>
    <t>0139</t>
  </si>
  <si>
    <t>Curran St Pkg Dk</t>
  </si>
  <si>
    <t>133A</t>
  </si>
  <si>
    <t>10th St Chlr Add</t>
  </si>
  <si>
    <t>0054</t>
  </si>
  <si>
    <t>Student Ctr Deck</t>
  </si>
  <si>
    <t>0761</t>
  </si>
  <si>
    <t>CCRF Bldg B10</t>
  </si>
  <si>
    <t>0773</t>
  </si>
  <si>
    <t>NEETRAC Forensics</t>
  </si>
  <si>
    <t>0805</t>
  </si>
  <si>
    <t>CCRF Bldg 5</t>
  </si>
  <si>
    <t>066A</t>
  </si>
  <si>
    <t>C Emerson Addn</t>
  </si>
  <si>
    <t>0720</t>
  </si>
  <si>
    <t>Heffernan House</t>
  </si>
  <si>
    <t>0136</t>
  </si>
  <si>
    <t>Tech Way</t>
  </si>
  <si>
    <t>051B</t>
  </si>
  <si>
    <t>Calculator</t>
  </si>
  <si>
    <t>0006</t>
  </si>
  <si>
    <t>Smith Res Hall</t>
  </si>
  <si>
    <t>0057</t>
  </si>
  <si>
    <t>ISyE Main</t>
  </si>
  <si>
    <t>0159</t>
  </si>
  <si>
    <t>Foodpac</t>
  </si>
  <si>
    <t>0762</t>
  </si>
  <si>
    <t>CCRF Bldg B11</t>
  </si>
  <si>
    <t>0855</t>
  </si>
  <si>
    <t>ATC</t>
  </si>
  <si>
    <t>0032</t>
  </si>
  <si>
    <t>ACC Network</t>
  </si>
  <si>
    <t>0038</t>
  </si>
  <si>
    <t>Savant</t>
  </si>
  <si>
    <t>0169</t>
  </si>
  <si>
    <t>Ethel St Warehse</t>
  </si>
  <si>
    <t>0209</t>
  </si>
  <si>
    <t>W Village Dining</t>
  </si>
  <si>
    <t>0832</t>
  </si>
  <si>
    <t>56 Marietta St</t>
  </si>
  <si>
    <t>0007</t>
  </si>
  <si>
    <t>Brown Res Hall</t>
  </si>
  <si>
    <t>0135</t>
  </si>
  <si>
    <t>MRDC</t>
  </si>
  <si>
    <t>0059</t>
  </si>
  <si>
    <t>Stephen C. Hall</t>
  </si>
  <si>
    <t>0076</t>
  </si>
  <si>
    <t>Arch (East)</t>
  </si>
  <si>
    <t>0601</t>
  </si>
  <si>
    <t>GT-Sav ELAB</t>
  </si>
  <si>
    <t>0883</t>
  </si>
  <si>
    <t>GTRI Phoenix Az</t>
  </si>
  <si>
    <t>807A</t>
  </si>
  <si>
    <t>CCRF Bldg 7A</t>
  </si>
  <si>
    <t>0170</t>
  </si>
  <si>
    <t>Global Lrn Ctr</t>
  </si>
  <si>
    <t>0182</t>
  </si>
  <si>
    <t>Fam Apts Pkg Dk</t>
  </si>
  <si>
    <t>0149</t>
  </si>
  <si>
    <t>Structures Lab</t>
  </si>
  <si>
    <t>155B</t>
  </si>
  <si>
    <t>505 Tenth St Addn</t>
  </si>
  <si>
    <t>0031</t>
  </si>
  <si>
    <t>Success Center</t>
  </si>
  <si>
    <t>0109</t>
  </si>
  <si>
    <t>Caldwell Res Hal</t>
  </si>
  <si>
    <t>0148</t>
  </si>
  <si>
    <t>N Campus Pkg Dk</t>
  </si>
  <si>
    <t>029A</t>
  </si>
  <si>
    <t>Lyman Hall</t>
  </si>
  <si>
    <t>0823</t>
  </si>
  <si>
    <t>7</t>
  </si>
  <si>
    <t>0850</t>
  </si>
  <si>
    <t>575 14th Street</t>
  </si>
  <si>
    <t>018A</t>
  </si>
  <si>
    <t>Homer Rice Ctr</t>
  </si>
  <si>
    <t>0008</t>
  </si>
  <si>
    <t>Peters Parkng Dk</t>
  </si>
  <si>
    <t>0050</t>
  </si>
  <si>
    <t>Computing (COC)</t>
  </si>
  <si>
    <t>0205</t>
  </si>
  <si>
    <t>Dalney Parking</t>
  </si>
  <si>
    <t>051C</t>
  </si>
  <si>
    <t>Rich (Old)</t>
  </si>
  <si>
    <t>0064</t>
  </si>
  <si>
    <t>Ugrad Living Ctr</t>
  </si>
  <si>
    <t>0098</t>
  </si>
  <si>
    <t>Weber Clrm SST3</t>
  </si>
  <si>
    <t>0105</t>
  </si>
  <si>
    <t>Commander</t>
  </si>
  <si>
    <t>0146</t>
  </si>
  <si>
    <t>Biotechnology</t>
  </si>
  <si>
    <t>8</t>
  </si>
  <si>
    <t>0163</t>
  </si>
  <si>
    <t>645 Northside Dr</t>
  </si>
  <si>
    <t>821B</t>
  </si>
  <si>
    <t>EII Macon, Ga.</t>
  </si>
  <si>
    <t>N004</t>
  </si>
  <si>
    <t>BLDG ND (Classroom)</t>
  </si>
  <si>
    <t>0068</t>
  </si>
  <si>
    <t>GBA CHILD ENRI CTR</t>
  </si>
  <si>
    <t>6</t>
  </si>
  <si>
    <t>PARKING DECK Y</t>
  </si>
  <si>
    <t>P007</t>
  </si>
  <si>
    <t>FACILITIES GROUNDS MAINT BLDG</t>
  </si>
  <si>
    <t>58 EDGEWOOD BUILDING</t>
  </si>
  <si>
    <t>0021</t>
  </si>
  <si>
    <t>DAHLBERG HALL</t>
  </si>
  <si>
    <t>L002</t>
  </si>
  <si>
    <t>LRC LANSON BUILDING</t>
  </si>
  <si>
    <t>P001</t>
  </si>
  <si>
    <t>SOFTBALL RESTROOMS BLDG</t>
  </si>
  <si>
    <t>S004</t>
  </si>
  <si>
    <t>BLDG SD (Plant Operations)</t>
  </si>
  <si>
    <t>K001</t>
  </si>
  <si>
    <t>INDIAN CREEK LODGE BLDG</t>
  </si>
  <si>
    <t>P006</t>
  </si>
  <si>
    <t>SOFTBALL INDOOR PRACTICE FIELD</t>
  </si>
  <si>
    <t>K003</t>
  </si>
  <si>
    <t>ICL ROPE COURSE ADMIN BLDG</t>
  </si>
  <si>
    <t>P016</t>
  </si>
  <si>
    <t>BASEBALL RESTROOOMS BLDG</t>
  </si>
  <si>
    <t>R010</t>
  </si>
  <si>
    <t>CHARA TELESCOPE "K" (1-Meter)</t>
  </si>
  <si>
    <t>0102</t>
  </si>
  <si>
    <t>55 PARK PLACE BLDG</t>
  </si>
  <si>
    <t>LIBRARY SOUTH</t>
  </si>
  <si>
    <t>A001</t>
  </si>
  <si>
    <t>BLDG AA (Classrm/Office Bldg)</t>
  </si>
  <si>
    <t>R005</t>
  </si>
  <si>
    <t>CHARA TELESCOPE "E" (1-Meter)</t>
  </si>
  <si>
    <t>STUDENT CENTER EAST</t>
  </si>
  <si>
    <t>CENTER PARC STADIUM AT GSU</t>
  </si>
  <si>
    <t>SPARKS HALL</t>
  </si>
  <si>
    <t>COURTLAND BUILDING</t>
  </si>
  <si>
    <t>COURTLAND NORTH</t>
  </si>
  <si>
    <t>40 PRYOR BUILDING</t>
  </si>
  <si>
    <t>RESEARCH SCIENCE CENTER</t>
  </si>
  <si>
    <t>SCIENCE ANNEX</t>
  </si>
  <si>
    <t>P010</t>
  </si>
  <si>
    <t>RECREATION STORAGE BLDG</t>
  </si>
  <si>
    <t>0087</t>
  </si>
  <si>
    <t>188 MLK BLDG</t>
  </si>
  <si>
    <t>RIALTO</t>
  </si>
  <si>
    <t>K007</t>
  </si>
  <si>
    <t>ICL DRESSING ROOM BUILDING</t>
  </si>
  <si>
    <t>P004</t>
  </si>
  <si>
    <t>SOFTBALL EQUIP STORAGE BLDG 1</t>
  </si>
  <si>
    <t>ANDREW YOUNG SOPS</t>
  </si>
  <si>
    <t>P009</t>
  </si>
  <si>
    <t>FACILITIES TOOL SHOP BLDG</t>
  </si>
  <si>
    <t>P011</t>
  </si>
  <si>
    <t>RECREATION RESTROOMS BLDG</t>
  </si>
  <si>
    <t>S002</t>
  </si>
  <si>
    <t>BLDG SB (Main Classroom)</t>
  </si>
  <si>
    <t>UNIV COMMONS BLD B</t>
  </si>
  <si>
    <t>SPORTS ARENA</t>
  </si>
  <si>
    <t>E003</t>
  </si>
  <si>
    <t>BLDG 3N (Recreation Bldg.)</t>
  </si>
  <si>
    <t>H001</t>
  </si>
  <si>
    <t>HARD LABOR CREEK MAIN BLDG</t>
  </si>
  <si>
    <t>R011</t>
  </si>
  <si>
    <t>CHARA LIGHT PIPES</t>
  </si>
  <si>
    <t>N013</t>
  </si>
  <si>
    <t>BLDG NU (Parking Deck)</t>
  </si>
  <si>
    <t>PIEDMONT CENTRAL HALL</t>
  </si>
  <si>
    <t>C008</t>
  </si>
  <si>
    <t>BLDG CH (Math / Nursing)</t>
  </si>
  <si>
    <t>C010</t>
  </si>
  <si>
    <t>BLDG CJ (Protective Services)</t>
  </si>
  <si>
    <t>H003</t>
  </si>
  <si>
    <t>HARD LABOR CREEK TELESCOPE</t>
  </si>
  <si>
    <t>C003</t>
  </si>
  <si>
    <t>BLDG CC (Science/Computer)</t>
  </si>
  <si>
    <t>N001</t>
  </si>
  <si>
    <t>BLDG NA (Administration)</t>
  </si>
  <si>
    <t>PARKING DECK N</t>
  </si>
  <si>
    <t>C013</t>
  </si>
  <si>
    <t>BLDG CN (Student Center)</t>
  </si>
  <si>
    <t>P014</t>
  </si>
  <si>
    <t>SOCCER PRESSBOX BLDG</t>
  </si>
  <si>
    <t>UNIV COMMONS BLD D</t>
  </si>
  <si>
    <t>0037</t>
  </si>
  <si>
    <t>HAAS HOWELL BLDG</t>
  </si>
  <si>
    <t>GSU CAULDRON (Olympic Torch)</t>
  </si>
  <si>
    <t>C004</t>
  </si>
  <si>
    <t>BLDG CD (Science)</t>
  </si>
  <si>
    <t>STANDARD BLDG</t>
  </si>
  <si>
    <t>C009</t>
  </si>
  <si>
    <t>BLDG CI (Nursing / Corp. Dev)</t>
  </si>
  <si>
    <t>C007</t>
  </si>
  <si>
    <t>BLDG CG (Physical Education)</t>
  </si>
  <si>
    <t>R004</t>
  </si>
  <si>
    <t>CHARA SITE MANAGER RESIDENCE</t>
  </si>
  <si>
    <t>UNIV COMMONS PLAZA</t>
  </si>
  <si>
    <t>0082</t>
  </si>
  <si>
    <t>75 PIEDMONT PARKDK</t>
  </si>
  <si>
    <t>K006</t>
  </si>
  <si>
    <t>ICL LIFE GUARD HOUSE</t>
  </si>
  <si>
    <t>PIEDMONT NORTH A</t>
  </si>
  <si>
    <t>COL OF EDUCATION</t>
  </si>
  <si>
    <t>N008</t>
  </si>
  <si>
    <t>BLDG NN (Plant Operations)</t>
  </si>
  <si>
    <t>P012</t>
  </si>
  <si>
    <t>RECREATION EQUIP STORAGE BLDG</t>
  </si>
  <si>
    <t>N003</t>
  </si>
  <si>
    <t>BLDG NC (Science)</t>
  </si>
  <si>
    <t>S001</t>
  </si>
  <si>
    <t>BLDG SA (Administration)</t>
  </si>
  <si>
    <t>N005</t>
  </si>
  <si>
    <t>BLDG NE (Classroom &amp; Office)</t>
  </si>
  <si>
    <t>P008</t>
  </si>
  <si>
    <t>SOFTBALL PRESSBOX BLDG</t>
  </si>
  <si>
    <t>PARKING DECK T</t>
  </si>
  <si>
    <t>R007</t>
  </si>
  <si>
    <t>CHARA TELESCOPE "G" (1-Meter)</t>
  </si>
  <si>
    <t>UNIV COMMONS BLD C</t>
  </si>
  <si>
    <t>SPECIAL INTER HOUS</t>
  </si>
  <si>
    <t>ART &amp; HUMANITIES B</t>
  </si>
  <si>
    <t>PARKING DECK M</t>
  </si>
  <si>
    <t>R003</t>
  </si>
  <si>
    <t>CHARA ENGINEERING SHOP</t>
  </si>
  <si>
    <t>R006</t>
  </si>
  <si>
    <t>CHARA TELESCOPE "F" (1-Meter)</t>
  </si>
  <si>
    <t>S008</t>
  </si>
  <si>
    <t>BLDG SH (Classrooms)</t>
  </si>
  <si>
    <t>CARL V PATTON HALL</t>
  </si>
  <si>
    <t>GSU LOFTS PARKING</t>
  </si>
  <si>
    <t>P015</t>
  </si>
  <si>
    <t>BASEBALL LOCKER ROOMS BLDG</t>
  </si>
  <si>
    <t>Z001</t>
  </si>
  <si>
    <t>GSU BUCKHEAD EXEC EDUC</t>
  </si>
  <si>
    <t>0097</t>
  </si>
  <si>
    <t>60 PIEDMONT BLDG</t>
  </si>
  <si>
    <t>STUDENT CENTER WEST</t>
  </si>
  <si>
    <t>URBAN LIFE BLDG</t>
  </si>
  <si>
    <t>H002</t>
  </si>
  <si>
    <t>HARD LABOR CREEK SHED</t>
  </si>
  <si>
    <t>N009</t>
  </si>
  <si>
    <t>BLDG NT (Faculty Offices)</t>
  </si>
  <si>
    <t>S003</t>
  </si>
  <si>
    <t>BLDG SC (Physical Education)</t>
  </si>
  <si>
    <t>0080</t>
  </si>
  <si>
    <t>25 PARK PLACE BUILDING</t>
  </si>
  <si>
    <t>N007</t>
  </si>
  <si>
    <t>BLDG NI (Protective Services)</t>
  </si>
  <si>
    <t>0083</t>
  </si>
  <si>
    <t>75 PIEDMONT BLDG</t>
  </si>
  <si>
    <t>NOAH LANGDALE HALL</t>
  </si>
  <si>
    <t>P005</t>
  </si>
  <si>
    <t>SOFTBALL EQUIP STORAGE BLDG 2</t>
  </si>
  <si>
    <t>0004</t>
  </si>
  <si>
    <t>LIBRARY NORTH</t>
  </si>
  <si>
    <t>PARKING DECK S</t>
  </si>
  <si>
    <t>A002</t>
  </si>
  <si>
    <t>BLDG AB (Classrm/Office Bldg)</t>
  </si>
  <si>
    <t>R008</t>
  </si>
  <si>
    <t>CHARA TELESCOPE "H" (1-Meter)</t>
  </si>
  <si>
    <t>S006</t>
  </si>
  <si>
    <t>BLDG SF (Student Success)</t>
  </si>
  <si>
    <t>PARKING DECK A</t>
  </si>
  <si>
    <t>0019</t>
  </si>
  <si>
    <t>PARKING DECK K</t>
  </si>
  <si>
    <t>J. MACK ROBINSON</t>
  </si>
  <si>
    <t>C006</t>
  </si>
  <si>
    <t>BLDG CF (Fine Arts)</t>
  </si>
  <si>
    <t>L004</t>
  </si>
  <si>
    <t>LRC CAGE WASH/MAINTENANCE BLDG</t>
  </si>
  <si>
    <t>N002</t>
  </si>
  <si>
    <t>BLDG NB (Student Center)</t>
  </si>
  <si>
    <t>P002</t>
  </si>
  <si>
    <t>SOFTBALL STORAGE BLDG</t>
  </si>
  <si>
    <t>25 AUBURN BLDG</t>
  </si>
  <si>
    <t>C012</t>
  </si>
  <si>
    <t>BLDG CM (Plant Operations)</t>
  </si>
  <si>
    <t>E002</t>
  </si>
  <si>
    <t>BLDG 2N (Student Lrning Ctr)</t>
  </si>
  <si>
    <t>PIEDMONT NORTH B</t>
  </si>
  <si>
    <t>C014</t>
  </si>
  <si>
    <t>BLDG CS (Auxilary Services)</t>
  </si>
  <si>
    <t>SPORTS ANNEX</t>
  </si>
  <si>
    <t>C001</t>
  </si>
  <si>
    <t>BLDG CA (Int'l Center/ESL-FL)</t>
  </si>
  <si>
    <t>S007</t>
  </si>
  <si>
    <t>BLDG SG (Protective Services)</t>
  </si>
  <si>
    <t>UNIV COMMONS BLD A</t>
  </si>
  <si>
    <t>N006</t>
  </si>
  <si>
    <t>BLDG NF (Physical Education)</t>
  </si>
  <si>
    <t>N011</t>
  </si>
  <si>
    <t>BLDG NM (Plant Operations #2)</t>
  </si>
  <si>
    <t>ONE PARK PLACE SO</t>
  </si>
  <si>
    <t>PARKING DECK G</t>
  </si>
  <si>
    <t>STUDENT RECREATION</t>
  </si>
  <si>
    <t>E001</t>
  </si>
  <si>
    <t>BLDG 1N (Academic Ctr)</t>
  </si>
  <si>
    <t>L005</t>
  </si>
  <si>
    <t>LRC NASA BUILDING</t>
  </si>
  <si>
    <t>P013</t>
  </si>
  <si>
    <t>SOCCER LOCKER ROOMS BLDG</t>
  </si>
  <si>
    <t>0048</t>
  </si>
  <si>
    <t>BENNETT A BROWN</t>
  </si>
  <si>
    <t>C002</t>
  </si>
  <si>
    <t>BLDG CB (Bus/Soc.Sci)</t>
  </si>
  <si>
    <t>R002</t>
  </si>
  <si>
    <t>CHARA BEAM SYNTHESIS FACILITY</t>
  </si>
  <si>
    <t>PETIT SCIENCE CTR</t>
  </si>
  <si>
    <t>0096</t>
  </si>
  <si>
    <t>CENTENNIAL HALL</t>
  </si>
  <si>
    <t>0060</t>
  </si>
  <si>
    <t>GSU LOFTS</t>
  </si>
  <si>
    <t>L001</t>
  </si>
  <si>
    <t>LRC ADMINISTRATION BUILDING</t>
  </si>
  <si>
    <t>P003</t>
  </si>
  <si>
    <t>SOFTBALL UTILITY SHED</t>
  </si>
  <si>
    <t>C011</t>
  </si>
  <si>
    <t>JIM CHERRY LRC</t>
  </si>
  <si>
    <t>R009</t>
  </si>
  <si>
    <t>CHARA TELESCOPE "J" (1-Meter)</t>
  </si>
  <si>
    <t>148 EDGEWOOD</t>
  </si>
  <si>
    <t>P017</t>
  </si>
  <si>
    <t>BASEBALL STORAGE BLDG</t>
  </si>
  <si>
    <t>ADERHOLD LEARNING</t>
  </si>
  <si>
    <t>C005</t>
  </si>
  <si>
    <t>BLDG CE (English)</t>
  </si>
  <si>
    <t>S005</t>
  </si>
  <si>
    <t>BLDG SE (Greenhouse)</t>
  </si>
  <si>
    <t>COLLEGE OF LAW</t>
  </si>
  <si>
    <t>246 EDGEWOOD BLDG</t>
  </si>
  <si>
    <t>NATURAL SCIENCE CE</t>
  </si>
  <si>
    <t>C015</t>
  </si>
  <si>
    <t>BLDG CT (Parking Deck)</t>
  </si>
  <si>
    <t>K002</t>
  </si>
  <si>
    <t>ICL ADMINISTRATION BLDG</t>
  </si>
  <si>
    <t>N012</t>
  </si>
  <si>
    <t>BLDG NS (Parking Deck )</t>
  </si>
  <si>
    <t>0005</t>
  </si>
  <si>
    <t>CLASSROOM SOUTH</t>
  </si>
  <si>
    <t>0029</t>
  </si>
  <si>
    <t>BOOKSTORE BUILDING</t>
  </si>
  <si>
    <t>L003</t>
  </si>
  <si>
    <t>LRC CAPUCHIN BUILDING</t>
  </si>
  <si>
    <t>H247</t>
  </si>
  <si>
    <t>Grounds Services 3</t>
  </si>
  <si>
    <t>H320</t>
  </si>
  <si>
    <t>Cancer Research Bldg</t>
  </si>
  <si>
    <t>F204</t>
  </si>
  <si>
    <t>Forest Hills Lower Pumphouse</t>
  </si>
  <si>
    <t>H208</t>
  </si>
  <si>
    <t>Med Ctr (Talmadge Bldg)</t>
  </si>
  <si>
    <t>S103</t>
  </si>
  <si>
    <t>Fine Arts Center</t>
  </si>
  <si>
    <t>S305</t>
  </si>
  <si>
    <t>Central Utility Plt (SV)</t>
  </si>
  <si>
    <t>F402</t>
  </si>
  <si>
    <t>University Village 2000 Bldg</t>
  </si>
  <si>
    <t>H205</t>
  </si>
  <si>
    <t>Pavilion I</t>
  </si>
  <si>
    <t>S410</t>
  </si>
  <si>
    <t>Gorgas Road Toilet</t>
  </si>
  <si>
    <t>S412</t>
  </si>
  <si>
    <t>Kiln Shed</t>
  </si>
  <si>
    <t>H215</t>
  </si>
  <si>
    <t>Faculty Office Bldg</t>
  </si>
  <si>
    <t>S306</t>
  </si>
  <si>
    <t>CETC/Radio Station</t>
  </si>
  <si>
    <t>S405</t>
  </si>
  <si>
    <t>Benet Hall</t>
  </si>
  <si>
    <t>F203</t>
  </si>
  <si>
    <t>Forest Hills Storage</t>
  </si>
  <si>
    <t>H231</t>
  </si>
  <si>
    <t>CHOG Parking Deck</t>
  </si>
  <si>
    <t>H236</t>
  </si>
  <si>
    <t>UGA College of Pharmacy</t>
  </si>
  <si>
    <t>S408</t>
  </si>
  <si>
    <t>Warehouse 2</t>
  </si>
  <si>
    <t>H232</t>
  </si>
  <si>
    <t>Jennings Bldg</t>
  </si>
  <si>
    <t>S309</t>
  </si>
  <si>
    <t>Golf Cart Stor. -CUP</t>
  </si>
  <si>
    <t>S413</t>
  </si>
  <si>
    <t>Warehouse 5</t>
  </si>
  <si>
    <t>H212</t>
  </si>
  <si>
    <t>Central Services</t>
  </si>
  <si>
    <t>S308</t>
  </si>
  <si>
    <t>Hazard Waste Building #2</t>
  </si>
  <si>
    <t>AU Atlanta Office</t>
  </si>
  <si>
    <t>H201</t>
  </si>
  <si>
    <t>Professional Bldg 1</t>
  </si>
  <si>
    <t>H309</t>
  </si>
  <si>
    <t>Goss Lane Parking Deck</t>
  </si>
  <si>
    <t>S404</t>
  </si>
  <si>
    <t>Benet Garage</t>
  </si>
  <si>
    <t>F207</t>
  </si>
  <si>
    <t>Forest Hills Warehouse 1</t>
  </si>
  <si>
    <t>S403</t>
  </si>
  <si>
    <t>Bellevue Hall</t>
  </si>
  <si>
    <t>H235</t>
  </si>
  <si>
    <t>GA Rad. Therapy Ctr. (GRTC)</t>
  </si>
  <si>
    <t>W202</t>
  </si>
  <si>
    <t>Roosevelt Hall Warm Springsl</t>
  </si>
  <si>
    <t>F403</t>
  </si>
  <si>
    <t>University Village 3000 Bldg</t>
  </si>
  <si>
    <t>F404</t>
  </si>
  <si>
    <t>University Village 4000 Bldg</t>
  </si>
  <si>
    <t>H226</t>
  </si>
  <si>
    <t>Greenblatt Library</t>
  </si>
  <si>
    <t>S303</t>
  </si>
  <si>
    <t>Boykin Wright Hall-(Provost)</t>
  </si>
  <si>
    <t>H113</t>
  </si>
  <si>
    <t>Clinical Trails Office</t>
  </si>
  <si>
    <t>H242</t>
  </si>
  <si>
    <t>Walter L. Shepeard Building</t>
  </si>
  <si>
    <t>O105</t>
  </si>
  <si>
    <t>Athens Coll of Nursing Campus</t>
  </si>
  <si>
    <t>H108</t>
  </si>
  <si>
    <t>1004 Chafee Avenue</t>
  </si>
  <si>
    <t>F202</t>
  </si>
  <si>
    <t>Forest Hills #3 Shed</t>
  </si>
  <si>
    <t>H311</t>
  </si>
  <si>
    <t>Interdisciplinary Research Bld</t>
  </si>
  <si>
    <t>S206</t>
  </si>
  <si>
    <t>Jaquar Student Activity Center</t>
  </si>
  <si>
    <t>W102</t>
  </si>
  <si>
    <t>Pavilion Warm Springs Hosp</t>
  </si>
  <si>
    <t>F105</t>
  </si>
  <si>
    <t>Norvell Golf Hitting Bay</t>
  </si>
  <si>
    <t>F408</t>
  </si>
  <si>
    <t>University Village Bus Stop</t>
  </si>
  <si>
    <t>H211</t>
  </si>
  <si>
    <t>Lee Auditoria Center</t>
  </si>
  <si>
    <t>H216</t>
  </si>
  <si>
    <t>Central Energy Plant</t>
  </si>
  <si>
    <t>S202</t>
  </si>
  <si>
    <t>Galloway Hall- Cont Ed/Mil Sci</t>
  </si>
  <si>
    <t>F206</t>
  </si>
  <si>
    <t>Forest Hills Golf Club</t>
  </si>
  <si>
    <t>F208</t>
  </si>
  <si>
    <t>Forest Hills #10 Shed</t>
  </si>
  <si>
    <t>H248</t>
  </si>
  <si>
    <t>1225 Walton Way Warehouse</t>
  </si>
  <si>
    <t>S406</t>
  </si>
  <si>
    <t>Warehouse 1</t>
  </si>
  <si>
    <t>F205</t>
  </si>
  <si>
    <t>Forest Hills Cart Storage</t>
  </si>
  <si>
    <t>H244</t>
  </si>
  <si>
    <t>Grounds Services 1</t>
  </si>
  <si>
    <t>O102</t>
  </si>
  <si>
    <t>AU Cyber Center</t>
  </si>
  <si>
    <t>S302</t>
  </si>
  <si>
    <t>Boykin Wright Entry House</t>
  </si>
  <si>
    <t>H310</t>
  </si>
  <si>
    <t>Harrison Education Commons</t>
  </si>
  <si>
    <t>H324</t>
  </si>
  <si>
    <t>Elm Hall</t>
  </si>
  <si>
    <t>H239</t>
  </si>
  <si>
    <t>Cancer Center Parking Deck</t>
  </si>
  <si>
    <t>S207</t>
  </si>
  <si>
    <t>University Hall</t>
  </si>
  <si>
    <t>G101</t>
  </si>
  <si>
    <t>Gracewood Research Building</t>
  </si>
  <si>
    <t>H209</t>
  </si>
  <si>
    <t>Med Ctr - Sydenstricker</t>
  </si>
  <si>
    <t>H210</t>
  </si>
  <si>
    <t>Medical Center (East Wing)</t>
  </si>
  <si>
    <t>H245</t>
  </si>
  <si>
    <t>Grounds Services</t>
  </si>
  <si>
    <t>H112</t>
  </si>
  <si>
    <t>Facilities Storage 1</t>
  </si>
  <si>
    <t>H220</t>
  </si>
  <si>
    <t>Dugas Bldg</t>
  </si>
  <si>
    <t>H233</t>
  </si>
  <si>
    <t>Marks Bldg</t>
  </si>
  <si>
    <t>S106</t>
  </si>
  <si>
    <t>Carriage House</t>
  </si>
  <si>
    <t>S201</t>
  </si>
  <si>
    <t>Faculty Art Studios</t>
  </si>
  <si>
    <t>H217</t>
  </si>
  <si>
    <t>Pavilion 2</t>
  </si>
  <si>
    <t>H314</t>
  </si>
  <si>
    <t>Hamilton Building</t>
  </si>
  <si>
    <t>S104</t>
  </si>
  <si>
    <t>Performing Arts Theatre</t>
  </si>
  <si>
    <t>S411</t>
  </si>
  <si>
    <t>Greenhouse</t>
  </si>
  <si>
    <t>F407</t>
  </si>
  <si>
    <t>University Village Guardhouse</t>
  </si>
  <si>
    <t>H243</t>
  </si>
  <si>
    <t>Stoney Building</t>
  </si>
  <si>
    <t>F201</t>
  </si>
  <si>
    <t>Forest Hills Range Building</t>
  </si>
  <si>
    <t>H213</t>
  </si>
  <si>
    <t>Critical Care Ctr/MOB 1</t>
  </si>
  <si>
    <t>H321</t>
  </si>
  <si>
    <t>Clay  Street Warehouse</t>
  </si>
  <si>
    <t>F210</t>
  </si>
  <si>
    <t>Forest Hills Upper Pumphouse</t>
  </si>
  <si>
    <t>H225</t>
  </si>
  <si>
    <t>Child Care Center</t>
  </si>
  <si>
    <t>H312</t>
  </si>
  <si>
    <t>Dental College of Georgia</t>
  </si>
  <si>
    <t>S416</t>
  </si>
  <si>
    <t>Quad Wall Building</t>
  </si>
  <si>
    <t>H224</t>
  </si>
  <si>
    <t>Annex 2</t>
  </si>
  <si>
    <t>H318</t>
  </si>
  <si>
    <t>Enviro. Health &amp; Safety Office</t>
  </si>
  <si>
    <t>S101</t>
  </si>
  <si>
    <t>Bus Stop</t>
  </si>
  <si>
    <t>S314</t>
  </si>
  <si>
    <t>VFD Shed</t>
  </si>
  <si>
    <t>S409</t>
  </si>
  <si>
    <t>Chateau</t>
  </si>
  <si>
    <t>W101</t>
  </si>
  <si>
    <t>North Wing -Warm Springs</t>
  </si>
  <si>
    <t>S102</t>
  </si>
  <si>
    <t>Fanning Hall</t>
  </si>
  <si>
    <t>S301</t>
  </si>
  <si>
    <t>Archaeology Lab</t>
  </si>
  <si>
    <t>H107</t>
  </si>
  <si>
    <t>Chaffee MOB</t>
  </si>
  <si>
    <t>S105</t>
  </si>
  <si>
    <t>Privey (Quad)</t>
  </si>
  <si>
    <t>S208</t>
  </si>
  <si>
    <t>Washington Hall</t>
  </si>
  <si>
    <t>F102</t>
  </si>
  <si>
    <t>Field House Storage 3</t>
  </si>
  <si>
    <t>H234</t>
  </si>
  <si>
    <t>Community Medicine Offices</t>
  </si>
  <si>
    <t>H221</t>
  </si>
  <si>
    <t>Storage Shed</t>
  </si>
  <si>
    <t>H319</t>
  </si>
  <si>
    <t>RA Dent Parking Deck</t>
  </si>
  <si>
    <t>S203</t>
  </si>
  <si>
    <t>Golf Cart Stor (UH)</t>
  </si>
  <si>
    <t>S205</t>
  </si>
  <si>
    <t>Reese Library</t>
  </si>
  <si>
    <t>S310</t>
  </si>
  <si>
    <t>Advance  &amp; Develop Off</t>
  </si>
  <si>
    <t>S402</t>
  </si>
  <si>
    <t>Bellevue Annex</t>
  </si>
  <si>
    <t>S107</t>
  </si>
  <si>
    <t>Rains Hall</t>
  </si>
  <si>
    <t>H241</t>
  </si>
  <si>
    <t>Cancer Center (Clinic Bldg)</t>
  </si>
  <si>
    <t>F104</t>
  </si>
  <si>
    <t>Norvell Golf House</t>
  </si>
  <si>
    <t>H246</t>
  </si>
  <si>
    <t>Grounds Services 2</t>
  </si>
  <si>
    <t>RV1</t>
  </si>
  <si>
    <t>Hull McKnight GA Cyber Center</t>
  </si>
  <si>
    <t>W201</t>
  </si>
  <si>
    <t>East Wing Warm Springs</t>
  </si>
  <si>
    <t>H301</t>
  </si>
  <si>
    <t>HS Student Activities Center</t>
  </si>
  <si>
    <t>H313</t>
  </si>
  <si>
    <t>Sanders Building</t>
  </si>
  <si>
    <t>S304</t>
  </si>
  <si>
    <t>Boykin Wright Cottage</t>
  </si>
  <si>
    <t>S415</t>
  </si>
  <si>
    <t>Public Safety</t>
  </si>
  <si>
    <t>F214</t>
  </si>
  <si>
    <t>Forest Hills #5 Shed</t>
  </si>
  <si>
    <t>H203</t>
  </si>
  <si>
    <t>Medical Ctr Parking Deck -15th</t>
  </si>
  <si>
    <t>O108</t>
  </si>
  <si>
    <t>699 Broad</t>
  </si>
  <si>
    <t>H238</t>
  </si>
  <si>
    <t>HS Facilities Services</t>
  </si>
  <si>
    <t>S417</t>
  </si>
  <si>
    <t>Warehouse 3</t>
  </si>
  <si>
    <t>F101</t>
  </si>
  <si>
    <t>Field House Stor 1Minor</t>
  </si>
  <si>
    <t>F209</t>
  </si>
  <si>
    <t>Freeman Pavillion</t>
  </si>
  <si>
    <t>H102</t>
  </si>
  <si>
    <t>Neurology Center</t>
  </si>
  <si>
    <t>H202</t>
  </si>
  <si>
    <t>Emerg Management Office</t>
  </si>
  <si>
    <t>H315</t>
  </si>
  <si>
    <t>South Energy Plant</t>
  </si>
  <si>
    <t>F406</t>
  </si>
  <si>
    <t>University Village Maint. Bldg</t>
  </si>
  <si>
    <t>H204</t>
  </si>
  <si>
    <t>Laney Walker Bridge</t>
  </si>
  <si>
    <t>H214</t>
  </si>
  <si>
    <t>Children's Hospital Of Georgia</t>
  </si>
  <si>
    <t>H322</t>
  </si>
  <si>
    <t>Pavilion 3</t>
  </si>
  <si>
    <t>H317</t>
  </si>
  <si>
    <t>Material Safety Stor Facililty</t>
  </si>
  <si>
    <t>S204</t>
  </si>
  <si>
    <t>Guard House Museum</t>
  </si>
  <si>
    <t>F211</t>
  </si>
  <si>
    <t>Lower Maintenance Shed</t>
  </si>
  <si>
    <t>S313</t>
  </si>
  <si>
    <t>SVC Science Hall</t>
  </si>
  <si>
    <t>H218</t>
  </si>
  <si>
    <t>Kelly Bldg</t>
  </si>
  <si>
    <t>F213</t>
  </si>
  <si>
    <t>Literacy Center</t>
  </si>
  <si>
    <t>H222</t>
  </si>
  <si>
    <t>Medical Ofc Bldg Parking Deck</t>
  </si>
  <si>
    <t>S418</t>
  </si>
  <si>
    <t>Storage Building</t>
  </si>
  <si>
    <t>O101</t>
  </si>
  <si>
    <t>Child Care Resource &amp; Referral</t>
  </si>
  <si>
    <t>F401</t>
  </si>
  <si>
    <t>University Village 1000 Bldg</t>
  </si>
  <si>
    <t>H323</t>
  </si>
  <si>
    <t>Oak Hall</t>
  </si>
  <si>
    <t>F212</t>
  </si>
  <si>
    <t>Haz. Mat. Building #1</t>
  </si>
  <si>
    <t>S311</t>
  </si>
  <si>
    <t>Maxwell House</t>
  </si>
  <si>
    <t>F215</t>
  </si>
  <si>
    <t>Forest Hills Scoring Shelter</t>
  </si>
  <si>
    <t>F400</t>
  </si>
  <si>
    <t>University Village Clubhouse</t>
  </si>
  <si>
    <t>H114</t>
  </si>
  <si>
    <t>Employ/Fac Assistance Center</t>
  </si>
  <si>
    <t>S414</t>
  </si>
  <si>
    <t>Payne Hall</t>
  </si>
  <si>
    <t>H219</t>
  </si>
  <si>
    <t>Murphey Bldg</t>
  </si>
  <si>
    <t>F405</t>
  </si>
  <si>
    <t>University Village 5000 Bldg</t>
  </si>
  <si>
    <t>H111</t>
  </si>
  <si>
    <t>Cardiovasular Center</t>
  </si>
  <si>
    <t>H117</t>
  </si>
  <si>
    <t>Reprod Med &amp; Infert Assoc.</t>
  </si>
  <si>
    <t>H223</t>
  </si>
  <si>
    <t>Annex 1</t>
  </si>
  <si>
    <t>F103</t>
  </si>
  <si>
    <t>Christenberry Field House</t>
  </si>
  <si>
    <t>H109</t>
  </si>
  <si>
    <t>Cardiovascular Health</t>
  </si>
  <si>
    <t>H240</t>
  </si>
  <si>
    <t>HSC Health Sciences Building</t>
  </si>
  <si>
    <t>S407</t>
  </si>
  <si>
    <t>Warehouse 4</t>
  </si>
  <si>
    <t>S307</t>
  </si>
  <si>
    <t>Doug Barnard Amphitheatre</t>
  </si>
  <si>
    <t>S401</t>
  </si>
  <si>
    <t>Allgood Hall</t>
  </si>
  <si>
    <t>6108</t>
  </si>
  <si>
    <t>SAPELO TRAILER U</t>
  </si>
  <si>
    <t>7083</t>
  </si>
  <si>
    <t>SBDC BRUNSWICK OFF</t>
  </si>
  <si>
    <t>0121</t>
  </si>
  <si>
    <t>SPRING ST BLDG</t>
  </si>
  <si>
    <t>1001</t>
  </si>
  <si>
    <t>CHEMISTRY</t>
  </si>
  <si>
    <t>1004</t>
  </si>
  <si>
    <t>CHEMISTRY ANNEX</t>
  </si>
  <si>
    <t>1066</t>
  </si>
  <si>
    <t>VET MED - 10</t>
  </si>
  <si>
    <t>1920</t>
  </si>
  <si>
    <t>CLINICAL  &amp; TRANSLATIONAL RESE</t>
  </si>
  <si>
    <t>2122</t>
  </si>
  <si>
    <t>CENTRAL FOOD STOR</t>
  </si>
  <si>
    <t>2138</t>
  </si>
  <si>
    <t>HAZ STRG PRINTING</t>
  </si>
  <si>
    <t>2242</t>
  </si>
  <si>
    <t>ROGERS ROAD APTS P</t>
  </si>
  <si>
    <t>2294</t>
  </si>
  <si>
    <t>PI KAPPA ALPHA</t>
  </si>
  <si>
    <t>2321</t>
  </si>
  <si>
    <t>ECOLOGY RSCH BLDG</t>
  </si>
  <si>
    <t>2323</t>
  </si>
  <si>
    <t>PDRC HATCHERY</t>
  </si>
  <si>
    <t>2338</t>
  </si>
  <si>
    <t>BTGDN GCGA HQTR</t>
  </si>
  <si>
    <t>2468</t>
  </si>
  <si>
    <t>BOTANY GNHS SHED</t>
  </si>
  <si>
    <t>3657</t>
  </si>
  <si>
    <t>FIELD OFFICE 2</t>
  </si>
  <si>
    <t>3774</t>
  </si>
  <si>
    <t>FRS EPRI RSCH BLDG</t>
  </si>
  <si>
    <t>3847</t>
  </si>
  <si>
    <t>MTL STRG BLDG 2014</t>
  </si>
  <si>
    <t>4020</t>
  </si>
  <si>
    <t>GIBBS FRM:IMPLMNTS</t>
  </si>
  <si>
    <t>4305</t>
  </si>
  <si>
    <t>REDDING RPZ</t>
  </si>
  <si>
    <t>4408</t>
  </si>
  <si>
    <t>SANFORD BARN</t>
  </si>
  <si>
    <t>4705</t>
  </si>
  <si>
    <t>ADS FARM SHOP</t>
  </si>
  <si>
    <t>4865</t>
  </si>
  <si>
    <t>PUMP HSE &amp; TANK</t>
  </si>
  <si>
    <t>4940</t>
  </si>
  <si>
    <t>PONDER: EQUIP STG</t>
  </si>
  <si>
    <t>5077</t>
  </si>
  <si>
    <t>PAVILION AREA 3</t>
  </si>
  <si>
    <t>5083</t>
  </si>
  <si>
    <t>POOL 2 FILTER HOUS</t>
  </si>
  <si>
    <t>5334</t>
  </si>
  <si>
    <t>UTILITY SHED</t>
  </si>
  <si>
    <t>5856</t>
  </si>
  <si>
    <t>DINING HALL</t>
  </si>
  <si>
    <t>6066</t>
  </si>
  <si>
    <t>SHELL HAMMOCK 5</t>
  </si>
  <si>
    <t>7531</t>
  </si>
  <si>
    <t>GAS BOTTLE STORAGE</t>
  </si>
  <si>
    <t>7542</t>
  </si>
  <si>
    <t>SKIDAWAY RES FAC</t>
  </si>
  <si>
    <t>8363</t>
  </si>
  <si>
    <t>PHOEBE PUTNEY HOSP</t>
  </si>
  <si>
    <t>4021</t>
  </si>
  <si>
    <t>GIBBS FRM:SHOP/OFF</t>
  </si>
  <si>
    <t>4426</t>
  </si>
  <si>
    <t>STRESS PHYS BLDG</t>
  </si>
  <si>
    <t>4505</t>
  </si>
  <si>
    <t>BLEDSOE METAL STRG</t>
  </si>
  <si>
    <t>4628</t>
  </si>
  <si>
    <t>ARBORETUM COTTAGE</t>
  </si>
  <si>
    <t>4629</t>
  </si>
  <si>
    <t>BIO &amp; AG ENG -MAIN</t>
  </si>
  <si>
    <t>5008</t>
  </si>
  <si>
    <t>COTTAGE 8</t>
  </si>
  <si>
    <t>5047</t>
  </si>
  <si>
    <t>COTTAGE 47</t>
  </si>
  <si>
    <t>5072</t>
  </si>
  <si>
    <t>ENTOMOLOGY BUG H</t>
  </si>
  <si>
    <t>5095</t>
  </si>
  <si>
    <t>PUMP HOUSE</t>
  </si>
  <si>
    <t>5332</t>
  </si>
  <si>
    <t>BOYS BATH HOUSE</t>
  </si>
  <si>
    <t>6032</t>
  </si>
  <si>
    <t>SAPELO TRAILER S</t>
  </si>
  <si>
    <t>6038</t>
  </si>
  <si>
    <t>SOUTH END PUMP HS</t>
  </si>
  <si>
    <t>5724</t>
  </si>
  <si>
    <t>PAVILION</t>
  </si>
  <si>
    <t>5753</t>
  </si>
  <si>
    <t>POND, GRN ROOF STG</t>
  </si>
  <si>
    <t>6074</t>
  </si>
  <si>
    <t>LAB BUILDING</t>
  </si>
  <si>
    <t>7022</t>
  </si>
  <si>
    <t>SKIDAWAY INT CABIN</t>
  </si>
  <si>
    <t>0736</t>
  </si>
  <si>
    <t>AMOS HALL</t>
  </si>
  <si>
    <t>3</t>
  </si>
  <si>
    <t>1041</t>
  </si>
  <si>
    <t>ROBT C WILSON PHAR</t>
  </si>
  <si>
    <t>1644</t>
  </si>
  <si>
    <t>VET MED AR OFF TR2</t>
  </si>
  <si>
    <t>1906</t>
  </si>
  <si>
    <t>POUND HALL</t>
  </si>
  <si>
    <t>2228</t>
  </si>
  <si>
    <t>UNIV. VLG-H</t>
  </si>
  <si>
    <t>2232</t>
  </si>
  <si>
    <t>ALPHA EPSILON PI F</t>
  </si>
  <si>
    <t>2251</t>
  </si>
  <si>
    <t>PRESIDENT HOUSE</t>
  </si>
  <si>
    <t>2345</t>
  </si>
  <si>
    <t>BTGDN GUARD HOUSE</t>
  </si>
  <si>
    <t>2522</t>
  </si>
  <si>
    <t>FRS QUA BARN 1</t>
  </si>
  <si>
    <t>2539</t>
  </si>
  <si>
    <t>DEER RESEARCH FAC</t>
  </si>
  <si>
    <t>2541</t>
  </si>
  <si>
    <t>STRAGE HOUSE FRS-3</t>
  </si>
  <si>
    <t>3200</t>
  </si>
  <si>
    <t>J P CAMPBELL MAIN</t>
  </si>
  <si>
    <t>3706</t>
  </si>
  <si>
    <t>HQ FIRE TOWER</t>
  </si>
  <si>
    <t>3903</t>
  </si>
  <si>
    <t>DWELLING 2</t>
  </si>
  <si>
    <t>4019</t>
  </si>
  <si>
    <t>GIBBS FRM:HAY SHTR</t>
  </si>
  <si>
    <t>4063</t>
  </si>
  <si>
    <t>PUMP HOUSE SRPGL</t>
  </si>
  <si>
    <t>4548</t>
  </si>
  <si>
    <t>GARDEN GAZEBO 1</t>
  </si>
  <si>
    <t>4621</t>
  </si>
  <si>
    <t>PP GROW CHAMBER</t>
  </si>
  <si>
    <t>4796</t>
  </si>
  <si>
    <t>DAIRY RSCH CNTR</t>
  </si>
  <si>
    <t>6103</t>
  </si>
  <si>
    <t>SAPELO TRAILER L</t>
  </si>
  <si>
    <t>2437</t>
  </si>
  <si>
    <t>SOIL CHEM EQUIP BL</t>
  </si>
  <si>
    <t>2500</t>
  </si>
  <si>
    <t>FISH &amp; WL LAB FOR</t>
  </si>
  <si>
    <t>2510</t>
  </si>
  <si>
    <t>HYDROLOGY LAB FRS</t>
  </si>
  <si>
    <t>2680</t>
  </si>
  <si>
    <t>JEWELRY&amp;METALWORK</t>
  </si>
  <si>
    <t>TATE DECK BOOTH 1</t>
  </si>
  <si>
    <t>1096</t>
  </si>
  <si>
    <t>COMMUNICATION HUT1</t>
  </si>
  <si>
    <t>1621</t>
  </si>
  <si>
    <t>LIBRARY, SCIENCE</t>
  </si>
  <si>
    <t>2408</t>
  </si>
  <si>
    <t>AGY SOIL BLDG</t>
  </si>
  <si>
    <t>2410</t>
  </si>
  <si>
    <t>GREENHSE RES P HOR</t>
  </si>
  <si>
    <t>6320</t>
  </si>
  <si>
    <t>WOODWORK SHOP STG</t>
  </si>
  <si>
    <t>7111</t>
  </si>
  <si>
    <t>FISHHOLDING HOUSE</t>
  </si>
  <si>
    <t>CHICOPEE NO.7</t>
  </si>
  <si>
    <t>0688</t>
  </si>
  <si>
    <t>STAD WEST STANDS</t>
  </si>
  <si>
    <t>0738</t>
  </si>
  <si>
    <t>MOORE-ROOKER HALL</t>
  </si>
  <si>
    <t>0754</t>
  </si>
  <si>
    <t>WNP 150</t>
  </si>
  <si>
    <t>1013</t>
  </si>
  <si>
    <t>POULTRY SCIENCE</t>
  </si>
  <si>
    <t>1678</t>
  </si>
  <si>
    <t>WOMENS TENNIS CLUB</t>
  </si>
  <si>
    <t>1807</t>
  </si>
  <si>
    <t>TURNER SOCCER COMP</t>
  </si>
  <si>
    <t>1935</t>
  </si>
  <si>
    <t>150 GILMORE CIRCLE</t>
  </si>
  <si>
    <t>1950</t>
  </si>
  <si>
    <t>215 KENNY RD</t>
  </si>
  <si>
    <t>2498</t>
  </si>
  <si>
    <t>GEOTECH LAB</t>
  </si>
  <si>
    <t>2605</t>
  </si>
  <si>
    <t>LEGION POOL SRVC-1</t>
  </si>
  <si>
    <t>2968</t>
  </si>
  <si>
    <t>TURF SCIENCE RE GH</t>
  </si>
  <si>
    <t>3052</t>
  </si>
  <si>
    <t>HORT FARM GH #1</t>
  </si>
  <si>
    <t>4116</t>
  </si>
  <si>
    <t>METAL BARN</t>
  </si>
  <si>
    <t>4492</t>
  </si>
  <si>
    <t>FACILITIES SVC BLD</t>
  </si>
  <si>
    <t>4552</t>
  </si>
  <si>
    <t>GRDN-SMALL PERGOLA</t>
  </si>
  <si>
    <t>4730</t>
  </si>
  <si>
    <t>HORT G HSE H HSE</t>
  </si>
  <si>
    <t>4756</t>
  </si>
  <si>
    <t>BOAR TESTING</t>
  </si>
  <si>
    <t>4810</t>
  </si>
  <si>
    <t>BOWEN RD:TRCKR BRN</t>
  </si>
  <si>
    <t>4827</t>
  </si>
  <si>
    <t>ALAPAHA:HORSE BARN</t>
  </si>
  <si>
    <t>4869</t>
  </si>
  <si>
    <t>RINSATE STA CPES</t>
  </si>
  <si>
    <t>4943</t>
  </si>
  <si>
    <t>PONDER:JOHNSON IMP</t>
  </si>
  <si>
    <t>5656</t>
  </si>
  <si>
    <t>BRTN-4H DORMS 4&amp;5</t>
  </si>
  <si>
    <t>5761</t>
  </si>
  <si>
    <t>GAZEBO #2-FRIENDS</t>
  </si>
  <si>
    <t>0671</t>
  </si>
  <si>
    <t>UNIV. BOOKSTORE</t>
  </si>
  <si>
    <t>0694</t>
  </si>
  <si>
    <t>STAD. DRESS ROOMS</t>
  </si>
  <si>
    <t>0766</t>
  </si>
  <si>
    <t>STUDIO 225</t>
  </si>
  <si>
    <t>1065</t>
  </si>
  <si>
    <t>VET MED - 9</t>
  </si>
  <si>
    <t>1620</t>
  </si>
  <si>
    <t>CENTRAL STEAM PLT BOILER HS 1</t>
  </si>
  <si>
    <t>1808</t>
  </si>
  <si>
    <t>SOFTBALL INDOOR TR</t>
  </si>
  <si>
    <t>1915</t>
  </si>
  <si>
    <t>WHEELER HALL</t>
  </si>
  <si>
    <t>1978</t>
  </si>
  <si>
    <t>217 KENNY ROAD</t>
  </si>
  <si>
    <t>2211</t>
  </si>
  <si>
    <t>CRESWELL HALL</t>
  </si>
  <si>
    <t>2245</t>
  </si>
  <si>
    <t>ROGERS ROAD APTS S</t>
  </si>
  <si>
    <t>2418</t>
  </si>
  <si>
    <t>RIVERBEND RSCH S</t>
  </si>
  <si>
    <t>2622</t>
  </si>
  <si>
    <t>HENRY FIELD TEN ST</t>
  </si>
  <si>
    <t>2890</t>
  </si>
  <si>
    <t>CES POUL FEED LAB</t>
  </si>
  <si>
    <t>3185</t>
  </si>
  <si>
    <t>FMD GROUNDS SHOP</t>
  </si>
  <si>
    <t>3273</t>
  </si>
  <si>
    <t>HEADQUARTERS BLDG</t>
  </si>
  <si>
    <t>3278</t>
  </si>
  <si>
    <t>EQUIP STRG WEST 2</t>
  </si>
  <si>
    <t>3442</t>
  </si>
  <si>
    <t>DB SWINE GESTATION</t>
  </si>
  <si>
    <t>3480</t>
  </si>
  <si>
    <t>EF STORAGE SHED</t>
  </si>
  <si>
    <t>3604</t>
  </si>
  <si>
    <t>AN SCIENTIST HOME</t>
  </si>
  <si>
    <t>4376</t>
  </si>
  <si>
    <t>GARDEN MAINT BLDG</t>
  </si>
  <si>
    <t>4377</t>
  </si>
  <si>
    <t>GARDEN TETON GRNHS</t>
  </si>
  <si>
    <t>4556</t>
  </si>
  <si>
    <t>DEMPSEY WELLHOUSE</t>
  </si>
  <si>
    <t>4742</t>
  </si>
  <si>
    <t>ANIM SCI FARM SHED</t>
  </si>
  <si>
    <t>4910</t>
  </si>
  <si>
    <t>ANIM HOLDING AREA</t>
  </si>
  <si>
    <t>3275</t>
  </si>
  <si>
    <t>MANAGER'S RESIDENCE</t>
  </si>
  <si>
    <t>3284</t>
  </si>
  <si>
    <t>EQUIP STRG EAST 4</t>
  </si>
  <si>
    <t>3534</t>
  </si>
  <si>
    <t>PICNIC REST ROOMS</t>
  </si>
  <si>
    <t>3678</t>
  </si>
  <si>
    <t>HORSE BARN</t>
  </si>
  <si>
    <t>3852</t>
  </si>
  <si>
    <t>LOYD GARAGE</t>
  </si>
  <si>
    <t>3919</t>
  </si>
  <si>
    <t>MACHINE SHED 2</t>
  </si>
  <si>
    <t>4022</t>
  </si>
  <si>
    <t>LONG GEN II CURING</t>
  </si>
  <si>
    <t>4023</t>
  </si>
  <si>
    <t>PEANUT GRADE FAC</t>
  </si>
  <si>
    <t>4025</t>
  </si>
  <si>
    <t>CSS G HSE P-NUT</t>
  </si>
  <si>
    <t>4031</t>
  </si>
  <si>
    <t>HANNA RED BARN S I</t>
  </si>
  <si>
    <t>4110</t>
  </si>
  <si>
    <t>OLD RED BARN</t>
  </si>
  <si>
    <t>4179</t>
  </si>
  <si>
    <t>PDRC COLONY 14</t>
  </si>
  <si>
    <t>4463</t>
  </si>
  <si>
    <t>MELTON BUILDING</t>
  </si>
  <si>
    <t>4649</t>
  </si>
  <si>
    <t>SEED CLEAN HOUSE</t>
  </si>
  <si>
    <t>4794</t>
  </si>
  <si>
    <t>ENTO PEANUT LAB</t>
  </si>
  <si>
    <t>4826</t>
  </si>
  <si>
    <t>ALAPAHA:IMPLMT SHD</t>
  </si>
  <si>
    <t>4874</t>
  </si>
  <si>
    <t>DRIP IRRIG SHED</t>
  </si>
  <si>
    <t>4898</t>
  </si>
  <si>
    <t>NESPAL GREENHOUSE</t>
  </si>
  <si>
    <t>4905</t>
  </si>
  <si>
    <t>ISOLATION BUILDING</t>
  </si>
  <si>
    <t>6452</t>
  </si>
  <si>
    <t>ODUM PROP WELL HS</t>
  </si>
  <si>
    <t>6502</t>
  </si>
  <si>
    <t>WORMSLOE CABIN 2</t>
  </si>
  <si>
    <t>7506</t>
  </si>
  <si>
    <t>ROEBLING CONF CTR</t>
  </si>
  <si>
    <t>0044</t>
  </si>
  <si>
    <t>DENMARK HALL</t>
  </si>
  <si>
    <t>0651</t>
  </si>
  <si>
    <t>FOUNDERS KITCHEN</t>
  </si>
  <si>
    <t>1222</t>
  </si>
  <si>
    <t>MYERS HALL</t>
  </si>
  <si>
    <t>8365</t>
  </si>
  <si>
    <t>HM PHARMACY GRU</t>
  </si>
  <si>
    <t>8655</t>
  </si>
  <si>
    <t>18 CAPITOL SQUARE - CVIG</t>
  </si>
  <si>
    <t>PHI KAPPA HALL</t>
  </si>
  <si>
    <t>2243</t>
  </si>
  <si>
    <t>ROGERS ROAD APTS Q</t>
  </si>
  <si>
    <t>0631</t>
  </si>
  <si>
    <t>ADMINISTRATION</t>
  </si>
  <si>
    <t>1095</t>
  </si>
  <si>
    <t>AG. ENG. SHED-2</t>
  </si>
  <si>
    <t>1502</t>
  </si>
  <si>
    <t>RHODES CNTR ADS -C</t>
  </si>
  <si>
    <t>2342</t>
  </si>
  <si>
    <t>PDRC HATCHERY 2</t>
  </si>
  <si>
    <t>2427</t>
  </si>
  <si>
    <t>PLANT BIOLOGY GH</t>
  </si>
  <si>
    <t>2459</t>
  </si>
  <si>
    <t>CHLDRN'S GDN RSTRM</t>
  </si>
  <si>
    <t>2467</t>
  </si>
  <si>
    <t>BTGDN VS CNTR GZBO</t>
  </si>
  <si>
    <t>2499</t>
  </si>
  <si>
    <t>BIOPOLYMER ANNEX</t>
  </si>
  <si>
    <t>2925</t>
  </si>
  <si>
    <t>MERCK SWINE BARN</t>
  </si>
  <si>
    <t>3040</t>
  </si>
  <si>
    <t>HORT FARM GH #6</t>
  </si>
  <si>
    <t>3206</t>
  </si>
  <si>
    <t>STRG &amp; CATL SHL 10</t>
  </si>
  <si>
    <t>3467</t>
  </si>
  <si>
    <t>DB BEEF FEED LOT</t>
  </si>
  <si>
    <t>3675</t>
  </si>
  <si>
    <t>METAL HAY BARN</t>
  </si>
  <si>
    <t>3906</t>
  </si>
  <si>
    <t>BLOCK HOUSE STOR</t>
  </si>
  <si>
    <t>4775</t>
  </si>
  <si>
    <t>GIBBS FRM: MAIN RS</t>
  </si>
  <si>
    <t>5719</t>
  </si>
  <si>
    <t>CANE GRINDING SHED</t>
  </si>
  <si>
    <t>5854</t>
  </si>
  <si>
    <t>AMPHITHEATER</t>
  </si>
  <si>
    <t>4306</t>
  </si>
  <si>
    <t>FRS BLUEBERRY BLDG</t>
  </si>
  <si>
    <t>4445</t>
  </si>
  <si>
    <t>VIRUS LAB BUILDING</t>
  </si>
  <si>
    <t>2443</t>
  </si>
  <si>
    <t>LK HERRICK BOAT HS</t>
  </si>
  <si>
    <t>1654</t>
  </si>
  <si>
    <t>STEGEMAN COLISEUM</t>
  </si>
  <si>
    <t>1938</t>
  </si>
  <si>
    <t>153 GILMORE CIRCLE</t>
  </si>
  <si>
    <t>2217</t>
  </si>
  <si>
    <t>OGLETHORPE HOUSE</t>
  </si>
  <si>
    <t>2218</t>
  </si>
  <si>
    <t>ALPHA CHI OMEGA S.</t>
  </si>
  <si>
    <t>3325</t>
  </si>
  <si>
    <t>FRS THOMP MILL P H</t>
  </si>
  <si>
    <t>3831</t>
  </si>
  <si>
    <t>60 HP PUMP</t>
  </si>
  <si>
    <t>3876</t>
  </si>
  <si>
    <t>GLDS MTL HAY SHD 2</t>
  </si>
  <si>
    <t>4112</t>
  </si>
  <si>
    <t>SHOP BLDG</t>
  </si>
  <si>
    <t>4722</t>
  </si>
  <si>
    <t>SWINE FEED &amp; OFF</t>
  </si>
  <si>
    <t>4728</t>
  </si>
  <si>
    <t>BLACK SHANK PICNIC</t>
  </si>
  <si>
    <t>4792</t>
  </si>
  <si>
    <t>GIBBS FRM: RES EQP</t>
  </si>
  <si>
    <t>5039</t>
  </si>
  <si>
    <t>COTTAGE 39</t>
  </si>
  <si>
    <t>5054</t>
  </si>
  <si>
    <t>COTTAGE 54</t>
  </si>
  <si>
    <t>5122</t>
  </si>
  <si>
    <t>5750</t>
  </si>
  <si>
    <t>GAZEBO BAMBOO FRM</t>
  </si>
  <si>
    <t>5850</t>
  </si>
  <si>
    <t>4-H OFFICE</t>
  </si>
  <si>
    <t>0652</t>
  </si>
  <si>
    <t>FOUNDERS SMOKEHOUSE</t>
  </si>
  <si>
    <t>1014</t>
  </si>
  <si>
    <t>HAZ STRG CHEMISTRY</t>
  </si>
  <si>
    <t>1615</t>
  </si>
  <si>
    <t>DIST ENGY #2 ANNEX</t>
  </si>
  <si>
    <t>2241</t>
  </si>
  <si>
    <t>ROGERS ROAD APTS N</t>
  </si>
  <si>
    <t>2466</t>
  </si>
  <si>
    <t>BTGDN HRTG G GAZBO</t>
  </si>
  <si>
    <t>2552</t>
  </si>
  <si>
    <t>STORAGE HS FRS 5</t>
  </si>
  <si>
    <t>2580</t>
  </si>
  <si>
    <t>A B E L</t>
  </si>
  <si>
    <t>3035</t>
  </si>
  <si>
    <t>BEE LAB POLE BARN</t>
  </si>
  <si>
    <t>3056</t>
  </si>
  <si>
    <t>BEE RESEARCH LAB</t>
  </si>
  <si>
    <t>6107</t>
  </si>
  <si>
    <t>SAPELO TRAILER T</t>
  </si>
  <si>
    <t>6367</t>
  </si>
  <si>
    <t>AEL STORAGE BLDG</t>
  </si>
  <si>
    <t>7112</t>
  </si>
  <si>
    <t>STORAGE B</t>
  </si>
  <si>
    <t>7117</t>
  </si>
  <si>
    <t>COHUTTA POLE BARN</t>
  </si>
  <si>
    <t>7535</t>
  </si>
  <si>
    <t>POSTDOC BUILDING</t>
  </si>
  <si>
    <t>0120</t>
  </si>
  <si>
    <t>HOLMES/HUNTER ACAD</t>
  </si>
  <si>
    <t>1012</t>
  </si>
  <si>
    <t>LUMPKIN HOUSE</t>
  </si>
  <si>
    <t>1674</t>
  </si>
  <si>
    <t>PAYNE IAF</t>
  </si>
  <si>
    <t>2520</t>
  </si>
  <si>
    <t>COMPRESSOR HSE FRS</t>
  </si>
  <si>
    <t>2547</t>
  </si>
  <si>
    <t>2817</t>
  </si>
  <si>
    <t>BROILER HS WHITEH</t>
  </si>
  <si>
    <t>2859</t>
  </si>
  <si>
    <t>POUL PROC HATC FAC</t>
  </si>
  <si>
    <t>3085</t>
  </si>
  <si>
    <t>VMC HAY STORAGE FACILITY</t>
  </si>
  <si>
    <t>3468</t>
  </si>
  <si>
    <t>SWINE WALKWAY CANOPY</t>
  </si>
  <si>
    <t>3663</t>
  </si>
  <si>
    <t>HAY BARN 3</t>
  </si>
  <si>
    <t>3776</t>
  </si>
  <si>
    <t>FRS LAB &amp; LODGE</t>
  </si>
  <si>
    <t>3851</t>
  </si>
  <si>
    <t>LOYD RESIDENCE</t>
  </si>
  <si>
    <t>4394</t>
  </si>
  <si>
    <t>MELTON STORAGE BLD</t>
  </si>
  <si>
    <t>4609</t>
  </si>
  <si>
    <t>GH #3 AGY</t>
  </si>
  <si>
    <t>4743</t>
  </si>
  <si>
    <t>NEMATOLOGY SHED</t>
  </si>
  <si>
    <t>4805</t>
  </si>
  <si>
    <t>BOWEN FM:TOBACCO B</t>
  </si>
  <si>
    <t>5148</t>
  </si>
  <si>
    <t>STAFF HOUSE 401</t>
  </si>
  <si>
    <t>5857</t>
  </si>
  <si>
    <t>RECREATION HALL</t>
  </si>
  <si>
    <t>6305</t>
  </si>
  <si>
    <t>WATERFOWL BROODER</t>
  </si>
  <si>
    <t>3451</t>
  </si>
  <si>
    <t>DB FARM CABIN</t>
  </si>
  <si>
    <t>3653</t>
  </si>
  <si>
    <t>SCALE BLDG LIVESTO</t>
  </si>
  <si>
    <t>3756</t>
  </si>
  <si>
    <t>FRS GAS/PAINT STRG</t>
  </si>
  <si>
    <t>4153</t>
  </si>
  <si>
    <t>PDRC COLONY 7</t>
  </si>
  <si>
    <t>4481</t>
  </si>
  <si>
    <t>DEMPSEY MAINT BLDG</t>
  </si>
  <si>
    <t>4718</t>
  </si>
  <si>
    <t>WELL PUMP HOUSE</t>
  </si>
  <si>
    <t>4809</t>
  </si>
  <si>
    <t>BOWEN FM:TBCCO RES</t>
  </si>
  <si>
    <t>4906</t>
  </si>
  <si>
    <t>EQUIPMENT STORAGE</t>
  </si>
  <si>
    <t>5005</t>
  </si>
  <si>
    <t>COTTAGE 5</t>
  </si>
  <si>
    <t>5035</t>
  </si>
  <si>
    <t>COTTAGE 35</t>
  </si>
  <si>
    <t>5070</t>
  </si>
  <si>
    <t>BOAT HOUSE &amp; STORE</t>
  </si>
  <si>
    <t>5080</t>
  </si>
  <si>
    <t>RESIDENT WILLIAMSO</t>
  </si>
  <si>
    <t>5125</t>
  </si>
  <si>
    <t>WAREHOUSE 2</t>
  </si>
  <si>
    <t>5136</t>
  </si>
  <si>
    <t>LOG CABIN</t>
  </si>
  <si>
    <t>5149</t>
  </si>
  <si>
    <t>WOODRUFF AQUA II</t>
  </si>
  <si>
    <t>5672</t>
  </si>
  <si>
    <t>BRTN-4H MAINT SHOP</t>
  </si>
  <si>
    <t>5871</t>
  </si>
  <si>
    <t>CAMPFIRE PAVILION</t>
  </si>
  <si>
    <t>5902</t>
  </si>
  <si>
    <t>LANG FRM:METAL BLD</t>
  </si>
  <si>
    <t>6085</t>
  </si>
  <si>
    <t>AZALEA COTTAGE</t>
  </si>
  <si>
    <t>7505</t>
  </si>
  <si>
    <t>BAGGETT APARTMENT</t>
  </si>
  <si>
    <t>8654</t>
  </si>
  <si>
    <t>254 WASHINGTON STREET - CVIG</t>
  </si>
  <si>
    <t>1944</t>
  </si>
  <si>
    <t>HSC-HOUSING BLDG K</t>
  </si>
  <si>
    <t>2254</t>
  </si>
  <si>
    <t>PRES. STOR. HOUSE</t>
  </si>
  <si>
    <t>2533</t>
  </si>
  <si>
    <t>FLINCHUMS PHOENIX</t>
  </si>
  <si>
    <t>2858</t>
  </si>
  <si>
    <t>PS ISOLATION I</t>
  </si>
  <si>
    <t>2980</t>
  </si>
  <si>
    <t>SOUTH MILLEDGE GH1</t>
  </si>
  <si>
    <t>3123</t>
  </si>
  <si>
    <t>DS MANURE PUMPHS</t>
  </si>
  <si>
    <t>3326</t>
  </si>
  <si>
    <t>FRS THOMP MILL FAC</t>
  </si>
  <si>
    <t>3516</t>
  </si>
  <si>
    <t>FOOD PREP SHED</t>
  </si>
  <si>
    <t>4387</t>
  </si>
  <si>
    <t>WESTBROOK POND PH</t>
  </si>
  <si>
    <t>4636</t>
  </si>
  <si>
    <t>BIO &amp; AG ENG ANNEX</t>
  </si>
  <si>
    <t>4709</t>
  </si>
  <si>
    <t>HAY SHED</t>
  </si>
  <si>
    <t>4791</t>
  </si>
  <si>
    <t>NESPAL</t>
  </si>
  <si>
    <t>5020</t>
  </si>
  <si>
    <t>COTTAGE 20</t>
  </si>
  <si>
    <t>5306</t>
  </si>
  <si>
    <t>CABIN 6</t>
  </si>
  <si>
    <t>2412</t>
  </si>
  <si>
    <t>PLANT PATH HEADHSE</t>
  </si>
  <si>
    <t>2627</t>
  </si>
  <si>
    <t>LMPKN ST 1242 1/2S</t>
  </si>
  <si>
    <t>3080</t>
  </si>
  <si>
    <t>VMC VET TCH HOSP</t>
  </si>
  <si>
    <t>3124</t>
  </si>
  <si>
    <t>DS POLE SHED - 1</t>
  </si>
  <si>
    <t>3283</t>
  </si>
  <si>
    <t>EQUIP STRG EAST 3</t>
  </si>
  <si>
    <t>6365</t>
  </si>
  <si>
    <t>AEL TRAILER LAB</t>
  </si>
  <si>
    <t>7015</t>
  </si>
  <si>
    <t>SKIDAWAY SHELLFISH</t>
  </si>
  <si>
    <t>7541</t>
  </si>
  <si>
    <t>PRIEST LANDING BLD</t>
  </si>
  <si>
    <t>1010</t>
  </si>
  <si>
    <t>DAWSON HALL</t>
  </si>
  <si>
    <t>1248</t>
  </si>
  <si>
    <t>HOUSING AND CONSUMER RSCH CNTR</t>
  </si>
  <si>
    <t>1923</t>
  </si>
  <si>
    <t>WAREHOUSE</t>
  </si>
  <si>
    <t>1948</t>
  </si>
  <si>
    <t>212 KENNY RD</t>
  </si>
  <si>
    <t>2124</t>
  </si>
  <si>
    <t>RIVERBEND SOL STOR</t>
  </si>
  <si>
    <t>7013</t>
  </si>
  <si>
    <t>SKIDAWAY DORMITORY</t>
  </si>
  <si>
    <t>7025</t>
  </si>
  <si>
    <t>FISHERIE BUILDING</t>
  </si>
  <si>
    <t>7528</t>
  </si>
  <si>
    <t>DUPLEX MARTIN/THOM</t>
  </si>
  <si>
    <t>7534</t>
  </si>
  <si>
    <t>CONFERENCE ANN.-M6</t>
  </si>
  <si>
    <t>1043</t>
  </si>
  <si>
    <t>HOKE SMITH BLDG</t>
  </si>
  <si>
    <t>2291</t>
  </si>
  <si>
    <t>SIGMA NU</t>
  </si>
  <si>
    <t>2379</t>
  </si>
  <si>
    <t>VET M CAT-DOG BLDG</t>
  </si>
  <si>
    <t>2391</t>
  </si>
  <si>
    <t>RECORDS STOR FAC 2</t>
  </si>
  <si>
    <t>2696</t>
  </si>
  <si>
    <t>BOYD GOLF TEE BOX</t>
  </si>
  <si>
    <t>2965</t>
  </si>
  <si>
    <t>GOLF PUMP HOUSE</t>
  </si>
  <si>
    <t>3491</t>
  </si>
  <si>
    <t>EF HAY BARN</t>
  </si>
  <si>
    <t>3760</t>
  </si>
  <si>
    <t>HQ FARM SERV CNTR</t>
  </si>
  <si>
    <t>4413</t>
  </si>
  <si>
    <t>COWART BUILDING</t>
  </si>
  <si>
    <t>4726</t>
  </si>
  <si>
    <t>QUONSET HOG BARN</t>
  </si>
  <si>
    <t>4748</t>
  </si>
  <si>
    <t>DRYING SHED</t>
  </si>
  <si>
    <t>5320</t>
  </si>
  <si>
    <t>CABIN 19-PROGRAM DIR'S RES</t>
  </si>
  <si>
    <t>5990</t>
  </si>
  <si>
    <t>VOVR DWELLING I</t>
  </si>
  <si>
    <t>6304</t>
  </si>
  <si>
    <t>MAINT SHOP OFFICE</t>
  </si>
  <si>
    <t>6351</t>
  </si>
  <si>
    <t>CHEM ECO LAB</t>
  </si>
  <si>
    <t>1033</t>
  </si>
  <si>
    <t>ECOLOGY</t>
  </si>
  <si>
    <t>1035</t>
  </si>
  <si>
    <t>SCIENCE LRN CTR</t>
  </si>
  <si>
    <t>1110</t>
  </si>
  <si>
    <t>CARLTON ST DECK</t>
  </si>
  <si>
    <t>1503</t>
  </si>
  <si>
    <t>RHODES CNTR ADS -B</t>
  </si>
  <si>
    <t>1509</t>
  </si>
  <si>
    <t>FACIL MGMT EAST</t>
  </si>
  <si>
    <t>1600</t>
  </si>
  <si>
    <t>CHEMISTRY STORAGE</t>
  </si>
  <si>
    <t>1619</t>
  </si>
  <si>
    <t>FUEL OIL STORAGE</t>
  </si>
  <si>
    <t>1939</t>
  </si>
  <si>
    <t>154 GILMORE CIRCLE</t>
  </si>
  <si>
    <t>2223</t>
  </si>
  <si>
    <t>UNIV. VLG-C</t>
  </si>
  <si>
    <t>2261</t>
  </si>
  <si>
    <t>BRANDON OAKS U</t>
  </si>
  <si>
    <t>2320</t>
  </si>
  <si>
    <t>PDRC STORAGE 2</t>
  </si>
  <si>
    <t>2460</t>
  </si>
  <si>
    <t>BTGDN HORT OFFICE</t>
  </si>
  <si>
    <t>2545</t>
  </si>
  <si>
    <t>SILVICULTURE STRG</t>
  </si>
  <si>
    <t>3716</t>
  </si>
  <si>
    <t>HQ EQUIPMENT SHED</t>
  </si>
  <si>
    <t>3766</t>
  </si>
  <si>
    <t>HQ OIL STG HOUSE</t>
  </si>
  <si>
    <t>3771</t>
  </si>
  <si>
    <t>GLDS PUMP HOUSE</t>
  </si>
  <si>
    <t>3801</t>
  </si>
  <si>
    <t>ADMIN BLDG</t>
  </si>
  <si>
    <t>4029</t>
  </si>
  <si>
    <t>FRS EQUIP FAC</t>
  </si>
  <si>
    <t>4476</t>
  </si>
  <si>
    <t>PESTICIDE BUILDING</t>
  </si>
  <si>
    <t>4830</t>
  </si>
  <si>
    <t>ALAPAHA:BLUBRRY SH</t>
  </si>
  <si>
    <t>5016</t>
  </si>
  <si>
    <t>COTTAGE 16</t>
  </si>
  <si>
    <t>5065</t>
  </si>
  <si>
    <t>COCA COLA COTG</t>
  </si>
  <si>
    <t>5068</t>
  </si>
  <si>
    <t>L.P. GAS BLDG</t>
  </si>
  <si>
    <t>5079</t>
  </si>
  <si>
    <t>RESIDENT TANKERSLY</t>
  </si>
  <si>
    <t>5135</t>
  </si>
  <si>
    <t>MAINT SHOP STRG</t>
  </si>
  <si>
    <t>3351</t>
  </si>
  <si>
    <t>FERTIGATE FAC</t>
  </si>
  <si>
    <t>3518</t>
  </si>
  <si>
    <t>UTILITY WAREHOUSE</t>
  </si>
  <si>
    <t>3666</t>
  </si>
  <si>
    <t>REDBUD DWELLING</t>
  </si>
  <si>
    <t>3799</t>
  </si>
  <si>
    <t>BNX PUMP HOUSE</t>
  </si>
  <si>
    <t>3830</t>
  </si>
  <si>
    <t>METAL STORAGE BLDG</t>
  </si>
  <si>
    <t>3929</t>
  </si>
  <si>
    <t>NEW OFFICE &amp; AUDIT</t>
  </si>
  <si>
    <t>4114</t>
  </si>
  <si>
    <t>VET MED CONF CNTR</t>
  </si>
  <si>
    <t>4120</t>
  </si>
  <si>
    <t>ROSE CREEK RESIDENCE WELL HOUS</t>
  </si>
  <si>
    <t>4580</t>
  </si>
  <si>
    <t>UGA FUTURE FARMSTEAD</t>
  </si>
  <si>
    <t>4625</t>
  </si>
  <si>
    <t>HOR GREENHSE CPES</t>
  </si>
  <si>
    <t>4754</t>
  </si>
  <si>
    <t>PL SCIENCE ANNEX</t>
  </si>
  <si>
    <t>4944</t>
  </si>
  <si>
    <t>PONDER:EASTIN IMP</t>
  </si>
  <si>
    <t>5100</t>
  </si>
  <si>
    <t>SECURITY HOUSE</t>
  </si>
  <si>
    <t>5143</t>
  </si>
  <si>
    <t>STAFF HOUSE 403</t>
  </si>
  <si>
    <t>5319</t>
  </si>
  <si>
    <t>CABIN 18-STAFF HOUSING</t>
  </si>
  <si>
    <t>5853</t>
  </si>
  <si>
    <t>PAVILION # 2 POND</t>
  </si>
  <si>
    <t>5865</t>
  </si>
  <si>
    <t>CANTEEN</t>
  </si>
  <si>
    <t>6105</t>
  </si>
  <si>
    <t>SAPELO TRAILER F</t>
  </si>
  <si>
    <t>1042</t>
  </si>
  <si>
    <t>HOKE SMITH ANNEX</t>
  </si>
  <si>
    <t>1077</t>
  </si>
  <si>
    <t>ANIMAL HEALTH RSCH</t>
  </si>
  <si>
    <t>1979</t>
  </si>
  <si>
    <t>CHEMICAL STORAGE</t>
  </si>
  <si>
    <t>6451</t>
  </si>
  <si>
    <t>ODUM LOG CABIN</t>
  </si>
  <si>
    <t>7113</t>
  </si>
  <si>
    <t>COHUTTA RACEWAY CV</t>
  </si>
  <si>
    <t>7532</t>
  </si>
  <si>
    <t>QUAD APARTMENTS</t>
  </si>
  <si>
    <t>8653</t>
  </si>
  <si>
    <t>18 CAPITOL SQUARE, SW - CVIG</t>
  </si>
  <si>
    <t>MOORE COLLEGE</t>
  </si>
  <si>
    <t>MILITARY,ARMY ROTC</t>
  </si>
  <si>
    <t>ZELL B MILLER SLC</t>
  </si>
  <si>
    <t>TANNER BUILDING</t>
  </si>
  <si>
    <t>0767</t>
  </si>
  <si>
    <t>BROAD ST STUDIO 2</t>
  </si>
  <si>
    <t>1037</t>
  </si>
  <si>
    <t>ESD HAZ STRG PHARMACY</t>
  </si>
  <si>
    <t>2371</t>
  </si>
  <si>
    <t>VET M BARN</t>
  </si>
  <si>
    <t>2442</t>
  </si>
  <si>
    <t>HERRICK PICNIC PAV</t>
  </si>
  <si>
    <t>2525</t>
  </si>
  <si>
    <t>SILVICULTURAL BLDG</t>
  </si>
  <si>
    <t>2582</t>
  </si>
  <si>
    <t>ABEL GREENHOUSE</t>
  </si>
  <si>
    <t>2674</t>
  </si>
  <si>
    <t>GOLF CART STORAGE</t>
  </si>
  <si>
    <t>3059</t>
  </si>
  <si>
    <t>HORT PUMP HSE</t>
  </si>
  <si>
    <t>3670</t>
  </si>
  <si>
    <t>REDBUD SHOP OFFICE</t>
  </si>
  <si>
    <t>3787</t>
  </si>
  <si>
    <t>GAR PUMP HOUSE</t>
  </si>
  <si>
    <t>4302</t>
  </si>
  <si>
    <t>SPRING LAKE WELL H</t>
  </si>
  <si>
    <t>5027</t>
  </si>
  <si>
    <t>COTTAGE 27</t>
  </si>
  <si>
    <t>5045</t>
  </si>
  <si>
    <t>COTTAGE 45</t>
  </si>
  <si>
    <t>5082</t>
  </si>
  <si>
    <t>POOL 1 FILTER HOUS</t>
  </si>
  <si>
    <t>5158</t>
  </si>
  <si>
    <t>MARGARET K. JOHNSON RES</t>
  </si>
  <si>
    <t>6031</t>
  </si>
  <si>
    <t>S END HOIST DOCK</t>
  </si>
  <si>
    <t>4398</t>
  </si>
  <si>
    <t>ENT SHADEHOUSE</t>
  </si>
  <si>
    <t>4414</t>
  </si>
  <si>
    <t>ALAMO BUILDING</t>
  </si>
  <si>
    <t>4767</t>
  </si>
  <si>
    <t>AGY STORAGE</t>
  </si>
  <si>
    <t>2415</t>
  </si>
  <si>
    <t>GREENHSE RES BOT</t>
  </si>
  <si>
    <t>2557</t>
  </si>
  <si>
    <t>FOR UTIL LAB GRN-2</t>
  </si>
  <si>
    <t>2562</t>
  </si>
  <si>
    <t>FLINCHUMS GAZEBO</t>
  </si>
  <si>
    <t>2659</t>
  </si>
  <si>
    <t>GOLF RAIN SHEL 3</t>
  </si>
  <si>
    <t>1918</t>
  </si>
  <si>
    <t>HANDBALL COURT</t>
  </si>
  <si>
    <t>1995</t>
  </si>
  <si>
    <t>1150 SOUTH MILLEDGE</t>
  </si>
  <si>
    <t>2314</t>
  </si>
  <si>
    <t>PDRC ISOLATION 3</t>
  </si>
  <si>
    <t>2864</t>
  </si>
  <si>
    <t>PS BROILER HSE J</t>
  </si>
  <si>
    <t>2923</t>
  </si>
  <si>
    <t>AS BOAR TEST 2</t>
  </si>
  <si>
    <t>2982</t>
  </si>
  <si>
    <t>UGARDEN TEACHING GH</t>
  </si>
  <si>
    <t>3082</t>
  </si>
  <si>
    <t>VMC LRG AN ISO</t>
  </si>
  <si>
    <t>3207</t>
  </si>
  <si>
    <t>STG &amp; CATL SHL 12</t>
  </si>
  <si>
    <t>3208</t>
  </si>
  <si>
    <t>SHOP 13</t>
  </si>
  <si>
    <t>3445</t>
  </si>
  <si>
    <t>DB SWINE FINISHING BLDG 1</t>
  </si>
  <si>
    <t>3519</t>
  </si>
  <si>
    <t>STORAGE SHED</t>
  </si>
  <si>
    <t>3602</t>
  </si>
  <si>
    <t>ASST SUPT HOME</t>
  </si>
  <si>
    <t>3765</t>
  </si>
  <si>
    <t>HQ METAL POLE BARN</t>
  </si>
  <si>
    <t>4035</t>
  </si>
  <si>
    <t>GIBBS FRM:NEMOTLGY</t>
  </si>
  <si>
    <t>4052</t>
  </si>
  <si>
    <t>BROODER HS 2 SRPGL</t>
  </si>
  <si>
    <t>4307</t>
  </si>
  <si>
    <t>HORT BLUBERRY SRNH</t>
  </si>
  <si>
    <t>4370</t>
  </si>
  <si>
    <t>GRIFFIN SLC UTILITY BLDG</t>
  </si>
  <si>
    <t>4442</t>
  </si>
  <si>
    <t>PLANT INTRO BLDG</t>
  </si>
  <si>
    <t>4578</t>
  </si>
  <si>
    <t>P PT WEST SHELTER</t>
  </si>
  <si>
    <t>4602</t>
  </si>
  <si>
    <t>H. H. TIFT BLDG</t>
  </si>
  <si>
    <t>4664</t>
  </si>
  <si>
    <t>SOILS SHED</t>
  </si>
  <si>
    <t>4930</t>
  </si>
  <si>
    <t>PROPTY MGMT FACIL</t>
  </si>
  <si>
    <t>4942</t>
  </si>
  <si>
    <t>PONDER:FIELD RS EQ</t>
  </si>
  <si>
    <t>5009</t>
  </si>
  <si>
    <t>COTTAGE 9</t>
  </si>
  <si>
    <t>5161</t>
  </si>
  <si>
    <t>CABIN 56</t>
  </si>
  <si>
    <t>5317</t>
  </si>
  <si>
    <t>CABIN 17-STAFF HOUSING</t>
  </si>
  <si>
    <t>0053</t>
  </si>
  <si>
    <t>LECONTE HALL</t>
  </si>
  <si>
    <t>0740</t>
  </si>
  <si>
    <t>SPEC COLL LIBRARY</t>
  </si>
  <si>
    <t>1946</t>
  </si>
  <si>
    <t>HSC-HOUSING BLDG M</t>
  </si>
  <si>
    <t>2426</t>
  </si>
  <si>
    <t>AGRONOMY SEED LAB</t>
  </si>
  <si>
    <t>2604</t>
  </si>
  <si>
    <t>LEGION POOL</t>
  </si>
  <si>
    <t>3074</t>
  </si>
  <si>
    <t>HORT IRRIG SYS</t>
  </si>
  <si>
    <t>3111</t>
  </si>
  <si>
    <t>DS RESIDENCE</t>
  </si>
  <si>
    <t>3126</t>
  </si>
  <si>
    <t>DS PUMP HOUSE 2</t>
  </si>
  <si>
    <t>6308</t>
  </si>
  <si>
    <t>BREED PEN 3</t>
  </si>
  <si>
    <t>6376</t>
  </si>
  <si>
    <t>PUMP BLDG</t>
  </si>
  <si>
    <t>7539</t>
  </si>
  <si>
    <t>PRST LND DIVE SHED</t>
  </si>
  <si>
    <t>8652</t>
  </si>
  <si>
    <t>SBDC DEKALB OFF</t>
  </si>
  <si>
    <t>NEW COLLEGE</t>
  </si>
  <si>
    <t>1131</t>
  </si>
  <si>
    <t>STEM RESEARCH BUILDING I</t>
  </si>
  <si>
    <t>1635</t>
  </si>
  <si>
    <t>AUTO CTR TIRE STG</t>
  </si>
  <si>
    <t>2331</t>
  </si>
  <si>
    <t>BTGDN RESTROOMS</t>
  </si>
  <si>
    <t>2341</t>
  </si>
  <si>
    <t>PDRC ISOLATION 5</t>
  </si>
  <si>
    <t>2530</t>
  </si>
  <si>
    <t>2571</t>
  </si>
  <si>
    <t>GREENHOUSE D WH</t>
  </si>
  <si>
    <t>2574</t>
  </si>
  <si>
    <t>STRG BLDG FRS</t>
  </si>
  <si>
    <t>2649</t>
  </si>
  <si>
    <t>GOLF COURSE STOR</t>
  </si>
  <si>
    <t>2853</t>
  </si>
  <si>
    <t>POULTRY SCIENCE ENVIRONMENTAL</t>
  </si>
  <si>
    <t>3045</t>
  </si>
  <si>
    <t>BEE RESEARCH LAB 2</t>
  </si>
  <si>
    <t>3129</t>
  </si>
  <si>
    <t>DS SILO 3</t>
  </si>
  <si>
    <t>3202</t>
  </si>
  <si>
    <t>CROP PROCS &amp; DRYING</t>
  </si>
  <si>
    <t>3362</t>
  </si>
  <si>
    <t>FOR RES STAFF RES</t>
  </si>
  <si>
    <t>3449</t>
  </si>
  <si>
    <t>DB SWINE CONTROL BLDG</t>
  </si>
  <si>
    <t>3669</t>
  </si>
  <si>
    <t>CATTLE FACILITY</t>
  </si>
  <si>
    <t>3762</t>
  </si>
  <si>
    <t>FRS WELL HSE 4</t>
  </si>
  <si>
    <t>3783</t>
  </si>
  <si>
    <t>HQ PMP HS AST SUPT</t>
  </si>
  <si>
    <t>4151</t>
  </si>
  <si>
    <t>PDRC COLONY 5</t>
  </si>
  <si>
    <t>4603</t>
  </si>
  <si>
    <t>AG RESEARCH BLDG</t>
  </si>
  <si>
    <t>4608</t>
  </si>
  <si>
    <t>GH #2 HOR AGY</t>
  </si>
  <si>
    <t>4700</t>
  </si>
  <si>
    <t>LIVESTOCK ARENA</t>
  </si>
  <si>
    <t>4900</t>
  </si>
  <si>
    <t>CVM TIFTON HAUL-IN FACILITY</t>
  </si>
  <si>
    <t>4902</t>
  </si>
  <si>
    <t>LAB &amp; STOR BLDG</t>
  </si>
  <si>
    <t>5023</t>
  </si>
  <si>
    <t>COTTAGE 23</t>
  </si>
  <si>
    <t>5145</t>
  </si>
  <si>
    <t>PAVILION AREA 4</t>
  </si>
  <si>
    <t>5720</t>
  </si>
  <si>
    <t>STORAGE POD</t>
  </si>
  <si>
    <t>5995</t>
  </si>
  <si>
    <t>VOVR METAL STORAGE</t>
  </si>
  <si>
    <t>6039</t>
  </si>
  <si>
    <t>PC-3 TRAILER</t>
  </si>
  <si>
    <t>6311</t>
  </si>
  <si>
    <t>RHIZOTRON BLDG</t>
  </si>
  <si>
    <t>6356</t>
  </si>
  <si>
    <t>UTILITY GARAGE</t>
  </si>
  <si>
    <t>7109</t>
  </si>
  <si>
    <t>COMBINATION BLDG</t>
  </si>
  <si>
    <t>7516</t>
  </si>
  <si>
    <t>GSU WAREHOUSE</t>
  </si>
  <si>
    <t>7524</t>
  </si>
  <si>
    <t>BERM FACILITY</t>
  </si>
  <si>
    <t>7525</t>
  </si>
  <si>
    <t>MAINT SHOP-S8</t>
  </si>
  <si>
    <t>3640</t>
  </si>
  <si>
    <t>LOAFING BARN 1</t>
  </si>
  <si>
    <t>4176</t>
  </si>
  <si>
    <t>PDRC COLONY 11</t>
  </si>
  <si>
    <t>4380</t>
  </si>
  <si>
    <t>WSTBRK USDA EQ SHD</t>
  </si>
  <si>
    <t>4645</t>
  </si>
  <si>
    <t>ENT EQUIP SHED</t>
  </si>
  <si>
    <t>4736</t>
  </si>
  <si>
    <t>DAIRY CATTLE J31</t>
  </si>
  <si>
    <t>4752</t>
  </si>
  <si>
    <t>PL PATH EQUIPM SHD</t>
  </si>
  <si>
    <t>4768</t>
  </si>
  <si>
    <t>HOR EQUIP SHED</t>
  </si>
  <si>
    <t>4780</t>
  </si>
  <si>
    <t>GIBBS FRM:MTL SHD</t>
  </si>
  <si>
    <t>5007</t>
  </si>
  <si>
    <t>COTTAGE 7</t>
  </si>
  <si>
    <t>5043</t>
  </si>
  <si>
    <t>COTTAGE 43</t>
  </si>
  <si>
    <t>5328</t>
  </si>
  <si>
    <t>PAVILION 2</t>
  </si>
  <si>
    <t>5667</t>
  </si>
  <si>
    <t>BRTN 4H CAMP MANAG</t>
  </si>
  <si>
    <t>6076</t>
  </si>
  <si>
    <t>SOUTH END OFFICE</t>
  </si>
  <si>
    <t>6322</t>
  </si>
  <si>
    <t>SREL RECEIVE BLDG</t>
  </si>
  <si>
    <t>7107</t>
  </si>
  <si>
    <t>RESIDENCE B COHTTA</t>
  </si>
  <si>
    <t>FINE ARTS SCEN WKS</t>
  </si>
  <si>
    <t>0687</t>
  </si>
  <si>
    <t>STAD. EAST STANDS</t>
  </si>
  <si>
    <t>1067</t>
  </si>
  <si>
    <t>VET MED - 11</t>
  </si>
  <si>
    <t>1900</t>
  </si>
  <si>
    <t>QUARTERS A</t>
  </si>
  <si>
    <t>2652</t>
  </si>
  <si>
    <t>GOLF MAINTENANCE</t>
  </si>
  <si>
    <t>3058</t>
  </si>
  <si>
    <t>PREFAB STRG BLDG 2</t>
  </si>
  <si>
    <t>3130</t>
  </si>
  <si>
    <t>DS SILO 4</t>
  </si>
  <si>
    <t>3131</t>
  </si>
  <si>
    <t>DS POLE HAY BARN</t>
  </si>
  <si>
    <t>3917</t>
  </si>
  <si>
    <t>REFRIGERATION STO</t>
  </si>
  <si>
    <t>3964</t>
  </si>
  <si>
    <t>EATONTON WRKNG FAC</t>
  </si>
  <si>
    <t>4405</t>
  </si>
  <si>
    <t>DUNDEE CAFE</t>
  </si>
  <si>
    <t>4714</t>
  </si>
  <si>
    <t>AN SCI FARROW BARN</t>
  </si>
  <si>
    <t>4799</t>
  </si>
  <si>
    <t>INCINERATOR BLDG</t>
  </si>
  <si>
    <t>5119</t>
  </si>
  <si>
    <t>BIRD LAB</t>
  </si>
  <si>
    <t>5301</t>
  </si>
  <si>
    <t>CABIN 1</t>
  </si>
  <si>
    <t>5756</t>
  </si>
  <si>
    <t>STORAGE BLDG</t>
  </si>
  <si>
    <t>6102</t>
  </si>
  <si>
    <t>SAPELO TRAILER D</t>
  </si>
  <si>
    <t>2549</t>
  </si>
  <si>
    <t>POWER HOUSE FRS</t>
  </si>
  <si>
    <t>2650</t>
  </si>
  <si>
    <t>E B SMITH CLUBHSE</t>
  </si>
  <si>
    <t>2654</t>
  </si>
  <si>
    <t>GOLF AIR COMP/PEST</t>
  </si>
  <si>
    <t>2811</t>
  </si>
  <si>
    <t>BROILER HSE WHITEH</t>
  </si>
  <si>
    <t>2863</t>
  </si>
  <si>
    <t>MULTI PURP HSE N</t>
  </si>
  <si>
    <t>3184</t>
  </si>
  <si>
    <t>FMD GROUNDS ADMIN</t>
  </si>
  <si>
    <t>3203</t>
  </si>
  <si>
    <t>JPC STORAGE</t>
  </si>
  <si>
    <t>3272</t>
  </si>
  <si>
    <t>EQUIP STRG  WEST 1</t>
  </si>
  <si>
    <t>6357</t>
  </si>
  <si>
    <t>8165</t>
  </si>
  <si>
    <t>ITALY, CORTONA</t>
  </si>
  <si>
    <t>SANFORD HALL</t>
  </si>
  <si>
    <t>1220</t>
  </si>
  <si>
    <t>SOULE HALL</t>
  </si>
  <si>
    <t>1907</t>
  </si>
  <si>
    <t>BROWN HALL</t>
  </si>
  <si>
    <t>2252</t>
  </si>
  <si>
    <t>PRES. GUEST HOUSE</t>
  </si>
  <si>
    <t>6065</t>
  </si>
  <si>
    <t>SHELL HAMMOCK 4</t>
  </si>
  <si>
    <t>6086</t>
  </si>
  <si>
    <t>AZALEA APARTMENT</t>
  </si>
  <si>
    <t>6092</t>
  </si>
  <si>
    <t>PLUMBING SHOP</t>
  </si>
  <si>
    <t>0183</t>
  </si>
  <si>
    <t>TATE DECK BOOTH 2</t>
  </si>
  <si>
    <t>0280</t>
  </si>
  <si>
    <t>REED HALL</t>
  </si>
  <si>
    <t>1745</t>
  </si>
  <si>
    <t>WOODRUFF FLD TWR 3</t>
  </si>
  <si>
    <t>1904</t>
  </si>
  <si>
    <t>CARNEGIE LIB LRNG</t>
  </si>
  <si>
    <t>2392</t>
  </si>
  <si>
    <t>RECORDS STOR FAC 3</t>
  </si>
  <si>
    <t>2416</t>
  </si>
  <si>
    <t>GREENHSE R P CCRC</t>
  </si>
  <si>
    <t>2497</t>
  </si>
  <si>
    <t>BIO-CONV EQ CANOPY</t>
  </si>
  <si>
    <t>2566</t>
  </si>
  <si>
    <t>RHIZOTRON BLDG FRS</t>
  </si>
  <si>
    <t>2639</t>
  </si>
  <si>
    <t>RIVER'S CROSSING</t>
  </si>
  <si>
    <t>2842</t>
  </si>
  <si>
    <t>AGRL SERVICES LAB</t>
  </si>
  <si>
    <t>2972</t>
  </si>
  <si>
    <t>INTRMURAL PK DECK</t>
  </si>
  <si>
    <t>3209</t>
  </si>
  <si>
    <t>JPC EQUIPMENT SHED</t>
  </si>
  <si>
    <t>3477</t>
  </si>
  <si>
    <t>EF ARENA</t>
  </si>
  <si>
    <t>4178</t>
  </si>
  <si>
    <t>PDRC COLONY 13</t>
  </si>
  <si>
    <t>4462</t>
  </si>
  <si>
    <t>STUCKEY CONF CNTR</t>
  </si>
  <si>
    <t>4733</t>
  </si>
  <si>
    <t>HOR EQUIP STORAGE</t>
  </si>
  <si>
    <t>4759</t>
  </si>
  <si>
    <t>SWINE BREED/GEST</t>
  </si>
  <si>
    <t>5019</t>
  </si>
  <si>
    <t>COTTAGE 19</t>
  </si>
  <si>
    <t>5066</t>
  </si>
  <si>
    <t>BANKERS BLDG</t>
  </si>
  <si>
    <t>5069</t>
  </si>
  <si>
    <t>FOUNDERS HALL</t>
  </si>
  <si>
    <t>5304</t>
  </si>
  <si>
    <t>CABIN 4</t>
  </si>
  <si>
    <t>5994</t>
  </si>
  <si>
    <t>VIDALIA ONION CNTR</t>
  </si>
  <si>
    <t>6079</t>
  </si>
  <si>
    <t>SMALL HOOD BLDG</t>
  </si>
  <si>
    <t>6310</t>
  </si>
  <si>
    <t>GREENHOUSE 3</t>
  </si>
  <si>
    <t>6323</t>
  </si>
  <si>
    <t>ANIMAL CARE FAC</t>
  </si>
  <si>
    <t>8298</t>
  </si>
  <si>
    <t>ITALY, CORTONA KHO</t>
  </si>
  <si>
    <t>CHAPEL</t>
  </si>
  <si>
    <t>CHICOPEE NO.1</t>
  </si>
  <si>
    <t>1021</t>
  </si>
  <si>
    <t>BARROW HALL</t>
  </si>
  <si>
    <t>1221</t>
  </si>
  <si>
    <t>MARY LYNDON HALL</t>
  </si>
  <si>
    <t>1510</t>
  </si>
  <si>
    <t>EAST VILL PRKNG</t>
  </si>
  <si>
    <t>2253</t>
  </si>
  <si>
    <t>PRES. GARAGE</t>
  </si>
  <si>
    <t>2308</t>
  </si>
  <si>
    <t>PDRC HOUSE 3</t>
  </si>
  <si>
    <t>2383</t>
  </si>
  <si>
    <t>VET MED STALL BARN</t>
  </si>
  <si>
    <t>2534</t>
  </si>
  <si>
    <t>FORESTRY CABIN #1</t>
  </si>
  <si>
    <t>2615</t>
  </si>
  <si>
    <t>PRACTICE FIELD SHD</t>
  </si>
  <si>
    <t>2685</t>
  </si>
  <si>
    <t>TNG &amp; DEV CTR</t>
  </si>
  <si>
    <t>2922</t>
  </si>
  <si>
    <t>AS BOAR TEST 1</t>
  </si>
  <si>
    <t>3048</t>
  </si>
  <si>
    <t>HORT POLE SHED 2</t>
  </si>
  <si>
    <t>3116</t>
  </si>
  <si>
    <t>DS HERD HSE BARN</t>
  </si>
  <si>
    <t>3119</t>
  </si>
  <si>
    <t>DS MACHINE SHED</t>
  </si>
  <si>
    <t>3220</t>
  </si>
  <si>
    <t>WEST UNIT HAY BARN</t>
  </si>
  <si>
    <t>3361</t>
  </si>
  <si>
    <t>FOR RES EDU CNTR</t>
  </si>
  <si>
    <t>3457</t>
  </si>
  <si>
    <t>DB SWINE FEED STRG</t>
  </si>
  <si>
    <t>3701</t>
  </si>
  <si>
    <t>HQ OFFICE BUILDING</t>
  </si>
  <si>
    <t>3775</t>
  </si>
  <si>
    <t>FRS SUPT RESIDENCE</t>
  </si>
  <si>
    <t>3796</t>
  </si>
  <si>
    <t>TH PMP HS CORRAL</t>
  </si>
  <si>
    <t>4155</t>
  </si>
  <si>
    <t>PDRC COLONY 9</t>
  </si>
  <si>
    <t>4475</t>
  </si>
  <si>
    <t>REDDING BUILDING</t>
  </si>
  <si>
    <t>4554</t>
  </si>
  <si>
    <t>GRDN-PUMPING STATN</t>
  </si>
  <si>
    <t>4745</t>
  </si>
  <si>
    <t>METAL POLE BARN</t>
  </si>
  <si>
    <t>4764</t>
  </si>
  <si>
    <t>ARBORETUM PAVILION</t>
  </si>
  <si>
    <t>4790</t>
  </si>
  <si>
    <t>RDC PESTICIDE STG</t>
  </si>
  <si>
    <t>4832</t>
  </si>
  <si>
    <t>ALAPAHA: TOOL STRG</t>
  </si>
  <si>
    <t>4941</t>
  </si>
  <si>
    <t>PONDER: HORT EQUIP</t>
  </si>
  <si>
    <t>5003</t>
  </si>
  <si>
    <t>COTTAGE 3</t>
  </si>
  <si>
    <t>5142</t>
  </si>
  <si>
    <t>STAFF HOUSE 402</t>
  </si>
  <si>
    <t>5321</t>
  </si>
  <si>
    <t>DINING HALL W 4H</t>
  </si>
  <si>
    <t>5322</t>
  </si>
  <si>
    <t>5323</t>
  </si>
  <si>
    <t>CANTEEN BUILDING</t>
  </si>
  <si>
    <t>5331</t>
  </si>
  <si>
    <t>GIRLS BATH HOUSE</t>
  </si>
  <si>
    <t>3529</t>
  </si>
  <si>
    <t>FEED BARN</t>
  </si>
  <si>
    <t>4379</t>
  </si>
  <si>
    <t>ENVIROTRON GRNHS</t>
  </si>
  <si>
    <t>4489</t>
  </si>
  <si>
    <t>GARDEN STG BLD</t>
  </si>
  <si>
    <t>4772</t>
  </si>
  <si>
    <t>HORT CHEM STORAGE</t>
  </si>
  <si>
    <t>4828</t>
  </si>
  <si>
    <t>ALAPAHA:COTTAGE</t>
  </si>
  <si>
    <t>4873</t>
  </si>
  <si>
    <t>EQUIP STORAGE FAC</t>
  </si>
  <si>
    <t>5123</t>
  </si>
  <si>
    <t>INFIRMARY</t>
  </si>
  <si>
    <t>5305</t>
  </si>
  <si>
    <t>CABIN 5</t>
  </si>
  <si>
    <t>5670</t>
  </si>
  <si>
    <t>BURTON-4H GAZEBO</t>
  </si>
  <si>
    <t>5708</t>
  </si>
  <si>
    <t>GREENHOUSE 2</t>
  </si>
  <si>
    <t>5714</t>
  </si>
  <si>
    <t>MULTI PURPOSE BLDG</t>
  </si>
  <si>
    <t>6315</t>
  </si>
  <si>
    <t>6500</t>
  </si>
  <si>
    <t>HISTORICAL CABIN</t>
  </si>
  <si>
    <t>FRANKLIN HOUSE</t>
  </si>
  <si>
    <t>0661</t>
  </si>
  <si>
    <t>REED PLAZA EAST RESTROOM</t>
  </si>
  <si>
    <t>1511</t>
  </si>
  <si>
    <t>JOE FRANK HARRIS COMMONS</t>
  </si>
  <si>
    <t>1902</t>
  </si>
  <si>
    <t>MILLER HALL</t>
  </si>
  <si>
    <t>1910</t>
  </si>
  <si>
    <t>GEORGE HALL</t>
  </si>
  <si>
    <t>BROOKS HALL</t>
  </si>
  <si>
    <t>0660</t>
  </si>
  <si>
    <t>REED PLAZA CONCESSIONS</t>
  </si>
  <si>
    <t>1630</t>
  </si>
  <si>
    <t>CEDAR STREET ART</t>
  </si>
  <si>
    <t>2351</t>
  </si>
  <si>
    <t>PUMP HSE FOR RES</t>
  </si>
  <si>
    <t>2407</t>
  </si>
  <si>
    <t>AGY SEED COLD STRG</t>
  </si>
  <si>
    <t>3422</t>
  </si>
  <si>
    <t>FIRING RANGE SHED</t>
  </si>
  <si>
    <t>3441</t>
  </si>
  <si>
    <t>DB SWINE BREEDING BLDG</t>
  </si>
  <si>
    <t>3465</t>
  </si>
  <si>
    <t>DB BEEF SUPPORT BLDG</t>
  </si>
  <si>
    <t>3520</t>
  </si>
  <si>
    <t>STORAGE BUILDING</t>
  </si>
  <si>
    <t>4301</t>
  </si>
  <si>
    <t>ORCHARD PUMPHOUSE</t>
  </si>
  <si>
    <t>5038</t>
  </si>
  <si>
    <t>COTTAGE 38</t>
  </si>
  <si>
    <t>5075</t>
  </si>
  <si>
    <t>PAVILION AREA 1</t>
  </si>
  <si>
    <t>5166</t>
  </si>
  <si>
    <t>PRICE HOUSE</t>
  </si>
  <si>
    <t>5330</t>
  </si>
  <si>
    <t>MAINTENANCE SHOP</t>
  </si>
  <si>
    <t>5751</t>
  </si>
  <si>
    <t>POND AREA COVD STG</t>
  </si>
  <si>
    <t>5988</t>
  </si>
  <si>
    <t>VOVR RES WELL HS</t>
  </si>
  <si>
    <t>4374</t>
  </si>
  <si>
    <t>FUEL PUMPING STATN</t>
  </si>
  <si>
    <t>4550</t>
  </si>
  <si>
    <t>GRDN EDUCATION CNT</t>
  </si>
  <si>
    <t>1632</t>
  </si>
  <si>
    <t>ELECTRONICS SHOP</t>
  </si>
  <si>
    <t>1683</t>
  </si>
  <si>
    <t>VET MED - 5D</t>
  </si>
  <si>
    <t>1691</t>
  </si>
  <si>
    <t>MUSIC BUILDING</t>
  </si>
  <si>
    <t>1743</t>
  </si>
  <si>
    <t>WOODRUFF FLD TWR 1</t>
  </si>
  <si>
    <t>2229</t>
  </si>
  <si>
    <t>UNIV. VLG-J</t>
  </si>
  <si>
    <t>2230</t>
  </si>
  <si>
    <t>UNIV. VLG-K</t>
  </si>
  <si>
    <t>2919</t>
  </si>
  <si>
    <t>AS SWINE GESTATION</t>
  </si>
  <si>
    <t>3117</t>
  </si>
  <si>
    <t>DS RCH BARN Z-23</t>
  </si>
  <si>
    <t>3521</t>
  </si>
  <si>
    <t>BARBECUE HOUSE</t>
  </si>
  <si>
    <t>3605</t>
  </si>
  <si>
    <t>FOREMAN COTTAGE 2</t>
  </si>
  <si>
    <t>3634</t>
  </si>
  <si>
    <t>MACHINERY SHOP</t>
  </si>
  <si>
    <t>4623</t>
  </si>
  <si>
    <t>GR BR HH &amp; GH</t>
  </si>
  <si>
    <t>4731</t>
  </si>
  <si>
    <t>CATTLE FEED FAC.</t>
  </si>
  <si>
    <t>5025</t>
  </si>
  <si>
    <t>COTTAGE 25</t>
  </si>
  <si>
    <t>5134</t>
  </si>
  <si>
    <t>MUSEUM NAT HIST</t>
  </si>
  <si>
    <t>5316</t>
  </si>
  <si>
    <t>CABIN 16</t>
  </si>
  <si>
    <t>5668</t>
  </si>
  <si>
    <t>A-FRAME PAVILION</t>
  </si>
  <si>
    <t>5711</t>
  </si>
  <si>
    <t>CONFERENCE CENTER</t>
  </si>
  <si>
    <t>5911</t>
  </si>
  <si>
    <t>HAMPTN FRM:BULL FC</t>
  </si>
  <si>
    <t>6033</t>
  </si>
  <si>
    <t>SAPELO TRAILER J</t>
  </si>
  <si>
    <t>BUSINESS SERVICES</t>
  </si>
  <si>
    <t>0741</t>
  </si>
  <si>
    <t>DIST ENERGY PL #1</t>
  </si>
  <si>
    <t>1084</t>
  </si>
  <si>
    <t>VET BIORES FAC-VBF</t>
  </si>
  <si>
    <t>1924</t>
  </si>
  <si>
    <t>FMD HSC ANNEX</t>
  </si>
  <si>
    <t>2508</t>
  </si>
  <si>
    <t>POLE SHED FRS</t>
  </si>
  <si>
    <t>2573</t>
  </si>
  <si>
    <t>CABIN NO 4</t>
  </si>
  <si>
    <t>2658</t>
  </si>
  <si>
    <t>GOLF RESTROOM 2</t>
  </si>
  <si>
    <t>3046</t>
  </si>
  <si>
    <t>HORT FARM GH #3</t>
  </si>
  <si>
    <t>3128</t>
  </si>
  <si>
    <t>DS SILO 2</t>
  </si>
  <si>
    <t>7512</t>
  </si>
  <si>
    <t>MCSRIC</t>
  </si>
  <si>
    <t>0042</t>
  </si>
  <si>
    <t>PEABODY HALL</t>
  </si>
  <si>
    <t>0650</t>
  </si>
  <si>
    <t>FOUNDERS HOUSE</t>
  </si>
  <si>
    <t>0755</t>
  </si>
  <si>
    <t>WNP 154</t>
  </si>
  <si>
    <t>1064</t>
  </si>
  <si>
    <t>LOCOMO DIAG CTR</t>
  </si>
  <si>
    <t>1637</t>
  </si>
  <si>
    <t>CAMPUS TRANS FAC</t>
  </si>
  <si>
    <t>2127</t>
  </si>
  <si>
    <t>C A I S</t>
  </si>
  <si>
    <t>2209</t>
  </si>
  <si>
    <t>MELL HALL</t>
  </si>
  <si>
    <t>2695</t>
  </si>
  <si>
    <t>GOLF MAINT FAC</t>
  </si>
  <si>
    <t>2920</t>
  </si>
  <si>
    <t>AS FARROWING BLDG</t>
  </si>
  <si>
    <t>2960</t>
  </si>
  <si>
    <t>EQUESTRIAN POLE BN</t>
  </si>
  <si>
    <t>3211</t>
  </si>
  <si>
    <t>JPC MACH SHED 15</t>
  </si>
  <si>
    <t>3798</t>
  </si>
  <si>
    <t>RCH PUMP HOUSE</t>
  </si>
  <si>
    <t>4053</t>
  </si>
  <si>
    <t>BROODER HS 1 SRPGL</t>
  </si>
  <si>
    <t>4416</t>
  </si>
  <si>
    <t>FLYNT BUILDING</t>
  </si>
  <si>
    <t>4551</t>
  </si>
  <si>
    <t>GRDN-CHLDRNS ARBOR</t>
  </si>
  <si>
    <t>4599</t>
  </si>
  <si>
    <t>MICRO-GIN EQUP SHD</t>
  </si>
  <si>
    <t>4600</t>
  </si>
  <si>
    <t>MICRO -GIN FACIL</t>
  </si>
  <si>
    <t>4665</t>
  </si>
  <si>
    <t>SOILS LABORATORY</t>
  </si>
  <si>
    <t>4746</t>
  </si>
  <si>
    <t>4766</t>
  </si>
  <si>
    <t>PLANT PATH DRY HSE</t>
  </si>
  <si>
    <t>4812</t>
  </si>
  <si>
    <t>LANDSCAPE &amp; GROUNDS</t>
  </si>
  <si>
    <t>5026</t>
  </si>
  <si>
    <t>COTTAGE 26</t>
  </si>
  <si>
    <t>5037</t>
  </si>
  <si>
    <t>COTTAGE 37</t>
  </si>
  <si>
    <t>5302</t>
  </si>
  <si>
    <t>CABIN 2</t>
  </si>
  <si>
    <t>5810</t>
  </si>
  <si>
    <t>TIDELAND NATURE CN</t>
  </si>
  <si>
    <t>5870</t>
  </si>
  <si>
    <t>FORTSON FARM</t>
  </si>
  <si>
    <t>6321</t>
  </si>
  <si>
    <t>SREL REC OFF</t>
  </si>
  <si>
    <t>7086</t>
  </si>
  <si>
    <t>SBDC STANTEC CTR</t>
  </si>
  <si>
    <t>7110</t>
  </si>
  <si>
    <t>COHUTTA FEED STG</t>
  </si>
  <si>
    <t>7502</t>
  </si>
  <si>
    <t>OCN SCI INSTR CTR</t>
  </si>
  <si>
    <t>3478</t>
  </si>
  <si>
    <t>EF RED ROOF BARN</t>
  </si>
  <si>
    <t>4310</t>
  </si>
  <si>
    <t>HORTICULTURE SHADE</t>
  </si>
  <si>
    <t>4675</t>
  </si>
  <si>
    <t>CORN BR &amp; PEANUT B</t>
  </si>
  <si>
    <t>5052</t>
  </si>
  <si>
    <t>COTTAGE 52</t>
  </si>
  <si>
    <t>5128</t>
  </si>
  <si>
    <t>BUNK HOUSE</t>
  </si>
  <si>
    <t>5155</t>
  </si>
  <si>
    <t>FOUNDERS HALL STG</t>
  </si>
  <si>
    <t>5307</t>
  </si>
  <si>
    <t>CABIN 7</t>
  </si>
  <si>
    <t>5311</t>
  </si>
  <si>
    <t>CABIN 11</t>
  </si>
  <si>
    <t>5325</t>
  </si>
  <si>
    <t>5723</t>
  </si>
  <si>
    <t>POWER HOUSE</t>
  </si>
  <si>
    <t>6025</t>
  </si>
  <si>
    <t>SLAT HOUSE</t>
  </si>
  <si>
    <t>5862</t>
  </si>
  <si>
    <t>DORM 3 &amp; 4</t>
  </si>
  <si>
    <t>6306</t>
  </si>
  <si>
    <t>BREED PEN 1</t>
  </si>
  <si>
    <t>6377</t>
  </si>
  <si>
    <t>BOAT EQUIP STRG</t>
  </si>
  <si>
    <t>7101</t>
  </si>
  <si>
    <t>RESIDENCE A COHTTA</t>
  </si>
  <si>
    <t>0737</t>
  </si>
  <si>
    <t>ORKIN HALL</t>
  </si>
  <si>
    <t>1079</t>
  </si>
  <si>
    <t>ATH V M DIAG LAB</t>
  </si>
  <si>
    <t>1634</t>
  </si>
  <si>
    <t>AUTOMOTIVE CENTER</t>
  </si>
  <si>
    <t>1671</t>
  </si>
  <si>
    <t>BUTTS-MEHRE</t>
  </si>
  <si>
    <t>1940</t>
  </si>
  <si>
    <t>155 GILMORE CIRCLE</t>
  </si>
  <si>
    <t>2125</t>
  </si>
  <si>
    <t>RIVERBEND RSCH N</t>
  </si>
  <si>
    <t>2221</t>
  </si>
  <si>
    <t>UNIV. VLG-A</t>
  </si>
  <si>
    <t>2222</t>
  </si>
  <si>
    <t>UNIV. VLG-B</t>
  </si>
  <si>
    <t>2394</t>
  </si>
  <si>
    <t>RECORDS STOR FAC 5</t>
  </si>
  <si>
    <t>2907</t>
  </si>
  <si>
    <t>TURF GRASS R&amp;E CTR GH</t>
  </si>
  <si>
    <t>3053</t>
  </si>
  <si>
    <t>HORT FARM GH #2</t>
  </si>
  <si>
    <t>3668</t>
  </si>
  <si>
    <t>MACH &amp; EQUIP FAC</t>
  </si>
  <si>
    <t>3724</t>
  </si>
  <si>
    <t>HQ ERIC'S HOUSE</t>
  </si>
  <si>
    <t>3932</t>
  </si>
  <si>
    <t>MACHINE SHED #4</t>
  </si>
  <si>
    <t>4032</t>
  </si>
  <si>
    <t>NESPAL AG ENG SHED</t>
  </si>
  <si>
    <t>4666</t>
  </si>
  <si>
    <t>SOILS EQUIP SHED</t>
  </si>
  <si>
    <t>4758</t>
  </si>
  <si>
    <t>HORNED FLY REAR BL</t>
  </si>
  <si>
    <t>5042</t>
  </si>
  <si>
    <t>COTTAGE 42</t>
  </si>
  <si>
    <t>5144</t>
  </si>
  <si>
    <t>STAFF HOUSE 404</t>
  </si>
  <si>
    <t>5859</t>
  </si>
  <si>
    <t>SCHOOLHOUSE</t>
  </si>
  <si>
    <t>5996</t>
  </si>
  <si>
    <t>VOVR EQUP STG 1</t>
  </si>
  <si>
    <t>5998</t>
  </si>
  <si>
    <t>VOVR IRRIG EQ FAC</t>
  </si>
  <si>
    <t>2425</t>
  </si>
  <si>
    <t>ENTOMOL GRHSE/HDHS</t>
  </si>
  <si>
    <t>2438</t>
  </si>
  <si>
    <t>CENTER FOR APPLIED GENETIC TEC</t>
  </si>
  <si>
    <t>2462</t>
  </si>
  <si>
    <t>BTGDN MAINTENANCE</t>
  </si>
  <si>
    <t>2481</t>
  </si>
  <si>
    <t>MARINE SCIENCE STORAGE</t>
  </si>
  <si>
    <t>2494</t>
  </si>
  <si>
    <t>BIOPOLYMER CENTER</t>
  </si>
  <si>
    <t>2513</t>
  </si>
  <si>
    <t>METAL BUILDING FRS</t>
  </si>
  <si>
    <t>2527</t>
  </si>
  <si>
    <t>QUONSET HUT SHOP</t>
  </si>
  <si>
    <t>2536</t>
  </si>
  <si>
    <t>CABIN NO 3</t>
  </si>
  <si>
    <t>2572</t>
  </si>
  <si>
    <t>GREENHOUSE E WH</t>
  </si>
  <si>
    <t>2692</t>
  </si>
  <si>
    <t>GOLF DRIV RNG BLD</t>
  </si>
  <si>
    <t>2860</t>
  </si>
  <si>
    <t>STORAGE SHOP BLDG</t>
  </si>
  <si>
    <t>2898</t>
  </si>
  <si>
    <t>TURF GRASS WELL</t>
  </si>
  <si>
    <t>2921</t>
  </si>
  <si>
    <t>SOUTH MILLEDGE GH2</t>
  </si>
  <si>
    <t>6312</t>
  </si>
  <si>
    <t>0250</t>
  </si>
  <si>
    <t>JOE BROWN</t>
  </si>
  <si>
    <t>0620</t>
  </si>
  <si>
    <t>HUMAN RESOURCES</t>
  </si>
  <si>
    <t>1909</t>
  </si>
  <si>
    <t>RUSSELL HALL HSC</t>
  </si>
  <si>
    <t>2003</t>
  </si>
  <si>
    <t>L.C. CARRIAGE HSE.</t>
  </si>
  <si>
    <t>2136</t>
  </si>
  <si>
    <t>WEST CAMPUS PRKNG</t>
  </si>
  <si>
    <t>2333</t>
  </si>
  <si>
    <t>BTGDN TRACTOR SHED</t>
  </si>
  <si>
    <t>6109</t>
  </si>
  <si>
    <t>SAPELO TRAILER V</t>
  </si>
  <si>
    <t>CHICOPEE NO.8</t>
  </si>
  <si>
    <t>0685</t>
  </si>
  <si>
    <t>STAD. NORTH STANDS</t>
  </si>
  <si>
    <t>1000</t>
  </si>
  <si>
    <t>BIOLOGICAL SCIENCE</t>
  </si>
  <si>
    <t>1215</t>
  </si>
  <si>
    <t>RUTHERFORD HALL</t>
  </si>
  <si>
    <t>1680</t>
  </si>
  <si>
    <t>VET MED - 5A</t>
  </si>
  <si>
    <t>2214</t>
  </si>
  <si>
    <t>HILL HALL</t>
  </si>
  <si>
    <t>2292</t>
  </si>
  <si>
    <t>TAU EPSILON PHI</t>
  </si>
  <si>
    <t>2306</t>
  </si>
  <si>
    <t>PDRC FEED STORAGE</t>
  </si>
  <si>
    <t>2319</t>
  </si>
  <si>
    <t>PDRC STORAGE 1</t>
  </si>
  <si>
    <t>2414</t>
  </si>
  <si>
    <t>LATH GREENHOUSE-3</t>
  </si>
  <si>
    <t>2577</t>
  </si>
  <si>
    <t>FRS FISH WLIFE STG</t>
  </si>
  <si>
    <t>2694</t>
  </si>
  <si>
    <t>BOYD GOLF CENTER</t>
  </si>
  <si>
    <t>3033</t>
  </si>
  <si>
    <t>HORT FARM GH # 10</t>
  </si>
  <si>
    <t>3034</t>
  </si>
  <si>
    <t>HORT FARM GHS # 11</t>
  </si>
  <si>
    <t>3466</t>
  </si>
  <si>
    <t>DB BEEF PAVILION</t>
  </si>
  <si>
    <t>3475</t>
  </si>
  <si>
    <t>EQUESTRIAN BARN</t>
  </si>
  <si>
    <t>3525</t>
  </si>
  <si>
    <t>EQUIP STRG BLDG</t>
  </si>
  <si>
    <t>4158</t>
  </si>
  <si>
    <t>PDRC MECH BLDG</t>
  </si>
  <si>
    <t>4303</t>
  </si>
  <si>
    <t>ELLIS RD WELL/RPZ</t>
  </si>
  <si>
    <t>4457</t>
  </si>
  <si>
    <t>S-9 LAB BUILDING</t>
  </si>
  <si>
    <t>4678</t>
  </si>
  <si>
    <t>FERT STORAGE HOUSE</t>
  </si>
  <si>
    <t>5013</t>
  </si>
  <si>
    <t>COTTAGE 13</t>
  </si>
  <si>
    <t>5044</t>
  </si>
  <si>
    <t>COTTAGE 44</t>
  </si>
  <si>
    <t>5159</t>
  </si>
  <si>
    <t>ROCK EAGLE GREENHOUSE</t>
  </si>
  <si>
    <t>5991</t>
  </si>
  <si>
    <t>VOVR DWELLING 2</t>
  </si>
  <si>
    <t>7521</t>
  </si>
  <si>
    <t>SKIDAWAY COMMONS</t>
  </si>
  <si>
    <t>8555</t>
  </si>
  <si>
    <t>FACS - COLUMBUS</t>
  </si>
  <si>
    <t>8651</t>
  </si>
  <si>
    <t>CYNTERGY GA TECH</t>
  </si>
  <si>
    <t>JACKSON ST BLDG</t>
  </si>
  <si>
    <t>0686</t>
  </si>
  <si>
    <t>STAD. SOUTH STANDS</t>
  </si>
  <si>
    <t>0739</t>
  </si>
  <si>
    <t>CORRELL HALL</t>
  </si>
  <si>
    <t>0756</t>
  </si>
  <si>
    <t>198 WADDELL ST</t>
  </si>
  <si>
    <t>1083</t>
  </si>
  <si>
    <t>VET MED HAZ MAT BL</t>
  </si>
  <si>
    <t>1130</t>
  </si>
  <si>
    <t>COMPUTING SERVICES</t>
  </si>
  <si>
    <t>1802</t>
  </si>
  <si>
    <t>JACK TURNER STADIUM</t>
  </si>
  <si>
    <t>1949</t>
  </si>
  <si>
    <t>213 KENNY RD</t>
  </si>
  <si>
    <t>2118</t>
  </si>
  <si>
    <t>ENVIRON SAFETY DIVISION</t>
  </si>
  <si>
    <t>2561</t>
  </si>
  <si>
    <t>ACID RAIN HQ BLDG</t>
  </si>
  <si>
    <t>2812</t>
  </si>
  <si>
    <t>BROILER HSE STORAG</t>
  </si>
  <si>
    <t>2870</t>
  </si>
  <si>
    <t>TRANSGENIC POUL</t>
  </si>
  <si>
    <t>2926</t>
  </si>
  <si>
    <t>TURFGRASS RES &amp; ED</t>
  </si>
  <si>
    <t>3784</t>
  </si>
  <si>
    <t>HQ PMP HS BIG WELL</t>
  </si>
  <si>
    <t>3877</t>
  </si>
  <si>
    <t>TH PMP HS RED BARN</t>
  </si>
  <si>
    <t>4175</t>
  </si>
  <si>
    <t>PDRC COLONY 10</t>
  </si>
  <si>
    <t>4779</t>
  </si>
  <si>
    <t>GIBBS FRM:MTL WKSP</t>
  </si>
  <si>
    <t>4975</t>
  </si>
  <si>
    <t>AN SCI FRM STORAGE</t>
  </si>
  <si>
    <t>5032</t>
  </si>
  <si>
    <t>COTTAGE 32</t>
  </si>
  <si>
    <t>5709</t>
  </si>
  <si>
    <t>3175</t>
  </si>
  <si>
    <t>CES PLT PATH GHSE</t>
  </si>
  <si>
    <t>3218</t>
  </si>
  <si>
    <t>JPC PESTICIDE BL</t>
  </si>
  <si>
    <t>4375</t>
  </si>
  <si>
    <t>NCW PAVILLION</t>
  </si>
  <si>
    <t>4399</t>
  </si>
  <si>
    <t>PATHOLOGY POLY GH</t>
  </si>
  <si>
    <t>4498</t>
  </si>
  <si>
    <t>HORT POLY GH 1</t>
  </si>
  <si>
    <t>4503</t>
  </si>
  <si>
    <t>BLEDSOE FARM RESID</t>
  </si>
  <si>
    <t>4739</t>
  </si>
  <si>
    <t>WASTE DISPOSAL</t>
  </si>
  <si>
    <t>4773</t>
  </si>
  <si>
    <t>VID ON ST RSCH LAB</t>
  </si>
  <si>
    <t>4802</t>
  </si>
  <si>
    <t>BOWEN FM:CTG B-F B</t>
  </si>
  <si>
    <t>5150</t>
  </si>
  <si>
    <t>WATSON-BROWN PAVIL</t>
  </si>
  <si>
    <t>5653</t>
  </si>
  <si>
    <t>DORMITORY #2</t>
  </si>
  <si>
    <t>6368</t>
  </si>
  <si>
    <t>AEL LAB BLDG</t>
  </si>
  <si>
    <t>7080</t>
  </si>
  <si>
    <t>FIELD STATION M S</t>
  </si>
  <si>
    <t>7500</t>
  </si>
  <si>
    <t>ROEBLING LAB</t>
  </si>
  <si>
    <t>CHICOPEE NO.4</t>
  </si>
  <si>
    <t>1133</t>
  </si>
  <si>
    <t>STEM PARKING DECK</t>
  </si>
  <si>
    <t>6098</t>
  </si>
  <si>
    <t>MERIDIAN GARAGE</t>
  </si>
  <si>
    <t>6106</t>
  </si>
  <si>
    <t>SAPELO TRAILER KM</t>
  </si>
  <si>
    <t>7503</t>
  </si>
  <si>
    <t>LIFE SCIENCES</t>
  </si>
  <si>
    <t>CANDLER HALL</t>
  </si>
  <si>
    <t>BALDWIN HALL</t>
  </si>
  <si>
    <t>1023</t>
  </si>
  <si>
    <t>BOYD GRAD RSCH CTR</t>
  </si>
  <si>
    <t>1093</t>
  </si>
  <si>
    <t>AG. ENG. SHED-1</t>
  </si>
  <si>
    <t>1094</t>
  </si>
  <si>
    <t>DRIFTMIER ENG ANNX</t>
  </si>
  <si>
    <t>2334</t>
  </si>
  <si>
    <t>BTGDN BOILER HOUSE</t>
  </si>
  <si>
    <t>3037</t>
  </si>
  <si>
    <t>HORT POLE SHED 3</t>
  </si>
  <si>
    <t>3524</t>
  </si>
  <si>
    <t>POLE BARN - CORRAL</t>
  </si>
  <si>
    <t>3702</t>
  </si>
  <si>
    <t>HQ LAB BLDG</t>
  </si>
  <si>
    <t>3820</t>
  </si>
  <si>
    <t>FEED MILL</t>
  </si>
  <si>
    <t>3931</t>
  </si>
  <si>
    <t>PESTICIDE STOR</t>
  </si>
  <si>
    <t>4028</t>
  </si>
  <si>
    <t>SHOP STORAGE FAC</t>
  </si>
  <si>
    <t>5004</t>
  </si>
  <si>
    <t>COTTAGE 4</t>
  </si>
  <si>
    <t>5012</t>
  </si>
  <si>
    <t>COTTAGE 12</t>
  </si>
  <si>
    <t>5022</t>
  </si>
  <si>
    <t>COTTAGE 22</t>
  </si>
  <si>
    <t>5757</t>
  </si>
  <si>
    <t>BAMBOO MAZE OB TWR</t>
  </si>
  <si>
    <t>5860</t>
  </si>
  <si>
    <t>ROWAN GUEST CABIN</t>
  </si>
  <si>
    <t>5901</t>
  </si>
  <si>
    <t>LANG FRM: SHOP-OFF</t>
  </si>
  <si>
    <t>6014</t>
  </si>
  <si>
    <t>GARDENER COTTAGE N</t>
  </si>
  <si>
    <t>6015</t>
  </si>
  <si>
    <t>GARDENR COTT N SHD</t>
  </si>
  <si>
    <t>4308</t>
  </si>
  <si>
    <t>WATER FILTRATION B</t>
  </si>
  <si>
    <t>4384</t>
  </si>
  <si>
    <t>PLANT RESEARCH BLD</t>
  </si>
  <si>
    <t>4504</t>
  </si>
  <si>
    <t>BLEDSOE IRRG PMPHS</t>
  </si>
  <si>
    <t>4555</t>
  </si>
  <si>
    <t>GRDN-SHADE STRUCTR</t>
  </si>
  <si>
    <t>2376</t>
  </si>
  <si>
    <t>VET M SWINE FAC 1</t>
  </si>
  <si>
    <t>2485</t>
  </si>
  <si>
    <t>SURF WAT MONITOR</t>
  </si>
  <si>
    <t>2543</t>
  </si>
  <si>
    <t>DEER FEEDER</t>
  </si>
  <si>
    <t>2640</t>
  </si>
  <si>
    <t>BANK OF AMERICA</t>
  </si>
  <si>
    <t>1639</t>
  </si>
  <si>
    <t>LANDSCAPE STRG SHED</t>
  </si>
  <si>
    <t>1901</t>
  </si>
  <si>
    <t>QUARTERS B</t>
  </si>
  <si>
    <t>2226</t>
  </si>
  <si>
    <t>UNIV. VLG-F</t>
  </si>
  <si>
    <t>2233</t>
  </si>
  <si>
    <t>KAPPA SIGMA F.</t>
  </si>
  <si>
    <t>3212</t>
  </si>
  <si>
    <t>JPC ENGING LAB</t>
  </si>
  <si>
    <t>4725</t>
  </si>
  <si>
    <t>SWINE PARASITE BR</t>
  </si>
  <si>
    <t>4751</t>
  </si>
  <si>
    <t>SOIL STERILIZ SHED</t>
  </si>
  <si>
    <t>4876</t>
  </si>
  <si>
    <t>TIFTON CONF CTR</t>
  </si>
  <si>
    <t>5015</t>
  </si>
  <si>
    <t>COTTAGE 15</t>
  </si>
  <si>
    <t>5718</t>
  </si>
  <si>
    <t>ANNEX - INSTR CNTR</t>
  </si>
  <si>
    <t>5867</t>
  </si>
  <si>
    <t>SMITH GUEST CABIN</t>
  </si>
  <si>
    <t>5877</t>
  </si>
  <si>
    <t>STAFF BLDG # 1</t>
  </si>
  <si>
    <t>6036</t>
  </si>
  <si>
    <t>SAPELO TRAILER B</t>
  </si>
  <si>
    <t>INST PLAZA</t>
  </si>
  <si>
    <t>1250</t>
  </si>
  <si>
    <t>TUCKER HALL</t>
  </si>
  <si>
    <t>1617</t>
  </si>
  <si>
    <t>DIST ENERGY PL #2</t>
  </si>
  <si>
    <t>1673</t>
  </si>
  <si>
    <t>RANKIN ST ATH ACAD</t>
  </si>
  <si>
    <t>2225</t>
  </si>
  <si>
    <t>UNIV. VLG-E</t>
  </si>
  <si>
    <t>2423</t>
  </si>
  <si>
    <t>HORT GREENHOUSE-1</t>
  </si>
  <si>
    <t>2430</t>
  </si>
  <si>
    <t>DRY WASTE STORAGE</t>
  </si>
  <si>
    <t>2555</t>
  </si>
  <si>
    <t>WOOD UTILIZN LAB</t>
  </si>
  <si>
    <t>2697</t>
  </si>
  <si>
    <t>NICHOLS BLDG</t>
  </si>
  <si>
    <t>2819</t>
  </si>
  <si>
    <t>FEED MILL WHITEHAL</t>
  </si>
  <si>
    <t>2851</t>
  </si>
  <si>
    <t>PS CAGE LAY HSE B</t>
  </si>
  <si>
    <t>3049</t>
  </si>
  <si>
    <t>HORT EQUIP STG</t>
  </si>
  <si>
    <t>3153</t>
  </si>
  <si>
    <t>POLE BARN SPLY STG</t>
  </si>
  <si>
    <t>6358</t>
  </si>
  <si>
    <t>8364</t>
  </si>
  <si>
    <t>CANDLER H&amp;L BLDG</t>
  </si>
  <si>
    <t>DEAN RUSK HALL</t>
  </si>
  <si>
    <t>0734</t>
  </si>
  <si>
    <t>IVESTER HALL</t>
  </si>
  <si>
    <t>0752</t>
  </si>
  <si>
    <t>WNP 240</t>
  </si>
  <si>
    <t>1072</t>
  </si>
  <si>
    <t>VET MED-2</t>
  </si>
  <si>
    <t>1744</t>
  </si>
  <si>
    <t>WOODRUFF FLD TWR 2</t>
  </si>
  <si>
    <t>1908</t>
  </si>
  <si>
    <t>SCOTT HALL</t>
  </si>
  <si>
    <t>2119</t>
  </si>
  <si>
    <t>AUXILIARY SERVICES</t>
  </si>
  <si>
    <t>2300</t>
  </si>
  <si>
    <t>PDRC MAIN BUILDING</t>
  </si>
  <si>
    <t>2519</t>
  </si>
  <si>
    <t>FEED HOUSE FRS</t>
  </si>
  <si>
    <t>2560</t>
  </si>
  <si>
    <t>STORAGE- WHITEHALL</t>
  </si>
  <si>
    <t>2900</t>
  </si>
  <si>
    <t>CLUB SPORT RESTRMS</t>
  </si>
  <si>
    <t>3176</t>
  </si>
  <si>
    <t>PLANT PATH NEM LAB</t>
  </si>
  <si>
    <t>3219</t>
  </si>
  <si>
    <t>DAWSON POLE BARN</t>
  </si>
  <si>
    <t>3458</t>
  </si>
  <si>
    <t>DB SWINE COMPOST</t>
  </si>
  <si>
    <t>3492</t>
  </si>
  <si>
    <t>EQUESTR CLUBHOUSE</t>
  </si>
  <si>
    <t>3767</t>
  </si>
  <si>
    <t>HQ SUPERS GARAGE</t>
  </si>
  <si>
    <t>3910</t>
  </si>
  <si>
    <t>STORAGE BARN 2</t>
  </si>
  <si>
    <t>4373</t>
  </si>
  <si>
    <t>GARDEN WELL HOUSE</t>
  </si>
  <si>
    <t>4388</t>
  </si>
  <si>
    <t>WESTBROOK POLE BRN</t>
  </si>
  <si>
    <t>4640</t>
  </si>
  <si>
    <t>ENTOMOLOGY BLD LAB</t>
  </si>
  <si>
    <t>4717</t>
  </si>
  <si>
    <t>LABORERS COTTAGE E</t>
  </si>
  <si>
    <t>4850</t>
  </si>
  <si>
    <t>RES ATTAPULGUS 1</t>
  </si>
  <si>
    <t>5759</t>
  </si>
  <si>
    <t>MULCH SHED</t>
  </si>
  <si>
    <t>5863</t>
  </si>
  <si>
    <t>PAVILION # 1</t>
  </si>
  <si>
    <t>5864</t>
  </si>
  <si>
    <t>KITCHEN KUTIES - STAFF BL</t>
  </si>
  <si>
    <t>7104</t>
  </si>
  <si>
    <t>COHUTTA LAB</t>
  </si>
  <si>
    <t>7118</t>
  </si>
  <si>
    <t>7210</t>
  </si>
  <si>
    <t>UGA GWINNETT</t>
  </si>
  <si>
    <t>7538</t>
  </si>
  <si>
    <t>MAINT SHOP B</t>
  </si>
  <si>
    <t>3421</t>
  </si>
  <si>
    <t>PUB.SFTY TRNG CTR</t>
  </si>
  <si>
    <t>3429</t>
  </si>
  <si>
    <t>PUB SAF RR FAC</t>
  </si>
  <si>
    <t>3772</t>
  </si>
  <si>
    <t>FRS WELL HSE 5</t>
  </si>
  <si>
    <t>3781</t>
  </si>
  <si>
    <t>HQ PMP HS - GREG</t>
  </si>
  <si>
    <t>3811</t>
  </si>
  <si>
    <t>OLD OFF BLDG SEGB</t>
  </si>
  <si>
    <t>3911</t>
  </si>
  <si>
    <t>STORAGE BARN 3</t>
  </si>
  <si>
    <t>4118</t>
  </si>
  <si>
    <t>VET MED EQUIN BARN</t>
  </si>
  <si>
    <t>4177</t>
  </si>
  <si>
    <t>PDRC COLONY 12</t>
  </si>
  <si>
    <t>4506</t>
  </si>
  <si>
    <t>BLEDSOE FERT/PEST</t>
  </si>
  <si>
    <t>4650</t>
  </si>
  <si>
    <t>GIN &amp; SEED HOUSE</t>
  </si>
  <si>
    <t>4727</t>
  </si>
  <si>
    <t>BST PACK HOUSE</t>
  </si>
  <si>
    <t>6307</t>
  </si>
  <si>
    <t>BREED PEN 2</t>
  </si>
  <si>
    <t>7084</t>
  </si>
  <si>
    <t>LIVE OAK SQUARE-TEEC</t>
  </si>
  <si>
    <t>0768</t>
  </si>
  <si>
    <t>BROAD ST STUDIO 3</t>
  </si>
  <si>
    <t>1073</t>
  </si>
  <si>
    <t>VET MED-6</t>
  </si>
  <si>
    <t>1340</t>
  </si>
  <si>
    <t>GREENHSE A NR PHAR</t>
  </si>
  <si>
    <t>1618</t>
  </si>
  <si>
    <t>CENT STEAM PLT BOILER HS 2</t>
  </si>
  <si>
    <t>1692</t>
  </si>
  <si>
    <t>PERFORMNG ARTS CTR</t>
  </si>
  <si>
    <t>1809</t>
  </si>
  <si>
    <t>SOC PROMO STAND</t>
  </si>
  <si>
    <t>1911</t>
  </si>
  <si>
    <t>HUDSON HALL</t>
  </si>
  <si>
    <t>1914</t>
  </si>
  <si>
    <t>FMD HSC</t>
  </si>
  <si>
    <t>1922</t>
  </si>
  <si>
    <t>105 BOWSTROM RD</t>
  </si>
  <si>
    <t>2369</t>
  </si>
  <si>
    <t>VET M STORAGE</t>
  </si>
  <si>
    <t>2431</t>
  </si>
  <si>
    <t>CRS WAREHOUSE</t>
  </si>
  <si>
    <t>2653</t>
  </si>
  <si>
    <t>GOLF RIVER PUMP PD</t>
  </si>
  <si>
    <t>2835</t>
  </si>
  <si>
    <t>FOUR TOWERS</t>
  </si>
  <si>
    <t>3125</t>
  </si>
  <si>
    <t>DS POLE SHED - 2</t>
  </si>
  <si>
    <t>3508</t>
  </si>
  <si>
    <t>JARRET HOUSE</t>
  </si>
  <si>
    <t>3532</t>
  </si>
  <si>
    <t>METAL MACH STOR</t>
  </si>
  <si>
    <t>3761</t>
  </si>
  <si>
    <t>FRS WELL HSE 3</t>
  </si>
  <si>
    <t>3823</t>
  </si>
  <si>
    <t>HERDSMAN'S HOUSE</t>
  </si>
  <si>
    <t>4482</t>
  </si>
  <si>
    <t>SEED STOR COOLER</t>
  </si>
  <si>
    <t>4676</t>
  </si>
  <si>
    <t>FORAGE &amp; PASTURE S</t>
  </si>
  <si>
    <t>4811</t>
  </si>
  <si>
    <t>TIFTON GAMBREL BARN</t>
  </si>
  <si>
    <t>4949</t>
  </si>
  <si>
    <t>DRY COW BARN</t>
  </si>
  <si>
    <t>5030</t>
  </si>
  <si>
    <t>COTTAGE 30</t>
  </si>
  <si>
    <t>5327</t>
  </si>
  <si>
    <t>PAVILION 1</t>
  </si>
  <si>
    <t>5851</t>
  </si>
  <si>
    <t>DIRECTOR WELL HOUSE</t>
  </si>
  <si>
    <t>5869</t>
  </si>
  <si>
    <t>MAIN WELL HOUSE</t>
  </si>
  <si>
    <t>5872</t>
  </si>
  <si>
    <t>STAFF BLDG #3</t>
  </si>
  <si>
    <t>6063</t>
  </si>
  <si>
    <t>SHELL HAMMOCK 2</t>
  </si>
  <si>
    <t>6067</t>
  </si>
  <si>
    <t>SHELL HAMMOCK UTIL</t>
  </si>
  <si>
    <t>2512</t>
  </si>
  <si>
    <t>GREENHSE SHOP FRS</t>
  </si>
  <si>
    <t>2518</t>
  </si>
  <si>
    <t>BOAT SHED LAB</t>
  </si>
  <si>
    <t>2529</t>
  </si>
  <si>
    <t>BARN</t>
  </si>
  <si>
    <t>2551</t>
  </si>
  <si>
    <t>PUMP HOUSE-4 FRS</t>
  </si>
  <si>
    <t>2606</t>
  </si>
  <si>
    <t>THOMAS ST STUDIO</t>
  </si>
  <si>
    <t>2630</t>
  </si>
  <si>
    <t>RIVER'S CROSS # 2</t>
  </si>
  <si>
    <t>2763</t>
  </si>
  <si>
    <t>RS CH CRS EQ SHED</t>
  </si>
  <si>
    <t>2862</t>
  </si>
  <si>
    <t>MULTI PURP HSE M</t>
  </si>
  <si>
    <t>3217</t>
  </si>
  <si>
    <t>JPC FESCUE BRN 27</t>
  </si>
  <si>
    <t>6301</t>
  </si>
  <si>
    <t>SREL-MAIN LAB, DOE</t>
  </si>
  <si>
    <t>7116</t>
  </si>
  <si>
    <t>COHUTTA PAVILION</t>
  </si>
  <si>
    <t>7507</t>
  </si>
  <si>
    <t>CIRE LAB</t>
  </si>
  <si>
    <t>PSYCHOLOGY</t>
  </si>
  <si>
    <t>GEOL. HYDROTHERMAL</t>
  </si>
  <si>
    <t>1665</t>
  </si>
  <si>
    <t>ATH STG SHD 1 NCAA</t>
  </si>
  <si>
    <t>1976</t>
  </si>
  <si>
    <t>FIELD HOUSE</t>
  </si>
  <si>
    <t>1977</t>
  </si>
  <si>
    <t>109A BOWSTROM RD</t>
  </si>
  <si>
    <t>2115</t>
  </si>
  <si>
    <t>HAZ STRG RIVERBEND</t>
  </si>
  <si>
    <t>2204</t>
  </si>
  <si>
    <t>MORRIS HALL</t>
  </si>
  <si>
    <t>2216</t>
  </si>
  <si>
    <t>BOGGS HALL</t>
  </si>
  <si>
    <t>6062</t>
  </si>
  <si>
    <t>SHELL HAMMOCK 1</t>
  </si>
  <si>
    <t>6314</t>
  </si>
  <si>
    <t>SREL BUS ANNEX</t>
  </si>
  <si>
    <t>6316</t>
  </si>
  <si>
    <t>PUMP TANK HSE</t>
  </si>
  <si>
    <t>7018</t>
  </si>
  <si>
    <t>SKIDAWAY STORAGE</t>
  </si>
  <si>
    <t>7028</t>
  </si>
  <si>
    <t>SPRINGER MT FM PAV</t>
  </si>
  <si>
    <t>7509</t>
  </si>
  <si>
    <t>SCALE HOUSE</t>
  </si>
  <si>
    <t>CHICOPEE NO.2</t>
  </si>
  <si>
    <t>1085</t>
  </si>
  <si>
    <t>HAZ STRG VET MED</t>
  </si>
  <si>
    <t>1690</t>
  </si>
  <si>
    <t>RAMSEY STU CTR PA</t>
  </si>
  <si>
    <t>1698</t>
  </si>
  <si>
    <t>EAST CAMPUS PRKNG</t>
  </si>
  <si>
    <t>1916</t>
  </si>
  <si>
    <t>QUARTERS "A" GARAGE</t>
  </si>
  <si>
    <t>2238</t>
  </si>
  <si>
    <t>UNIV VILL COMM OFF</t>
  </si>
  <si>
    <t>2302</t>
  </si>
  <si>
    <t>PDRC VISITOR HOUSE</t>
  </si>
  <si>
    <t>2365</t>
  </si>
  <si>
    <t>VET M ANIMAL SHADE</t>
  </si>
  <si>
    <t>2389</t>
  </si>
  <si>
    <t>EQPT SHED VET MED</t>
  </si>
  <si>
    <t>2540</t>
  </si>
  <si>
    <t>STRAGE HOUSE FRS-2</t>
  </si>
  <si>
    <t>2544</t>
  </si>
  <si>
    <t>PUMP HOUSE-3 FRS</t>
  </si>
  <si>
    <t>2638</t>
  </si>
  <si>
    <t>LEGION FLD CONCERT</t>
  </si>
  <si>
    <t>3187</t>
  </si>
  <si>
    <t>SAND/SALT BINS</t>
  </si>
  <si>
    <t>3210</t>
  </si>
  <si>
    <t>CONSERVATION TILLAGE LAB</t>
  </si>
  <si>
    <t>3443</t>
  </si>
  <si>
    <t>DB SWINE FINISHING BLDG 2</t>
  </si>
  <si>
    <t>3705</t>
  </si>
  <si>
    <t>HQ ASSTNT SUP RES</t>
  </si>
  <si>
    <t>3753</t>
  </si>
  <si>
    <t>HQ FEED ML &amp; BIN</t>
  </si>
  <si>
    <t>3773</t>
  </si>
  <si>
    <t>FRS WELL HSE 6</t>
  </si>
  <si>
    <t>3908</t>
  </si>
  <si>
    <t>DWELLING 7</t>
  </si>
  <si>
    <t>4150</t>
  </si>
  <si>
    <t>PDRC STORAGE 4</t>
  </si>
  <si>
    <t>4360</t>
  </si>
  <si>
    <t>SEPTIC SYS EDU FAC</t>
  </si>
  <si>
    <t>4735</t>
  </si>
  <si>
    <t>SILOS+IRRIGATION S</t>
  </si>
  <si>
    <t>4867</t>
  </si>
  <si>
    <t>SHOP AND STORAGE</t>
  </si>
  <si>
    <t>4875</t>
  </si>
  <si>
    <t>STRIPLING OFF BLDG</t>
  </si>
  <si>
    <t>4908</t>
  </si>
  <si>
    <t>DIAG LAB MAINT</t>
  </si>
  <si>
    <t>5002</t>
  </si>
  <si>
    <t>COTTAGE 2</t>
  </si>
  <si>
    <t>5024</t>
  </si>
  <si>
    <t>COTTAGE 24</t>
  </si>
  <si>
    <t>5993</t>
  </si>
  <si>
    <t>VOVR PROCESSING</t>
  </si>
  <si>
    <t>6110</t>
  </si>
  <si>
    <t>BSL-3 MOD LAB BL</t>
  </si>
  <si>
    <t>7059</t>
  </si>
  <si>
    <t>SBDC SAVANNAH OFF</t>
  </si>
  <si>
    <t>7537</t>
  </si>
  <si>
    <t>SCULPTURE CANOPY</t>
  </si>
  <si>
    <t>1031</t>
  </si>
  <si>
    <t>HARDMAN HALL</t>
  </si>
  <si>
    <t>1040</t>
  </si>
  <si>
    <t>FOREST RESOURCES-1</t>
  </si>
  <si>
    <t>1643</t>
  </si>
  <si>
    <t>SNELLING HALL</t>
  </si>
  <si>
    <t>1912</t>
  </si>
  <si>
    <t>WRIGHT HALL</t>
  </si>
  <si>
    <t>2370</t>
  </si>
  <si>
    <t>VET M BLOCK BLDG</t>
  </si>
  <si>
    <t>2690</t>
  </si>
  <si>
    <t>TOWNS RES 2</t>
  </si>
  <si>
    <t>2815</t>
  </si>
  <si>
    <t>STOR SHED WHITEHAL</t>
  </si>
  <si>
    <t>3655</t>
  </si>
  <si>
    <t>FEED MILL FACILITY</t>
  </si>
  <si>
    <t>3905</t>
  </si>
  <si>
    <t>4033</t>
  </si>
  <si>
    <t>FUEL MONITOR BLDG</t>
  </si>
  <si>
    <t>4371</t>
  </si>
  <si>
    <t>TURF LAKE PUMPHS</t>
  </si>
  <si>
    <t>4643</t>
  </si>
  <si>
    <t>INSECTARY</t>
  </si>
  <si>
    <t>3763</t>
  </si>
  <si>
    <t>PUMP HOUSE 13</t>
  </si>
  <si>
    <t>3815</t>
  </si>
  <si>
    <t>4417</t>
  </si>
  <si>
    <t>URBAN AG CTR</t>
  </si>
  <si>
    <t>4508</t>
  </si>
  <si>
    <t>BLEDSOE EQUIP SHED</t>
  </si>
  <si>
    <t>4831</t>
  </si>
  <si>
    <t>ALAPAHA: HAY SHED</t>
  </si>
  <si>
    <t>5001</t>
  </si>
  <si>
    <t>ROCK EGL:COTTAGE 1</t>
  </si>
  <si>
    <t>5049</t>
  </si>
  <si>
    <t>COTTAGE 49</t>
  </si>
  <si>
    <t>5058</t>
  </si>
  <si>
    <t>INTERNATIONAL PAPER BUILDING</t>
  </si>
  <si>
    <t>5092</t>
  </si>
  <si>
    <t>SEWERAGE LIFT STA</t>
  </si>
  <si>
    <t>6077</t>
  </si>
  <si>
    <t>APARTMENT BLDG</t>
  </si>
  <si>
    <t>6078</t>
  </si>
  <si>
    <t>CARRIAGE HOUSE</t>
  </si>
  <si>
    <t>6089</t>
  </si>
  <si>
    <t>SEARS ROEBUCK GAR</t>
  </si>
  <si>
    <t>6309</t>
  </si>
  <si>
    <t>BREED PEN 4</t>
  </si>
  <si>
    <t>7504</t>
  </si>
  <si>
    <t>MARINE OPRTNS STRG</t>
  </si>
  <si>
    <t>7527</t>
  </si>
  <si>
    <t>SEARS RESIDENCE</t>
  </si>
  <si>
    <t>JOURNALISM</t>
  </si>
  <si>
    <t>2137</t>
  </si>
  <si>
    <t>FLO PAK MECH</t>
  </si>
  <si>
    <t>1011</t>
  </si>
  <si>
    <t>CONNER HALL</t>
  </si>
  <si>
    <t>1515</t>
  </si>
  <si>
    <t>E V MCWHORTER HALL</t>
  </si>
  <si>
    <t>1675</t>
  </si>
  <si>
    <t>J.W. FANNING BLDG</t>
  </si>
  <si>
    <t>2263</t>
  </si>
  <si>
    <t>COMMUNICATION HUT2</t>
  </si>
  <si>
    <t>2393</t>
  </si>
  <si>
    <t>RECORDS STOR FAC 4</t>
  </si>
  <si>
    <t>2395</t>
  </si>
  <si>
    <t>CTR MOLECULAR MED</t>
  </si>
  <si>
    <t>2441</t>
  </si>
  <si>
    <t>HERRICK BOAT HOUSE</t>
  </si>
  <si>
    <t>2617</t>
  </si>
  <si>
    <t>LUCY COBB CHAPEL</t>
  </si>
  <si>
    <t>2678</t>
  </si>
  <si>
    <t>GOLF RESTROOM 1</t>
  </si>
  <si>
    <t>3205</t>
  </si>
  <si>
    <t>ANIMAL FEED STORAGE 8</t>
  </si>
  <si>
    <t>3304</t>
  </si>
  <si>
    <t>SPRING SHED</t>
  </si>
  <si>
    <t>3654</t>
  </si>
  <si>
    <t>LIVESTOCK PAVILION</t>
  </si>
  <si>
    <t>3764</t>
  </si>
  <si>
    <t>PUMP HOUSE 16</t>
  </si>
  <si>
    <t>3809</t>
  </si>
  <si>
    <t>RES WELL HOUSE 1</t>
  </si>
  <si>
    <t>3918</t>
  </si>
  <si>
    <t>SHOP-TOOL-MACH SHD</t>
  </si>
  <si>
    <t>5055</t>
  </si>
  <si>
    <t>5137</t>
  </si>
  <si>
    <t>STAFF HOUSE 2</t>
  </si>
  <si>
    <t>5156</t>
  </si>
  <si>
    <t>CABIN PROTOTYPE</t>
  </si>
  <si>
    <t>5309</t>
  </si>
  <si>
    <t>CABIN 9</t>
  </si>
  <si>
    <t>4549</t>
  </si>
  <si>
    <t>GARDEN GAZEBO 2</t>
  </si>
  <si>
    <t>4630</t>
  </si>
  <si>
    <t>HORTICULTURE BARN</t>
  </si>
  <si>
    <t>4763</t>
  </si>
  <si>
    <t>PHY PLT STG CPES</t>
  </si>
  <si>
    <t>2576</t>
  </si>
  <si>
    <t>TANK HOUSE</t>
  </si>
  <si>
    <t>2620</t>
  </si>
  <si>
    <t>SOIL TESTING LAB</t>
  </si>
  <si>
    <t>1657</t>
  </si>
  <si>
    <t>TREANOR HOUSE</t>
  </si>
  <si>
    <t>1982</t>
  </si>
  <si>
    <t>COVERED STORAGE - NSCS # 25G</t>
  </si>
  <si>
    <t>2005</t>
  </si>
  <si>
    <t>VINSON HALL</t>
  </si>
  <si>
    <t>2007</t>
  </si>
  <si>
    <t>ADMIN SERV ANNEX</t>
  </si>
  <si>
    <t>3528</t>
  </si>
  <si>
    <t>METAL BUILDING</t>
  </si>
  <si>
    <t>3719</t>
  </si>
  <si>
    <t>FRS RESIDENCE</t>
  </si>
  <si>
    <t>3731</t>
  </si>
  <si>
    <t>GAR JOHNNYS HOUSE</t>
  </si>
  <si>
    <t>3768</t>
  </si>
  <si>
    <t>TH METAL POLE BARN</t>
  </si>
  <si>
    <t>3945</t>
  </si>
  <si>
    <t>GENERAL WAREHOUSE</t>
  </si>
  <si>
    <t>4152</t>
  </si>
  <si>
    <t>PDRC COLONY 6</t>
  </si>
  <si>
    <t>4673</t>
  </si>
  <si>
    <t>DRYING HOUSE</t>
  </si>
  <si>
    <t>4749</t>
  </si>
  <si>
    <t>TRAILER</t>
  </si>
  <si>
    <t>4761</t>
  </si>
  <si>
    <t>AGY RESTROOM</t>
  </si>
  <si>
    <t>5084</t>
  </si>
  <si>
    <t>PAVILION C</t>
  </si>
  <si>
    <t>5121</t>
  </si>
  <si>
    <t>ADMIN GAZEBO</t>
  </si>
  <si>
    <t>5164</t>
  </si>
  <si>
    <t>JOHNSON PUMPHS</t>
  </si>
  <si>
    <t>5658</t>
  </si>
  <si>
    <t>BRTN-4H DORMS 6&amp;7</t>
  </si>
  <si>
    <t>5695</t>
  </si>
  <si>
    <t>ROCK HAWK TOWER</t>
  </si>
  <si>
    <t>5749</t>
  </si>
  <si>
    <t>MAINT SHOP BMBOO F</t>
  </si>
  <si>
    <t>5900</t>
  </si>
  <si>
    <t>LANG FRM:FIELD EQP</t>
  </si>
  <si>
    <t>5914</t>
  </si>
  <si>
    <t>HAMPTN FRM:RES II</t>
  </si>
  <si>
    <t>0662</t>
  </si>
  <si>
    <t>REED PLAZA WEST RESTROOM</t>
  </si>
  <si>
    <t>1024</t>
  </si>
  <si>
    <t>ECOLOGY ANNEX</t>
  </si>
  <si>
    <t>1140</t>
  </si>
  <si>
    <t>FOREST RESOURCES-2</t>
  </si>
  <si>
    <t>1925</t>
  </si>
  <si>
    <t>DECA OFFICE BLDG</t>
  </si>
  <si>
    <t>1952</t>
  </si>
  <si>
    <t>221 KENNY RD</t>
  </si>
  <si>
    <t>2004</t>
  </si>
  <si>
    <t>L. COBB KITCHEN</t>
  </si>
  <si>
    <t>2227</t>
  </si>
  <si>
    <t>UNIV. VLG-G</t>
  </si>
  <si>
    <t>2265</t>
  </si>
  <si>
    <t>BOLTON DINING HALL</t>
  </si>
  <si>
    <t>2305</t>
  </si>
  <si>
    <t>PDRC HOUSE 1</t>
  </si>
  <si>
    <t>2318</t>
  </si>
  <si>
    <t>PDRC ANIMAL CARE</t>
  </si>
  <si>
    <t>2850</t>
  </si>
  <si>
    <t>PS SERVICE BLDG A</t>
  </si>
  <si>
    <t>2911</t>
  </si>
  <si>
    <t>SUS ED MAINT BARN</t>
  </si>
  <si>
    <t>3036</t>
  </si>
  <si>
    <t>HORT SNOW ARCH GH</t>
  </si>
  <si>
    <t>7115</t>
  </si>
  <si>
    <t>COHUTTA RACEWAY 2</t>
  </si>
  <si>
    <t>7520</t>
  </si>
  <si>
    <t>RV SAVANNAH</t>
  </si>
  <si>
    <t>0705</t>
  </si>
  <si>
    <t>RADIO TRNSMIT BLD</t>
  </si>
  <si>
    <t>1513</t>
  </si>
  <si>
    <t>E V ROOKER HALL</t>
  </si>
  <si>
    <t>1694</t>
  </si>
  <si>
    <t>MAIN ART BUILDING</t>
  </si>
  <si>
    <t>2244</t>
  </si>
  <si>
    <t>ROGERS ROAD APTS R</t>
  </si>
  <si>
    <t>2293</t>
  </si>
  <si>
    <t>PHI DELTA THETA</t>
  </si>
  <si>
    <t>2329</t>
  </si>
  <si>
    <t>BTGDN QUAD GRNHSE</t>
  </si>
  <si>
    <t>2537</t>
  </si>
  <si>
    <t>GREENHOUSE A-WH</t>
  </si>
  <si>
    <t>3081</t>
  </si>
  <si>
    <t>VMC VET ED CENTER</t>
  </si>
  <si>
    <t>3186</t>
  </si>
  <si>
    <t>FMD IPM</t>
  </si>
  <si>
    <t>3426</t>
  </si>
  <si>
    <t>A STRINGFELLOW BLD</t>
  </si>
  <si>
    <t>3676</t>
  </si>
  <si>
    <t>REDBUD HAY BARN 2A</t>
  </si>
  <si>
    <t>3769</t>
  </si>
  <si>
    <t>HQ PMP HS FIRE TWR</t>
  </si>
  <si>
    <t>3881</t>
  </si>
  <si>
    <t>RCH CORRAL</t>
  </si>
  <si>
    <t>4400</t>
  </si>
  <si>
    <t>GRIFFIN SLC</t>
  </si>
  <si>
    <t>4496</t>
  </si>
  <si>
    <t>HORT STORAGE BLD</t>
  </si>
  <si>
    <t>4512</t>
  </si>
  <si>
    <t>CROP PROCESSING</t>
  </si>
  <si>
    <t>4598</t>
  </si>
  <si>
    <t>FRS LANG 60X120</t>
  </si>
  <si>
    <t>4901</t>
  </si>
  <si>
    <t>DIAGNOSTIC/BIOSAFT</t>
  </si>
  <si>
    <t>5852</t>
  </si>
  <si>
    <t>DIRECTOR'S HOUSE</t>
  </si>
  <si>
    <t>7200</t>
  </si>
  <si>
    <t>GGC-CLSSRM BLDG A</t>
  </si>
  <si>
    <t>7517</t>
  </si>
  <si>
    <t>GA SOU LAB</t>
  </si>
  <si>
    <t>3778</t>
  </si>
  <si>
    <t>HQ PMP HS - ERIC</t>
  </si>
  <si>
    <t>4026</t>
  </si>
  <si>
    <t>DAIRY RSCH LAB</t>
  </si>
  <si>
    <t>4312</t>
  </si>
  <si>
    <t>TURF BUILDING</t>
  </si>
  <si>
    <t>4369</t>
  </si>
  <si>
    <t>WESTBROOK USDA BARN</t>
  </si>
  <si>
    <t>4656</t>
  </si>
  <si>
    <t>IMPLEMENT STORAGE</t>
  </si>
  <si>
    <t>4864</t>
  </si>
  <si>
    <t>GREENHSE ATTAPULGU</t>
  </si>
  <si>
    <t>5051</t>
  </si>
  <si>
    <t>COTTAGE 51</t>
  </si>
  <si>
    <t>5303</t>
  </si>
  <si>
    <t>CABIN 3</t>
  </si>
  <si>
    <t>5314</t>
  </si>
  <si>
    <t>CABIN 14</t>
  </si>
  <si>
    <t>5715</t>
  </si>
  <si>
    <t>EQUIP STG AND LATH</t>
  </si>
  <si>
    <t>5997</t>
  </si>
  <si>
    <t>VOVR EQUIP STG 2</t>
  </si>
  <si>
    <t>5764</t>
  </si>
  <si>
    <t>UGA EXPO BUILDING</t>
  </si>
  <si>
    <t>5861</t>
  </si>
  <si>
    <t>HERPETOLOGY LAB</t>
  </si>
  <si>
    <t>6072</t>
  </si>
  <si>
    <t>CARPENTER SHOP</t>
  </si>
  <si>
    <t>6324</t>
  </si>
  <si>
    <t>SREL DIST LRN CNTR</t>
  </si>
  <si>
    <t>6395</t>
  </si>
  <si>
    <t>SREL CONF CENTER</t>
  </si>
  <si>
    <t>7017</t>
  </si>
  <si>
    <t>ALGAE GROWTH HOUSE</t>
  </si>
  <si>
    <t>1686</t>
  </si>
  <si>
    <t>BASEBALL MAINT BL</t>
  </si>
  <si>
    <t>1903</t>
  </si>
  <si>
    <t>WINNIE DAVIS</t>
  </si>
  <si>
    <t>2506</t>
  </si>
  <si>
    <t>SHOP FRS</t>
  </si>
  <si>
    <t>2691</t>
  </si>
  <si>
    <t>THOMAS ST SCULP</t>
  </si>
  <si>
    <t>3047</t>
  </si>
  <si>
    <t>HORT POLE SHED 1</t>
  </si>
  <si>
    <t>3450</t>
  </si>
  <si>
    <t>DB FARM BRICK HOUS</t>
  </si>
  <si>
    <t>3658</t>
  </si>
  <si>
    <t>MACHINE SHOP</t>
  </si>
  <si>
    <t>3810</t>
  </si>
  <si>
    <t>RES WELL HOUSE 2</t>
  </si>
  <si>
    <t>3878</t>
  </si>
  <si>
    <t>TH CORRAL</t>
  </si>
  <si>
    <t>3901</t>
  </si>
  <si>
    <t>OLD OFF BLDG SWGB</t>
  </si>
  <si>
    <t>3902</t>
  </si>
  <si>
    <t>DWELLING 1</t>
  </si>
  <si>
    <t>3920</t>
  </si>
  <si>
    <t>MACHINE SHED 3</t>
  </si>
  <si>
    <t>3930</t>
  </si>
  <si>
    <t>GRAIN HAND FAC</t>
  </si>
  <si>
    <t>4897</t>
  </si>
  <si>
    <t>NESPAL-SOUTH</t>
  </si>
  <si>
    <t>5028</t>
  </si>
  <si>
    <t>COTTAGE 28</t>
  </si>
  <si>
    <t>5162</t>
  </si>
  <si>
    <t>CABIN 57</t>
  </si>
  <si>
    <t>5655</t>
  </si>
  <si>
    <t>BILTMORE - OFF/STF</t>
  </si>
  <si>
    <t>5665</t>
  </si>
  <si>
    <t>BRTN-4H PROG COORD</t>
  </si>
  <si>
    <t>5762</t>
  </si>
  <si>
    <t>CHAIR HOUSE</t>
  </si>
  <si>
    <t>6070</t>
  </si>
  <si>
    <t>SOUTH END EQUIP 2</t>
  </si>
  <si>
    <t>3113</t>
  </si>
  <si>
    <t>DS CALF BARN</t>
  </si>
  <si>
    <t>7051</t>
  </si>
  <si>
    <t>SBDC ALBANY OFFICE</t>
  </si>
  <si>
    <t>7102</t>
  </si>
  <si>
    <t>GARAGE</t>
  </si>
  <si>
    <t>7103</t>
  </si>
  <si>
    <t>SHOP &amp; EQUIP BLDG</t>
  </si>
  <si>
    <t>7501</t>
  </si>
  <si>
    <t>MECHANICAL SHOP-W1</t>
  </si>
  <si>
    <t>0271</t>
  </si>
  <si>
    <t>MILLEDGE HALL</t>
  </si>
  <si>
    <t>2006</t>
  </si>
  <si>
    <t>MECHANICAL BLDG</t>
  </si>
  <si>
    <t>2313</t>
  </si>
  <si>
    <t>PDRC POLE BARN</t>
  </si>
  <si>
    <t>1943</t>
  </si>
  <si>
    <t>HSC-HOUSING BLDG J</t>
  </si>
  <si>
    <t>2260</t>
  </si>
  <si>
    <t>BRANDON OAKS T</t>
  </si>
  <si>
    <t>2458</t>
  </si>
  <si>
    <t>CENTER FOR ART AND NATURE</t>
  </si>
  <si>
    <t>2567</t>
  </si>
  <si>
    <t>BOAT SHED 2</t>
  </si>
  <si>
    <t>2909</t>
  </si>
  <si>
    <t>AS FARROWING B WH</t>
  </si>
  <si>
    <t>2964</t>
  </si>
  <si>
    <t>GOLF BOOSTER PUMP</t>
  </si>
  <si>
    <t>4581</t>
  </si>
  <si>
    <t>TURF SCI GRN HS</t>
  </si>
  <si>
    <t>4646</t>
  </si>
  <si>
    <t>PEANUT BARN (ENT.)</t>
  </si>
  <si>
    <t>4765</t>
  </si>
  <si>
    <t>WEED SCI LAB CPES</t>
  </si>
  <si>
    <t>4797</t>
  </si>
  <si>
    <t>ENTO GREENHOUSE</t>
  </si>
  <si>
    <t>4945</t>
  </si>
  <si>
    <t>PONDER:DUTCHER GAR</t>
  </si>
  <si>
    <t>5061</t>
  </si>
  <si>
    <t>ADMINISTRATION BLD</t>
  </si>
  <si>
    <t>HULL STREET PRKING</t>
  </si>
  <si>
    <t>1512</t>
  </si>
  <si>
    <t>GEO D BUSBEE HALL</t>
  </si>
  <si>
    <t>1917</t>
  </si>
  <si>
    <t>QUARTERS "B" GARAGE</t>
  </si>
  <si>
    <t>2126</t>
  </si>
  <si>
    <t>UGAPD/OEP TRAINING</t>
  </si>
  <si>
    <t>2322</t>
  </si>
  <si>
    <t>PDRC STORAGE 3</t>
  </si>
  <si>
    <t>2324</t>
  </si>
  <si>
    <t>BTGDN HEADHSE 2</t>
  </si>
  <si>
    <t>2526</t>
  </si>
  <si>
    <t>QUONSET HUT 1</t>
  </si>
  <si>
    <t>2578</t>
  </si>
  <si>
    <t>METAL STOR BLDG 2</t>
  </si>
  <si>
    <t>3522</t>
  </si>
  <si>
    <t>3745</t>
  </si>
  <si>
    <t>TH POLE BARN 2</t>
  </si>
  <si>
    <t>3827</t>
  </si>
  <si>
    <t>3904</t>
  </si>
  <si>
    <t>DWELLING 3</t>
  </si>
  <si>
    <t>4367</t>
  </si>
  <si>
    <t>BLUEBERRY RSCH</t>
  </si>
  <si>
    <t>4393</t>
  </si>
  <si>
    <t>PATHOLOGY GREENHS</t>
  </si>
  <si>
    <t>4421</t>
  </si>
  <si>
    <t>TISSUE CULTURE LAB</t>
  </si>
  <si>
    <t>4472</t>
  </si>
  <si>
    <t>USDA SUPPORT BLDG</t>
  </si>
  <si>
    <t>4806</t>
  </si>
  <si>
    <t>BOWEN FM:TOBBACO B</t>
  </si>
  <si>
    <t>4904</t>
  </si>
  <si>
    <t>SMALL ANIMAL BARN</t>
  </si>
  <si>
    <t>5056</t>
  </si>
  <si>
    <t>W.A.S. HALL</t>
  </si>
  <si>
    <t>5076</t>
  </si>
  <si>
    <t>PAVILION AREA 2</t>
  </si>
  <si>
    <t>5120</t>
  </si>
  <si>
    <t>FOUR STORAGE UNITS</t>
  </si>
  <si>
    <t>5160</t>
  </si>
  <si>
    <t>WATER TREATMENT BL</t>
  </si>
  <si>
    <t>3755</t>
  </si>
  <si>
    <t>FRS WELL HOUSE 1</t>
  </si>
  <si>
    <t>3779</t>
  </si>
  <si>
    <t>TH PUMP HOUSE</t>
  </si>
  <si>
    <t>3875</t>
  </si>
  <si>
    <t>GLDS MTL HAY SHD 1</t>
  </si>
  <si>
    <t>3943</t>
  </si>
  <si>
    <t>4419</t>
  </si>
  <si>
    <t>GIN SHOP</t>
  </si>
  <si>
    <t>4732</t>
  </si>
  <si>
    <t>SWINE RESEARCH</t>
  </si>
  <si>
    <t>4760</t>
  </si>
  <si>
    <t>PEANUT SEED STOR B</t>
  </si>
  <si>
    <t>5010</t>
  </si>
  <si>
    <t>COTTAGE 10</t>
  </si>
  <si>
    <t>5085</t>
  </si>
  <si>
    <t>LAKESIDE PAVILION</t>
  </si>
  <si>
    <t>6303</t>
  </si>
  <si>
    <t>GREENHOUSE COMPLEX</t>
  </si>
  <si>
    <t>7012</t>
  </si>
  <si>
    <t>SKIDAWAY MAR EXT</t>
  </si>
  <si>
    <t>7023</t>
  </si>
  <si>
    <t>MAR EXT BOILER BLD</t>
  </si>
  <si>
    <t>7119</t>
  </si>
  <si>
    <t>STURGEON BUILDING</t>
  </si>
  <si>
    <t>1057</t>
  </si>
  <si>
    <t>LIFE SCI F.DAVISON</t>
  </si>
  <si>
    <t>1687</t>
  </si>
  <si>
    <t>COLISEUM TRAIN FAC</t>
  </si>
  <si>
    <t>6361</t>
  </si>
  <si>
    <t>6378</t>
  </si>
  <si>
    <t>RSCH STORAGE BLDG</t>
  </si>
  <si>
    <t>7097</t>
  </si>
  <si>
    <t>SBDC ROME OFFICE</t>
  </si>
  <si>
    <t>7533</t>
  </si>
  <si>
    <t>WHITTED RESIDENCE</t>
  </si>
  <si>
    <t>2439</t>
  </si>
  <si>
    <t>TR FAC BUS WASH</t>
  </si>
  <si>
    <t>2504</t>
  </si>
  <si>
    <t>RESIDENCE FRS</t>
  </si>
  <si>
    <t>2550</t>
  </si>
  <si>
    <t>FEED HOUSE-2 FRS</t>
  </si>
  <si>
    <t>3188</t>
  </si>
  <si>
    <t>FMD CNSTR SHOP</t>
  </si>
  <si>
    <t>3802</t>
  </si>
  <si>
    <t>SUPT HOUSE</t>
  </si>
  <si>
    <t>4862</t>
  </si>
  <si>
    <t>EQUIPMENT SHED</t>
  </si>
  <si>
    <t>4880</t>
  </si>
  <si>
    <t>STRIPLING STORAGE SHELTER</t>
  </si>
  <si>
    <t>5318</t>
  </si>
  <si>
    <t>DIRECTOR'S RESIDENCE</t>
  </si>
  <si>
    <t>5754</t>
  </si>
  <si>
    <t>BAMBOO FM WELL # 2</t>
  </si>
  <si>
    <t>4461</t>
  </si>
  <si>
    <t>HORT GREENHOUSE</t>
  </si>
  <si>
    <t>4740</t>
  </si>
  <si>
    <t>ENTOMOLOGY ANNEX</t>
  </si>
  <si>
    <t>6034</t>
  </si>
  <si>
    <t>SAPELO TRAILER G</t>
  </si>
  <si>
    <t>2368</t>
  </si>
  <si>
    <t>VET M SHOP</t>
  </si>
  <si>
    <t>2424</t>
  </si>
  <si>
    <t>HORT GREENHOUSE-2</t>
  </si>
  <si>
    <t>2509</t>
  </si>
  <si>
    <t>SAW MILL SHED FRS</t>
  </si>
  <si>
    <t>2532</t>
  </si>
  <si>
    <t>WEIR INSTRUMT BLDG</t>
  </si>
  <si>
    <t>2623</t>
  </si>
  <si>
    <t>LINDSEY HOPKINS IN</t>
  </si>
  <si>
    <t>2670</t>
  </si>
  <si>
    <t>GOLF MACH STOR</t>
  </si>
  <si>
    <t>1667</t>
  </si>
  <si>
    <t>TOWNS TRACK GRAND</t>
  </si>
  <si>
    <t>1804</t>
  </si>
  <si>
    <t>SMSC MAINT FAC</t>
  </si>
  <si>
    <t>1953</t>
  </si>
  <si>
    <t>HOUSING OCCUPANT STORAGE</t>
  </si>
  <si>
    <t>2212</t>
  </si>
  <si>
    <t>RUSSELL HALL</t>
  </si>
  <si>
    <t>2304</t>
  </si>
  <si>
    <t>PDRC ISOLATION 1</t>
  </si>
  <si>
    <t>2307</t>
  </si>
  <si>
    <t>PDRC HOUSE 2</t>
  </si>
  <si>
    <t>2677</t>
  </si>
  <si>
    <t>SOIL SAMPLE STOR.</t>
  </si>
  <si>
    <t>2857</t>
  </si>
  <si>
    <t>PS BROODING H</t>
  </si>
  <si>
    <t>2959</t>
  </si>
  <si>
    <t>AS B&amp;B C PAVILION</t>
  </si>
  <si>
    <t>3512</t>
  </si>
  <si>
    <t>OFFICE / LAB</t>
  </si>
  <si>
    <t>3940</t>
  </si>
  <si>
    <t>3965</t>
  </si>
  <si>
    <t>EATONTON CTL RSCH</t>
  </si>
  <si>
    <t>4111</t>
  </si>
  <si>
    <t>CALF BARN</t>
  </si>
  <si>
    <t>4483</t>
  </si>
  <si>
    <t>4486</t>
  </si>
  <si>
    <t>ENVIROTRON BG/COOL</t>
  </si>
  <si>
    <t>4558</t>
  </si>
  <si>
    <t>GARDEN TEA HOUSE</t>
  </si>
  <si>
    <t>4613</t>
  </si>
  <si>
    <t>MAIN BARN</t>
  </si>
  <si>
    <t>5040</t>
  </si>
  <si>
    <t>COTTAGE 40</t>
  </si>
  <si>
    <t>5046</t>
  </si>
  <si>
    <t>COTTAGE 46</t>
  </si>
  <si>
    <t>5067</t>
  </si>
  <si>
    <t>KRANNERT BLDG</t>
  </si>
  <si>
    <t>5086</t>
  </si>
  <si>
    <t>BARKULOO CONF CTR</t>
  </si>
  <si>
    <t>5124</t>
  </si>
  <si>
    <t>SEWAGE TREATMENT</t>
  </si>
  <si>
    <t>5868</t>
  </si>
  <si>
    <t>GYMNASIUM</t>
  </si>
  <si>
    <t>LIBRARY, MAIN</t>
  </si>
  <si>
    <t>1039</t>
  </si>
  <si>
    <t>PHAR STG BUILDING</t>
  </si>
  <si>
    <t>1090</t>
  </si>
  <si>
    <t>DRIFTMIER ENG CTRF</t>
  </si>
  <si>
    <t>1111</t>
  </si>
  <si>
    <t>COVERDELL CENTER</t>
  </si>
  <si>
    <t>2303</t>
  </si>
  <si>
    <t>PDRC SHOP</t>
  </si>
  <si>
    <t>2325</t>
  </si>
  <si>
    <t>BTGDN QUONSET HS</t>
  </si>
  <si>
    <t>2505</t>
  </si>
  <si>
    <t>STORAGE HOUSE FRS</t>
  </si>
  <si>
    <t>2524</t>
  </si>
  <si>
    <t>WHITEHALL OFF FRS</t>
  </si>
  <si>
    <t>2546</t>
  </si>
  <si>
    <t>TESTING BLDG FRS</t>
  </si>
  <si>
    <t>2634</t>
  </si>
  <si>
    <t>INTRMURL EQPMT SHD</t>
  </si>
  <si>
    <t>2635</t>
  </si>
  <si>
    <t>LUMPKIN ST 1260 S</t>
  </si>
  <si>
    <t>2908</t>
  </si>
  <si>
    <t>SUS ED CLASS BARN</t>
  </si>
  <si>
    <t>2970</t>
  </si>
  <si>
    <t>INTRA TENNIS PAVIL</t>
  </si>
  <si>
    <t>6313</t>
  </si>
  <si>
    <t>BOAT SHED</t>
  </si>
  <si>
    <t>7108</t>
  </si>
  <si>
    <t>RESIDENCE C COHHTA</t>
  </si>
  <si>
    <t>7536</t>
  </si>
  <si>
    <t>FINE ARTS</t>
  </si>
  <si>
    <t>0672</t>
  </si>
  <si>
    <t>TATE STUDENT CTR</t>
  </si>
  <si>
    <t>0751</t>
  </si>
  <si>
    <t>WRAY NICHOLSON HSE</t>
  </si>
  <si>
    <t>1060</t>
  </si>
  <si>
    <t>ADERHOLD HALL</t>
  </si>
  <si>
    <t>1139</t>
  </si>
  <si>
    <t>SOUTH CAMPUS PRKNG</t>
  </si>
  <si>
    <t>1803</t>
  </si>
  <si>
    <t>SOCCER STADIUM</t>
  </si>
  <si>
    <t>2346</t>
  </si>
  <si>
    <t>HORSESHOE ECOL II</t>
  </si>
  <si>
    <t>2377</t>
  </si>
  <si>
    <t>VET M SWINE FAC 2</t>
  </si>
  <si>
    <t>2411</t>
  </si>
  <si>
    <t>GREENHSE RES P AGY</t>
  </si>
  <si>
    <t>2413</t>
  </si>
  <si>
    <t>SOIL STORAGE BLDG</t>
  </si>
  <si>
    <t>2660</t>
  </si>
  <si>
    <t>GOLF RAIN SHEL 4</t>
  </si>
  <si>
    <t>3667</t>
  </si>
  <si>
    <t>PUMPHOUSE #1</t>
  </si>
  <si>
    <t>4117</t>
  </si>
  <si>
    <t>EQUIP STORAGE</t>
  </si>
  <si>
    <t>4368</t>
  </si>
  <si>
    <t>FOOD PROD INOV/COM</t>
  </si>
  <si>
    <t>4401</t>
  </si>
  <si>
    <t>SUPPORT SRVCS BLDG</t>
  </si>
  <si>
    <t>4701</t>
  </si>
  <si>
    <t>FEED MILL HOUSE</t>
  </si>
  <si>
    <t>4793</t>
  </si>
  <si>
    <t>NATURAL PROD LAB</t>
  </si>
  <si>
    <t>5059</t>
  </si>
  <si>
    <t>HASTINGS BLDG</t>
  </si>
  <si>
    <t>5152</t>
  </si>
  <si>
    <t>PUMP HOUSE AREA 3</t>
  </si>
  <si>
    <t>6069</t>
  </si>
  <si>
    <t>LUMBER AND LAB</t>
  </si>
  <si>
    <t>7201</t>
  </si>
  <si>
    <t>UGG-SIGNATURE BL B</t>
  </si>
  <si>
    <t>8553</t>
  </si>
  <si>
    <t>SBDC COLUMBUS OFF</t>
  </si>
  <si>
    <t>8582</t>
  </si>
  <si>
    <t>MMC PROFESSIONAL PLAZA</t>
  </si>
  <si>
    <t>3486</t>
  </si>
  <si>
    <t>EF SHED</t>
  </si>
  <si>
    <t>3797</t>
  </si>
  <si>
    <t>HQ SUPERNTNDNT RES</t>
  </si>
  <si>
    <t>3944</t>
  </si>
  <si>
    <t>CHICKEN EQP STRG</t>
  </si>
  <si>
    <t>4641</t>
  </si>
  <si>
    <t>ENT GREENHSE CPES</t>
  </si>
  <si>
    <t>4680</t>
  </si>
  <si>
    <t>SAMPLE PREP &amp; DRY</t>
  </si>
  <si>
    <t>4804</t>
  </si>
  <si>
    <t>BOWEN FM: MULE&amp;STG</t>
  </si>
  <si>
    <t>4815</t>
  </si>
  <si>
    <t>ALAPAHA FRS EQ SHD</t>
  </si>
  <si>
    <t>4903</t>
  </si>
  <si>
    <t>GA POULTRY ASSOC</t>
  </si>
  <si>
    <t>5034</t>
  </si>
  <si>
    <t>COTTAGE 34</t>
  </si>
  <si>
    <t>5073</t>
  </si>
  <si>
    <t>SENIOR EMC PAVILN</t>
  </si>
  <si>
    <t>5151</t>
  </si>
  <si>
    <t>WILDLIFE ECOLOGY</t>
  </si>
  <si>
    <t>5168</t>
  </si>
  <si>
    <t>TOMPKINS INN 4H</t>
  </si>
  <si>
    <t>5315</t>
  </si>
  <si>
    <t>CABIN 15</t>
  </si>
  <si>
    <t>5652</t>
  </si>
  <si>
    <t>THE HOLE</t>
  </si>
  <si>
    <t>5660</t>
  </si>
  <si>
    <t>DORMITORY #1</t>
  </si>
  <si>
    <t>5755</t>
  </si>
  <si>
    <t>ANDREWS V&amp;E CENTER</t>
  </si>
  <si>
    <t>6030</t>
  </si>
  <si>
    <t>SAPELO TRAILER R</t>
  </si>
  <si>
    <t>6029</t>
  </si>
  <si>
    <t>GHSE APT PUMP HSE</t>
  </si>
  <si>
    <t>6037</t>
  </si>
  <si>
    <t>SAPELO TRAILER C</t>
  </si>
  <si>
    <t>6317</t>
  </si>
  <si>
    <t>CHEMICAL STG FAC</t>
  </si>
  <si>
    <t>7054</t>
  </si>
  <si>
    <t>SBDC  AUGUSTA OFF</t>
  </si>
  <si>
    <t>0043</t>
  </si>
  <si>
    <t>LAW SCHOOL</t>
  </si>
  <si>
    <t>0753</t>
  </si>
  <si>
    <t>WNP 290</t>
  </si>
  <si>
    <t>1061</t>
  </si>
  <si>
    <t>MILLER PLANT SCI</t>
  </si>
  <si>
    <t>1640</t>
  </si>
  <si>
    <t>GEORGIA CENTER C.E</t>
  </si>
  <si>
    <t>1921</t>
  </si>
  <si>
    <t>UNIV CHILDCARE CTR</t>
  </si>
  <si>
    <t>2636</t>
  </si>
  <si>
    <t>LUMPKIN ST 1280 S</t>
  </si>
  <si>
    <t>3201</t>
  </si>
  <si>
    <t>JPC OFFICE/HH/GH</t>
  </si>
  <si>
    <t>3922</t>
  </si>
  <si>
    <t>OIL STORAGE HOUSE</t>
  </si>
  <si>
    <t>4304</t>
  </si>
  <si>
    <t>TURF RPZ</t>
  </si>
  <si>
    <t>4389</t>
  </si>
  <si>
    <t>SUN-RAIN SHELTER</t>
  </si>
  <si>
    <t>4434</t>
  </si>
  <si>
    <t>WESTBROOK TOOL SHD</t>
  </si>
  <si>
    <t>4619</t>
  </si>
  <si>
    <t>WEED CONTROL GH HH</t>
  </si>
  <si>
    <t>4648</t>
  </si>
  <si>
    <t>SEED DRYING HOUSE</t>
  </si>
  <si>
    <t>4653</t>
  </si>
  <si>
    <t>ENG TOBACCO BARN</t>
  </si>
  <si>
    <t>4800</t>
  </si>
  <si>
    <t>RDC PIVOT EQUIP SH</t>
  </si>
  <si>
    <t>4833</t>
  </si>
  <si>
    <t>ALAPAHA: PUMP HOUS</t>
  </si>
  <si>
    <t>5310</t>
  </si>
  <si>
    <t>CABIN 10</t>
  </si>
  <si>
    <t>5312</t>
  </si>
  <si>
    <t>CABIN 12</t>
  </si>
  <si>
    <t>5866</t>
  </si>
  <si>
    <t>WHITE HOUSE</t>
  </si>
  <si>
    <t>2435</t>
  </si>
  <si>
    <t>UGAPD STORAGE</t>
  </si>
  <si>
    <t>2542</t>
  </si>
  <si>
    <t>PUMP HOUSE - 2</t>
  </si>
  <si>
    <t>2570</t>
  </si>
  <si>
    <t>GREENHOUSE C WH</t>
  </si>
  <si>
    <t>2614</t>
  </si>
  <si>
    <t>LEARNING ALLY</t>
  </si>
  <si>
    <t>3127</t>
  </si>
  <si>
    <t>DS SILO 1</t>
  </si>
  <si>
    <t>6354</t>
  </si>
  <si>
    <t>MORGAN LAB BLDG</t>
  </si>
  <si>
    <t>7510</t>
  </si>
  <si>
    <t>LIBRARY</t>
  </si>
  <si>
    <t>0668</t>
  </si>
  <si>
    <t>TATE EXPANSION '09</t>
  </si>
  <si>
    <t>0758</t>
  </si>
  <si>
    <t>FMD NORTH</t>
  </si>
  <si>
    <t>1044</t>
  </si>
  <si>
    <t>FOREST RESOURCES-3</t>
  </si>
  <si>
    <t>1046</t>
  </si>
  <si>
    <t>FOREST RESOURCES-4</t>
  </si>
  <si>
    <t>1937</t>
  </si>
  <si>
    <t>152 GILMORE CIRCLE</t>
  </si>
  <si>
    <t>1945</t>
  </si>
  <si>
    <t>HSC-HOUSING BLDG L</t>
  </si>
  <si>
    <t>0270</t>
  </si>
  <si>
    <t>PAYNE HALL</t>
  </si>
  <si>
    <t>0632</t>
  </si>
  <si>
    <t>LUSTRAT HOUSE</t>
  </si>
  <si>
    <t>1003</t>
  </si>
  <si>
    <t>PHYSICS</t>
  </si>
  <si>
    <t>1022</t>
  </si>
  <si>
    <t>FOOD PROCESS LAB</t>
  </si>
  <si>
    <t>1670</t>
  </si>
  <si>
    <t>TENNIS HALL FAME</t>
  </si>
  <si>
    <t>1947</t>
  </si>
  <si>
    <t>211 KENNY RD</t>
  </si>
  <si>
    <t>1951</t>
  </si>
  <si>
    <t>219 KENNY RD</t>
  </si>
  <si>
    <t>2001</t>
  </si>
  <si>
    <t>MARGARET HALL</t>
  </si>
  <si>
    <t>2120</t>
  </si>
  <si>
    <t>LAB OF ARCHAEOLOGY</t>
  </si>
  <si>
    <t>2340</t>
  </si>
  <si>
    <t>PDRC ISOLATION 4</t>
  </si>
  <si>
    <t>2428</t>
  </si>
  <si>
    <t>CROP &amp; SOIL GH</t>
  </si>
  <si>
    <t>2585</t>
  </si>
  <si>
    <t>WHITEHALL OFF COMPLEX</t>
  </si>
  <si>
    <t>3770</t>
  </si>
  <si>
    <t>HQ PMP HS SUPR RES</t>
  </si>
  <si>
    <t>4309</t>
  </si>
  <si>
    <t>PESTICIDE CONTAIN.</t>
  </si>
  <si>
    <t>4604</t>
  </si>
  <si>
    <t>HORTICULTURE BLDG</t>
  </si>
  <si>
    <t>4607</t>
  </si>
  <si>
    <t>PLANT SCI - TIFTON</t>
  </si>
  <si>
    <t>4704</t>
  </si>
  <si>
    <t>CORN CRIB</t>
  </si>
  <si>
    <t>4948</t>
  </si>
  <si>
    <t>ENTOM EQ STG SHLTR</t>
  </si>
  <si>
    <t>5062</t>
  </si>
  <si>
    <t>GA POWER BLDG</t>
  </si>
  <si>
    <t>5089</t>
  </si>
  <si>
    <t>5654</t>
  </si>
  <si>
    <t>BRTN-4H DRMS 3A&amp;3B</t>
  </si>
  <si>
    <t>5910</t>
  </si>
  <si>
    <t>HAMPTN FRM:MULTI P</t>
  </si>
  <si>
    <t>6090</t>
  </si>
  <si>
    <t>GARDENER COTTAGE S</t>
  </si>
  <si>
    <t>6104</t>
  </si>
  <si>
    <t>B.I.R.L.&amp;CNTR (RH)</t>
  </si>
  <si>
    <t>DEMOSTHENIAN HALL</t>
  </si>
  <si>
    <t>WADDEL HALL</t>
  </si>
  <si>
    <t>ONE PRESS PLACE</t>
  </si>
  <si>
    <t>1020</t>
  </si>
  <si>
    <t>FOOD SCIENCE</t>
  </si>
  <si>
    <t>1082</t>
  </si>
  <si>
    <t>WILDLIFE HEALTH</t>
  </si>
  <si>
    <t>1504</t>
  </si>
  <si>
    <t>LIVEST INS ARENA</t>
  </si>
  <si>
    <t>1514</t>
  </si>
  <si>
    <t>E V VANDIVER HALL</t>
  </si>
  <si>
    <t>1633</t>
  </si>
  <si>
    <t>V T M CAR WASH</t>
  </si>
  <si>
    <t>1656</t>
  </si>
  <si>
    <t>COBB HOUSE</t>
  </si>
  <si>
    <t>1942</t>
  </si>
  <si>
    <t>HSC-HOUSING BLDG H</t>
  </si>
  <si>
    <t>2315</t>
  </si>
  <si>
    <t>PDRC TECH SERVICES</t>
  </si>
  <si>
    <t>2378</t>
  </si>
  <si>
    <t>VET M SWINE FAC 3</t>
  </si>
  <si>
    <t>2568</t>
  </si>
  <si>
    <t>TRACTOR SHED FRS</t>
  </si>
  <si>
    <t>3051</t>
  </si>
  <si>
    <t>HORT WAREHOUSE</t>
  </si>
  <si>
    <t>3151</t>
  </si>
  <si>
    <t>PDRC COMPOSTING</t>
  </si>
  <si>
    <t>3215</t>
  </si>
  <si>
    <t>JPC HYDRAL LAB</t>
  </si>
  <si>
    <t>3424</t>
  </si>
  <si>
    <t>HIGH SKEET HOUSE</t>
  </si>
  <si>
    <t>3909</t>
  </si>
  <si>
    <t>STORAGE BARN 1</t>
  </si>
  <si>
    <t>4559</t>
  </si>
  <si>
    <t>TURF SCIENCE RAINOUT SHELTER</t>
  </si>
  <si>
    <t>4774</t>
  </si>
  <si>
    <t>PLT PATH HDHSE LAB</t>
  </si>
  <si>
    <t>4851</t>
  </si>
  <si>
    <t>RES. ATTAPULGUS 2</t>
  </si>
  <si>
    <t>5018</t>
  </si>
  <si>
    <t>COTTAGE 18</t>
  </si>
  <si>
    <t>5063</t>
  </si>
  <si>
    <t>CALLAWAY BLDG</t>
  </si>
  <si>
    <t>5154</t>
  </si>
  <si>
    <t>EQUIP STORG SHELT</t>
  </si>
  <si>
    <t>5157</t>
  </si>
  <si>
    <t>SARAH HUFF BATH HS</t>
  </si>
  <si>
    <t>5163</t>
  </si>
  <si>
    <t>JOHNSON BARN</t>
  </si>
  <si>
    <t>3535</t>
  </si>
  <si>
    <t>GA MTN EQUIP STORG</t>
  </si>
  <si>
    <t>3677</t>
  </si>
  <si>
    <t>EQUIPMENT STRG SHELTER</t>
  </si>
  <si>
    <t>4706</t>
  </si>
  <si>
    <t>AN SCI NUTRIT BARN</t>
  </si>
  <si>
    <t>4757</t>
  </si>
  <si>
    <t>AQUACULTURE HDQT</t>
  </si>
  <si>
    <t>5014</t>
  </si>
  <si>
    <t>COTTAGE 14</t>
  </si>
  <si>
    <t>5017</t>
  </si>
  <si>
    <t>COTTAGE 17</t>
  </si>
  <si>
    <t>5053</t>
  </si>
  <si>
    <t>COTTAGE 53</t>
  </si>
  <si>
    <t>5093</t>
  </si>
  <si>
    <t>PAVILION POOL 2</t>
  </si>
  <si>
    <t>5326</t>
  </si>
  <si>
    <t>PAVILION 4</t>
  </si>
  <si>
    <t>5663</t>
  </si>
  <si>
    <t>STAFF LOUNGE</t>
  </si>
  <si>
    <t>5706</t>
  </si>
  <si>
    <t>MAIN OFFICE BLDG</t>
  </si>
  <si>
    <t>5976</t>
  </si>
  <si>
    <t>BLUEBERRY EQ SHLTR</t>
  </si>
  <si>
    <t>6024</t>
  </si>
  <si>
    <t>AZALEA STORAGE</t>
  </si>
  <si>
    <t>0046</t>
  </si>
  <si>
    <t>CALDWELL HALL</t>
  </si>
  <si>
    <t>6101</t>
  </si>
  <si>
    <t>LAB HOOD BLDG</t>
  </si>
  <si>
    <t>6318</t>
  </si>
  <si>
    <t>CUSTODIAL BLDG</t>
  </si>
  <si>
    <t>BISHOP HOUSE</t>
  </si>
  <si>
    <t>2208</t>
  </si>
  <si>
    <t>LIPSCOMB HALL</t>
  </si>
  <si>
    <t>0150</t>
  </si>
  <si>
    <t>N CAM CHILLER BLDG</t>
  </si>
  <si>
    <t>0669</t>
  </si>
  <si>
    <t>TATE CNTR PRK DCK</t>
  </si>
  <si>
    <t>1038</t>
  </si>
  <si>
    <t>PHARMACY SOUTH</t>
  </si>
  <si>
    <t>2337</t>
  </si>
  <si>
    <t>BTGDN DAY CHAPEL</t>
  </si>
  <si>
    <t>2434</t>
  </si>
  <si>
    <t>RSCH STORES ADMIN</t>
  </si>
  <si>
    <t>2495</t>
  </si>
  <si>
    <t>THOMAS TEXTILE</t>
  </si>
  <si>
    <t>2501</t>
  </si>
  <si>
    <t>WHITEHALL HEADQTR</t>
  </si>
  <si>
    <t>3440</t>
  </si>
  <si>
    <t>DB SWINE FACILITY OFFICE</t>
  </si>
  <si>
    <t>3671</t>
  </si>
  <si>
    <t>REDBUD STOR BLDG</t>
  </si>
  <si>
    <t>3757</t>
  </si>
  <si>
    <t>FRS QUONSET HUT</t>
  </si>
  <si>
    <t>4770</t>
  </si>
  <si>
    <t>HORT STORAGE</t>
  </si>
  <si>
    <t>4807</t>
  </si>
  <si>
    <t>5041</t>
  </si>
  <si>
    <t>COTTAGE 41</t>
  </si>
  <si>
    <t>5081</t>
  </si>
  <si>
    <t>RESIDENT JENKINS</t>
  </si>
  <si>
    <t>5129</t>
  </si>
  <si>
    <t>STAFF HOUSE 1</t>
  </si>
  <si>
    <t>5147</t>
  </si>
  <si>
    <t>WOODRUFF AQUA IV</t>
  </si>
  <si>
    <t>5673</t>
  </si>
  <si>
    <t>BURTON- STAFF DORM</t>
  </si>
  <si>
    <t>4372</t>
  </si>
  <si>
    <t>SPC TRAINING CTR</t>
  </si>
  <si>
    <t>4501</t>
  </si>
  <si>
    <t>BLEDSOE SERVICE BG</t>
  </si>
  <si>
    <t>4651</t>
  </si>
  <si>
    <t>TOBACCO PACK HOUSE</t>
  </si>
  <si>
    <t>4744</t>
  </si>
  <si>
    <t>LAYER HOUSE(ENT.)</t>
  </si>
  <si>
    <t>2419</t>
  </si>
  <si>
    <t>CCRC</t>
  </si>
  <si>
    <t>2502</t>
  </si>
  <si>
    <t>WELL HOUSE FRS</t>
  </si>
  <si>
    <t>2559</t>
  </si>
  <si>
    <t>PUMPHOUSE-WHITEHAL</t>
  </si>
  <si>
    <t>2586</t>
  </si>
  <si>
    <t>WHITEHALL EQ SHLTR</t>
  </si>
  <si>
    <t>1685</t>
  </si>
  <si>
    <t>FOLEY BASEBALL STA</t>
  </si>
  <si>
    <t>2262</t>
  </si>
  <si>
    <t>BRANDON OAKS V</t>
  </si>
  <si>
    <t>2328</t>
  </si>
  <si>
    <t>BTGDN ADMIN HQTR</t>
  </si>
  <si>
    <t>2910</t>
  </si>
  <si>
    <t>AS WELLHSE WH</t>
  </si>
  <si>
    <t>3271</t>
  </si>
  <si>
    <t>SAMPLE PROC &amp; STRG</t>
  </si>
  <si>
    <t>3456</t>
  </si>
  <si>
    <t>DB SWINE FARROWING BLDG</t>
  </si>
  <si>
    <t>3511</t>
  </si>
  <si>
    <t>DWELLING</t>
  </si>
  <si>
    <t>3517</t>
  </si>
  <si>
    <t>TOOL STORAGE SHED</t>
  </si>
  <si>
    <t>3939</t>
  </si>
  <si>
    <t>PEANUT DRYING FAC</t>
  </si>
  <si>
    <t>4834</t>
  </si>
  <si>
    <t>ALAPAHA:MULTI USE</t>
  </si>
  <si>
    <t>5710</t>
  </si>
  <si>
    <t>BRIDAL COTTAGE</t>
  </si>
  <si>
    <t>5858</t>
  </si>
  <si>
    <t>5992</t>
  </si>
  <si>
    <t>VOVRC HEADQUARTERS</t>
  </si>
  <si>
    <t>6071</t>
  </si>
  <si>
    <t>AUTO SHOP</t>
  </si>
  <si>
    <t>SCHOOL OF SOCIAL WORK</t>
  </si>
  <si>
    <t>1246</t>
  </si>
  <si>
    <t>FAMILY SCI CTR I</t>
  </si>
  <si>
    <t>1693</t>
  </si>
  <si>
    <t>GA MUS OF ART PVAC</t>
  </si>
  <si>
    <t>1746</t>
  </si>
  <si>
    <t>ADS HAY BARN</t>
  </si>
  <si>
    <t>2213</t>
  </si>
  <si>
    <t>BRUMBY HALL</t>
  </si>
  <si>
    <t>2503</t>
  </si>
  <si>
    <t>TIN BARN FRS</t>
  </si>
  <si>
    <t>2531</t>
  </si>
  <si>
    <t>QUONSET HUT 2</t>
  </si>
  <si>
    <t>2548</t>
  </si>
  <si>
    <t>STRAGE HOUSE FRS-4</t>
  </si>
  <si>
    <t>2856</t>
  </si>
  <si>
    <t>PS LAYING-BREED G</t>
  </si>
  <si>
    <t>3132</t>
  </si>
  <si>
    <t>DS COMMODITY BARN</t>
  </si>
  <si>
    <t>3154</t>
  </si>
  <si>
    <t>POLE BARN EQ STRG</t>
  </si>
  <si>
    <t>6091</t>
  </si>
  <si>
    <t>GARDENR COTT UTL S</t>
  </si>
  <si>
    <t>6369</t>
  </si>
  <si>
    <t>AEL RSCH UTILITY</t>
  </si>
  <si>
    <t>6385</t>
  </si>
  <si>
    <t>WILD ANIMAL FAC</t>
  </si>
  <si>
    <t>6503</t>
  </si>
  <si>
    <t>DIRECTOR RESIDENCE</t>
  </si>
  <si>
    <t>7066</t>
  </si>
  <si>
    <t>SBDC GAINESVILLE OFFICE</t>
  </si>
  <si>
    <t>7106</t>
  </si>
  <si>
    <t>GARAGE &amp; STORAGE</t>
  </si>
  <si>
    <t>0670</t>
  </si>
  <si>
    <t>MEMORIAL HALL</t>
  </si>
  <si>
    <t>2121</t>
  </si>
  <si>
    <t>ROCK EAGLE WAREHS</t>
  </si>
  <si>
    <t>2433</t>
  </si>
  <si>
    <t>LIQ WASTE STORAGE</t>
  </si>
  <si>
    <t>2440</t>
  </si>
  <si>
    <t>LAKE HERRICK PAVLN</t>
  </si>
  <si>
    <t>2651</t>
  </si>
  <si>
    <t>GOLF CART MAINT.</t>
  </si>
  <si>
    <t>3039</t>
  </si>
  <si>
    <t>HORT FARM GH #5</t>
  </si>
  <si>
    <t>4622</t>
  </si>
  <si>
    <t>PAT NEMATOL GH</t>
  </si>
  <si>
    <t>4698</t>
  </si>
  <si>
    <t>MACHINE SHED</t>
  </si>
  <si>
    <t>4858</t>
  </si>
  <si>
    <t>ATTAPULG RSCH CNTR</t>
  </si>
  <si>
    <t>5006</t>
  </si>
  <si>
    <t>COTTAGE 6</t>
  </si>
  <si>
    <t>5036</t>
  </si>
  <si>
    <t>COTTAGE 36</t>
  </si>
  <si>
    <t>5050</t>
  </si>
  <si>
    <t>COTTAGE 50</t>
  </si>
  <si>
    <t>5088</t>
  </si>
  <si>
    <t>6353</t>
  </si>
  <si>
    <t>MORGAN OFF BLDG</t>
  </si>
  <si>
    <t>7105</t>
  </si>
  <si>
    <t>COHUTTA HATCH LAB</t>
  </si>
  <si>
    <t>7540</t>
  </si>
  <si>
    <t>NOAA BUILDING</t>
  </si>
  <si>
    <t>3455</t>
  </si>
  <si>
    <t>DB SWINE FARROWING NURS 1</t>
  </si>
  <si>
    <t>3501</t>
  </si>
  <si>
    <t>ADMINISTRATION GMB</t>
  </si>
  <si>
    <t>3641</t>
  </si>
  <si>
    <t>STORAGE</t>
  </si>
  <si>
    <t>3672</t>
  </si>
  <si>
    <t>REDBUD HAY BARN</t>
  </si>
  <si>
    <t>3817</t>
  </si>
  <si>
    <t>3821</t>
  </si>
  <si>
    <t>TEST FEED BARN</t>
  </si>
  <si>
    <t>4036</t>
  </si>
  <si>
    <t>SMALL PEN RSCH BRN</t>
  </si>
  <si>
    <t>4789</t>
  </si>
  <si>
    <t>AS COMMODITY BARN</t>
  </si>
  <si>
    <t>4803</t>
  </si>
  <si>
    <t>BOWEN FM:SHED&amp;FERT</t>
  </si>
  <si>
    <t>4866</t>
  </si>
  <si>
    <t>PUMP HOUSE -RES 1</t>
  </si>
  <si>
    <t>4947</t>
  </si>
  <si>
    <t>PONDER FM SECD SHEL</t>
  </si>
  <si>
    <t>5048</t>
  </si>
  <si>
    <t>COTTAGE 48</t>
  </si>
  <si>
    <t>5060</t>
  </si>
  <si>
    <t>HOUSEKEEPING</t>
  </si>
  <si>
    <t>5090</t>
  </si>
  <si>
    <t>OBSERVATION TOWER</t>
  </si>
  <si>
    <t>5096</t>
  </si>
  <si>
    <t>BATH HOUSE PIONEER CAMP</t>
  </si>
  <si>
    <t>5879</t>
  </si>
  <si>
    <t>ROPES STRG SHED</t>
  </si>
  <si>
    <t>6064</t>
  </si>
  <si>
    <t>SHELL HAMMOCK 3</t>
  </si>
  <si>
    <t>7014</t>
  </si>
  <si>
    <t>SKIDAWAY DINING H</t>
  </si>
  <si>
    <t>7024</t>
  </si>
  <si>
    <t>MAR EX WAREHOUSE</t>
  </si>
  <si>
    <t>7514</t>
  </si>
  <si>
    <t>CANOPY SHED</t>
  </si>
  <si>
    <t>7518</t>
  </si>
  <si>
    <t>MARINE OPS STORAGE</t>
  </si>
  <si>
    <t>7526</t>
  </si>
  <si>
    <t>SALTWATER LAB</t>
  </si>
  <si>
    <t>8359</t>
  </si>
  <si>
    <t>DELTA HALL</t>
  </si>
  <si>
    <t>0122</t>
  </si>
  <si>
    <t>NORTH CAMPUS PRKNG</t>
  </si>
  <si>
    <t>1002</t>
  </si>
  <si>
    <t>GEOGRAPHY GEOLOGY</t>
  </si>
  <si>
    <t>1050</t>
  </si>
  <si>
    <t>ENVIRO HEALTH SCI</t>
  </si>
  <si>
    <t>1679</t>
  </si>
  <si>
    <t>MENS TENNIS CLUBHS</t>
  </si>
  <si>
    <t>1905</t>
  </si>
  <si>
    <t>RHODES HALL</t>
  </si>
  <si>
    <t>2240</t>
  </si>
  <si>
    <t>ROGERS ROAD APTS M</t>
  </si>
  <si>
    <t>3114</t>
  </si>
  <si>
    <t>DS HEIFER SHED</t>
  </si>
  <si>
    <t>3115</t>
  </si>
  <si>
    <t>DS FD PROCESS</t>
  </si>
  <si>
    <t>3216</t>
  </si>
  <si>
    <t>JPC DAIRY UNIT</t>
  </si>
  <si>
    <t>3276</t>
  </si>
  <si>
    <t>IRRIGATION PUMP HS</t>
  </si>
  <si>
    <t>3277</t>
  </si>
  <si>
    <t>WELL HOUSE</t>
  </si>
  <si>
    <t>3523</t>
  </si>
  <si>
    <t>3611</t>
  </si>
  <si>
    <t>CATTLE FEED BARN</t>
  </si>
  <si>
    <t>3733</t>
  </si>
  <si>
    <t>GAR 6 ROW POLE BRN</t>
  </si>
  <si>
    <t>3785</t>
  </si>
  <si>
    <t>FRS WELL HSE 2</t>
  </si>
  <si>
    <t>4027</t>
  </si>
  <si>
    <t>POST MORTEM LAB</t>
  </si>
  <si>
    <t>4034</t>
  </si>
  <si>
    <t>ENTOMOL LAB CPES</t>
  </si>
  <si>
    <t>4382</t>
  </si>
  <si>
    <t>COLD STORAGE BLDG</t>
  </si>
  <si>
    <t>4734</t>
  </si>
  <si>
    <t>PESTICIDE STOR C P</t>
  </si>
  <si>
    <t>5011</t>
  </si>
  <si>
    <t>COTTAGE 11</t>
  </si>
  <si>
    <t>5098</t>
  </si>
  <si>
    <t>ADIRONDACK CABINS</t>
  </si>
  <si>
    <t>5165</t>
  </si>
  <si>
    <t>RED HOUSE</t>
  </si>
  <si>
    <t>5707</t>
  </si>
  <si>
    <t>GREENHOUSE 1</t>
  </si>
  <si>
    <t>6088</t>
  </si>
  <si>
    <t>SEARS ROEBUCK RES</t>
  </si>
  <si>
    <t>2538</t>
  </si>
  <si>
    <t>GREENHOUSE B-WH</t>
  </si>
  <si>
    <t>3083</t>
  </si>
  <si>
    <t>VMC FIELD SERV</t>
  </si>
  <si>
    <t>3112</t>
  </si>
  <si>
    <t>DS MATERNITY SHED</t>
  </si>
  <si>
    <t>3122</t>
  </si>
  <si>
    <t>DS PUMP HOUSE 1</t>
  </si>
  <si>
    <t>6352</t>
  </si>
  <si>
    <t>OVEN BLDG</t>
  </si>
  <si>
    <t>6355</t>
  </si>
  <si>
    <t>7543</t>
  </si>
  <si>
    <t>NOAA WAREHOUSE</t>
  </si>
  <si>
    <t>0735</t>
  </si>
  <si>
    <t>BENSON HALL</t>
  </si>
  <si>
    <t>1070</t>
  </si>
  <si>
    <t>VET MED - 1</t>
  </si>
  <si>
    <t>1682</t>
  </si>
  <si>
    <t>VET MED - 5C</t>
  </si>
  <si>
    <t>1701</t>
  </si>
  <si>
    <t>UGA HEALTH CNTR</t>
  </si>
  <si>
    <t>1810</t>
  </si>
  <si>
    <t>SOC CONCESSION STD</t>
  </si>
  <si>
    <t>2000</t>
  </si>
  <si>
    <t>LUCY COBB</t>
  </si>
  <si>
    <t>2117</t>
  </si>
  <si>
    <t>AG SVCS STG BLDG</t>
  </si>
  <si>
    <t>2215</t>
  </si>
  <si>
    <t>CHURCH HALL</t>
  </si>
  <si>
    <t>2347</t>
  </si>
  <si>
    <t>HORSESHOE ECOL BLD</t>
  </si>
  <si>
    <t>2348</t>
  </si>
  <si>
    <t>ECOLOGY GREENHOUSE</t>
  </si>
  <si>
    <t>2390</t>
  </si>
  <si>
    <t>RECORDS STOR FAC 1</t>
  </si>
  <si>
    <t>6087</t>
  </si>
  <si>
    <t>GREENHOUSE APART.</t>
  </si>
  <si>
    <t>6319</t>
  </si>
  <si>
    <t>ELEC SHOP</t>
  </si>
  <si>
    <t>6501</t>
  </si>
  <si>
    <t>WORMSLOE CABIN 1</t>
  </si>
  <si>
    <t>8912</t>
  </si>
  <si>
    <t>OXFORD, BANBURY HS</t>
  </si>
  <si>
    <t>1616</t>
  </si>
  <si>
    <t>FUEL OIL TRANS HSE</t>
  </si>
  <si>
    <t>1913</t>
  </si>
  <si>
    <t>CENTRAL HEATING PLANT</t>
  </si>
  <si>
    <t>1936</t>
  </si>
  <si>
    <t>151 GILMORE CIRCLE</t>
  </si>
  <si>
    <t>2037</t>
  </si>
  <si>
    <t>ADMIN SERV WAREHSE</t>
  </si>
  <si>
    <t>2130</t>
  </si>
  <si>
    <t>BUILDING 2130</t>
  </si>
  <si>
    <t>2301</t>
  </si>
  <si>
    <t>PDRC DIAGNOSTIC</t>
  </si>
  <si>
    <t>2380</t>
  </si>
  <si>
    <t>VET MED FEED STR 2</t>
  </si>
  <si>
    <t>2461</t>
  </si>
  <si>
    <t>BTGDN HD &amp; GRNHS 1</t>
  </si>
  <si>
    <t>2493</t>
  </si>
  <si>
    <t>STRENGTH LAB</t>
  </si>
  <si>
    <t>2496</t>
  </si>
  <si>
    <t>LIBRARY REPOSITORY</t>
  </si>
  <si>
    <t>2558</t>
  </si>
  <si>
    <t>STORAGE SHED-WHALL</t>
  </si>
  <si>
    <t>3050</t>
  </si>
  <si>
    <t>HORT FRM RESIDENCE</t>
  </si>
  <si>
    <t>3274</t>
  </si>
  <si>
    <t>FARM SHOP</t>
  </si>
  <si>
    <t>3673</t>
  </si>
  <si>
    <t>REDBUD STORAGE BAR</t>
  </si>
  <si>
    <t>4553</t>
  </si>
  <si>
    <t>GRDN-LARGE PERGOLA</t>
  </si>
  <si>
    <t>4620</t>
  </si>
  <si>
    <t>PAT GH-HH</t>
  </si>
  <si>
    <t>4755</t>
  </si>
  <si>
    <t>P. PATH MACH SHED</t>
  </si>
  <si>
    <t>4868</t>
  </si>
  <si>
    <t>5029</t>
  </si>
  <si>
    <t>COTTAGE 29</t>
  </si>
  <si>
    <t>5031</t>
  </si>
  <si>
    <t>COTTAGE 31</t>
  </si>
  <si>
    <t>5097</t>
  </si>
  <si>
    <t>PAVILION PIONEER C</t>
  </si>
  <si>
    <t>5153</t>
  </si>
  <si>
    <t>PUMP HOUSE WAT-BRN</t>
  </si>
  <si>
    <t>5662</t>
  </si>
  <si>
    <t>BURTN 4H DINING HL</t>
  </si>
  <si>
    <t>6302</t>
  </si>
  <si>
    <t>ANIMAL HOLD FAC</t>
  </si>
  <si>
    <t>6375</t>
  </si>
  <si>
    <t>RADIOECOLOGY LAB</t>
  </si>
  <si>
    <t>7061</t>
  </si>
  <si>
    <t>OKEFE SWAMP LAB II</t>
  </si>
  <si>
    <t>7508</t>
  </si>
  <si>
    <t>LAUNDRY  BUILDING</t>
  </si>
  <si>
    <t>0049</t>
  </si>
  <si>
    <t>ANTHRO GRN HS</t>
  </si>
  <si>
    <t>1030</t>
  </si>
  <si>
    <t>MARINE SCI - DANCE</t>
  </si>
  <si>
    <t>1058</t>
  </si>
  <si>
    <t>L S FERM PLANT</t>
  </si>
  <si>
    <t>1249</t>
  </si>
  <si>
    <t>FAMILY SCI CTR II</t>
  </si>
  <si>
    <t>2219</t>
  </si>
  <si>
    <t>GLOBAL ENGAGEMENT</t>
  </si>
  <si>
    <t>2224</t>
  </si>
  <si>
    <t>UNIV. VLG-D</t>
  </si>
  <si>
    <t>2309</t>
  </si>
  <si>
    <t>PDRC ISOLATION 2</t>
  </si>
  <si>
    <t>2511</t>
  </si>
  <si>
    <t>GENETICS LAB FRS</t>
  </si>
  <si>
    <t>2575</t>
  </si>
  <si>
    <t>PUMP HOUSE 6 FRS</t>
  </si>
  <si>
    <t>2632</t>
  </si>
  <si>
    <t>INTRAMURAL FLD RR</t>
  </si>
  <si>
    <t>2854</t>
  </si>
  <si>
    <t>PS LAYING-BREED E</t>
  </si>
  <si>
    <t>3038</t>
  </si>
  <si>
    <t>PREFAB STRG BLDG 3</t>
  </si>
  <si>
    <t>3084</t>
  </si>
  <si>
    <t>VMC EQN PERF ARENA</t>
  </si>
  <si>
    <t>3279</t>
  </si>
  <si>
    <t>EQUIP STRG EAST 1</t>
  </si>
  <si>
    <t>3527</t>
  </si>
  <si>
    <t>SECURITY DWELLING</t>
  </si>
  <si>
    <t>3788</t>
  </si>
  <si>
    <t>GAR JOHNNYS WELL</t>
  </si>
  <si>
    <t>4156</t>
  </si>
  <si>
    <t>PDRC SHAVINGS</t>
  </si>
  <si>
    <t>4311</t>
  </si>
  <si>
    <t>RAINOUT SHELTER</t>
  </si>
  <si>
    <t>4601</t>
  </si>
  <si>
    <t>ADMINISTRATION OFF</t>
  </si>
  <si>
    <t>4647</t>
  </si>
  <si>
    <t>POTATO CURING HSE</t>
  </si>
  <si>
    <t>5033</t>
  </si>
  <si>
    <t>COTTAGE 33</t>
  </si>
  <si>
    <t>5308</t>
  </si>
  <si>
    <t>CABIN 8</t>
  </si>
  <si>
    <t>5329</t>
  </si>
  <si>
    <t>PAVILION 3</t>
  </si>
  <si>
    <t>3777</t>
  </si>
  <si>
    <t>FRS AUTO SHOP</t>
  </si>
  <si>
    <t>3841</t>
  </si>
  <si>
    <t>GLDS REDFIELD WELL</t>
  </si>
  <si>
    <t>4466</t>
  </si>
  <si>
    <t>VISITOR HOUSING</t>
  </si>
  <si>
    <t>4644</t>
  </si>
  <si>
    <t>ENTOMOLOGY LAB</t>
  </si>
  <si>
    <t>4696</t>
  </si>
  <si>
    <t>SUPERINTENDNTS CTG</t>
  </si>
  <si>
    <t>4753</t>
  </si>
  <si>
    <t>BLUEBERRY GREENHSE</t>
  </si>
  <si>
    <t>4762</t>
  </si>
  <si>
    <t>PHY PLT BLDG CPES</t>
  </si>
  <si>
    <t>4801</t>
  </si>
  <si>
    <t>BOWEN FM:CTG B-F A</t>
  </si>
  <si>
    <t>4860</t>
  </si>
  <si>
    <t>GEN PURPOSE BARN</t>
  </si>
  <si>
    <t>5078</t>
  </si>
  <si>
    <t>RESIDENT SMITH</t>
  </si>
  <si>
    <t>5664</t>
  </si>
  <si>
    <t>BURTON-4H REC HALL</t>
  </si>
  <si>
    <t>5855</t>
  </si>
  <si>
    <t>DORM 1 &amp; 2</t>
  </si>
  <si>
    <t>5989</t>
  </si>
  <si>
    <t>VOVR FARM WELL HS</t>
  </si>
  <si>
    <t>6366</t>
  </si>
  <si>
    <t>AEL THERM EFF LAB</t>
  </si>
  <si>
    <t>7530</t>
  </si>
  <si>
    <t>RICE HOUSE</t>
  </si>
  <si>
    <t>0023</t>
  </si>
  <si>
    <t>TERRELL HALL</t>
  </si>
  <si>
    <t>1501</t>
  </si>
  <si>
    <t>ANIMAL DAIRY SCI - RHODES CTR</t>
  </si>
  <si>
    <t>1941</t>
  </si>
  <si>
    <t>HSC-HOUSING BLDG G</t>
  </si>
  <si>
    <t>2131</t>
  </si>
  <si>
    <t>CERAMICS</t>
  </si>
  <si>
    <t>7029</t>
  </si>
  <si>
    <t>SOFT SHEL CRAB FAC</t>
  </si>
  <si>
    <t>7089</t>
  </si>
  <si>
    <t>LIVE OAK SQUARE-ATL ALUMNI CTR</t>
  </si>
  <si>
    <t>HODGSON OIL BLDG</t>
  </si>
  <si>
    <t>MEIGS HALL</t>
  </si>
  <si>
    <t>2220</t>
  </si>
  <si>
    <t>SIGMA DELTA TAU S.</t>
  </si>
  <si>
    <t>2231</t>
  </si>
  <si>
    <t>UNIV. VLG-L</t>
  </si>
  <si>
    <t>2257</t>
  </si>
  <si>
    <t>OGLETHORPE DIN COM</t>
  </si>
  <si>
    <t>0113</t>
  </si>
  <si>
    <t>382 E BROAD STREET</t>
  </si>
  <si>
    <t>0640</t>
  </si>
  <si>
    <t>GILBERT HALL</t>
  </si>
  <si>
    <t>1516</t>
  </si>
  <si>
    <t>EAST CAMPUS RES HL</t>
  </si>
  <si>
    <t>2852</t>
  </si>
  <si>
    <t>PS BATTERY HSE C</t>
  </si>
  <si>
    <t>3204</t>
  </si>
  <si>
    <t>JPC MACHINE SHED</t>
  </si>
  <si>
    <t>3425</t>
  </si>
  <si>
    <t>LOW SKEET HOUSE</t>
  </si>
  <si>
    <t>3506</t>
  </si>
  <si>
    <t>WORK CTR / STORAGE</t>
  </si>
  <si>
    <t>3690</t>
  </si>
  <si>
    <t>ANI SCI HAY BARN 4</t>
  </si>
  <si>
    <t>3710</t>
  </si>
  <si>
    <t>HQ METAL SHED</t>
  </si>
  <si>
    <t>3712</t>
  </si>
  <si>
    <t>HQ RED BARN</t>
  </si>
  <si>
    <t>3924</t>
  </si>
  <si>
    <t>4030</t>
  </si>
  <si>
    <t>HANNA FORAGE SHOP</t>
  </si>
  <si>
    <t>5127</t>
  </si>
  <si>
    <t>5146</t>
  </si>
  <si>
    <t>STAFF HSE 423-424</t>
  </si>
  <si>
    <t>5313</t>
  </si>
  <si>
    <t>CABIN 13</t>
  </si>
  <si>
    <t>5324</t>
  </si>
  <si>
    <t>OFFICE</t>
  </si>
  <si>
    <t>5712</t>
  </si>
  <si>
    <t>WASH HOUSE</t>
  </si>
  <si>
    <t>5760</t>
  </si>
  <si>
    <t>HANDI HOUSE STRG</t>
  </si>
  <si>
    <t>4488</t>
  </si>
  <si>
    <t>WESTRBRK N STG BLD</t>
  </si>
  <si>
    <t>4737</t>
  </si>
  <si>
    <t>2375</t>
  </si>
  <si>
    <t>PDRC HOUSE 4</t>
  </si>
  <si>
    <t>2399</t>
  </si>
  <si>
    <t>PDRC INCINERATOR</t>
  </si>
  <si>
    <t>2553</t>
  </si>
  <si>
    <t>NURSERY BUILDING</t>
  </si>
  <si>
    <t>2556</t>
  </si>
  <si>
    <t>FOR UTIL LAB GRN-1</t>
  </si>
  <si>
    <t>2569</t>
  </si>
  <si>
    <t>2600</t>
  </si>
  <si>
    <t>THOMAS ST., SOUTH</t>
  </si>
  <si>
    <t>2633</t>
  </si>
  <si>
    <t>TENNIS CT REST RM</t>
  </si>
  <si>
    <t>2657</t>
  </si>
  <si>
    <t>GOLF RAIN SHEL 1</t>
  </si>
  <si>
    <t>2672</t>
  </si>
  <si>
    <t>GOLF RAIN SHEL 2</t>
  </si>
  <si>
    <t>1688</t>
  </si>
  <si>
    <t>BUTTS-MEHRE HERITAGE HALL EXPA</t>
  </si>
  <si>
    <t>1699</t>
  </si>
  <si>
    <t>PRF ARTS PRKING DK</t>
  </si>
  <si>
    <t>1954</t>
  </si>
  <si>
    <t>HOUSING OCCUPANT STRG - NSCS #</t>
  </si>
  <si>
    <t>2335</t>
  </si>
  <si>
    <t>BTGDN VISITOR CTR</t>
  </si>
  <si>
    <t>2928</t>
  </si>
  <si>
    <t>AS SWINE GESTN</t>
  </si>
  <si>
    <t>3470</t>
  </si>
  <si>
    <t>DB SHEEP FACILITY</t>
  </si>
  <si>
    <t>3786</t>
  </si>
  <si>
    <t>GLDS WELL RED BARN</t>
  </si>
  <si>
    <t>3941</t>
  </si>
  <si>
    <t>EQUIP STORAGE SHED</t>
  </si>
  <si>
    <t>4024</t>
  </si>
  <si>
    <t>SWINE NURSERY 2</t>
  </si>
  <si>
    <t>4499</t>
  </si>
  <si>
    <t>HORT POLY GH 2</t>
  </si>
  <si>
    <t>4560</t>
  </si>
  <si>
    <t>TURF SCI R&amp;E FAC</t>
  </si>
  <si>
    <t>4663</t>
  </si>
  <si>
    <t>BLACK SHANK TOB BR</t>
  </si>
  <si>
    <t>5021</t>
  </si>
  <si>
    <t>COTTAGE 21</t>
  </si>
  <si>
    <t>5057</t>
  </si>
  <si>
    <t>TALMADGE AUDITORIU</t>
  </si>
  <si>
    <t>5913</t>
  </si>
  <si>
    <t>HAMPTN FRM:COM BRN</t>
  </si>
  <si>
    <t>5974</t>
  </si>
  <si>
    <t>BLUEBERRY GH</t>
  </si>
  <si>
    <t>6016</t>
  </si>
  <si>
    <t>SAPELO POWER HSE</t>
  </si>
  <si>
    <t>6022</t>
  </si>
  <si>
    <t>SAPELO TRAILER P</t>
  </si>
  <si>
    <t>PARK HALL</t>
  </si>
  <si>
    <t>CHICOPEE NO.3</t>
  </si>
  <si>
    <t>OLD COLLEGE</t>
  </si>
  <si>
    <t>0290</t>
  </si>
  <si>
    <t>CLARK HOWELL HALL</t>
  </si>
  <si>
    <t>1247</t>
  </si>
  <si>
    <t>C SCHWAB FINANCIAL PLNING CTR</t>
  </si>
  <si>
    <t>1638</t>
  </si>
  <si>
    <t>PRACTICE FLDS STRG</t>
  </si>
  <si>
    <t>1652</t>
  </si>
  <si>
    <t>CHILD DEVEL. LAB</t>
  </si>
  <si>
    <t>2855</t>
  </si>
  <si>
    <t>PS LAYING-BREED F</t>
  </si>
  <si>
    <t>2974</t>
  </si>
  <si>
    <t>REDCOAT BAND TWR</t>
  </si>
  <si>
    <t>3012</t>
  </si>
  <si>
    <t>ENT QUARANTINE LAB</t>
  </si>
  <si>
    <t>3120</t>
  </si>
  <si>
    <t>DS EMBRYO TRANSFER</t>
  </si>
  <si>
    <t>E235</t>
  </si>
  <si>
    <t>Student Center</t>
  </si>
  <si>
    <t>A118</t>
  </si>
  <si>
    <t>Dining Facility</t>
  </si>
  <si>
    <t>2002</t>
  </si>
  <si>
    <t>Darton Villiage South</t>
  </si>
  <si>
    <t>E221</t>
  </si>
  <si>
    <t>Plant Storage</t>
  </si>
  <si>
    <t>E226</t>
  </si>
  <si>
    <t>Library JPL</t>
  </si>
  <si>
    <t>E210</t>
  </si>
  <si>
    <t>President's House (old)</t>
  </si>
  <si>
    <t>I</t>
  </si>
  <si>
    <t>J</t>
  </si>
  <si>
    <t>M</t>
  </si>
  <si>
    <t>G</t>
  </si>
  <si>
    <t>A120</t>
  </si>
  <si>
    <t>100b South Site</t>
  </si>
  <si>
    <t>E231</t>
  </si>
  <si>
    <t>Military Science</t>
  </si>
  <si>
    <t>E</t>
  </si>
  <si>
    <t>E227</t>
  </si>
  <si>
    <t>A117</t>
  </si>
  <si>
    <t>South Hall</t>
  </si>
  <si>
    <t>H</t>
  </si>
  <si>
    <t>E234</t>
  </si>
  <si>
    <t>Early Learning Center</t>
  </si>
  <si>
    <t>A104</t>
  </si>
  <si>
    <t>Wiley Hall</t>
  </si>
  <si>
    <t>C</t>
  </si>
  <si>
    <t>E229</t>
  </si>
  <si>
    <t>HPER Bldg</t>
  </si>
  <si>
    <t>0001</t>
  </si>
  <si>
    <t>A</t>
  </si>
  <si>
    <t>Darton Commons</t>
  </si>
  <si>
    <t>E230</t>
  </si>
  <si>
    <t>Chemical Storage</t>
  </si>
  <si>
    <t>L</t>
  </si>
  <si>
    <t>A122</t>
  </si>
  <si>
    <t>200b North Site</t>
  </si>
  <si>
    <t>E208</t>
  </si>
  <si>
    <t>Daisy Brown (Pres Ofc)</t>
  </si>
  <si>
    <t>A115</t>
  </si>
  <si>
    <t>North Hall</t>
  </si>
  <si>
    <t>E206</t>
  </si>
  <si>
    <t>Orene Hall (Old Dining Hall)</t>
  </si>
  <si>
    <t>E236</t>
  </si>
  <si>
    <t>PE Storage Shed</t>
  </si>
  <si>
    <t>E217</t>
  </si>
  <si>
    <t>Peace Hall (PH)</t>
  </si>
  <si>
    <t>Maint Storerooms</t>
  </si>
  <si>
    <t>A119</t>
  </si>
  <si>
    <t>100a South Site</t>
  </si>
  <si>
    <t>D</t>
  </si>
  <si>
    <t>F</t>
  </si>
  <si>
    <t>E203</t>
  </si>
  <si>
    <t>Simmons (RHS)</t>
  </si>
  <si>
    <t>Paint Shed</t>
  </si>
  <si>
    <t>K</t>
  </si>
  <si>
    <t>E218</t>
  </si>
  <si>
    <t>Albany Municipal Coliseum</t>
  </si>
  <si>
    <t>E228</t>
  </si>
  <si>
    <t>Billy C. Black Building</t>
  </si>
  <si>
    <t>B</t>
  </si>
  <si>
    <t>A116</t>
  </si>
  <si>
    <t>East Hall</t>
  </si>
  <si>
    <t>A121</t>
  </si>
  <si>
    <t>200a North Site</t>
  </si>
  <si>
    <t>Maint Shed</t>
  </si>
  <si>
    <t>E209</t>
  </si>
  <si>
    <t>Sanford (SH)</t>
  </si>
  <si>
    <t>A109</t>
  </si>
  <si>
    <t>Andrews Hall</t>
  </si>
  <si>
    <t>E224</t>
  </si>
  <si>
    <t>J C Reese</t>
  </si>
  <si>
    <t>A105</t>
  </si>
  <si>
    <t>Gibson Hall</t>
  </si>
  <si>
    <t>A123</t>
  </si>
  <si>
    <t>Hall 5</t>
  </si>
  <si>
    <t>E220</t>
  </si>
  <si>
    <t>Staff Services</t>
  </si>
  <si>
    <t>A124</t>
  </si>
  <si>
    <t>Hall 6</t>
  </si>
  <si>
    <t>E215</t>
  </si>
  <si>
    <t>Plant Operations</t>
  </si>
  <si>
    <t>E219</t>
  </si>
  <si>
    <t>Hartnett(CMH)</t>
  </si>
  <si>
    <t>Spivey Hall</t>
  </si>
  <si>
    <t>COOLING TOWER &amp; PUMP HOUSE</t>
  </si>
  <si>
    <t>Laboratory Annex Building</t>
  </si>
  <si>
    <t>Faculty Hall</t>
  </si>
  <si>
    <t>Lucy Huie Hall</t>
  </si>
  <si>
    <t>College of Business</t>
  </si>
  <si>
    <t>500</t>
  </si>
  <si>
    <t>Laker Village Bldg 500</t>
  </si>
  <si>
    <t>SECURITY STATION</t>
  </si>
  <si>
    <t>102</t>
  </si>
  <si>
    <t>Laker Village Pool House</t>
  </si>
  <si>
    <t>300</t>
  </si>
  <si>
    <t>Laker Village Bldg 300</t>
  </si>
  <si>
    <t>Music Education Building</t>
  </si>
  <si>
    <t>Athletics Center</t>
  </si>
  <si>
    <t>0027</t>
  </si>
  <si>
    <t>Irrigation Pump House</t>
  </si>
  <si>
    <t>HOUS</t>
  </si>
  <si>
    <t>Laker Hall</t>
  </si>
  <si>
    <t>Arts &amp; Sciences</t>
  </si>
  <si>
    <t>CSU East - Arbor Hall</t>
  </si>
  <si>
    <t>Edgewater Hall</t>
  </si>
  <si>
    <t>100</t>
  </si>
  <si>
    <t>Laker Village Bldg 100</t>
  </si>
  <si>
    <t>Lecture Hall</t>
  </si>
  <si>
    <t>5000</t>
  </si>
  <si>
    <t>Laker Village 5000</t>
  </si>
  <si>
    <t>600</t>
  </si>
  <si>
    <t>Laker Village Bldg 600</t>
  </si>
  <si>
    <t>Facilities Management</t>
  </si>
  <si>
    <t>Lakeview Discovery &amp; Science</t>
  </si>
  <si>
    <t>Laker Village Bldg 1000</t>
  </si>
  <si>
    <t>Student Activities Center</t>
  </si>
  <si>
    <t>CSU East Trammell Rd</t>
  </si>
  <si>
    <t>101</t>
  </si>
  <si>
    <t>Laker Village Club House</t>
  </si>
  <si>
    <t>Clayton Hall</t>
  </si>
  <si>
    <t>CSU East - Woodlands Hall</t>
  </si>
  <si>
    <t>400</t>
  </si>
  <si>
    <t>Laker Village Bldg 400</t>
  </si>
  <si>
    <t>4000</t>
  </si>
  <si>
    <t>Laker Village Bldg 4000</t>
  </si>
  <si>
    <t>Library</t>
  </si>
  <si>
    <t>3000</t>
  </si>
  <si>
    <t>Laker Village Bldg 3000</t>
  </si>
  <si>
    <t>Harry S. Downs Center</t>
  </si>
  <si>
    <t>103</t>
  </si>
  <si>
    <t>Laker Village Maintenance Bldg</t>
  </si>
  <si>
    <t>700</t>
  </si>
  <si>
    <t>Laker Village Bldg 700</t>
  </si>
  <si>
    <t>F006</t>
  </si>
  <si>
    <t>Fayette County Instructnl Site</t>
  </si>
  <si>
    <t>200</t>
  </si>
  <si>
    <t>Laker Village Bldg 200</t>
  </si>
  <si>
    <t>800</t>
  </si>
  <si>
    <t>Laker Village Bldg 800</t>
  </si>
  <si>
    <t>900</t>
  </si>
  <si>
    <t>Laker Village Bldg 900</t>
  </si>
  <si>
    <t>Laker Village Bldg 2000</t>
  </si>
  <si>
    <t>Magnolia Hall</t>
  </si>
  <si>
    <t>James M. Baker University Ctr.</t>
  </si>
  <si>
    <t>005G</t>
  </si>
  <si>
    <t>Softball Dougout Home</t>
  </si>
  <si>
    <t>RICHARDS HALL</t>
  </si>
  <si>
    <t>017A</t>
  </si>
  <si>
    <t>PLANT OPERATIONS ANNEX</t>
  </si>
  <si>
    <t>0846</t>
  </si>
  <si>
    <t>Broadway 1019, Unit 5</t>
  </si>
  <si>
    <t>0070</t>
  </si>
  <si>
    <t>0854</t>
  </si>
  <si>
    <t>Visiting Faculty Apartments RP</t>
  </si>
  <si>
    <t>055C</t>
  </si>
  <si>
    <t>Maryland Court 4 A &amp; B</t>
  </si>
  <si>
    <t>0860</t>
  </si>
  <si>
    <t>Front Ave 900, Sol Loeb</t>
  </si>
  <si>
    <t>Tucker Hall</t>
  </si>
  <si>
    <t>Illges Hall</t>
  </si>
  <si>
    <t>001A</t>
  </si>
  <si>
    <t>RICHARDS HALL ADDITION</t>
  </si>
  <si>
    <t>005C</t>
  </si>
  <si>
    <t>Base Ball Dougout Home</t>
  </si>
  <si>
    <t>LeNoir Hall Annex</t>
  </si>
  <si>
    <t>WOODRUFF GYMNASIUM</t>
  </si>
  <si>
    <t>0795</t>
  </si>
  <si>
    <t>Student Recreation Center</t>
  </si>
  <si>
    <t>Soccer Complex</t>
  </si>
  <si>
    <t>075V</t>
  </si>
  <si>
    <t>BUILDING V-CRTYD 1N</t>
  </si>
  <si>
    <t>Schuster Student Success Cntr</t>
  </si>
  <si>
    <t>0847</t>
  </si>
  <si>
    <t>Broadway 1019, Unit 4</t>
  </si>
  <si>
    <t>DILLINGHAM</t>
  </si>
  <si>
    <t>075B</t>
  </si>
  <si>
    <t>BUILDING B-CRTYD 1</t>
  </si>
  <si>
    <t>The Livery</t>
  </si>
  <si>
    <t>0770</t>
  </si>
  <si>
    <t>CUNNINGHAM CONFERENCE CTR</t>
  </si>
  <si>
    <t>Broadway 1002</t>
  </si>
  <si>
    <t>Jordan Hall</t>
  </si>
  <si>
    <t>055I</t>
  </si>
  <si>
    <t>Maryland Circle 3658</t>
  </si>
  <si>
    <t>0901</t>
  </si>
  <si>
    <t>Golf Studio</t>
  </si>
  <si>
    <t>0710</t>
  </si>
  <si>
    <t>Lumpkin, Frank G. Jr Center</t>
  </si>
  <si>
    <t>0815</t>
  </si>
  <si>
    <t>Front Ave 933, Seaboard Depot</t>
  </si>
  <si>
    <t>0870</t>
  </si>
  <si>
    <t>Frank Brown Hall</t>
  </si>
  <si>
    <t>005D</t>
  </si>
  <si>
    <t>Base Ball Dougout Visitors</t>
  </si>
  <si>
    <t>0791</t>
  </si>
  <si>
    <t>Intermural Field Storage Build</t>
  </si>
  <si>
    <t>Woodall Hall</t>
  </si>
  <si>
    <t>LeNoir Hall</t>
  </si>
  <si>
    <t>055J</t>
  </si>
  <si>
    <t>Maryland Circle 3660</t>
  </si>
  <si>
    <t>0811</t>
  </si>
  <si>
    <t>University Theatre, RiverPark</t>
  </si>
  <si>
    <t>910</t>
  </si>
  <si>
    <t>Flat Rock Studios</t>
  </si>
  <si>
    <t>PRO SHOP</t>
  </si>
  <si>
    <t>Coca-Cola Space Science Center</t>
  </si>
  <si>
    <t>017E</t>
  </si>
  <si>
    <t>Transportation Building</t>
  </si>
  <si>
    <t>0730</t>
  </si>
  <si>
    <t>RANKIN BUILDING</t>
  </si>
  <si>
    <t>075F</t>
  </si>
  <si>
    <t>Resident Life  - Dorm CRTYD 1</t>
  </si>
  <si>
    <t>0903</t>
  </si>
  <si>
    <t>Golf Instruction Building</t>
  </si>
  <si>
    <t>005F</t>
  </si>
  <si>
    <t>Press Box Base Ball Field</t>
  </si>
  <si>
    <t>055B</t>
  </si>
  <si>
    <t>Maryland Cirlce 2 A &amp; B</t>
  </si>
  <si>
    <t>0810</t>
  </si>
  <si>
    <t>Corn Center, RiverPark Campus</t>
  </si>
  <si>
    <t>0851</t>
  </si>
  <si>
    <t>Broadway Crossing 25W10 (LOFT)</t>
  </si>
  <si>
    <t>075E</t>
  </si>
  <si>
    <t>BUILDING E-CRTYD 1</t>
  </si>
  <si>
    <t>852</t>
  </si>
  <si>
    <t>OGLETHORPE BLD STUDENT HOUSING</t>
  </si>
  <si>
    <t>005A</t>
  </si>
  <si>
    <t>BASEBALL CONCESSION</t>
  </si>
  <si>
    <t>Synovus Ctr for Commerce Tech</t>
  </si>
  <si>
    <t>716</t>
  </si>
  <si>
    <t>RiverPark Parking Deck</t>
  </si>
  <si>
    <t>055H</t>
  </si>
  <si>
    <t>Maryland Circle 3631</t>
  </si>
  <si>
    <t>0645</t>
  </si>
  <si>
    <t>Soccer Complex Concession</t>
  </si>
  <si>
    <t>Cooper Creek Park</t>
  </si>
  <si>
    <t>0845</t>
  </si>
  <si>
    <t>Broadway 1008</t>
  </si>
  <si>
    <t>0900</t>
  </si>
  <si>
    <t>3001 Macon Road</t>
  </si>
  <si>
    <t>0902</t>
  </si>
  <si>
    <t>Golf Equipment Storage Bld</t>
  </si>
  <si>
    <t>005B</t>
  </si>
  <si>
    <t>CHARLIE MORROW FIELD HOUSE</t>
  </si>
  <si>
    <t>017I</t>
  </si>
  <si>
    <t>Bus Wash Rack</t>
  </si>
  <si>
    <t>Simon Schwob Memorial Library</t>
  </si>
  <si>
    <t>075G</t>
  </si>
  <si>
    <t>RESIDENT LIFE BLDG-COURTYD I</t>
  </si>
  <si>
    <t>075S</t>
  </si>
  <si>
    <t>BUILDING S-CRTYD 1N</t>
  </si>
  <si>
    <t>Stanley Hall</t>
  </si>
  <si>
    <t>0715</t>
  </si>
  <si>
    <t>Parking Deck</t>
  </si>
  <si>
    <t>017C</t>
  </si>
  <si>
    <t>LANDSCAPING SHOP</t>
  </si>
  <si>
    <t>TURNER CENTER CONTINUING ED</t>
  </si>
  <si>
    <t>018B</t>
  </si>
  <si>
    <t>Turner II University Police</t>
  </si>
  <si>
    <t>075U</t>
  </si>
  <si>
    <t>BUILDING U-CRTYD 1N</t>
  </si>
  <si>
    <t>0842</t>
  </si>
  <si>
    <t>Broadway1013</t>
  </si>
  <si>
    <t>055G</t>
  </si>
  <si>
    <t>Maryland Circle 3613</t>
  </si>
  <si>
    <t>075D</t>
  </si>
  <si>
    <t>BUILDING D-CRTYD 1</t>
  </si>
  <si>
    <t>075T</t>
  </si>
  <si>
    <t>BUILDING T-CRTYD 1N</t>
  </si>
  <si>
    <t>Columbus Hall 1019</t>
  </si>
  <si>
    <t>0853</t>
  </si>
  <si>
    <t>GIGLIO BLDG STUDENT HOUSING</t>
  </si>
  <si>
    <t>005J</t>
  </si>
  <si>
    <t>Softball Batting Cage</t>
  </si>
  <si>
    <t>017K</t>
  </si>
  <si>
    <t>Bus Shed 2</t>
  </si>
  <si>
    <t>005E</t>
  </si>
  <si>
    <t>Base Ball Batting Cage</t>
  </si>
  <si>
    <t>005H</t>
  </si>
  <si>
    <t>Softball Dougout Visitors</t>
  </si>
  <si>
    <t>055D</t>
  </si>
  <si>
    <t>Maryland Court 6 A &amp; B</t>
  </si>
  <si>
    <t>Command College (Univ. Ave.)</t>
  </si>
  <si>
    <t>Arnold Hall</t>
  </si>
  <si>
    <t>PLANT OPERATIONS BUILDING</t>
  </si>
  <si>
    <t>017N</t>
  </si>
  <si>
    <t>Bus Shed 3</t>
  </si>
  <si>
    <t>0841</t>
  </si>
  <si>
    <t>Broadway 1011</t>
  </si>
  <si>
    <t>017L</t>
  </si>
  <si>
    <t>Equipment Shed 1</t>
  </si>
  <si>
    <t>DAVIDSON STUDENT CENTER</t>
  </si>
  <si>
    <t>RiverCenter-Performing Arts</t>
  </si>
  <si>
    <t>0830</t>
  </si>
  <si>
    <t>One Arsenal Place, RiverPark</t>
  </si>
  <si>
    <t>0843</t>
  </si>
  <si>
    <t>25th West 10th St</t>
  </si>
  <si>
    <t>055A</t>
  </si>
  <si>
    <t>Maryland Circle 3589</t>
  </si>
  <si>
    <t>P. E. STORAGE</t>
  </si>
  <si>
    <t>Health and Wellness Center</t>
  </si>
  <si>
    <t>0732</t>
  </si>
  <si>
    <t>RANKIN STUDENT HOUSING</t>
  </si>
  <si>
    <t>Shannon Hall</t>
  </si>
  <si>
    <t>Broadway 1006</t>
  </si>
  <si>
    <t>Turner I</t>
  </si>
  <si>
    <t>Rankin Den &amp; Dining</t>
  </si>
  <si>
    <t>Howard Hall</t>
  </si>
  <si>
    <t>0733</t>
  </si>
  <si>
    <t>RANKIN EVENTS OFFICE, 13-10TH</t>
  </si>
  <si>
    <t>006A</t>
  </si>
  <si>
    <t>DAVIDSON STUDENT CTR. ADDITION</t>
  </si>
  <si>
    <t>017J</t>
  </si>
  <si>
    <t>Bus Shed 1</t>
  </si>
  <si>
    <t>017D</t>
  </si>
  <si>
    <t>TOOL SHED</t>
  </si>
  <si>
    <t>646</t>
  </si>
  <si>
    <t>Soccer Press Box</t>
  </si>
  <si>
    <t>075A</t>
  </si>
  <si>
    <t>BUILDING A-CRTYD 1</t>
  </si>
  <si>
    <t>0675</t>
  </si>
  <si>
    <t>Clearview Hall Student Housing</t>
  </si>
  <si>
    <t>International House</t>
  </si>
  <si>
    <t>017H</t>
  </si>
  <si>
    <t>Central Receiving</t>
  </si>
  <si>
    <t>017M</t>
  </si>
  <si>
    <t>Equipment Shed 2</t>
  </si>
  <si>
    <t>055E</t>
  </si>
  <si>
    <t>Maryland Circle 3 A &amp; B</t>
  </si>
  <si>
    <t>0695</t>
  </si>
  <si>
    <t>LINDSEY MOCK PAVILION--CAMPUS</t>
  </si>
  <si>
    <t>000E</t>
  </si>
  <si>
    <t>Maryland Circle 3629</t>
  </si>
  <si>
    <t>Lynn Haven, Harris County</t>
  </si>
  <si>
    <t>055F</t>
  </si>
  <si>
    <t>Maryland Court 5 A &amp; B</t>
  </si>
  <si>
    <t>005I</t>
  </si>
  <si>
    <t>Softball Press Box</t>
  </si>
  <si>
    <t>075C</t>
  </si>
  <si>
    <t>BUILDING C-CRTYD 1</t>
  </si>
  <si>
    <t>0820</t>
  </si>
  <si>
    <t>Carpenters Building, RiverPark</t>
  </si>
  <si>
    <t>RiverPark C-Store</t>
  </si>
  <si>
    <t>PRINT SHOP</t>
  </si>
  <si>
    <t>0435</t>
  </si>
  <si>
    <t>KID/YEARLING BARN</t>
  </si>
  <si>
    <t>0440</t>
  </si>
  <si>
    <t>0470</t>
  </si>
  <si>
    <t>GOAT DAIRY</t>
  </si>
  <si>
    <t>0360</t>
  </si>
  <si>
    <t>HEADHOUSE #2</t>
  </si>
  <si>
    <t>FACULTY DUPLEX #2</t>
  </si>
  <si>
    <t>0382</t>
  </si>
  <si>
    <t>0415</t>
  </si>
  <si>
    <t>HOME-EC LAB</t>
  </si>
  <si>
    <t>0330</t>
  </si>
  <si>
    <t>POULTRY RESEARCH</t>
  </si>
  <si>
    <t>0407</t>
  </si>
  <si>
    <t>SWEET POTATO SHED</t>
  </si>
  <si>
    <t>0520</t>
  </si>
  <si>
    <t>COMPUTER TECHNOLOGY/MATHEMATIC</t>
  </si>
  <si>
    <t>0530</t>
  </si>
  <si>
    <t>SEWER LIFT STATION</t>
  </si>
  <si>
    <t>0550</t>
  </si>
  <si>
    <t>WC 3</t>
  </si>
  <si>
    <t>FACULTY DUPLEX #1</t>
  </si>
  <si>
    <t>0535</t>
  </si>
  <si>
    <t>SEWER SEPARATOR</t>
  </si>
  <si>
    <t>HUNT INFIRMARY</t>
  </si>
  <si>
    <t>GANO CO-OP ANNEX</t>
  </si>
  <si>
    <t>FACULTY HSE UNIV DR</t>
  </si>
  <si>
    <t>CARNEGIE ADMIN</t>
  </si>
  <si>
    <t>0305</t>
  </si>
  <si>
    <t>STORAGE SHED-MAINT</t>
  </si>
  <si>
    <t>0390</t>
  </si>
  <si>
    <t>IMPLEMENT SHED #1</t>
  </si>
  <si>
    <t>0540</t>
  </si>
  <si>
    <t>WC 5</t>
  </si>
  <si>
    <t>TROUP ADMINISTRATION</t>
  </si>
  <si>
    <t>0340</t>
  </si>
  <si>
    <t>PLANT SCI STORAGE</t>
  </si>
  <si>
    <t>BISHOP MASS COMM</t>
  </si>
  <si>
    <t>0370</t>
  </si>
  <si>
    <t>RES GREENHOUSE #6</t>
  </si>
  <si>
    <t>0310</t>
  </si>
  <si>
    <t>WILSON-ROBERTS MNT</t>
  </si>
  <si>
    <t>0308</t>
  </si>
  <si>
    <t>FLAMMABLE STORAGE</t>
  </si>
  <si>
    <t>0350</t>
  </si>
  <si>
    <t>HEADHOUSE #1</t>
  </si>
  <si>
    <t>0505</t>
  </si>
  <si>
    <t>PUMPHOUSE #3</t>
  </si>
  <si>
    <t>0445</t>
  </si>
  <si>
    <t>BUCK QUARTERS</t>
  </si>
  <si>
    <t>OHIO DORM</t>
  </si>
  <si>
    <t>0351</t>
  </si>
  <si>
    <t>RES GREENHOUSE #1</t>
  </si>
  <si>
    <t>FOOD SERVICE</t>
  </si>
  <si>
    <t>0600</t>
  </si>
  <si>
    <t>STUDENT ACTIVITIES CENTER</t>
  </si>
  <si>
    <t>GARAGE #2</t>
  </si>
  <si>
    <t>BYWATERS ACADEMIC</t>
  </si>
  <si>
    <t>0605</t>
  </si>
  <si>
    <t>FARMHOUSE</t>
  </si>
  <si>
    <t>GANO COOP EXT</t>
  </si>
  <si>
    <t>0352</t>
  </si>
  <si>
    <t>RES GREENHOUSE #2</t>
  </si>
  <si>
    <t>FOUNDERS ACADEMIC</t>
  </si>
  <si>
    <t>0385</t>
  </si>
  <si>
    <t>IMPLEMENT SHED #2</t>
  </si>
  <si>
    <t>0441</t>
  </si>
  <si>
    <t>STORAGE SHED #4</t>
  </si>
  <si>
    <t>0555</t>
  </si>
  <si>
    <t>WC 1</t>
  </si>
  <si>
    <t>0590</t>
  </si>
  <si>
    <t>ACADEMIC CLASSROOM BUILDING</t>
  </si>
  <si>
    <t>0335</t>
  </si>
  <si>
    <t>POULTRY RES ANNEX</t>
  </si>
  <si>
    <t>0565</t>
  </si>
  <si>
    <t>WC CLUBHOUSE</t>
  </si>
  <si>
    <t>AG ARENA &amp; PAVILION</t>
  </si>
  <si>
    <t>MYERS HOME EC</t>
  </si>
  <si>
    <t>0380</t>
  </si>
  <si>
    <t>RES GREENHOUSE #8</t>
  </si>
  <si>
    <t>ANDERSON ALUMNI</t>
  </si>
  <si>
    <t>GREENHOUSE</t>
  </si>
  <si>
    <t>0225</t>
  </si>
  <si>
    <t>WOODWARD GYMNASIUM</t>
  </si>
  <si>
    <t>DAVISON DORM</t>
  </si>
  <si>
    <t>FACULTY APT #1</t>
  </si>
  <si>
    <t>0460</t>
  </si>
  <si>
    <t>ADULT BARN</t>
  </si>
  <si>
    <t>HOME-EC MNGT HOUSE</t>
  </si>
  <si>
    <t>0560</t>
  </si>
  <si>
    <t>WC 2</t>
  </si>
  <si>
    <t>0580</t>
  </si>
  <si>
    <t>WC 6</t>
  </si>
  <si>
    <t>HUNT LIBRARY</t>
  </si>
  <si>
    <t>0226</t>
  </si>
  <si>
    <t>WOODWARD GYMNASIUM ANNEX</t>
  </si>
  <si>
    <t>0240</t>
  </si>
  <si>
    <t>BOND ACADEMIC BLDG</t>
  </si>
  <si>
    <t>0300</t>
  </si>
  <si>
    <t>STALLWORTH RSCH</t>
  </si>
  <si>
    <t>0362</t>
  </si>
  <si>
    <t>RES GREENHOUSE #5</t>
  </si>
  <si>
    <t>0405</t>
  </si>
  <si>
    <t>RABBIT RESEARCH</t>
  </si>
  <si>
    <t>0475</t>
  </si>
  <si>
    <t>SMALL RUMINANT CENTER</t>
  </si>
  <si>
    <t>0570</t>
  </si>
  <si>
    <t>HPE BUILDING</t>
  </si>
  <si>
    <t>HUNTINGTON ADMIN</t>
  </si>
  <si>
    <t>GUARD HOUSE UNIV DR</t>
  </si>
  <si>
    <t>0615</t>
  </si>
  <si>
    <t>SAFE CENTER</t>
  </si>
  <si>
    <t>LYONS STUDENT CTR</t>
  </si>
  <si>
    <t>PATTON ACADEMIC</t>
  </si>
  <si>
    <t>0430</t>
  </si>
  <si>
    <t>GOAT CENTER ADMIN</t>
  </si>
  <si>
    <t>FLD EXPER</t>
  </si>
  <si>
    <t>0406</t>
  </si>
  <si>
    <t>STORAGE SHED #3</t>
  </si>
  <si>
    <t>0525</t>
  </si>
  <si>
    <t>EXERCISE PHYSIOLOGY &amp; SPORTS</t>
  </si>
  <si>
    <t>0575</t>
  </si>
  <si>
    <t>AG TECHNOLOGY CENTER</t>
  </si>
  <si>
    <t>FAC HOUSE 904</t>
  </si>
  <si>
    <t>0545</t>
  </si>
  <si>
    <t>WC 4</t>
  </si>
  <si>
    <t>0611</t>
  </si>
  <si>
    <t>STALLWORTH ADDITION</t>
  </si>
  <si>
    <t>0213</t>
  </si>
  <si>
    <t>GREENHOUSE/WET LAB</t>
  </si>
  <si>
    <t>0220</t>
  </si>
  <si>
    <t>ELLIS AG-MECH ACAD</t>
  </si>
  <si>
    <t>0387</t>
  </si>
  <si>
    <t>PUMPHOUSE #2</t>
  </si>
  <si>
    <t>0465</t>
  </si>
  <si>
    <t>FEED PROCESSING</t>
  </si>
  <si>
    <t>0585</t>
  </si>
  <si>
    <t>WC 7</t>
  </si>
  <si>
    <t>GUARD HOUSE PEAR ST</t>
  </si>
  <si>
    <t>TABOR AGR ACAD</t>
  </si>
  <si>
    <t>0285</t>
  </si>
  <si>
    <t>FACULTY APT #2</t>
  </si>
  <si>
    <t>0302</t>
  </si>
  <si>
    <t>0361</t>
  </si>
  <si>
    <t>RES GREENHOUSE #4</t>
  </si>
  <si>
    <t>FVSU  -  Warner Robins Site</t>
  </si>
  <si>
    <t>0521</t>
  </si>
  <si>
    <t>MEAT TECHNOLOGY BUILDING</t>
  </si>
  <si>
    <t>0510</t>
  </si>
  <si>
    <t>0612</t>
  </si>
  <si>
    <t>CHILD DEVELOPMENT CENTER</t>
  </si>
  <si>
    <t>PEABODY TRADES</t>
  </si>
  <si>
    <t>0355</t>
  </si>
  <si>
    <t>RES GREENHOUSE #3</t>
  </si>
  <si>
    <t>GUARD HOUSE CARVER</t>
  </si>
  <si>
    <t>0245</t>
  </si>
  <si>
    <t>PETTIGREW CENTER (FCLC)</t>
  </si>
  <si>
    <t>0450</t>
  </si>
  <si>
    <t>PHOTO PERIOD BARN</t>
  </si>
  <si>
    <t>0610</t>
  </si>
  <si>
    <t>FINE ARTS CENTER</t>
  </si>
  <si>
    <t>HUBBARD EDUCATION</t>
  </si>
  <si>
    <t>0320</t>
  </si>
  <si>
    <t>ONEAL VET TECH BLD</t>
  </si>
  <si>
    <t>0595</t>
  </si>
  <si>
    <t>WILDCAT STADIUM</t>
  </si>
  <si>
    <t>FAC HOUSE 906</t>
  </si>
  <si>
    <t>0375</t>
  </si>
  <si>
    <t>RES GREENHOUSE #7</t>
  </si>
  <si>
    <t>0395</t>
  </si>
  <si>
    <t>PLANT OPS STORAGE</t>
  </si>
  <si>
    <t>9029</t>
  </si>
  <si>
    <t>Scene Shop</t>
  </si>
  <si>
    <t>9105</t>
  </si>
  <si>
    <t>Softball Pressbox</t>
  </si>
  <si>
    <t>9124</t>
  </si>
  <si>
    <t>Milk House</t>
  </si>
  <si>
    <t>2060</t>
  </si>
  <si>
    <t>Maxwell Student Union</t>
  </si>
  <si>
    <t>4064</t>
  </si>
  <si>
    <t>West Complex Pavillion</t>
  </si>
  <si>
    <t>4065</t>
  </si>
  <si>
    <t>West Complex Restrooms</t>
  </si>
  <si>
    <t>8015</t>
  </si>
  <si>
    <t>Underwood</t>
  </si>
  <si>
    <t>9103</t>
  </si>
  <si>
    <t>Centennial Clock Tower</t>
  </si>
  <si>
    <t>1990</t>
  </si>
  <si>
    <t>The Depot</t>
  </si>
  <si>
    <t>9042</t>
  </si>
  <si>
    <t>Village 3</t>
  </si>
  <si>
    <t>Forstmann</t>
  </si>
  <si>
    <t>9020</t>
  </si>
  <si>
    <t>Montgomery House</t>
  </si>
  <si>
    <t>9067</t>
  </si>
  <si>
    <t>Mechanical Building</t>
  </si>
  <si>
    <t>Parks Hall</t>
  </si>
  <si>
    <t>8050</t>
  </si>
  <si>
    <t>Blackbridge House</t>
  </si>
  <si>
    <t>4056</t>
  </si>
  <si>
    <t>Sanford Hall</t>
  </si>
  <si>
    <t>9066</t>
  </si>
  <si>
    <t>Mansion Kitchen Addition</t>
  </si>
  <si>
    <t>9097</t>
  </si>
  <si>
    <t>Campus Theatre</t>
  </si>
  <si>
    <t>Lake Laurel Lodge</t>
  </si>
  <si>
    <t>9035</t>
  </si>
  <si>
    <t>Adams Hall</t>
  </si>
  <si>
    <t>1062</t>
  </si>
  <si>
    <t>Parks Memorial</t>
  </si>
  <si>
    <t>9014</t>
  </si>
  <si>
    <t>Peeler Hall</t>
  </si>
  <si>
    <t>9036</t>
  </si>
  <si>
    <t>Napier Hall</t>
  </si>
  <si>
    <t>1015</t>
  </si>
  <si>
    <t>Russell Library</t>
  </si>
  <si>
    <t>Lake Laurel Canoe Storage</t>
  </si>
  <si>
    <t>Lake Laurel Pavilion</t>
  </si>
  <si>
    <t>9065</t>
  </si>
  <si>
    <t>Education Center</t>
  </si>
  <si>
    <t>9051</t>
  </si>
  <si>
    <t>Intramural Concessions</t>
  </si>
  <si>
    <t>9100</t>
  </si>
  <si>
    <t>Carl Vinson House</t>
  </si>
  <si>
    <t>9107</t>
  </si>
  <si>
    <t>Wellness and Recreation Center</t>
  </si>
  <si>
    <t>9125</t>
  </si>
  <si>
    <t>Navicent Health Baldwin</t>
  </si>
  <si>
    <t>1989</t>
  </si>
  <si>
    <t>Centennial Center</t>
  </si>
  <si>
    <t>4014</t>
  </si>
  <si>
    <t>9121</t>
  </si>
  <si>
    <t>Hill House</t>
  </si>
  <si>
    <t>9073</t>
  </si>
  <si>
    <t>Village Market</t>
  </si>
  <si>
    <t>9123</t>
  </si>
  <si>
    <t>Equipment Shed</t>
  </si>
  <si>
    <t>Lake Laurel Craftshack</t>
  </si>
  <si>
    <t>9059</t>
  </si>
  <si>
    <t>Student Activities Center(FMC)</t>
  </si>
  <si>
    <t>9026</t>
  </si>
  <si>
    <t>East Campus Field Station</t>
  </si>
  <si>
    <t>2056</t>
  </si>
  <si>
    <t>Terrell Hall</t>
  </si>
  <si>
    <t>9032</t>
  </si>
  <si>
    <t>Parkhurst Hall</t>
  </si>
  <si>
    <t>2063</t>
  </si>
  <si>
    <t>Miller Gym</t>
  </si>
  <si>
    <t>9028</t>
  </si>
  <si>
    <t>Hall House</t>
  </si>
  <si>
    <t>9015</t>
  </si>
  <si>
    <t>West Complex Pressbox</t>
  </si>
  <si>
    <t>9027</t>
  </si>
  <si>
    <t>Courthouse</t>
  </si>
  <si>
    <t>9023</t>
  </si>
  <si>
    <t>9106</t>
  </si>
  <si>
    <t>Switchgear Bldg</t>
  </si>
  <si>
    <t>4067</t>
  </si>
  <si>
    <t>West Complex Dugouts</t>
  </si>
  <si>
    <t>Herty Hall</t>
  </si>
  <si>
    <t>Kilpatrick Educ #2</t>
  </si>
  <si>
    <t>Beeson Hall</t>
  </si>
  <si>
    <t>9019</t>
  </si>
  <si>
    <t>McIntosh House</t>
  </si>
  <si>
    <t>8014</t>
  </si>
  <si>
    <t>Herty Science #2</t>
  </si>
  <si>
    <t>9110</t>
  </si>
  <si>
    <t>Composting Facility</t>
  </si>
  <si>
    <t>9120</t>
  </si>
  <si>
    <t>Main House</t>
  </si>
  <si>
    <t>9071</t>
  </si>
  <si>
    <t>Village 5</t>
  </si>
  <si>
    <t>9017</t>
  </si>
  <si>
    <t>Centennial Poolhouse</t>
  </si>
  <si>
    <t>9016</t>
  </si>
  <si>
    <t>Bus Barn</t>
  </si>
  <si>
    <t>6050</t>
  </si>
  <si>
    <t>Lake Laurel Cottage</t>
  </si>
  <si>
    <t>9034</t>
  </si>
  <si>
    <t>Wells Hall</t>
  </si>
  <si>
    <t>9108</t>
  </si>
  <si>
    <t>Deal Center</t>
  </si>
  <si>
    <t>9030</t>
  </si>
  <si>
    <t>Chiller Plant</t>
  </si>
  <si>
    <t>9054</t>
  </si>
  <si>
    <t>Yurt</t>
  </si>
  <si>
    <t>3063</t>
  </si>
  <si>
    <t>Mayfair Hall</t>
  </si>
  <si>
    <t>9043</t>
  </si>
  <si>
    <t>Clubhouse</t>
  </si>
  <si>
    <t>1056</t>
  </si>
  <si>
    <t>Bell Hall</t>
  </si>
  <si>
    <t>Chappell Hall</t>
  </si>
  <si>
    <t>9122</t>
  </si>
  <si>
    <t>Barn</t>
  </si>
  <si>
    <t>9101</t>
  </si>
  <si>
    <t>West Campus Center</t>
  </si>
  <si>
    <t>9040</t>
  </si>
  <si>
    <t>Village 1</t>
  </si>
  <si>
    <t>9052</t>
  </si>
  <si>
    <t>Paint Shop</t>
  </si>
  <si>
    <t>9063</t>
  </si>
  <si>
    <t>Maintenance Shop I (West)</t>
  </si>
  <si>
    <t>3014</t>
  </si>
  <si>
    <t>Porter Hall</t>
  </si>
  <si>
    <t>HazMat Bldg</t>
  </si>
  <si>
    <t>8016</t>
  </si>
  <si>
    <t>Newell-Watts House</t>
  </si>
  <si>
    <t>8056</t>
  </si>
  <si>
    <t>Wooten-Garner House</t>
  </si>
  <si>
    <t>9053</t>
  </si>
  <si>
    <t>Grounds Shed Maintenance</t>
  </si>
  <si>
    <t>1055</t>
  </si>
  <si>
    <t>Ennis Hall</t>
  </si>
  <si>
    <t>5064</t>
  </si>
  <si>
    <t>Lake Laurel Cabin</t>
  </si>
  <si>
    <t>9025</t>
  </si>
  <si>
    <t>Grassman Studio</t>
  </si>
  <si>
    <t>9045</t>
  </si>
  <si>
    <t>Pole Barn</t>
  </si>
  <si>
    <t>9098</t>
  </si>
  <si>
    <t>Sallie Ellis Davis House</t>
  </si>
  <si>
    <t>Lanier Hall</t>
  </si>
  <si>
    <t>1063</t>
  </si>
  <si>
    <t>Atkinson Hall</t>
  </si>
  <si>
    <t>1078</t>
  </si>
  <si>
    <t>Miller Court</t>
  </si>
  <si>
    <t>Kilpatrick Hall</t>
  </si>
  <si>
    <t>Smith House</t>
  </si>
  <si>
    <t>2070</t>
  </si>
  <si>
    <t>Bone House</t>
  </si>
  <si>
    <t>9024</t>
  </si>
  <si>
    <t>Harrison House</t>
  </si>
  <si>
    <t>9104</t>
  </si>
  <si>
    <t>MASONRY SHED</t>
  </si>
  <si>
    <t>9115</t>
  </si>
  <si>
    <t>Integrated Science Complex</t>
  </si>
  <si>
    <t>9037</t>
  </si>
  <si>
    <t>115 S Wilkinson Street</t>
  </si>
  <si>
    <t>9064</t>
  </si>
  <si>
    <t>Maintenance Shop II (West)</t>
  </si>
  <si>
    <t>9062</t>
  </si>
  <si>
    <t>Miller Annex (ALG)</t>
  </si>
  <si>
    <t>9018</t>
  </si>
  <si>
    <t>Humber-White House</t>
  </si>
  <si>
    <t>9130</t>
  </si>
  <si>
    <t>Interpretive Center</t>
  </si>
  <si>
    <t>Old Governor's Mansion</t>
  </si>
  <si>
    <t>9111</t>
  </si>
  <si>
    <t>Summerlin House</t>
  </si>
  <si>
    <t>9033</t>
  </si>
  <si>
    <t>Foundation Hall</t>
  </si>
  <si>
    <t>9041</t>
  </si>
  <si>
    <t>Village 2</t>
  </si>
  <si>
    <t>9070</t>
  </si>
  <si>
    <t>Village 4</t>
  </si>
  <si>
    <t>9072</t>
  </si>
  <si>
    <t>Village 6</t>
  </si>
  <si>
    <t>9074</t>
  </si>
  <si>
    <t>Miller Annex Storage</t>
  </si>
  <si>
    <t>9075</t>
  </si>
  <si>
    <t>Communication Tower Bldg</t>
  </si>
  <si>
    <t>Russell Auditorium</t>
  </si>
  <si>
    <t>0537</t>
  </si>
  <si>
    <t>Shooting Sports Education Ctr</t>
  </si>
  <si>
    <t>A2</t>
  </si>
  <si>
    <t>Annex #2</t>
  </si>
  <si>
    <t>Bldg. 109</t>
  </si>
  <si>
    <t>0239</t>
  </si>
  <si>
    <t>School of Human Ecology</t>
  </si>
  <si>
    <t>0707</t>
  </si>
  <si>
    <t>Herty AMDC-Maint Shop</t>
  </si>
  <si>
    <t>FA</t>
  </si>
  <si>
    <t>Fine Arts Building</t>
  </si>
  <si>
    <t>0230</t>
  </si>
  <si>
    <t>Technology IV Building</t>
  </si>
  <si>
    <t>0451</t>
  </si>
  <si>
    <t>Grounds Storage Shelter</t>
  </si>
  <si>
    <t>0533</t>
  </si>
  <si>
    <t>Univ Park Rec Complex-Clubhous</t>
  </si>
  <si>
    <t>0206</t>
  </si>
  <si>
    <t>Carruth Building</t>
  </si>
  <si>
    <t>0231</t>
  </si>
  <si>
    <t>College of Business Bldg</t>
  </si>
  <si>
    <t>0256</t>
  </si>
  <si>
    <t>0364</t>
  </si>
  <si>
    <t>University Villas - Building 5</t>
  </si>
  <si>
    <t>0538</t>
  </si>
  <si>
    <t>Univ Park Rec Complex-Chemical</t>
  </si>
  <si>
    <t>Lakeside Dining Commons</t>
  </si>
  <si>
    <t>0500</t>
  </si>
  <si>
    <t>Hanner Complex</t>
  </si>
  <si>
    <t>0607</t>
  </si>
  <si>
    <t>Bldg. 607</t>
  </si>
  <si>
    <t>0341</t>
  </si>
  <si>
    <t>Southern Courtyard - Bldg 1</t>
  </si>
  <si>
    <t>Southern Pines - Building 2</t>
  </si>
  <si>
    <t>CP3</t>
  </si>
  <si>
    <t>Compass Point 3000</t>
  </si>
  <si>
    <t>CP7</t>
  </si>
  <si>
    <t>Compass Point 7000</t>
  </si>
  <si>
    <t>CPCH</t>
  </si>
  <si>
    <t>Compass Point Clubhouse</t>
  </si>
  <si>
    <t>0824</t>
  </si>
  <si>
    <t>City Campus (COB)</t>
  </si>
  <si>
    <t>0263</t>
  </si>
  <si>
    <t>Biological Sci Boat Shelter</t>
  </si>
  <si>
    <t>0264</t>
  </si>
  <si>
    <t>Biological Sci Outdoor Classrm</t>
  </si>
  <si>
    <t>0311</t>
  </si>
  <si>
    <t>Watson Res. Hall</t>
  </si>
  <si>
    <t>MSC1</t>
  </si>
  <si>
    <t>Maintenance Storage</t>
  </si>
  <si>
    <t>Garden Administration Bldg.</t>
  </si>
  <si>
    <t>0522</t>
  </si>
  <si>
    <t>Soccer/Track Field Support</t>
  </si>
  <si>
    <t>0446</t>
  </si>
  <si>
    <t>Univ. Housing Carpentry Shop</t>
  </si>
  <si>
    <t>0454</t>
  </si>
  <si>
    <t>Large Equipment Shelter</t>
  </si>
  <si>
    <t>0399</t>
  </si>
  <si>
    <t>Freedom's Landing - Maint Shop</t>
  </si>
  <si>
    <t>Hawes Hall</t>
  </si>
  <si>
    <t>SC</t>
  </si>
  <si>
    <t>Science Center</t>
  </si>
  <si>
    <t>Eidson House</t>
  </si>
  <si>
    <t>0708</t>
  </si>
  <si>
    <t>Herty AMDC-Pollution Tanks</t>
  </si>
  <si>
    <t>CP6</t>
  </si>
  <si>
    <t>Compass Point 6000</t>
  </si>
  <si>
    <t>CPS</t>
  </si>
  <si>
    <t>Compass Point Student Services</t>
  </si>
  <si>
    <t>UTB</t>
  </si>
  <si>
    <t>Univ Terrace I Bld B</t>
  </si>
  <si>
    <t>Hollis Building</t>
  </si>
  <si>
    <t>0452</t>
  </si>
  <si>
    <t>0393</t>
  </si>
  <si>
    <t>Freedom's Landing - Bldg. 13</t>
  </si>
  <si>
    <t>V</t>
  </si>
  <si>
    <t>Victor Hall</t>
  </si>
  <si>
    <t>0511</t>
  </si>
  <si>
    <t>RAC-Recreation Activity Center</t>
  </si>
  <si>
    <t>0238</t>
  </si>
  <si>
    <t>Forest Drive Classroom Bldg</t>
  </si>
  <si>
    <t>Southern Courtyard - Comm.Ctr.</t>
  </si>
  <si>
    <t>0366</t>
  </si>
  <si>
    <t>University Villas - Building 7</t>
  </si>
  <si>
    <t>University Villas-Building 11</t>
  </si>
  <si>
    <t>0442</t>
  </si>
  <si>
    <t>Stadium Maintenance Facility</t>
  </si>
  <si>
    <t>0534</t>
  </si>
  <si>
    <t>Univ Park Rec Cmplx-Maint/Cart</t>
  </si>
  <si>
    <t>0386</t>
  </si>
  <si>
    <t>Freedom's Landing - Bldg. 6</t>
  </si>
  <si>
    <t>Freedom's Landing - Bldg. 7</t>
  </si>
  <si>
    <t>0396</t>
  </si>
  <si>
    <t>Freedom's Landing - Bldg. 16</t>
  </si>
  <si>
    <t>Gamble Hall</t>
  </si>
  <si>
    <t>LLC</t>
  </si>
  <si>
    <t>Learning Commons</t>
  </si>
  <si>
    <t>UC9</t>
  </si>
  <si>
    <t>Univ Crossing 900</t>
  </si>
  <si>
    <t>0502</t>
  </si>
  <si>
    <t>Iron Works</t>
  </si>
  <si>
    <t>Lewis Hall</t>
  </si>
  <si>
    <t>0398</t>
  </si>
  <si>
    <t>Freedom's Landing - Clubhouse</t>
  </si>
  <si>
    <t>0462</t>
  </si>
  <si>
    <t>Univ. Housing Storage-Bldg. 2</t>
  </si>
  <si>
    <t>SSC</t>
  </si>
  <si>
    <t>WC</t>
  </si>
  <si>
    <t>Windward Commons</t>
  </si>
  <si>
    <t>0401</t>
  </si>
  <si>
    <t>Union-Russell</t>
  </si>
  <si>
    <t>Rosenwald Building</t>
  </si>
  <si>
    <t>J. I. Clements Batting Cage</t>
  </si>
  <si>
    <t>0229</t>
  </si>
  <si>
    <t>Nessmith-Lane Conference Ctr</t>
  </si>
  <si>
    <t>0369</t>
  </si>
  <si>
    <t>University Villas-Building 10</t>
  </si>
  <si>
    <t>0448</t>
  </si>
  <si>
    <t>Facilities Services Shops</t>
  </si>
  <si>
    <t>Jenkins Hall</t>
  </si>
  <si>
    <t>Anderson Hall</t>
  </si>
  <si>
    <t>0363</t>
  </si>
  <si>
    <t>University Villas - Building 4</t>
  </si>
  <si>
    <t>0381</t>
  </si>
  <si>
    <t>Freedom's Landing - Bldg. 1</t>
  </si>
  <si>
    <t>AQ</t>
  </si>
  <si>
    <t>Aquaponics Research</t>
  </si>
  <si>
    <t>BH</t>
  </si>
  <si>
    <t>Burnett Hall</t>
  </si>
  <si>
    <t>MCC</t>
  </si>
  <si>
    <t>Memorial College Center</t>
  </si>
  <si>
    <t>0331</t>
  </si>
  <si>
    <t>Student Activities</t>
  </si>
  <si>
    <t>0516</t>
  </si>
  <si>
    <t>MC Anderson Stage</t>
  </si>
  <si>
    <t>CP1</t>
  </si>
  <si>
    <t>Compass Point 1000</t>
  </si>
  <si>
    <t>Math/Physics Building</t>
  </si>
  <si>
    <t>Eugene M Bishop Alumni House</t>
  </si>
  <si>
    <t>0391</t>
  </si>
  <si>
    <t>Freedom's Landing - Bldg. 11</t>
  </si>
  <si>
    <t>GR</t>
  </si>
  <si>
    <t>MSC</t>
  </si>
  <si>
    <t>0248</t>
  </si>
  <si>
    <t>Bird Barn</t>
  </si>
  <si>
    <t>0372</t>
  </si>
  <si>
    <t>University Villas - Office</t>
  </si>
  <si>
    <t>0625</t>
  </si>
  <si>
    <t>Oak Grove Schoolhouse</t>
  </si>
  <si>
    <t>0259</t>
  </si>
  <si>
    <t>Bio Sci Central Energy Plant</t>
  </si>
  <si>
    <t>0721</t>
  </si>
  <si>
    <t>GA Southern Research Lab Bldg2</t>
  </si>
  <si>
    <t>0241</t>
  </si>
  <si>
    <t>Raptor Care Facility</t>
  </si>
  <si>
    <t>0318</t>
  </si>
  <si>
    <t>Eagle Village 1</t>
  </si>
  <si>
    <t>0528</t>
  </si>
  <si>
    <t>Paulson Stad. Concession NE</t>
  </si>
  <si>
    <t>0404</t>
  </si>
  <si>
    <t>Bldg. 404</t>
  </si>
  <si>
    <t>0332</t>
  </si>
  <si>
    <t>Kennedy Apartments</t>
  </si>
  <si>
    <t>J.I. Clements Maintenance Bldg</t>
  </si>
  <si>
    <t>0455</t>
  </si>
  <si>
    <t>Facilities Serv. Cart Storage</t>
  </si>
  <si>
    <t>0265</t>
  </si>
  <si>
    <t>Interdisciplinary Academic Bld</t>
  </si>
  <si>
    <t>SP</t>
  </si>
  <si>
    <t>Armstrong Recreation Center</t>
  </si>
  <si>
    <t>0219</t>
  </si>
  <si>
    <t>Child Development Center</t>
  </si>
  <si>
    <t>0443</t>
  </si>
  <si>
    <t>Cambridge - Bldg. 1</t>
  </si>
  <si>
    <t>0531</t>
  </si>
  <si>
    <t>Softball Facility Building</t>
  </si>
  <si>
    <t>0447</t>
  </si>
  <si>
    <t>Landscape/Custodial Services</t>
  </si>
  <si>
    <t>S20</t>
  </si>
  <si>
    <t>AX Suite 20</t>
  </si>
  <si>
    <t>UC10</t>
  </si>
  <si>
    <t>Univ Crossing 1000</t>
  </si>
  <si>
    <t>UC3</t>
  </si>
  <si>
    <t>Univ Crossing 300</t>
  </si>
  <si>
    <t>Dan J Parrish Sr. Building</t>
  </si>
  <si>
    <t>0208</t>
  </si>
  <si>
    <t>Henderson Library</t>
  </si>
  <si>
    <t>Freedom's Landing - Gate House</t>
  </si>
  <si>
    <t>0532</t>
  </si>
  <si>
    <t>Ted S Smith Family FOC</t>
  </si>
  <si>
    <t>0616</t>
  </si>
  <si>
    <t>Bland Cottage</t>
  </si>
  <si>
    <t>0423</t>
  </si>
  <si>
    <t>Well House 1</t>
  </si>
  <si>
    <t>S</t>
  </si>
  <si>
    <t>Solms Hall</t>
  </si>
  <si>
    <t>GA Southern Research Lab Bldg1</t>
  </si>
  <si>
    <t>0247</t>
  </si>
  <si>
    <t>Freedom's Pavilion</t>
  </si>
  <si>
    <t>0384</t>
  </si>
  <si>
    <t>Freedom's Landing - Bldg. 4</t>
  </si>
  <si>
    <t>Herty AMDC-Elec Bldg</t>
  </si>
  <si>
    <t>0724</t>
  </si>
  <si>
    <t>GA Southern Research Lab Bldg5</t>
  </si>
  <si>
    <t>0400</t>
  </si>
  <si>
    <t>Williams Center</t>
  </si>
  <si>
    <t>0253</t>
  </si>
  <si>
    <t>Cone Hall</t>
  </si>
  <si>
    <t>0367</t>
  </si>
  <si>
    <t>University Villas - Building 8</t>
  </si>
  <si>
    <t>0449</t>
  </si>
  <si>
    <t>Facilities Svcs Shops Storage</t>
  </si>
  <si>
    <t>0251</t>
  </si>
  <si>
    <t>Mechanical Bldg for 0250</t>
  </si>
  <si>
    <t>0234</t>
  </si>
  <si>
    <t>Biology Headhouse</t>
  </si>
  <si>
    <t>0244</t>
  </si>
  <si>
    <t>Wildlife Center Pavilion</t>
  </si>
  <si>
    <t>Facilities Services Admin Bldg</t>
  </si>
  <si>
    <t>0258</t>
  </si>
  <si>
    <t>Biological Sciences Bldg</t>
  </si>
  <si>
    <t>AX</t>
  </si>
  <si>
    <t>Armstrong Center</t>
  </si>
  <si>
    <t>EDS</t>
  </si>
  <si>
    <t>Electrical Distribution System</t>
  </si>
  <si>
    <t>UC2</t>
  </si>
  <si>
    <t>Univ Crossing 200</t>
  </si>
  <si>
    <t>0433</t>
  </si>
  <si>
    <t>Gardens Multipurpose Building</t>
  </si>
  <si>
    <t>0434</t>
  </si>
  <si>
    <t>WildlifeCtrCampground Restroom</t>
  </si>
  <si>
    <t>0519</t>
  </si>
  <si>
    <t>Visiting Team Dugout</t>
  </si>
  <si>
    <t>Newton Building</t>
  </si>
  <si>
    <t>0425</t>
  </si>
  <si>
    <t>Auxiliary Distribution Center</t>
  </si>
  <si>
    <t>0353</t>
  </si>
  <si>
    <t>Southern Pines - Building 3</t>
  </si>
  <si>
    <t>0319</t>
  </si>
  <si>
    <t>Eagle Village 2</t>
  </si>
  <si>
    <t>Paulson Stad. VIP Suites</t>
  </si>
  <si>
    <t>0260</t>
  </si>
  <si>
    <t>Biological Sciences Field Hous</t>
  </si>
  <si>
    <t>0461</t>
  </si>
  <si>
    <t>Univ. Housing Truck Parking</t>
  </si>
  <si>
    <t>UC5</t>
  </si>
  <si>
    <t>Univ Crossing 500</t>
  </si>
  <si>
    <t>0112</t>
  </si>
  <si>
    <t>Troy A &amp; Moselle Cowart Bldg</t>
  </si>
  <si>
    <t>Marvin Pittman Admin. Bldg</t>
  </si>
  <si>
    <t>Ctr for Wildlife Education</t>
  </si>
  <si>
    <t>0304</t>
  </si>
  <si>
    <t>Brannen Hall</t>
  </si>
  <si>
    <t>0368</t>
  </si>
  <si>
    <t>University Villas - Building 9</t>
  </si>
  <si>
    <t>0257</t>
  </si>
  <si>
    <t>Wildlife Outdoor Classroom</t>
  </si>
  <si>
    <t>0706</t>
  </si>
  <si>
    <t>Herty AMDC-Storage Bldg</t>
  </si>
  <si>
    <t>CP4</t>
  </si>
  <si>
    <t>Compass Point 4000</t>
  </si>
  <si>
    <t>0722</t>
  </si>
  <si>
    <t>GA Southern Research Lab Bldg3</t>
  </si>
  <si>
    <t>0114</t>
  </si>
  <si>
    <t>Parking &amp; Transportation</t>
  </si>
  <si>
    <t>0357</t>
  </si>
  <si>
    <t>Centennial Place - Bldg. 200</t>
  </si>
  <si>
    <t>0389</t>
  </si>
  <si>
    <t>Freedom's Landing - Bldg. 9</t>
  </si>
  <si>
    <t>0539</t>
  </si>
  <si>
    <t>Univ Park Rec Complex-Pump Hse</t>
  </si>
  <si>
    <t>UTA</t>
  </si>
  <si>
    <t>Univ Terrace I Bld A</t>
  </si>
  <si>
    <t>HPAC</t>
  </si>
  <si>
    <t>Health Professions Acad Ctr</t>
  </si>
  <si>
    <t>Herring Pavilion</t>
  </si>
  <si>
    <t>0358</t>
  </si>
  <si>
    <t>Centennial Place - Bldg. 300</t>
  </si>
  <si>
    <t>0466</t>
  </si>
  <si>
    <t>Central Warehouse-South Campus</t>
  </si>
  <si>
    <t>CP8</t>
  </si>
  <si>
    <t>Compass Point 8000</t>
  </si>
  <si>
    <t>LCTR</t>
  </si>
  <si>
    <t>Liberty Center</t>
  </si>
  <si>
    <t>0514</t>
  </si>
  <si>
    <t>MC Anderson Pump House</t>
  </si>
  <si>
    <t>Southern Pines - Building 5</t>
  </si>
  <si>
    <t>0342</t>
  </si>
  <si>
    <t>Southern Courtyard - Bldg 2</t>
  </si>
  <si>
    <t>UC7</t>
  </si>
  <si>
    <t>Univ Crossing 700</t>
  </si>
  <si>
    <t>0523</t>
  </si>
  <si>
    <t>Gene Bishop Field House</t>
  </si>
  <si>
    <t>0261</t>
  </si>
  <si>
    <t>Biological Sciences Greenhouse</t>
  </si>
  <si>
    <t>S25</t>
  </si>
  <si>
    <t>AX Suite 25</t>
  </si>
  <si>
    <t>0515</t>
  </si>
  <si>
    <t>MC Anderson Pavilion</t>
  </si>
  <si>
    <t>0518</t>
  </si>
  <si>
    <t>Home Team Dugout</t>
  </si>
  <si>
    <t>0394</t>
  </si>
  <si>
    <t>Freedom's Landing - Bldg. 14</t>
  </si>
  <si>
    <t>SRC</t>
  </si>
  <si>
    <t>0224</t>
  </si>
  <si>
    <t>Arts Building</t>
  </si>
  <si>
    <t>0517</t>
  </si>
  <si>
    <t>J.I. Clements Center</t>
  </si>
  <si>
    <t>0392</t>
  </si>
  <si>
    <t>Freedom's Landing - Bldg. 12</t>
  </si>
  <si>
    <t>UC1</t>
  </si>
  <si>
    <t>Univ Crossing 100</t>
  </si>
  <si>
    <t>0835</t>
  </si>
  <si>
    <t>Metter Incubator</t>
  </si>
  <si>
    <t>0723</t>
  </si>
  <si>
    <t>GA Southern Research Lab Bldg4</t>
  </si>
  <si>
    <t>University Villas - Building 1</t>
  </si>
  <si>
    <t>University Villas - Building 3</t>
  </si>
  <si>
    <t>0237</t>
  </si>
  <si>
    <t>Education Building</t>
  </si>
  <si>
    <t>AH</t>
  </si>
  <si>
    <t>Ashmore Hall</t>
  </si>
  <si>
    <t>0303</t>
  </si>
  <si>
    <t>Hendricks Hall</t>
  </si>
  <si>
    <t>0313</t>
  </si>
  <si>
    <t>Forest Dr. Ctrl.Energy</t>
  </si>
  <si>
    <t>0444</t>
  </si>
  <si>
    <t>Cambridge - Bldg. 2</t>
  </si>
  <si>
    <t>Southern Pines - Building 1</t>
  </si>
  <si>
    <t>0420</t>
  </si>
  <si>
    <t>Hazardous Waste Bldg</t>
  </si>
  <si>
    <t>0252</t>
  </si>
  <si>
    <t>Veazey Hall</t>
  </si>
  <si>
    <t>Herty AMDC-Equip. Shelter</t>
  </si>
  <si>
    <t>Business Incubator &amp; Fab Lab</t>
  </si>
  <si>
    <t>S22</t>
  </si>
  <si>
    <t>AX Technology Center</t>
  </si>
  <si>
    <t>0242</t>
  </si>
  <si>
    <t>Owl Barn</t>
  </si>
  <si>
    <t>UC6</t>
  </si>
  <si>
    <t>Univ Crossing 600</t>
  </si>
  <si>
    <t>University Villas - Building 2</t>
  </si>
  <si>
    <t>Herty Adv Materials Dev Center</t>
  </si>
  <si>
    <t>0463</t>
  </si>
  <si>
    <t>Well House 2</t>
  </si>
  <si>
    <t>CP2</t>
  </si>
  <si>
    <t>Compass Point 2000</t>
  </si>
  <si>
    <t>Carroll Building</t>
  </si>
  <si>
    <t>0439</t>
  </si>
  <si>
    <t>Residential Facilities Bldg.</t>
  </si>
  <si>
    <t>0524</t>
  </si>
  <si>
    <t>Will Call Booth</t>
  </si>
  <si>
    <t>0526</t>
  </si>
  <si>
    <t>Paulson Stad. Concession SW</t>
  </si>
  <si>
    <t>0542</t>
  </si>
  <si>
    <t>Paulson Stad. Restroom NW</t>
  </si>
  <si>
    <t>S10</t>
  </si>
  <si>
    <t>AX Suite 10</t>
  </si>
  <si>
    <t>Southern Pines--Community Ctr.</t>
  </si>
  <si>
    <t>Soccer/Track Training Facility</t>
  </si>
  <si>
    <t>0383</t>
  </si>
  <si>
    <t>Freedom's Landing - Bldg. 3</t>
  </si>
  <si>
    <t>Freedom's Landing - Bldg. 5</t>
  </si>
  <si>
    <t>Freedom's Landing - Bldg. 10</t>
  </si>
  <si>
    <t>WFH</t>
  </si>
  <si>
    <t>Womens Field House</t>
  </si>
  <si>
    <t>0512</t>
  </si>
  <si>
    <t>RAC Field Support Building</t>
  </si>
  <si>
    <t>Herty Building</t>
  </si>
  <si>
    <t>0436</t>
  </si>
  <si>
    <t>Eagle Village Community Center</t>
  </si>
  <si>
    <t>Freedom's Landing - Bldg. 15</t>
  </si>
  <si>
    <t>Dining Commons</t>
  </si>
  <si>
    <t>Psychology Clinic</t>
  </si>
  <si>
    <t>Nursing/Chemistry Bldg</t>
  </si>
  <si>
    <t>0365</t>
  </si>
  <si>
    <t>University Villas - Building 6</t>
  </si>
  <si>
    <t>Wiggins Baseball Facility</t>
  </si>
  <si>
    <t>0453</t>
  </si>
  <si>
    <t>Wash Bay</t>
  </si>
  <si>
    <t>LI</t>
  </si>
  <si>
    <t>Lane Library</t>
  </si>
  <si>
    <t>Kennedy Suites</t>
  </si>
  <si>
    <t>0373</t>
  </si>
  <si>
    <t>University Villas - Shed</t>
  </si>
  <si>
    <t>0374</t>
  </si>
  <si>
    <t>University Villas Club House</t>
  </si>
  <si>
    <t>0459</t>
  </si>
  <si>
    <t>Water ReUse Pump House</t>
  </si>
  <si>
    <t>0397</t>
  </si>
  <si>
    <t>Freedom's Landing - Bldg. 17</t>
  </si>
  <si>
    <t>S89</t>
  </si>
  <si>
    <t>AX Suite 8-9</t>
  </si>
  <si>
    <t>UTC</t>
  </si>
  <si>
    <t>Univ Terrace I Bld C</t>
  </si>
  <si>
    <t>GY</t>
  </si>
  <si>
    <t>Pirate Athletic Center</t>
  </si>
  <si>
    <t>0527</t>
  </si>
  <si>
    <t>Paulson Stad. Concession SE</t>
  </si>
  <si>
    <t>Freedom's Landing - Bldg. 2</t>
  </si>
  <si>
    <t>0388</t>
  </si>
  <si>
    <t>Freedom's Landing - Bldg. 8</t>
  </si>
  <si>
    <t>0262</t>
  </si>
  <si>
    <t>Military Science Bldg.</t>
  </si>
  <si>
    <t>SIT</t>
  </si>
  <si>
    <t>AX IT Suite 12-19</t>
  </si>
  <si>
    <t>UC8</t>
  </si>
  <si>
    <t>Univ Crossing 800</t>
  </si>
  <si>
    <t>UH</t>
  </si>
  <si>
    <t>0254</t>
  </si>
  <si>
    <t>Mechanical Bldg for 0255</t>
  </si>
  <si>
    <t>0343</t>
  </si>
  <si>
    <t>Southern Courtyard - Bldg 3</t>
  </si>
  <si>
    <t>0356</t>
  </si>
  <si>
    <t>Centennial Place - Bldg. 100</t>
  </si>
  <si>
    <t>A1</t>
  </si>
  <si>
    <t>University Police Department</t>
  </si>
  <si>
    <t>0255</t>
  </si>
  <si>
    <t>Info Technology Bldg</t>
  </si>
  <si>
    <t>Foy Building</t>
  </si>
  <si>
    <t>0312</t>
  </si>
  <si>
    <t>Watson Hall Commons</t>
  </si>
  <si>
    <t>A3</t>
  </si>
  <si>
    <t>Parking and Card Services</t>
  </si>
  <si>
    <t>0202</t>
  </si>
  <si>
    <t>Natural Sciences Building</t>
  </si>
  <si>
    <t>0243</t>
  </si>
  <si>
    <t>Wildlife Display</t>
  </si>
  <si>
    <t>0624</t>
  </si>
  <si>
    <t>Heritage Pavilion</t>
  </si>
  <si>
    <t>0464</t>
  </si>
  <si>
    <t>Health Center</t>
  </si>
  <si>
    <t>NOC3</t>
  </si>
  <si>
    <t>UTII</t>
  </si>
  <si>
    <t>Univ Terrace II</t>
  </si>
  <si>
    <t>Paulson Stadium</t>
  </si>
  <si>
    <t>0513</t>
  </si>
  <si>
    <t>MC Anderson Storage Facility</t>
  </si>
  <si>
    <t>0344</t>
  </si>
  <si>
    <t>Southern Courtyard - Bldg 4</t>
  </si>
  <si>
    <t>0233</t>
  </si>
  <si>
    <t>Center for Art &amp; Theatre</t>
  </si>
  <si>
    <t>0529</t>
  </si>
  <si>
    <t>Paulson Stad. Concession NW</t>
  </si>
  <si>
    <t>0371</t>
  </si>
  <si>
    <t>University Villas-Building 12</t>
  </si>
  <si>
    <t>0359</t>
  </si>
  <si>
    <t>Centennial Place - Bldg. 400</t>
  </si>
  <si>
    <t>UC4</t>
  </si>
  <si>
    <t>Univ Crossing 400</t>
  </si>
  <si>
    <t>0536</t>
  </si>
  <si>
    <t>Women's Softball Pavilion</t>
  </si>
  <si>
    <t>S11</t>
  </si>
  <si>
    <t>Suite 11</t>
  </si>
  <si>
    <t>0402</t>
  </si>
  <si>
    <t>University Store</t>
  </si>
  <si>
    <t>0617</t>
  </si>
  <si>
    <t>WeatherVane Barn</t>
  </si>
  <si>
    <t>Counseling Center</t>
  </si>
  <si>
    <t>Deal Hall</t>
  </si>
  <si>
    <t>Paulson Stad. Restroom NE</t>
  </si>
  <si>
    <t>0541</t>
  </si>
  <si>
    <t>Paulson Stad. Concession N Ctr</t>
  </si>
  <si>
    <t>CP5</t>
  </si>
  <si>
    <t>Compass Point 5000</t>
  </si>
  <si>
    <t>0354</t>
  </si>
  <si>
    <t>Southern Pines - Building 4</t>
  </si>
  <si>
    <t>Chester Building</t>
  </si>
  <si>
    <t>0543</t>
  </si>
  <si>
    <t>Ticket Booth 2</t>
  </si>
  <si>
    <t>ADV</t>
  </si>
  <si>
    <t>Student Success Complex</t>
  </si>
  <si>
    <t>0232</t>
  </si>
  <si>
    <t>Engineering Building</t>
  </si>
  <si>
    <t>0236</t>
  </si>
  <si>
    <t>Ceramics/Sculpture Studio</t>
  </si>
  <si>
    <t>0437</t>
  </si>
  <si>
    <t>NOC2</t>
  </si>
  <si>
    <t>0831</t>
  </si>
  <si>
    <t>Business Innovation Grp. Annex</t>
  </si>
  <si>
    <t>Building L Library</t>
  </si>
  <si>
    <t>RL10</t>
  </si>
  <si>
    <t>RL 1000</t>
  </si>
  <si>
    <t>Building E</t>
  </si>
  <si>
    <t>Building H</t>
  </si>
  <si>
    <t>RL20</t>
  </si>
  <si>
    <t>RL 2000</t>
  </si>
  <si>
    <t>Building I</t>
  </si>
  <si>
    <t>Building A</t>
  </si>
  <si>
    <t>H2</t>
  </si>
  <si>
    <t>Building H2</t>
  </si>
  <si>
    <t>Building C</t>
  </si>
  <si>
    <t>RL30</t>
  </si>
  <si>
    <t>RL 3000</t>
  </si>
  <si>
    <t>P</t>
  </si>
  <si>
    <t>Building P</t>
  </si>
  <si>
    <t>Building D</t>
  </si>
  <si>
    <t>TENN</t>
  </si>
  <si>
    <t>Tennis Center</t>
  </si>
  <si>
    <t>Building F</t>
  </si>
  <si>
    <t>W</t>
  </si>
  <si>
    <t>Building W</t>
  </si>
  <si>
    <t>Building B</t>
  </si>
  <si>
    <t>Building G</t>
  </si>
  <si>
    <t>PARK</t>
  </si>
  <si>
    <t>Field House</t>
  </si>
  <si>
    <t>Carter Library</t>
  </si>
  <si>
    <t>English</t>
  </si>
  <si>
    <t>Adm Bldg</t>
  </si>
  <si>
    <t>HPE Student Success Center</t>
  </si>
  <si>
    <t>Jackson-Cirm</t>
  </si>
  <si>
    <t>Marshall/Bus and Finace Center</t>
  </si>
  <si>
    <t>Southwestern Oaks I</t>
  </si>
  <si>
    <t>Crawford Wheatley Hall</t>
  </si>
  <si>
    <t>CASA</t>
  </si>
  <si>
    <t>Academic Center for Excellence</t>
  </si>
  <si>
    <t>Collum I</t>
  </si>
  <si>
    <t>Bus Hist Pol Sci</t>
  </si>
  <si>
    <t>0028</t>
  </si>
  <si>
    <t>Duncan Hall</t>
  </si>
  <si>
    <t>Bell Tower</t>
  </si>
  <si>
    <t>019B</t>
  </si>
  <si>
    <t>Physical Plant Annex</t>
  </si>
  <si>
    <t>019A</t>
  </si>
  <si>
    <t>Maintenance</t>
  </si>
  <si>
    <t>Science</t>
  </si>
  <si>
    <t>Morgan Hall</t>
  </si>
  <si>
    <t>Lake House</t>
  </si>
  <si>
    <t>Swimming Pool</t>
  </si>
  <si>
    <t>Southwestern Magnolia I</t>
  </si>
  <si>
    <t>N Smarr &amp; J Smith Memorial BLG</t>
  </si>
  <si>
    <t>Fine Arts</t>
  </si>
  <si>
    <t>Roney</t>
  </si>
  <si>
    <t>Southwestern Oaks II</t>
  </si>
  <si>
    <t>Southwestern Magnolia II</t>
  </si>
  <si>
    <t>Softball Concession Stand</t>
  </si>
  <si>
    <t>Carter II (HHS II)</t>
  </si>
  <si>
    <t>019C</t>
  </si>
  <si>
    <t>Physical Plant Shed</t>
  </si>
  <si>
    <t>Southwestern Pines</t>
  </si>
  <si>
    <t>Golf And Conference Center</t>
  </si>
  <si>
    <t>Florrie Chap Gym</t>
  </si>
  <si>
    <t>Sanford Off Bldg</t>
  </si>
  <si>
    <t>Carter I (HHS I)</t>
  </si>
  <si>
    <t>Civil Engineering Technology</t>
  </si>
  <si>
    <t>UCY2</t>
  </si>
  <si>
    <t>Courtyard 2000</t>
  </si>
  <si>
    <t>00EF</t>
  </si>
  <si>
    <t>Housing Office</t>
  </si>
  <si>
    <t>00WB</t>
  </si>
  <si>
    <t>Concessions/Restrooms</t>
  </si>
  <si>
    <t>UCM6</t>
  </si>
  <si>
    <t>Commons 600</t>
  </si>
  <si>
    <t>Student Rec &amp; Wellness Center</t>
  </si>
  <si>
    <t>Social Sciences Bldg</t>
  </si>
  <si>
    <t>CL06</t>
  </si>
  <si>
    <t>University Columns 6</t>
  </si>
  <si>
    <t>000I</t>
  </si>
  <si>
    <t>Design 1</t>
  </si>
  <si>
    <t>Burruss Building</t>
  </si>
  <si>
    <t>00SL</t>
  </si>
  <si>
    <t>Student Competitions Team</t>
  </si>
  <si>
    <t>Cox Family Enterprise Center</t>
  </si>
  <si>
    <t>000G</t>
  </si>
  <si>
    <t>Engineering Lab</t>
  </si>
  <si>
    <t>P60</t>
  </si>
  <si>
    <t>UCM5</t>
  </si>
  <si>
    <t>Commons 500</t>
  </si>
  <si>
    <t>University Village Suite Apart</t>
  </si>
  <si>
    <t>Technology Services</t>
  </si>
  <si>
    <t>000M</t>
  </si>
  <si>
    <t>W.Clair Harris Textiles</t>
  </si>
  <si>
    <t>North Parking Deck</t>
  </si>
  <si>
    <t>CL09</t>
  </si>
  <si>
    <t>University Columns 9</t>
  </si>
  <si>
    <t>CL10</t>
  </si>
  <si>
    <t>University Columns 10</t>
  </si>
  <si>
    <t>X</t>
  </si>
  <si>
    <t>Campus Restaurant</t>
  </si>
  <si>
    <t>000A</t>
  </si>
  <si>
    <t>Joe Mack Wilson Student Center</t>
  </si>
  <si>
    <t>University Village Apartments</t>
  </si>
  <si>
    <t>Q</t>
  </si>
  <si>
    <t>Engineering Technology Center</t>
  </si>
  <si>
    <t>0034</t>
  </si>
  <si>
    <t>Kennesaw Hall</t>
  </si>
  <si>
    <t>Leo Delle &amp; Lex Jolley Lodge</t>
  </si>
  <si>
    <t>Bookstore</t>
  </si>
  <si>
    <t>3499 Campus Loop Road</t>
  </si>
  <si>
    <t>CL05</t>
  </si>
  <si>
    <t>University Columns 5</t>
  </si>
  <si>
    <t>Event &amp; Venue Management</t>
  </si>
  <si>
    <t>UCM2</t>
  </si>
  <si>
    <t>Commons 200</t>
  </si>
  <si>
    <t>UCY1</t>
  </si>
  <si>
    <t>Courtyard 1000</t>
  </si>
  <si>
    <t>J.M.Wilson Bldg.</t>
  </si>
  <si>
    <t>Hospitality House</t>
  </si>
  <si>
    <t>000C</t>
  </si>
  <si>
    <t>Lawrence V. Johnson Library</t>
  </si>
  <si>
    <t>Prillaman Health Sciences</t>
  </si>
  <si>
    <t>00EU</t>
  </si>
  <si>
    <t>Facilities-Large Vehicle Stor.</t>
  </si>
  <si>
    <t>Public Safety-UniversityPolice</t>
  </si>
  <si>
    <t>CL04</t>
  </si>
  <si>
    <t>University Columns 4</t>
  </si>
  <si>
    <t>UCY3</t>
  </si>
  <si>
    <t>Courtyard 3000</t>
  </si>
  <si>
    <t>Baseball Stadium</t>
  </si>
  <si>
    <t>Bailey Athletic Complex</t>
  </si>
  <si>
    <t>O079</t>
  </si>
  <si>
    <t>Owl's Nest</t>
  </si>
  <si>
    <t>KSU Center</t>
  </si>
  <si>
    <t>Austin Residence Complex I</t>
  </si>
  <si>
    <t>000D</t>
  </si>
  <si>
    <t>Mathematics</t>
  </si>
  <si>
    <t>I2</t>
  </si>
  <si>
    <t>Design 2</t>
  </si>
  <si>
    <t>House55-Music&amp;Ent Business</t>
  </si>
  <si>
    <t>English Building</t>
  </si>
  <si>
    <t>Pilcher Public Service Bldg</t>
  </si>
  <si>
    <t>0301</t>
  </si>
  <si>
    <t>KSU Place Apartments</t>
  </si>
  <si>
    <t>000S</t>
  </si>
  <si>
    <t>Howell Residence Hall</t>
  </si>
  <si>
    <t>Hitting And Pitching Building</t>
  </si>
  <si>
    <t>Student Athlete Success Servic</t>
  </si>
  <si>
    <t>000J</t>
  </si>
  <si>
    <t>Atrium Building</t>
  </si>
  <si>
    <t>CL08</t>
  </si>
  <si>
    <t>University Columns 8</t>
  </si>
  <si>
    <t>Chastain Pointe</t>
  </si>
  <si>
    <t>00ET</t>
  </si>
  <si>
    <t>ET-HAZMAT STORAGE</t>
  </si>
  <si>
    <t>CL03</t>
  </si>
  <si>
    <t>University Columns 3</t>
  </si>
  <si>
    <t>UCM4</t>
  </si>
  <si>
    <t>Commons 400</t>
  </si>
  <si>
    <t>Crawford Lab</t>
  </si>
  <si>
    <t>GHO1</t>
  </si>
  <si>
    <t>Willingham Hall</t>
  </si>
  <si>
    <t>00EV</t>
  </si>
  <si>
    <t>Facilities-Maintenance Shop</t>
  </si>
  <si>
    <t>00NC</t>
  </si>
  <si>
    <t>Recreation and Wellness Center</t>
  </si>
  <si>
    <t>00SM</t>
  </si>
  <si>
    <t>Wilder Communications Center</t>
  </si>
  <si>
    <t>00EG</t>
  </si>
  <si>
    <t>Courtyard Mail Room</t>
  </si>
  <si>
    <t>0157</t>
  </si>
  <si>
    <t>Campus Services</t>
  </si>
  <si>
    <t>UCM3</t>
  </si>
  <si>
    <t>Commons 300</t>
  </si>
  <si>
    <t>Siegel Student Rec &amp; Activ Cnt</t>
  </si>
  <si>
    <t>Clendenin Building</t>
  </si>
  <si>
    <t>0154</t>
  </si>
  <si>
    <t>Cntr for Excel Teach Learning</t>
  </si>
  <si>
    <t>School of Conflict Management</t>
  </si>
  <si>
    <t>University College</t>
  </si>
  <si>
    <t>000N</t>
  </si>
  <si>
    <t>Architecture</t>
  </si>
  <si>
    <t>Sport &amp; Recreation Park</t>
  </si>
  <si>
    <t>HV02</t>
  </si>
  <si>
    <t>Hornet Village 2</t>
  </si>
  <si>
    <t>000H</t>
  </si>
  <si>
    <t>Academic Building</t>
  </si>
  <si>
    <t>Student Ctr Addition</t>
  </si>
  <si>
    <t>Bagwell Education Building</t>
  </si>
  <si>
    <t>00EE</t>
  </si>
  <si>
    <t>Community Center</t>
  </si>
  <si>
    <t>00EX</t>
  </si>
  <si>
    <t>Facilities-Central Receiving</t>
  </si>
  <si>
    <t>CL02</t>
  </si>
  <si>
    <t>University Columns 2</t>
  </si>
  <si>
    <t>000V</t>
  </si>
  <si>
    <t>Norton Hall</t>
  </si>
  <si>
    <t>Technology Annex</t>
  </si>
  <si>
    <t>Science Laboratory Building</t>
  </si>
  <si>
    <t>00SP</t>
  </si>
  <si>
    <t>Gymnasium</t>
  </si>
  <si>
    <t>Alumni Affairs</t>
  </si>
  <si>
    <t>Student Health Services Clinic</t>
  </si>
  <si>
    <t>Visual Arts</t>
  </si>
  <si>
    <t>Mathematics &amp; Statistics</t>
  </si>
  <si>
    <t>00ER</t>
  </si>
  <si>
    <t>Facilities-Small Vehicle Stor.</t>
  </si>
  <si>
    <t>East Parking Deck</t>
  </si>
  <si>
    <t>F9</t>
  </si>
  <si>
    <t>Facilities-Grounds Storage</t>
  </si>
  <si>
    <t>Zuckerman Museum of Art</t>
  </si>
  <si>
    <t>Music Building</t>
  </si>
  <si>
    <t>00EQ</t>
  </si>
  <si>
    <t>Facilities-Cart &amp; Archive File</t>
  </si>
  <si>
    <t>West Parking Deck</t>
  </si>
  <si>
    <t>Central Parking Deck</t>
  </si>
  <si>
    <t>HVO1</t>
  </si>
  <si>
    <t>Hornet Village 1</t>
  </si>
  <si>
    <t>CL07</t>
  </si>
  <si>
    <t>University Columns 7</t>
  </si>
  <si>
    <t>UCM1</t>
  </si>
  <si>
    <t>Commons 100</t>
  </si>
  <si>
    <t>Bailey Performance Center</t>
  </si>
  <si>
    <t>00ES</t>
  </si>
  <si>
    <t>Facilities-Ground/Vehicle Shop</t>
  </si>
  <si>
    <t>CL01</t>
  </si>
  <si>
    <t>University Columns 1</t>
  </si>
  <si>
    <t>CL11</t>
  </si>
  <si>
    <t>University Columns Actvty Cntr</t>
  </si>
  <si>
    <t>GAX</t>
  </si>
  <si>
    <t>Science Lab Annex</t>
  </si>
  <si>
    <t>000B</t>
  </si>
  <si>
    <t>L1</t>
  </si>
  <si>
    <t>Civil Engineering Soils Lab</t>
  </si>
  <si>
    <t>Solarium</t>
  </si>
  <si>
    <t>00EP</t>
  </si>
  <si>
    <t>Facilities-Administration</t>
  </si>
  <si>
    <t>Distance Learning Center</t>
  </si>
  <si>
    <t>Austin Residence Complex II</t>
  </si>
  <si>
    <t>Wilson Annex</t>
  </si>
  <si>
    <t>0078</t>
  </si>
  <si>
    <t>KSU Stadium</t>
  </si>
  <si>
    <t>The Commons</t>
  </si>
  <si>
    <t>3305</t>
  </si>
  <si>
    <t>3305 Busbee Drive</t>
  </si>
  <si>
    <t>Town Point</t>
  </si>
  <si>
    <t>Powell Hall</t>
  </si>
  <si>
    <t>CAMILLA HUBERT DRM</t>
  </si>
  <si>
    <t>King Frazier Student Center</t>
  </si>
  <si>
    <t>Morgan Annex</t>
  </si>
  <si>
    <t>UNIVERSITY VILLAGE</t>
  </si>
  <si>
    <t>University Commons</t>
  </si>
  <si>
    <t>Hodge Hall</t>
  </si>
  <si>
    <t>Hill Hall</t>
  </si>
  <si>
    <t>Harris McDew Infirmary</t>
  </si>
  <si>
    <t>Wiley Wilcox Gym</t>
  </si>
  <si>
    <t>Drew Griffith Addition</t>
  </si>
  <si>
    <t>BOWEN SMITH DORM</t>
  </si>
  <si>
    <t>New Student Center</t>
  </si>
  <si>
    <t>Kennedy Fine Arts</t>
  </si>
  <si>
    <t>Richard R Wright ResidenceHall</t>
  </si>
  <si>
    <t>Diner</t>
  </si>
  <si>
    <t>Hammond (Computer Services)</t>
  </si>
  <si>
    <t>Evers Physical Plant WHS</t>
  </si>
  <si>
    <t>0127</t>
  </si>
  <si>
    <t>Hubert Tech Bldg</t>
  </si>
  <si>
    <t>Harris (Security)</t>
  </si>
  <si>
    <t>Tiger Place</t>
  </si>
  <si>
    <t>Marine Science Center</t>
  </si>
  <si>
    <t>Guard Hut (West)</t>
  </si>
  <si>
    <t>Information House</t>
  </si>
  <si>
    <t>King Frazier Annex</t>
  </si>
  <si>
    <t>Wright Stadium</t>
  </si>
  <si>
    <t>Athletic Complex</t>
  </si>
  <si>
    <t>0128</t>
  </si>
  <si>
    <t>BOSTIC HALL DORM</t>
  </si>
  <si>
    <t>Engineering Science Technology</t>
  </si>
  <si>
    <t>Marine Biology</t>
  </si>
  <si>
    <t>Coastal Ga Ctr Downtown Savann</t>
  </si>
  <si>
    <t>FRESHMAN LIVING LEARNING CNTR</t>
  </si>
  <si>
    <t>Gardner Hall</t>
  </si>
  <si>
    <t>Howard Jordan</t>
  </si>
  <si>
    <t>NROTC Unit</t>
  </si>
  <si>
    <t>Social Science Academic Bldg</t>
  </si>
  <si>
    <t>Lift Station</t>
  </si>
  <si>
    <t>Tiger Court</t>
  </si>
  <si>
    <t>Whiting Hall</t>
  </si>
  <si>
    <t>Colston</t>
  </si>
  <si>
    <t>Tiger Arena</t>
  </si>
  <si>
    <t>Evers Physical Plant Addition</t>
  </si>
  <si>
    <t>Drew Griffith</t>
  </si>
  <si>
    <t>2839</t>
  </si>
  <si>
    <t>Baseball Field House</t>
  </si>
  <si>
    <t>2903</t>
  </si>
  <si>
    <t>Odum Library</t>
  </si>
  <si>
    <t>Converse Hall</t>
  </si>
  <si>
    <t>0644</t>
  </si>
  <si>
    <t>Ticket Booth - Ladies Complex</t>
  </si>
  <si>
    <t>Fine Arts Bldg</t>
  </si>
  <si>
    <t>010A</t>
  </si>
  <si>
    <t>University Center Bldg #2</t>
  </si>
  <si>
    <t>University Center Bldg #4</t>
  </si>
  <si>
    <t>1209</t>
  </si>
  <si>
    <t>Student Rec Storage</t>
  </si>
  <si>
    <t>Barrow Hall / ROTC</t>
  </si>
  <si>
    <t>Bursary Drive-up Tellers</t>
  </si>
  <si>
    <t>1300</t>
  </si>
  <si>
    <t>Reade Residence Hall</t>
  </si>
  <si>
    <t>0063</t>
  </si>
  <si>
    <t>1206 N Patterson Street</t>
  </si>
  <si>
    <t>014A</t>
  </si>
  <si>
    <t>Palms Dining Center</t>
  </si>
  <si>
    <t>Admissions House</t>
  </si>
  <si>
    <t>Auxiliary Services</t>
  </si>
  <si>
    <t>031A</t>
  </si>
  <si>
    <t>Jennett Lecture Hall</t>
  </si>
  <si>
    <t>1302</t>
  </si>
  <si>
    <t>Oak Street Parking Garage</t>
  </si>
  <si>
    <t>2904</t>
  </si>
  <si>
    <t>Plant Ops Storage Bldg</t>
  </si>
  <si>
    <t>Music Annex North</t>
  </si>
  <si>
    <t>Athletics Building</t>
  </si>
  <si>
    <t>Marriage &amp; Family Therapy</t>
  </si>
  <si>
    <t>Langdale Residence Hall</t>
  </si>
  <si>
    <t>Admissions Annex</t>
  </si>
  <si>
    <t>Psychology Class Bldg.</t>
  </si>
  <si>
    <t>Centennial Res Hall West</t>
  </si>
  <si>
    <t>Parking Control Office</t>
  </si>
  <si>
    <t>Pound Hall</t>
  </si>
  <si>
    <t>University Center Bldg #1</t>
  </si>
  <si>
    <t>1016</t>
  </si>
  <si>
    <t>W. Gordon Street</t>
  </si>
  <si>
    <t>Intramurals Storage</t>
  </si>
  <si>
    <t>Hopper Residence Hall</t>
  </si>
  <si>
    <t>Seago House</t>
  </si>
  <si>
    <t>University Center Bldg #3</t>
  </si>
  <si>
    <t>Williams House</t>
  </si>
  <si>
    <t>West Hall</t>
  </si>
  <si>
    <t>Band House</t>
  </si>
  <si>
    <t>Ashley Cinema</t>
  </si>
  <si>
    <t>Boiler House</t>
  </si>
  <si>
    <t>The Farber Building</t>
  </si>
  <si>
    <t>111 West Moore Street</t>
  </si>
  <si>
    <t>1301</t>
  </si>
  <si>
    <t>Sustella Parking Garage</t>
  </si>
  <si>
    <t>Ashley Hall</t>
  </si>
  <si>
    <t>Bailey Science Center</t>
  </si>
  <si>
    <t>0223</t>
  </si>
  <si>
    <t>223 W. Moore Street</t>
  </si>
  <si>
    <t>0655</t>
  </si>
  <si>
    <t>Intramurals Shed</t>
  </si>
  <si>
    <t>Brown Residence Hall</t>
  </si>
  <si>
    <t>Womens Softball House</t>
  </si>
  <si>
    <t>Mass Media Building</t>
  </si>
  <si>
    <t>Converse Residence Hall</t>
  </si>
  <si>
    <t>GreenHouse</t>
  </si>
  <si>
    <t>Centennial Res Hall East</t>
  </si>
  <si>
    <t>1106</t>
  </si>
  <si>
    <t>106 Georgia Avenue</t>
  </si>
  <si>
    <t>Health&amp;Business Administration</t>
  </si>
  <si>
    <t>Ladies Softball Complex</t>
  </si>
  <si>
    <t>Masonic Lodge</t>
  </si>
  <si>
    <t>NOCO Concessions</t>
  </si>
  <si>
    <t>Georgia Residence Hall</t>
  </si>
  <si>
    <t>Student Health Center</t>
  </si>
  <si>
    <t>0653</t>
  </si>
  <si>
    <t>Billy Grant Baseball Complex</t>
  </si>
  <si>
    <t>1504 N. Oak Street</t>
  </si>
  <si>
    <t>199A</t>
  </si>
  <si>
    <t>Web Design Building</t>
  </si>
  <si>
    <t>P E Complex</t>
  </si>
  <si>
    <t>Warehouse N C 2</t>
  </si>
  <si>
    <t>2813</t>
  </si>
  <si>
    <t>222 Georgia Ave</t>
  </si>
  <si>
    <t>Martin Hall</t>
  </si>
  <si>
    <t>0218</t>
  </si>
  <si>
    <t>Chemical Management</t>
  </si>
  <si>
    <t>Thaxton Hall</t>
  </si>
  <si>
    <t>Regional Education Center</t>
  </si>
  <si>
    <t>1204</t>
  </si>
  <si>
    <t>Campus Mail</t>
  </si>
  <si>
    <t>2100</t>
  </si>
  <si>
    <t>210 W. Moore (MFT)</t>
  </si>
  <si>
    <t>Patterson Residence Hall</t>
  </si>
  <si>
    <t>Pine Hall</t>
  </si>
  <si>
    <t>002A</t>
  </si>
  <si>
    <t>Nevins Hall</t>
  </si>
  <si>
    <t>Brown House</t>
  </si>
  <si>
    <t>Lowndes Residence Hall</t>
  </si>
  <si>
    <t>FA/AS Mechanical Building</t>
  </si>
  <si>
    <t>204 Georgia Ave</t>
  </si>
  <si>
    <t>Greenhouse #2</t>
  </si>
  <si>
    <t>1308</t>
  </si>
  <si>
    <t>Comm Arts / Curric, Lead &amp;Tech</t>
  </si>
  <si>
    <t>Carswell House</t>
  </si>
  <si>
    <t>Odum Library Addition</t>
  </si>
  <si>
    <t>201 W Brookwood</t>
  </si>
  <si>
    <t>109 West Moore Street</t>
  </si>
  <si>
    <t>D025</t>
  </si>
  <si>
    <t>DA-Observatory</t>
  </si>
  <si>
    <t>G001</t>
  </si>
  <si>
    <t>GV-Administration Building</t>
  </si>
  <si>
    <t>G022</t>
  </si>
  <si>
    <t>GV-Central Plant Building</t>
  </si>
  <si>
    <t>D100</t>
  </si>
  <si>
    <t>DA-Softball Press Box</t>
  </si>
  <si>
    <t>D001</t>
  </si>
  <si>
    <t>DA-Price Memorial</t>
  </si>
  <si>
    <t>D114</t>
  </si>
  <si>
    <t>DA-Recreation Center</t>
  </si>
  <si>
    <t>G021</t>
  </si>
  <si>
    <t>GV-Arts and Technology</t>
  </si>
  <si>
    <t>O4</t>
  </si>
  <si>
    <t>OC-Facilities &amp; Public Safety</t>
  </si>
  <si>
    <t>G026</t>
  </si>
  <si>
    <t>GV-Theater Storage</t>
  </si>
  <si>
    <t>D108</t>
  </si>
  <si>
    <t>DA-Vickery House</t>
  </si>
  <si>
    <t>D133</t>
  </si>
  <si>
    <t>DA-The Commons Bldg 2</t>
  </si>
  <si>
    <t>G008</t>
  </si>
  <si>
    <t>GV-Maintenance &amp; Shops</t>
  </si>
  <si>
    <t>141</t>
  </si>
  <si>
    <t>DA - Hospital</t>
  </si>
  <si>
    <t>D132</t>
  </si>
  <si>
    <t>DA-The Commons Bldg 1</t>
  </si>
  <si>
    <t>D043</t>
  </si>
  <si>
    <t>DA-Ecology Protection Lab</t>
  </si>
  <si>
    <t>G014</t>
  </si>
  <si>
    <t>GV-Public Safety</t>
  </si>
  <si>
    <t>D011</t>
  </si>
  <si>
    <t>DA-Memorial Hall</t>
  </si>
  <si>
    <t>D032</t>
  </si>
  <si>
    <t>DA-Hansford Hall</t>
  </si>
  <si>
    <t>D028</t>
  </si>
  <si>
    <t>DA-Lewis Hall</t>
  </si>
  <si>
    <t>D017</t>
  </si>
  <si>
    <t>DA-Military Leadership Center</t>
  </si>
  <si>
    <t>D090</t>
  </si>
  <si>
    <t>DA-Pine Valley House</t>
  </si>
  <si>
    <t>D144</t>
  </si>
  <si>
    <t>DA-Public Safety Headquarters</t>
  </si>
  <si>
    <t>G013</t>
  </si>
  <si>
    <t>GV-Science, Engineering, Tech</t>
  </si>
  <si>
    <t>D127</t>
  </si>
  <si>
    <t>DA-Choice St Arts Complex A</t>
  </si>
  <si>
    <t>G016</t>
  </si>
  <si>
    <t>GV-Oakwood Building</t>
  </si>
  <si>
    <t>G003</t>
  </si>
  <si>
    <t>GV-Student Center</t>
  </si>
  <si>
    <t>D029</t>
  </si>
  <si>
    <t>DA-Lewis Hall Annex</t>
  </si>
  <si>
    <t>D092</t>
  </si>
  <si>
    <t>DA-Pine Valley Restrooms</t>
  </si>
  <si>
    <t>D104</t>
  </si>
  <si>
    <t>DA-Facilities &amp; Materials Mgmt</t>
  </si>
  <si>
    <t>G007</t>
  </si>
  <si>
    <t>GV-John Harrison Hosch Library</t>
  </si>
  <si>
    <t>G012</t>
  </si>
  <si>
    <t>GV-Watkins Academic Building</t>
  </si>
  <si>
    <t>G08C</t>
  </si>
  <si>
    <t>GV-Greenhouse</t>
  </si>
  <si>
    <t>D002</t>
  </si>
  <si>
    <t>DA-Young Hall</t>
  </si>
  <si>
    <t>D019</t>
  </si>
  <si>
    <t>DA-Continuing Education</t>
  </si>
  <si>
    <t>G024</t>
  </si>
  <si>
    <t>GV-Film and Media Building</t>
  </si>
  <si>
    <t>D005</t>
  </si>
  <si>
    <t>DA-Nix</t>
  </si>
  <si>
    <t>D091</t>
  </si>
  <si>
    <t>DA-Pine Valley Pavilion</t>
  </si>
  <si>
    <t>D020</t>
  </si>
  <si>
    <t>DA-Athletic Field Building</t>
  </si>
  <si>
    <t>G020</t>
  </si>
  <si>
    <t>GV-Health Sciences</t>
  </si>
  <si>
    <t>D136</t>
  </si>
  <si>
    <t>21 Barlow Road</t>
  </si>
  <si>
    <t>D093</t>
  </si>
  <si>
    <t>DA-27 SUNSET DRIVE</t>
  </si>
  <si>
    <t>D003</t>
  </si>
  <si>
    <t>DA-Hoag Student Center</t>
  </si>
  <si>
    <t>D128</t>
  </si>
  <si>
    <t>DA-Choice St Arts Complex B</t>
  </si>
  <si>
    <t>O2</t>
  </si>
  <si>
    <t>OC-Classroom Building</t>
  </si>
  <si>
    <t>D142</t>
  </si>
  <si>
    <t>do not use - Cumming City Hall</t>
  </si>
  <si>
    <t>D105</t>
  </si>
  <si>
    <t>DA-Baseball Field House</t>
  </si>
  <si>
    <t>B101</t>
  </si>
  <si>
    <t>BR-Blue Ridge Campus</t>
  </si>
  <si>
    <t>D141</t>
  </si>
  <si>
    <t>Owen Hall</t>
  </si>
  <si>
    <t>G002</t>
  </si>
  <si>
    <t>GV-Dunlap-Mathis</t>
  </si>
  <si>
    <t>D145</t>
  </si>
  <si>
    <t>DA-Facilities Equipment Shed</t>
  </si>
  <si>
    <t>C124</t>
  </si>
  <si>
    <t>CG-University Center 400</t>
  </si>
  <si>
    <t>D095</t>
  </si>
  <si>
    <t>DA-Baseball Dugout - 1</t>
  </si>
  <si>
    <t>G015</t>
  </si>
  <si>
    <t>GV-Parking Deck</t>
  </si>
  <si>
    <t>G099</t>
  </si>
  <si>
    <t>TBD</t>
  </si>
  <si>
    <t>G011</t>
  </si>
  <si>
    <t>GV-Drama Storage</t>
  </si>
  <si>
    <t>D137</t>
  </si>
  <si>
    <t>DA-Walker Drive Building</t>
  </si>
  <si>
    <t>G017</t>
  </si>
  <si>
    <t>GV-Nesbitt Academic Building</t>
  </si>
  <si>
    <t>D139</t>
  </si>
  <si>
    <t>DA-Art Annex Hamp Mill</t>
  </si>
  <si>
    <t>D031</t>
  </si>
  <si>
    <t>DA-Rogers Hall</t>
  </si>
  <si>
    <t>B100</t>
  </si>
  <si>
    <t>BR-Building A</t>
  </si>
  <si>
    <t>D097</t>
  </si>
  <si>
    <t>DA-Softball Dugout - 1</t>
  </si>
  <si>
    <t>D102</t>
  </si>
  <si>
    <t>DA-Health and Natural Sciences</t>
  </si>
  <si>
    <t>G005</t>
  </si>
  <si>
    <t>GV-Physical Education Building</t>
  </si>
  <si>
    <t>D096</t>
  </si>
  <si>
    <t>DA-Baseball Dugout - 2</t>
  </si>
  <si>
    <t>D015</t>
  </si>
  <si>
    <t>DA-Chestatee House</t>
  </si>
  <si>
    <t>D101</t>
  </si>
  <si>
    <t>DA-Baseball Press Bx</t>
  </si>
  <si>
    <t>D119</t>
  </si>
  <si>
    <t>DA-North Georgia Suites</t>
  </si>
  <si>
    <t>G018</t>
  </si>
  <si>
    <t>GV-Testing Center</t>
  </si>
  <si>
    <t>D122</t>
  </si>
  <si>
    <t>DA-Chestatee Building</t>
  </si>
  <si>
    <t>D026</t>
  </si>
  <si>
    <t>DA-Gaillard Hall</t>
  </si>
  <si>
    <t>D027</t>
  </si>
  <si>
    <t>DA-Donovan Hall</t>
  </si>
  <si>
    <t>D08A</t>
  </si>
  <si>
    <t>DA-Dunlap Hall</t>
  </si>
  <si>
    <t>D106</t>
  </si>
  <si>
    <t>DA-Downtown Office Building</t>
  </si>
  <si>
    <t>D143</t>
  </si>
  <si>
    <t>DA-Church Street House</t>
  </si>
  <si>
    <t>G006</t>
  </si>
  <si>
    <t>GV-Strickland Academic</t>
  </si>
  <si>
    <t>D09A</t>
  </si>
  <si>
    <t>DA-Pine Valley Pump House</t>
  </si>
  <si>
    <t>D022</t>
  </si>
  <si>
    <t>DA-Coleman Field House</t>
  </si>
  <si>
    <t>D08B</t>
  </si>
  <si>
    <t>DA-Newton Oakes Center</t>
  </si>
  <si>
    <t>D118</t>
  </si>
  <si>
    <t>DA-Patriot Hall</t>
  </si>
  <si>
    <t>G025</t>
  </si>
  <si>
    <t>GV-Sculpture Building</t>
  </si>
  <si>
    <t>D120</t>
  </si>
  <si>
    <t>DA-Walker Deck</t>
  </si>
  <si>
    <t>G004</t>
  </si>
  <si>
    <t>GV-Music</t>
  </si>
  <si>
    <t>CG-Maintenance Shop</t>
  </si>
  <si>
    <t>G08B</t>
  </si>
  <si>
    <t>GV-Plant Operations/Facilities</t>
  </si>
  <si>
    <t>D024</t>
  </si>
  <si>
    <t>DA-Alumni House</t>
  </si>
  <si>
    <t>D121</t>
  </si>
  <si>
    <t>DA-Dining Hall</t>
  </si>
  <si>
    <t>O3</t>
  </si>
  <si>
    <t>OC-Student Resource Center</t>
  </si>
  <si>
    <t>D098</t>
  </si>
  <si>
    <t>DA-Softball Dugout - 2</t>
  </si>
  <si>
    <t>D113</t>
  </si>
  <si>
    <t>DA-Rec Deck</t>
  </si>
  <si>
    <t>G009</t>
  </si>
  <si>
    <t>GV-Field House</t>
  </si>
  <si>
    <t>G010</t>
  </si>
  <si>
    <t>GV-Cont Ed/Performing Arts</t>
  </si>
  <si>
    <t>CG-Pavilion</t>
  </si>
  <si>
    <t>O100</t>
  </si>
  <si>
    <t>OC-Administration Building</t>
  </si>
  <si>
    <t>D109</t>
  </si>
  <si>
    <t>DA-Library Technology Center</t>
  </si>
  <si>
    <t>D014</t>
  </si>
  <si>
    <t>DA-Public Safety Office</t>
  </si>
  <si>
    <t>D129</t>
  </si>
  <si>
    <t>DA-Choice St Arts Complex C</t>
  </si>
  <si>
    <t>1153</t>
  </si>
  <si>
    <t>CG-City Hall</t>
  </si>
  <si>
    <t>D138</t>
  </si>
  <si>
    <t>DA-Post Office Square</t>
  </si>
  <si>
    <t>D007</t>
  </si>
  <si>
    <t>DA-Stewart Success Center</t>
  </si>
  <si>
    <t>D123</t>
  </si>
  <si>
    <t>DA-Liberty Hall</t>
  </si>
  <si>
    <t>D130</t>
  </si>
  <si>
    <t>DA-Choice St Arts Complex D</t>
  </si>
  <si>
    <t>D146</t>
  </si>
  <si>
    <t>DA-Review Stand</t>
  </si>
  <si>
    <t>D134</t>
  </si>
  <si>
    <t>DA-Convocation Center</t>
  </si>
  <si>
    <t>G023</t>
  </si>
  <si>
    <t>GV-Student Health</t>
  </si>
  <si>
    <t>O8</t>
  </si>
  <si>
    <t>OC-Oconee Testing Center</t>
  </si>
  <si>
    <t>D135</t>
  </si>
  <si>
    <t>DA-South Deck</t>
  </si>
  <si>
    <t>O7</t>
  </si>
  <si>
    <t>OC-Faculty Center</t>
  </si>
  <si>
    <t>D006</t>
  </si>
  <si>
    <t>DA-Barnes Hall</t>
  </si>
  <si>
    <t>WAREHOUSE-SUPPLIES</t>
  </si>
  <si>
    <t>DUGOUT-HOME</t>
  </si>
  <si>
    <t>ARCHAEOLOGY UTILITY</t>
  </si>
  <si>
    <t>Stadium Home Restrooms South</t>
  </si>
  <si>
    <t>The Oaks</t>
  </si>
  <si>
    <t>WEST COMM HUB</t>
  </si>
  <si>
    <t>Greek Village G Delta Chi</t>
  </si>
  <si>
    <t>Greek Village K Transfer</t>
  </si>
  <si>
    <t>Greek Village M APA TKE</t>
  </si>
  <si>
    <t>Miller Hall</t>
  </si>
  <si>
    <t>Human  - HUMANITIES ACADEMIC</t>
  </si>
  <si>
    <t>PAC WAREHOUSE/STOR</t>
  </si>
  <si>
    <t>Greek Village O Chi Omega</t>
  </si>
  <si>
    <t>Cobb H - COBB HALL</t>
  </si>
  <si>
    <t>CENTER POINTE SUITES</t>
  </si>
  <si>
    <t>PHYSICAL PLANT</t>
  </si>
  <si>
    <t>Arbor View A</t>
  </si>
  <si>
    <t>WAREHOUSE ANNEX</t>
  </si>
  <si>
    <t>Newnan Center</t>
  </si>
  <si>
    <t>Softball &amp; Soccer Concessions</t>
  </si>
  <si>
    <t>WARING ARCHAEOLOGY LAB</t>
  </si>
  <si>
    <t>FACILITIES ANNEX</t>
  </si>
  <si>
    <t>Greek Village P Kappa Sigma</t>
  </si>
  <si>
    <t>Stadium Data/Mech/Elec</t>
  </si>
  <si>
    <t>Football Soccer Storage Bld</t>
  </si>
  <si>
    <t>TLC    -TECHNOLOGY  LEARN CTR</t>
  </si>
  <si>
    <t>Honor  - Honors House</t>
  </si>
  <si>
    <t>East Commons</t>
  </si>
  <si>
    <t>Greek Village F Alpha Gam</t>
  </si>
  <si>
    <t>Greek Village L Transfer</t>
  </si>
  <si>
    <t>Stadium Visitor RR and Tickets</t>
  </si>
  <si>
    <t>M Munr - MARTHA MUNRO ACADEMIC</t>
  </si>
  <si>
    <t>CHEMICALS STORAGE</t>
  </si>
  <si>
    <t>Greek Village J Phi Mu</t>
  </si>
  <si>
    <t>MANDEVILLE HALL /ADMIN</t>
  </si>
  <si>
    <t>Public Safety Storage</t>
  </si>
  <si>
    <t>Greek Village D Alpha Xi Delta</t>
  </si>
  <si>
    <t>Athletic Annex</t>
  </si>
  <si>
    <t>LANDSCAPE GREENHOUSE</t>
  </si>
  <si>
    <t>Greek Village E Alpha Tao Omeg</t>
  </si>
  <si>
    <t>Stadium Security</t>
  </si>
  <si>
    <t>0089</t>
  </si>
  <si>
    <t>Facilities Storage &amp; Shed</t>
  </si>
  <si>
    <t>Landscaping Storage Shed</t>
  </si>
  <si>
    <t>Greek Village Q Community Bld</t>
  </si>
  <si>
    <t>STORAGE WHSE-P OPS</t>
  </si>
  <si>
    <t>PARKER HALL</t>
  </si>
  <si>
    <t>COLSM - Coliseum</t>
  </si>
  <si>
    <t>Greek Village Pavilion</t>
  </si>
  <si>
    <t>BASEBALL PRESS BOX</t>
  </si>
  <si>
    <t>0088</t>
  </si>
  <si>
    <t>Planning &amp; Construct Services</t>
  </si>
  <si>
    <t>Softball Visitor Dugout</t>
  </si>
  <si>
    <t>Adamson HALL - ADM/ACAD</t>
  </si>
  <si>
    <t>Landscaping Storage Area</t>
  </si>
  <si>
    <t>Honor  - Honors Annex</t>
  </si>
  <si>
    <t>Women's Fieldhouse</t>
  </si>
  <si>
    <t>Arbor View C</t>
  </si>
  <si>
    <t>Photography Studio</t>
  </si>
  <si>
    <t>Bowdon Hall</t>
  </si>
  <si>
    <t>CMP CT - CAMPUS CENTER</t>
  </si>
  <si>
    <t>TCPA   - PERFORMING ARTS CTR</t>
  </si>
  <si>
    <t>Tyus Hall</t>
  </si>
  <si>
    <t>TRACK STORAGE</t>
  </si>
  <si>
    <t>AOB-Athletic Operations Bld</t>
  </si>
  <si>
    <t>Suite 3</t>
  </si>
  <si>
    <t>Gunn Hall</t>
  </si>
  <si>
    <t>Old-Au - OLD AUDITORIUM</t>
  </si>
  <si>
    <t>CALLAWAY BUILDING ANNEX</t>
  </si>
  <si>
    <t>Row   - Row Hall</t>
  </si>
  <si>
    <t>Greek Village A Kappa Delta</t>
  </si>
  <si>
    <t>Strozier Annex</t>
  </si>
  <si>
    <t>Greek Village C Pi Kappa Phi</t>
  </si>
  <si>
    <t>BONNER HOUSE</t>
  </si>
  <si>
    <t>Greek Village N</t>
  </si>
  <si>
    <t>Stadium Home Concessions North</t>
  </si>
  <si>
    <t>0143</t>
  </si>
  <si>
    <t>Stadium Press and Suites</t>
  </si>
  <si>
    <t>Murphy Building</t>
  </si>
  <si>
    <t>Greek Village H Tri Delta</t>
  </si>
  <si>
    <t>BAND STORAGE</t>
  </si>
  <si>
    <t>Stadium Home Tickets</t>
  </si>
  <si>
    <t>NURSING BUILDING</t>
  </si>
  <si>
    <t>Biolog - BIOLOGY BUILDING</t>
  </si>
  <si>
    <t>Melson - MELSON HALL</t>
  </si>
  <si>
    <t>VEHICULAR REPAIR</t>
  </si>
  <si>
    <t>Stadium Vis Concess &amp; Lockers</t>
  </si>
  <si>
    <t>West Campus Equipment Storage</t>
  </si>
  <si>
    <t>Suite 2</t>
  </si>
  <si>
    <t>Greek Village B Kappa Alpha</t>
  </si>
  <si>
    <t>Greek Village R Residence Bld</t>
  </si>
  <si>
    <t>CALLAWAY BUILDING SCIENCE</t>
  </si>
  <si>
    <t>Aycock - AYCOCK HALL/ADMIN</t>
  </si>
  <si>
    <t>DUGOUT-VISTOR</t>
  </si>
  <si>
    <t>Greek Village I Pi Kappa Alpha</t>
  </si>
  <si>
    <t>Stadium Home Restrooms North</t>
  </si>
  <si>
    <t>Paffrd - SOCIAL SCIENCE BLDG</t>
  </si>
  <si>
    <t>SANFORD HALL ADMIN</t>
  </si>
  <si>
    <t>Anth - Anthropology Building</t>
  </si>
  <si>
    <t>Boyd   - JAMES E BOYD BLDG -MP</t>
  </si>
  <si>
    <t>Central Duplication</t>
  </si>
  <si>
    <t>Ed Ctr - EDUCATION CENTER</t>
  </si>
  <si>
    <t>Soccer Field Resroom</t>
  </si>
  <si>
    <t>Stadium Home Concessions South</t>
  </si>
  <si>
    <t>UCC    - UNIV COMMUNITY CENTER</t>
  </si>
  <si>
    <t>Educ-A - EDUCATION ANNEX</t>
  </si>
  <si>
    <t>0069</t>
  </si>
  <si>
    <t>Un Communication and Marketing</t>
  </si>
  <si>
    <t>Facilities Storage Building</t>
  </si>
  <si>
    <t>Suite 1</t>
  </si>
  <si>
    <t>UWG Design Center</t>
  </si>
  <si>
    <t>Arbor View B</t>
  </si>
  <si>
    <t>UWG BOOKSTORE</t>
  </si>
  <si>
    <t>VISUAL ARTS BUILDING</t>
  </si>
  <si>
    <t>OBSERVATORY</t>
  </si>
  <si>
    <t>Softball Home Dugout</t>
  </si>
  <si>
    <t>Rec Ct - STUDENT ACTIVITIES CT</t>
  </si>
  <si>
    <t>KENNEDY CHAPEL</t>
  </si>
  <si>
    <t>Strozier Hall</t>
  </si>
  <si>
    <t>BUILDING 9</t>
  </si>
  <si>
    <t>Lib    - LIBRARY</t>
  </si>
  <si>
    <t>ALUMNI HOUSE</t>
  </si>
  <si>
    <t>Commons Building</t>
  </si>
  <si>
    <t>Science Lab Storage</t>
  </si>
  <si>
    <t>0315</t>
  </si>
  <si>
    <t>Environmental Horticulture Bld</t>
  </si>
  <si>
    <t>G122</t>
  </si>
  <si>
    <t>Doctors Office</t>
  </si>
  <si>
    <t>G123</t>
  </si>
  <si>
    <t>Drug Store/Feed Store/Mercanti</t>
  </si>
  <si>
    <t>Gressette Gym</t>
  </si>
  <si>
    <t>0410</t>
  </si>
  <si>
    <t>Golf Storage</t>
  </si>
  <si>
    <t>0643</t>
  </si>
  <si>
    <t>Horse Barn #2</t>
  </si>
  <si>
    <t>G116</t>
  </si>
  <si>
    <t>Clark Smokehouse</t>
  </si>
  <si>
    <t>Yow Biological Science Bldg</t>
  </si>
  <si>
    <t>200B</t>
  </si>
  <si>
    <t>Cypress Hall</t>
  </si>
  <si>
    <t>Evans Hall</t>
  </si>
  <si>
    <t>G129</t>
  </si>
  <si>
    <t>Cravey House</t>
  </si>
  <si>
    <t>0637</t>
  </si>
  <si>
    <t>Farm Shed #2/Finishing Barn</t>
  </si>
  <si>
    <t>Carlton Center</t>
  </si>
  <si>
    <t>G109</t>
  </si>
  <si>
    <t>Opry Area Restroom</t>
  </si>
  <si>
    <t>014B</t>
  </si>
  <si>
    <t>Maintenance Shops</t>
  </si>
  <si>
    <t>G134</t>
  </si>
  <si>
    <t>Progressive Barn</t>
  </si>
  <si>
    <t>0634</t>
  </si>
  <si>
    <t>Equipment Shed #3</t>
  </si>
  <si>
    <t>0641</t>
  </si>
  <si>
    <t>Horse Tacking Shed #1</t>
  </si>
  <si>
    <t>0642</t>
  </si>
  <si>
    <t>Horse Barn</t>
  </si>
  <si>
    <t>800B</t>
  </si>
  <si>
    <t>Hawthorn Hall</t>
  </si>
  <si>
    <t>G108</t>
  </si>
  <si>
    <t>Opry Area Picnic/Serv Shelters</t>
  </si>
  <si>
    <t>Foundation Legacy Pool Complex</t>
  </si>
  <si>
    <t>Tennis Center Concession/Strg</t>
  </si>
  <si>
    <t>0635</t>
  </si>
  <si>
    <t>Equipment Shed #4</t>
  </si>
  <si>
    <t>G115</t>
  </si>
  <si>
    <t>Clark Farmhouse</t>
  </si>
  <si>
    <t>G133</t>
  </si>
  <si>
    <t>Print Shop</t>
  </si>
  <si>
    <t>G130</t>
  </si>
  <si>
    <t>Simon's/James' Cabin</t>
  </si>
  <si>
    <t>G104</t>
  </si>
  <si>
    <t>Cotton Warehouse</t>
  </si>
  <si>
    <t>Equipment Shed #1</t>
  </si>
  <si>
    <t>0639</t>
  </si>
  <si>
    <t>Beef Unit Hay Barn</t>
  </si>
  <si>
    <t>G105</t>
  </si>
  <si>
    <t>Ground Landscape</t>
  </si>
  <si>
    <t>G106</t>
  </si>
  <si>
    <t>Maintenance Building/Rr Shop</t>
  </si>
  <si>
    <t>G200</t>
  </si>
  <si>
    <t>Welcome Center</t>
  </si>
  <si>
    <t>G300</t>
  </si>
  <si>
    <t>Museum/Administration</t>
  </si>
  <si>
    <t>BCEC</t>
  </si>
  <si>
    <t>BC - Early County</t>
  </si>
  <si>
    <t>Donaldson Dining Hall</t>
  </si>
  <si>
    <t>G143</t>
  </si>
  <si>
    <t>Shepherd Peanut Museum</t>
  </si>
  <si>
    <t>100B</t>
  </si>
  <si>
    <t>Edward D. Mobley Building</t>
  </si>
  <si>
    <t>Ag Science Bldg</t>
  </si>
  <si>
    <t>G118</t>
  </si>
  <si>
    <t>Coopers Shed</t>
  </si>
  <si>
    <t>0646</t>
  </si>
  <si>
    <t>Beef Unit Office</t>
  </si>
  <si>
    <t>Edwards Hall</t>
  </si>
  <si>
    <t>G124</t>
  </si>
  <si>
    <t>Gibbs Buggy Shed</t>
  </si>
  <si>
    <t>Chambliss Bldg</t>
  </si>
  <si>
    <t>G121</t>
  </si>
  <si>
    <t>Knight Cabin</t>
  </si>
  <si>
    <t>G147</t>
  </si>
  <si>
    <t>Wood Storage</t>
  </si>
  <si>
    <t>0636</t>
  </si>
  <si>
    <t>Farm Shed #1/Sow Barn</t>
  </si>
  <si>
    <t>080B</t>
  </si>
  <si>
    <t>River Birch Hall</t>
  </si>
  <si>
    <t>G113</t>
  </si>
  <si>
    <t>Church</t>
  </si>
  <si>
    <t>Moultrie Center</t>
  </si>
  <si>
    <t>G111</t>
  </si>
  <si>
    <t>Security/Old Concessions</t>
  </si>
  <si>
    <t>Thrash Wellness Center</t>
  </si>
  <si>
    <t>Tennis Center Restrooms</t>
  </si>
  <si>
    <t>G114</t>
  </si>
  <si>
    <t>Clark Barn</t>
  </si>
  <si>
    <t>G128</t>
  </si>
  <si>
    <t>Farm Green House #2</t>
  </si>
  <si>
    <t>Farm Green House #1</t>
  </si>
  <si>
    <t>Farm Shop</t>
  </si>
  <si>
    <t>G125</t>
  </si>
  <si>
    <t>Gibbs Syrup Shed</t>
  </si>
  <si>
    <t>Pump House - Athletic Fields</t>
  </si>
  <si>
    <t>G117</t>
  </si>
  <si>
    <t>Clyatt Cabin</t>
  </si>
  <si>
    <t>0648</t>
  </si>
  <si>
    <t>Water Tower Pump House</t>
  </si>
  <si>
    <t>Red Hill Athletic Center</t>
  </si>
  <si>
    <t>G126</t>
  </si>
  <si>
    <t>Grist Mill</t>
  </si>
  <si>
    <t>G127</t>
  </si>
  <si>
    <t>Langdale Nature Center</t>
  </si>
  <si>
    <t>G112</t>
  </si>
  <si>
    <t>Blacksmith Shop</t>
  </si>
  <si>
    <t>G137</t>
  </si>
  <si>
    <t>Progressive Smokehouse</t>
  </si>
  <si>
    <t>G142</t>
  </si>
  <si>
    <t>School House</t>
  </si>
  <si>
    <t>G138</t>
  </si>
  <si>
    <t>Progressive Storehouse</t>
  </si>
  <si>
    <t>Tift Admin Bldg</t>
  </si>
  <si>
    <t>Beef Unit #2</t>
  </si>
  <si>
    <t>G100</t>
  </si>
  <si>
    <t>Artifact Storage</t>
  </si>
  <si>
    <t>King Hall</t>
  </si>
  <si>
    <t>DVIL</t>
  </si>
  <si>
    <t>Donalsonville Site</t>
  </si>
  <si>
    <t>Herring Hall</t>
  </si>
  <si>
    <t>Ina Gaines Hall</t>
  </si>
  <si>
    <t>G110</t>
  </si>
  <si>
    <t>Opry Shelter</t>
  </si>
  <si>
    <t>G131</t>
  </si>
  <si>
    <t>Powell Commissary</t>
  </si>
  <si>
    <t>0275</t>
  </si>
  <si>
    <t>Nursing Education Bldg - Shc</t>
  </si>
  <si>
    <t>0633</t>
  </si>
  <si>
    <t>Equipment Shed #2</t>
  </si>
  <si>
    <t>G141</t>
  </si>
  <si>
    <t>Sawmill</t>
  </si>
  <si>
    <t>G146</t>
  </si>
  <si>
    <t>Variety Woodworking Shop</t>
  </si>
  <si>
    <t>G103</t>
  </si>
  <si>
    <t>Artifact Storage West</t>
  </si>
  <si>
    <t>G119</t>
  </si>
  <si>
    <t>Corn Crib</t>
  </si>
  <si>
    <t>Conger Hall</t>
  </si>
  <si>
    <t>G140</t>
  </si>
  <si>
    <t>Railroad Docks</t>
  </si>
  <si>
    <t>Lab Science Building</t>
  </si>
  <si>
    <t>Bowen Soc Science</t>
  </si>
  <si>
    <t>Central Plant</t>
  </si>
  <si>
    <t>Howard Auditorium</t>
  </si>
  <si>
    <t>New Warehouse</t>
  </si>
  <si>
    <t>G135</t>
  </si>
  <si>
    <t>Progressive Cottonseed House</t>
  </si>
  <si>
    <t>G148</t>
  </si>
  <si>
    <t>Progressive Feed Room</t>
  </si>
  <si>
    <t>Development/Alumni House</t>
  </si>
  <si>
    <t>Hort Storage House #2</t>
  </si>
  <si>
    <t>0316</t>
  </si>
  <si>
    <t>Environmental Hort Greenhouse</t>
  </si>
  <si>
    <t>Artifact Storage Shepard</t>
  </si>
  <si>
    <t>J Lamar Branch Hall</t>
  </si>
  <si>
    <t>Horse Tacking Shed #2</t>
  </si>
  <si>
    <t>G120</t>
  </si>
  <si>
    <t>Cotton Gin</t>
  </si>
  <si>
    <t>G136</t>
  </si>
  <si>
    <t>Progressive Farmhouse/Gibbs</t>
  </si>
  <si>
    <t>0647</t>
  </si>
  <si>
    <t>Water Tower</t>
  </si>
  <si>
    <t>G139</t>
  </si>
  <si>
    <t>Railroad Depot</t>
  </si>
  <si>
    <t>G145</t>
  </si>
  <si>
    <t>Turpentine Still</t>
  </si>
  <si>
    <t>Britt Science Annex</t>
  </si>
  <si>
    <t>Chapel of All Faiths-Driggers</t>
  </si>
  <si>
    <t>Tennis Storage</t>
  </si>
  <si>
    <t>Hort Storage House #1</t>
  </si>
  <si>
    <t>G132</t>
  </si>
  <si>
    <t>Preachers Cabin</t>
  </si>
  <si>
    <t>G144</t>
  </si>
  <si>
    <t>Tift House</t>
  </si>
  <si>
    <t>G102</t>
  </si>
  <si>
    <t>Artifact Storage Tift</t>
  </si>
  <si>
    <t>Golf Practice Ctr</t>
  </si>
  <si>
    <t>G107</t>
  </si>
  <si>
    <t>Maintenance Storage/Franklin</t>
  </si>
  <si>
    <t>Comer Hall</t>
  </si>
  <si>
    <t>SECURITY</t>
  </si>
  <si>
    <t>STORAGE WH II</t>
  </si>
  <si>
    <t>0700</t>
  </si>
  <si>
    <t>PHYSICAL EDUCATION</t>
  </si>
  <si>
    <t>ACADEMIC</t>
  </si>
  <si>
    <t>SCIENCE LECTURE</t>
  </si>
  <si>
    <t>650</t>
  </si>
  <si>
    <t>Student Success</t>
  </si>
  <si>
    <t>0800</t>
  </si>
  <si>
    <t>STUDENT CENTER</t>
  </si>
  <si>
    <t>GENERAL CLASSROOM COMPLEX</t>
  </si>
  <si>
    <t>STORAGE WH</t>
  </si>
  <si>
    <t>800A</t>
  </si>
  <si>
    <t>CENTRAL ENERGY PLT</t>
  </si>
  <si>
    <t>HARMON HOUSE</t>
  </si>
  <si>
    <t>McMillan Academic Science Bldg</t>
  </si>
  <si>
    <t>6402</t>
  </si>
  <si>
    <t>Machanical Building</t>
  </si>
  <si>
    <t>7409</t>
  </si>
  <si>
    <t>Jones Building</t>
  </si>
  <si>
    <t>1117</t>
  </si>
  <si>
    <t>Campus Center</t>
  </si>
  <si>
    <t>8411</t>
  </si>
  <si>
    <t>Academic Commons North</t>
  </si>
  <si>
    <t>1116</t>
  </si>
  <si>
    <t>Lakeside Village Housing</t>
  </si>
  <si>
    <t>6401</t>
  </si>
  <si>
    <t>Administration Building</t>
  </si>
  <si>
    <t>1115</t>
  </si>
  <si>
    <t>Health Sciences Building</t>
  </si>
  <si>
    <t>1218</t>
  </si>
  <si>
    <t>Correll Center</t>
  </si>
  <si>
    <t>6404</t>
  </si>
  <si>
    <t>Academic Commons South</t>
  </si>
  <si>
    <t>Camden Center at the Lakes</t>
  </si>
  <si>
    <t>7308</t>
  </si>
  <si>
    <t>Student Activity Center</t>
  </si>
  <si>
    <t>7206</t>
  </si>
  <si>
    <t>0714</t>
  </si>
  <si>
    <t>Warehouse (0714)</t>
  </si>
  <si>
    <t>6403</t>
  </si>
  <si>
    <t>Andrews Building</t>
  </si>
  <si>
    <t>7207</t>
  </si>
  <si>
    <t>Gould Library</t>
  </si>
  <si>
    <t>6805</t>
  </si>
  <si>
    <t>Coffin Building</t>
  </si>
  <si>
    <t>9112</t>
  </si>
  <si>
    <t>SE GA Conference Center</t>
  </si>
  <si>
    <t>GIGNILLIAT MEMORIAL HALL</t>
  </si>
  <si>
    <t>PEEPLES HALL</t>
  </si>
  <si>
    <t>8808</t>
  </si>
  <si>
    <t>Freight Depot</t>
  </si>
  <si>
    <t>MAINTENANCE WAREHOUSE</t>
  </si>
  <si>
    <t>POPE STUDENT CENTER</t>
  </si>
  <si>
    <t>LORBERBAUM LIBERAL ARTS BLDG</t>
  </si>
  <si>
    <t>9021</t>
  </si>
  <si>
    <t>GILMER COUNTY CENTER</t>
  </si>
  <si>
    <t>BANDY GYMNASIUM</t>
  </si>
  <si>
    <t>ROBERTS LIBRARY</t>
  </si>
  <si>
    <t>WESTCOTT HALL</t>
  </si>
  <si>
    <t>MAINTENANCE BUILDING</t>
  </si>
  <si>
    <t>BROWN CENTER</t>
  </si>
  <si>
    <t>SEQUOYA HALL</t>
  </si>
  <si>
    <t>PARKING DECK</t>
  </si>
  <si>
    <t>8248</t>
  </si>
  <si>
    <t>Ottinger Athletic Center</t>
  </si>
  <si>
    <t>MASHBURN RESIDENCE HALLS</t>
  </si>
  <si>
    <t>HEALTH PROFESSIONS</t>
  </si>
  <si>
    <t>LUCK FLANDERS GAMBRELL CENTER</t>
  </si>
  <si>
    <t>ACADEMIC BUILDING ADDITION</t>
  </si>
  <si>
    <t>STUDENT SERVICES BLDG</t>
  </si>
  <si>
    <t>GEORGE L. SMITH ADMIN BLDG</t>
  </si>
  <si>
    <t>EGCS ACADEMIC FACILITY</t>
  </si>
  <si>
    <t>MAINTENANCE PLANT</t>
  </si>
  <si>
    <t>FULFORD COM LRNG CTR</t>
  </si>
  <si>
    <t>BOBCAT VILLAS I</t>
  </si>
  <si>
    <t>JEAN AND SHOT STRANGE CLBHSE</t>
  </si>
  <si>
    <t>POLICE DEPARTMENT</t>
  </si>
  <si>
    <t>BOBCAT VILLAS WEST</t>
  </si>
  <si>
    <t>ACADEMIC BUILDING</t>
  </si>
  <si>
    <t>JAM STUDENT ACTIVITIES CTR EXP</t>
  </si>
  <si>
    <t>CLASSROOM ADD.&amp; ACTIVTY CTR</t>
  </si>
  <si>
    <t>JAM STUDENT ACTIVITIES CTR</t>
  </si>
  <si>
    <t>Winn (Paulding/Dallas)</t>
  </si>
  <si>
    <t>Old P.E.</t>
  </si>
  <si>
    <t>Telescope Lab</t>
  </si>
  <si>
    <t>RESA Building</t>
  </si>
  <si>
    <t>Paulding Library</t>
  </si>
  <si>
    <t>Arch Bldg</t>
  </si>
  <si>
    <t>Administrative</t>
  </si>
  <si>
    <t>Observatory</t>
  </si>
  <si>
    <t>Auto Shop</t>
  </si>
  <si>
    <t>Cartersville Campus</t>
  </si>
  <si>
    <t>Cartersville Student Center</t>
  </si>
  <si>
    <t>Lakeview Building</t>
  </si>
  <si>
    <t>Heritage Hall</t>
  </si>
  <si>
    <t>F-Wing Annex</t>
  </si>
  <si>
    <t>Teller (@ Winn Bldg)</t>
  </si>
  <si>
    <t>Physical Education Building</t>
  </si>
  <si>
    <t>Cartersville Academic Building</t>
  </si>
  <si>
    <t>ANNE</t>
  </si>
  <si>
    <t>MARIETTA SITE ANNEX BLDG</t>
  </si>
  <si>
    <t>McCorkle Building</t>
  </si>
  <si>
    <t>Physical Plant-Mentenance</t>
  </si>
  <si>
    <t>Murray Ed Center-Douglasville</t>
  </si>
  <si>
    <t>Bagby (Paulding/Dallas)</t>
  </si>
  <si>
    <t>Walraven Building</t>
  </si>
  <si>
    <t>Heritage Hall Annex</t>
  </si>
  <si>
    <t>Storage Facilities D</t>
  </si>
  <si>
    <t>Gordon Hall</t>
  </si>
  <si>
    <t>Guillebeau Hall</t>
  </si>
  <si>
    <t>Storage Softball Field B</t>
  </si>
  <si>
    <t>Nurs &amp; Hlth Sciences</t>
  </si>
  <si>
    <t>Storage Pole Barn Facilities B</t>
  </si>
  <si>
    <t>Russell Hall</t>
  </si>
  <si>
    <t>Alumni Mem Hall</t>
  </si>
  <si>
    <t>Gordon Commons Bldg A</t>
  </si>
  <si>
    <t>225 Georgia Avenue House</t>
  </si>
  <si>
    <t>301 Spencer House</t>
  </si>
  <si>
    <t>Storage Facilities B</t>
  </si>
  <si>
    <t>Holmes Street House</t>
  </si>
  <si>
    <t>Storage Pole Barn Facilities A</t>
  </si>
  <si>
    <t>Storage Facilities C</t>
  </si>
  <si>
    <t>Student Activity &amp; Recreation</t>
  </si>
  <si>
    <t>Student Services Center</t>
  </si>
  <si>
    <t>Melton Hall</t>
  </si>
  <si>
    <t>Storage Softball Field A</t>
  </si>
  <si>
    <t>Storage Ropes Course</t>
  </si>
  <si>
    <t>Instructional Complex</t>
  </si>
  <si>
    <t>Gordon Village</t>
  </si>
  <si>
    <t>402 Spencer House</t>
  </si>
  <si>
    <t>Gordon Commons Bldg C</t>
  </si>
  <si>
    <t>Smith Hall</t>
  </si>
  <si>
    <t>Storage Baseball Field</t>
  </si>
  <si>
    <t>Hightower Library</t>
  </si>
  <si>
    <t>Pool Complex</t>
  </si>
  <si>
    <t>Storage Student Center</t>
  </si>
  <si>
    <t>Lambdin Hall</t>
  </si>
  <si>
    <t>Georgia House</t>
  </si>
  <si>
    <t>Storage Facilities A</t>
  </si>
  <si>
    <t>Gordon Commons Bldg B</t>
  </si>
  <si>
    <t>Athletic Equipment Storage</t>
  </si>
  <si>
    <t>000K</t>
  </si>
  <si>
    <t>MATHEMATICS</t>
  </si>
  <si>
    <t>0274</t>
  </si>
  <si>
    <t>POPE HOUSE</t>
  </si>
  <si>
    <t>CAMPUS SUPPORT SERVICES</t>
  </si>
  <si>
    <t>SOFTBALL FIELD</t>
  </si>
  <si>
    <t>RUSSELL FINE ARTS</t>
  </si>
  <si>
    <t>CHILLER PLANT</t>
  </si>
  <si>
    <t>000F</t>
  </si>
  <si>
    <t>BOILER HOUSE</t>
  </si>
  <si>
    <t>PLANT OPERATIONS</t>
  </si>
  <si>
    <t>WATER TREATMENT LAB</t>
  </si>
  <si>
    <t>DUBLIN CENTER LIBRARY</t>
  </si>
  <si>
    <t>STUDENT LIFE CENTER</t>
  </si>
  <si>
    <t>TRANSFORMER/STORAGE</t>
  </si>
  <si>
    <t>GA AVIATION (FLIGHT)</t>
  </si>
  <si>
    <t>EBENEZER HALL</t>
  </si>
  <si>
    <t>0314</t>
  </si>
  <si>
    <t>DUBLIN CENTER ANNEX</t>
  </si>
  <si>
    <t>DUBLIN CENTER - MGSC</t>
  </si>
  <si>
    <t>WALKER CLASS RM</t>
  </si>
  <si>
    <t>0214</t>
  </si>
  <si>
    <t>SWIMMING POOL</t>
  </si>
  <si>
    <t>STEM</t>
  </si>
  <si>
    <t>SCIENCE,TECHNOLOGY,EDUC&amp;MATH</t>
  </si>
  <si>
    <t>CS</t>
  </si>
  <si>
    <t>University Pointe</t>
  </si>
  <si>
    <t>SCHOOL OF ARTS AND LETTERS</t>
  </si>
  <si>
    <t>WHIPPLE HALL</t>
  </si>
  <si>
    <t>REC</t>
  </si>
  <si>
    <t>RECREATION &amp; WELLNESS</t>
  </si>
  <si>
    <t>WIGGS OFFICE BLDG</t>
  </si>
  <si>
    <t>000L</t>
  </si>
  <si>
    <t>ADMISSIONS &amp; WELCOME CENTER</t>
  </si>
  <si>
    <t>GA AVIATION (HANGAR FACILITY)</t>
  </si>
  <si>
    <t>GRACE HALL</t>
  </si>
  <si>
    <t>GA AVIATION (MAIN)</t>
  </si>
  <si>
    <t>PHY PLANT BLDG</t>
  </si>
  <si>
    <t>HAYNES HALL</t>
  </si>
  <si>
    <t>SANFORD ADM BLDG</t>
  </si>
  <si>
    <t>GAHALL</t>
  </si>
  <si>
    <t>GEORGIA HALL</t>
  </si>
  <si>
    <t>GATEWAY HALL</t>
  </si>
  <si>
    <t>0403</t>
  </si>
  <si>
    <t>GA AVIATION (TERMINAL)</t>
  </si>
  <si>
    <t>HARRIS HALL</t>
  </si>
  <si>
    <t>LVPD</t>
  </si>
  <si>
    <t>LAKEVIEW POINTE</t>
  </si>
  <si>
    <t>COMMUNITY EDUCATION CENTER</t>
  </si>
  <si>
    <t>JACKSON HALL</t>
  </si>
  <si>
    <t>KNIGHTS HALL</t>
  </si>
  <si>
    <t>ATHLETIC TRAINING FACILITY</t>
  </si>
  <si>
    <t>JONE</t>
  </si>
  <si>
    <t>CHARLES H. JONES BUILDING</t>
  </si>
  <si>
    <t>PSC</t>
  </si>
  <si>
    <t>PROFESSIONAL SERVICES CENTER</t>
  </si>
  <si>
    <t>ALDERMAN HALL</t>
  </si>
  <si>
    <t>ANDERSON HALL</t>
  </si>
  <si>
    <t>PEACOCK OFFICE BLD</t>
  </si>
  <si>
    <t>WAREHOUSE NO 2</t>
  </si>
  <si>
    <t>REGENTS HALL</t>
  </si>
  <si>
    <t>WRC1</t>
  </si>
  <si>
    <t>WARNER ROBINS THOMAS</t>
  </si>
  <si>
    <t>WRC3</t>
  </si>
  <si>
    <t>OAK HALL</t>
  </si>
  <si>
    <t>DILLARD HALL</t>
  </si>
  <si>
    <t>WELLNESS CENTER</t>
  </si>
  <si>
    <t>AVIATION HALL</t>
  </si>
  <si>
    <t>WELCH HALL</t>
  </si>
  <si>
    <t>BASEBALL FIELD</t>
  </si>
  <si>
    <t>ARTS COMPLEX</t>
  </si>
  <si>
    <t>TEB</t>
  </si>
  <si>
    <t>TEACHER EDUCATION BUILDING</t>
  </si>
  <si>
    <t>COMMUNITY HALL STORAGE</t>
  </si>
  <si>
    <t>DILLARD HALL ADDITION</t>
  </si>
  <si>
    <t>STADIUM FACILITIES</t>
  </si>
  <si>
    <t>WRC2</t>
  </si>
  <si>
    <t>WARNER ROBINS ADMIN</t>
  </si>
  <si>
    <t>GA AVIATION-HANGAR FACILITY 2</t>
  </si>
  <si>
    <t>0295</t>
  </si>
  <si>
    <t>NEW PUMP HOUSE</t>
  </si>
  <si>
    <t>TALMADGE HALL</t>
  </si>
  <si>
    <t>MORRIS GYM</t>
  </si>
  <si>
    <t>0291</t>
  </si>
  <si>
    <t>BROWNING HALL</t>
  </si>
  <si>
    <t>DG17</t>
  </si>
  <si>
    <t>DG12</t>
  </si>
  <si>
    <t>ALUMNI/DEVELOPMENT</t>
  </si>
  <si>
    <t>DG29</t>
  </si>
  <si>
    <t>STADIUM/CONCESSION</t>
  </si>
  <si>
    <t>DG14</t>
  </si>
  <si>
    <t>TANNER HALL</t>
  </si>
  <si>
    <t>DG31</t>
  </si>
  <si>
    <t>Tiger Village II</t>
  </si>
  <si>
    <t>DG08</t>
  </si>
  <si>
    <t>Clower SC</t>
  </si>
  <si>
    <t>DG04</t>
  </si>
  <si>
    <t>DG28</t>
  </si>
  <si>
    <t>NURSING</t>
  </si>
  <si>
    <t>DG15</t>
  </si>
  <si>
    <t>PHY P SHOP</t>
  </si>
  <si>
    <t>DG20</t>
  </si>
  <si>
    <t>ART BARN</t>
  </si>
  <si>
    <t>DG27</t>
  </si>
  <si>
    <t>FLOYD HALL</t>
  </si>
  <si>
    <t>WC03</t>
  </si>
  <si>
    <t>Phys Ed Bldg</t>
  </si>
  <si>
    <t>WC06</t>
  </si>
  <si>
    <t>PE Storage-WC</t>
  </si>
  <si>
    <t>DG03</t>
  </si>
  <si>
    <t>DAVIS HALL</t>
  </si>
  <si>
    <t>DG16</t>
  </si>
  <si>
    <t>Lair-WC</t>
  </si>
  <si>
    <t>DG18</t>
  </si>
  <si>
    <t>RICHEY HALL</t>
  </si>
  <si>
    <t>WC02</t>
  </si>
  <si>
    <t>Physical Plant-WC</t>
  </si>
  <si>
    <t>WC05</t>
  </si>
  <si>
    <t>DG25</t>
  </si>
  <si>
    <t>ENGRAM HALL</t>
  </si>
  <si>
    <t>DG02</t>
  </si>
  <si>
    <t>Peterson Hall</t>
  </si>
  <si>
    <t>DG11</t>
  </si>
  <si>
    <t>Stubbs Hall</t>
  </si>
  <si>
    <t>DG01</t>
  </si>
  <si>
    <t>THRASH HALL</t>
  </si>
  <si>
    <t>DG26</t>
  </si>
  <si>
    <t>GOLF SHACK</t>
  </si>
  <si>
    <t>DG30</t>
  </si>
  <si>
    <t>Tiger Village I</t>
  </si>
  <si>
    <t>WC07</t>
  </si>
  <si>
    <t>Educ Bldg</t>
  </si>
  <si>
    <t>DG22</t>
  </si>
  <si>
    <t>WELLNESS</t>
  </si>
  <si>
    <t>WC08</t>
  </si>
  <si>
    <t>Maintenance Storage-WC</t>
  </si>
  <si>
    <t>WC01</t>
  </si>
  <si>
    <t>Admin Bldg</t>
  </si>
  <si>
    <t>WC09</t>
  </si>
  <si>
    <t>Student Services Building-WC</t>
  </si>
  <si>
    <t>DG23</t>
  </si>
  <si>
    <t>Collins Hall</t>
  </si>
  <si>
    <t>DG21</t>
  </si>
  <si>
    <t>HPER FLD HOUSE</t>
  </si>
  <si>
    <t>DG24</t>
  </si>
  <si>
    <t>SHANNON HALL</t>
  </si>
  <si>
    <t>WC04</t>
  </si>
  <si>
    <t>Maintenance Shed-WC</t>
  </si>
  <si>
    <t>GIT_0062</t>
  </si>
  <si>
    <t>GIT_0155</t>
  </si>
  <si>
    <t>GIT_0772</t>
  </si>
  <si>
    <t>GIT_0807</t>
  </si>
  <si>
    <t>GIT_083C</t>
  </si>
  <si>
    <t>GIT_0168</t>
  </si>
  <si>
    <t>GIT_051D</t>
  </si>
  <si>
    <t>GIT_0849</t>
  </si>
  <si>
    <t>GIT_0013</t>
  </si>
  <si>
    <t>GIT_0066</t>
  </si>
  <si>
    <t>GIT_0178</t>
  </si>
  <si>
    <t>GIT_103A</t>
  </si>
  <si>
    <t>GIT_803A</t>
  </si>
  <si>
    <t>GIT_868B</t>
  </si>
  <si>
    <t>GIT_0176</t>
  </si>
  <si>
    <t>GIT_0200</t>
  </si>
  <si>
    <t>GIT_0009</t>
  </si>
  <si>
    <t>GIT_0011</t>
  </si>
  <si>
    <t>GIT_0016</t>
  </si>
  <si>
    <t>GIT_0081</t>
  </si>
  <si>
    <t>GIT_0882</t>
  </si>
  <si>
    <t>GIT_0077</t>
  </si>
  <si>
    <t>GIT_0131</t>
  </si>
  <si>
    <t>GIT_0058</t>
  </si>
  <si>
    <t>GIT_0181</t>
  </si>
  <si>
    <t>GIT_0210</t>
  </si>
  <si>
    <t>GIT_0215</t>
  </si>
  <si>
    <t>GIT_0003</t>
  </si>
  <si>
    <t>GIT_0790</t>
  </si>
  <si>
    <t>GIT_830A</t>
  </si>
  <si>
    <t>GIT_0785</t>
  </si>
  <si>
    <t>GIT_0020</t>
  </si>
  <si>
    <t>GIT_0022</t>
  </si>
  <si>
    <t>GIT_0052</t>
  </si>
  <si>
    <t>GIT_0103</t>
  </si>
  <si>
    <t>GIT_0138</t>
  </si>
  <si>
    <t>GIT_0165</t>
  </si>
  <si>
    <t>GIT_0775</t>
  </si>
  <si>
    <t>GIT_0162</t>
  </si>
  <si>
    <t>GIT_0776</t>
  </si>
  <si>
    <t>GIT_0879</t>
  </si>
  <si>
    <t>GIT_0024</t>
  </si>
  <si>
    <t>GIT_0074</t>
  </si>
  <si>
    <t>GIT_0173</t>
  </si>
  <si>
    <t>GIT_0041</t>
  </si>
  <si>
    <t>GIT_0126</t>
  </si>
  <si>
    <t>GIT_0777</t>
  </si>
  <si>
    <t>GIT_0897</t>
  </si>
  <si>
    <t>GIT_0030</t>
  </si>
  <si>
    <t>GIT_0132</t>
  </si>
  <si>
    <t>GIT_0709</t>
  </si>
  <si>
    <t>GIT_0763</t>
  </si>
  <si>
    <t>GIT_0877</t>
  </si>
  <si>
    <t>GIT_0147</t>
  </si>
  <si>
    <t>GIT_033A</t>
  </si>
  <si>
    <t>GIT_0844</t>
  </si>
  <si>
    <t>GIT_0217</t>
  </si>
  <si>
    <t>GIT_0764</t>
  </si>
  <si>
    <t>GIT_0094</t>
  </si>
  <si>
    <t>GIT_0158</t>
  </si>
  <si>
    <t>GIT_051A</t>
  </si>
  <si>
    <t>GIT_0039</t>
  </si>
  <si>
    <t>GIT_0602</t>
  </si>
  <si>
    <t>GIT_0161</t>
  </si>
  <si>
    <t>GIT_0801</t>
  </si>
  <si>
    <t>GIT_0093</t>
  </si>
  <si>
    <t>GIT_0099</t>
  </si>
  <si>
    <t>GIT_0045</t>
  </si>
  <si>
    <t>GIT_029B</t>
  </si>
  <si>
    <t>GIT_0047</t>
  </si>
  <si>
    <t>GIT_0051</t>
  </si>
  <si>
    <t>GIT_0075</t>
  </si>
  <si>
    <t>GIT_0117</t>
  </si>
  <si>
    <t>GIT_0151</t>
  </si>
  <si>
    <t>GIT_0172</t>
  </si>
  <si>
    <t>GIT_0207</t>
  </si>
  <si>
    <t>GIT_073A</t>
  </si>
  <si>
    <t>GIT_0141</t>
  </si>
  <si>
    <t>GIT_0142</t>
  </si>
  <si>
    <t>GIT_033C</t>
  </si>
  <si>
    <t>GIT_061A</t>
  </si>
  <si>
    <t>GIT_067A</t>
  </si>
  <si>
    <t>GIT_0880</t>
  </si>
  <si>
    <t>GIT_0015</t>
  </si>
  <si>
    <t>GIT_0085</t>
  </si>
  <si>
    <t>GIT_0091</t>
  </si>
  <si>
    <t>GIT_0118</t>
  </si>
  <si>
    <t>GIT_0123</t>
  </si>
  <si>
    <t>GIT_0175</t>
  </si>
  <si>
    <t>GIT_0177</t>
  </si>
  <si>
    <t>GIT_0184</t>
  </si>
  <si>
    <t>GIT_0204</t>
  </si>
  <si>
    <t>GIT_023A</t>
  </si>
  <si>
    <t>GIT_0174</t>
  </si>
  <si>
    <t>GIT_0186</t>
  </si>
  <si>
    <t>GIT_0199</t>
  </si>
  <si>
    <t>GIT_060A</t>
  </si>
  <si>
    <t>GIT_0864</t>
  </si>
  <si>
    <t>GIT_822B</t>
  </si>
  <si>
    <t>GIT_0134</t>
  </si>
  <si>
    <t>GIT_0090</t>
  </si>
  <si>
    <t>GIT_0144</t>
  </si>
  <si>
    <t>GIT_0152</t>
  </si>
  <si>
    <t>GIT_812A</t>
  </si>
  <si>
    <t>GIT_840A</t>
  </si>
  <si>
    <t>GIT_158A</t>
  </si>
  <si>
    <t>GIT_0110</t>
  </si>
  <si>
    <t>GIT_0179</t>
  </si>
  <si>
    <t>GIT_0180</t>
  </si>
  <si>
    <t>GIT_0189</t>
  </si>
  <si>
    <t>GIT_874B</t>
  </si>
  <si>
    <t>GIT_813B</t>
  </si>
  <si>
    <t>GIT_0095</t>
  </si>
  <si>
    <t>GIT_0160</t>
  </si>
  <si>
    <t>GIT_0803</t>
  </si>
  <si>
    <t>GIT_0017</t>
  </si>
  <si>
    <t>GIT_0025</t>
  </si>
  <si>
    <t>GIT_0100</t>
  </si>
  <si>
    <t>GIT_0104</t>
  </si>
  <si>
    <t>GIT_0125</t>
  </si>
  <si>
    <t>GIT_0198</t>
  </si>
  <si>
    <t>GIT_0804</t>
  </si>
  <si>
    <t>GIT_0026</t>
  </si>
  <si>
    <t>GIT_0061</t>
  </si>
  <si>
    <t>GIT_0067</t>
  </si>
  <si>
    <t>GIT_0012</t>
  </si>
  <si>
    <t>GIT_0140</t>
  </si>
  <si>
    <t>GIT_0191</t>
  </si>
  <si>
    <t>GIT_0603</t>
  </si>
  <si>
    <t>GIT_073B</t>
  </si>
  <si>
    <t>GIT_0876</t>
  </si>
  <si>
    <t>GIT_0881</t>
  </si>
  <si>
    <t>GIT_0014</t>
  </si>
  <si>
    <t>GIT_0848</t>
  </si>
  <si>
    <t>GIT_0201</t>
  </si>
  <si>
    <t>GIT_864C</t>
  </si>
  <si>
    <t>GIT_0033</t>
  </si>
  <si>
    <t>GIT_0185</t>
  </si>
  <si>
    <t>GIT_0895</t>
  </si>
  <si>
    <t>GIT_771A</t>
  </si>
  <si>
    <t>GIT_0040</t>
  </si>
  <si>
    <t>GIT_0084</t>
  </si>
  <si>
    <t>GIT_033B</t>
  </si>
  <si>
    <t>GIT_071A</t>
  </si>
  <si>
    <t>GIT_0838</t>
  </si>
  <si>
    <t>GIT_864A</t>
  </si>
  <si>
    <t>GIT_0166</t>
  </si>
  <si>
    <t>GIT_0216</t>
  </si>
  <si>
    <t>GIT_0894</t>
  </si>
  <si>
    <t>GIT_0865</t>
  </si>
  <si>
    <t>GIT_0071</t>
  </si>
  <si>
    <t>GIT_0107</t>
  </si>
  <si>
    <t>GIT_0108</t>
  </si>
  <si>
    <t>GIT_0196</t>
  </si>
  <si>
    <t>GIT_051F</t>
  </si>
  <si>
    <t>GIT_805A</t>
  </si>
  <si>
    <t>GIT_819B</t>
  </si>
  <si>
    <t>GIT_0101</t>
  </si>
  <si>
    <t>GIT_0130</t>
  </si>
  <si>
    <t>GIT_0203</t>
  </si>
  <si>
    <t>GIT_0018</t>
  </si>
  <si>
    <t>GIT_0171</t>
  </si>
  <si>
    <t>GIT_856A</t>
  </si>
  <si>
    <t>GIT_0055</t>
  </si>
  <si>
    <t>GIT_0092</t>
  </si>
  <si>
    <t>GIT_0106</t>
  </si>
  <si>
    <t>GIT_0190</t>
  </si>
  <si>
    <t>GIT_0002</t>
  </si>
  <si>
    <t>GIT_0119</t>
  </si>
  <si>
    <t>GIT_0124</t>
  </si>
  <si>
    <t>GIT_0164</t>
  </si>
  <si>
    <t>GIT_016A</t>
  </si>
  <si>
    <t>GIT_0211</t>
  </si>
  <si>
    <t>GIT_0116</t>
  </si>
  <si>
    <t>GIT_816A</t>
  </si>
  <si>
    <t>GIT_859A</t>
  </si>
  <si>
    <t>GIT_0056</t>
  </si>
  <si>
    <t>GIT_0073</t>
  </si>
  <si>
    <t>GIT_0115</t>
  </si>
  <si>
    <t>GIT_0145</t>
  </si>
  <si>
    <t>GIT_022A</t>
  </si>
  <si>
    <t>GIT_029C</t>
  </si>
  <si>
    <t>GIT_0153</t>
  </si>
  <si>
    <t>GIT_0156</t>
  </si>
  <si>
    <t>GIT_0780</t>
  </si>
  <si>
    <t>GIT_0806</t>
  </si>
  <si>
    <t>GIT_141B</t>
  </si>
  <si>
    <t>GIT_0133</t>
  </si>
  <si>
    <t>GIT_0167</t>
  </si>
  <si>
    <t>GIT_0187</t>
  </si>
  <si>
    <t>GIT_0771</t>
  </si>
  <si>
    <t>GIT_0137</t>
  </si>
  <si>
    <t>GIT_141A</t>
  </si>
  <si>
    <t>GIT_0010</t>
  </si>
  <si>
    <t>GIT_0036</t>
  </si>
  <si>
    <t>GIT_0072</t>
  </si>
  <si>
    <t>GIT_0086</t>
  </si>
  <si>
    <t>GIT_0129</t>
  </si>
  <si>
    <t>GIT_0212</t>
  </si>
  <si>
    <t>GIT_0802</t>
  </si>
  <si>
    <t>GIT_0195</t>
  </si>
  <si>
    <t>GIT_0035</t>
  </si>
  <si>
    <t>GIT_0065</t>
  </si>
  <si>
    <t>GIT_0111</t>
  </si>
  <si>
    <t>GIT_0139</t>
  </si>
  <si>
    <t>GIT_133A</t>
  </si>
  <si>
    <t>GIT_0054</t>
  </si>
  <si>
    <t>GIT_0761</t>
  </si>
  <si>
    <t>GIT_0773</t>
  </si>
  <si>
    <t>GIT_0805</t>
  </si>
  <si>
    <t>GIT_066A</t>
  </si>
  <si>
    <t>GIT_0720</t>
  </si>
  <si>
    <t>GIT_0136</t>
  </si>
  <si>
    <t>GIT_051B</t>
  </si>
  <si>
    <t>GIT_0006</t>
  </si>
  <si>
    <t>GIT_0057</t>
  </si>
  <si>
    <t>GIT_0159</t>
  </si>
  <si>
    <t>GIT_0762</t>
  </si>
  <si>
    <t>GIT_0855</t>
  </si>
  <si>
    <t>GIT_0032</t>
  </si>
  <si>
    <t>GIT_0038</t>
  </si>
  <si>
    <t>GIT_0169</t>
  </si>
  <si>
    <t>GIT_0209</t>
  </si>
  <si>
    <t>GIT_0832</t>
  </si>
  <si>
    <t>GIT_0007</t>
  </si>
  <si>
    <t>GIT_0135</t>
  </si>
  <si>
    <t>GIT_0059</t>
  </si>
  <si>
    <t>GIT_0076</t>
  </si>
  <si>
    <t>GIT_0601</t>
  </si>
  <si>
    <t>GIT_0883</t>
  </si>
  <si>
    <t>GIT_807A</t>
  </si>
  <si>
    <t>GIT_0170</t>
  </si>
  <si>
    <t>GIT_0182</t>
  </si>
  <si>
    <t>GIT_0149</t>
  </si>
  <si>
    <t>GIT_155B</t>
  </si>
  <si>
    <t>GIT_0031</t>
  </si>
  <si>
    <t>GIT_0109</t>
  </si>
  <si>
    <t>GIT_0148</t>
  </si>
  <si>
    <t>GIT_029A</t>
  </si>
  <si>
    <t>GIT_0823</t>
  </si>
  <si>
    <t>GIT_0850</t>
  </si>
  <si>
    <t>GIT_018A</t>
  </si>
  <si>
    <t>GIT_0008</t>
  </si>
  <si>
    <t>GIT_0050</t>
  </si>
  <si>
    <t>GIT_0205</t>
  </si>
  <si>
    <t>GIT_051C</t>
  </si>
  <si>
    <t>GIT_0064</t>
  </si>
  <si>
    <t>GIT_0098</t>
  </si>
  <si>
    <t>GIT_0105</t>
  </si>
  <si>
    <t>GIT_0146</t>
  </si>
  <si>
    <t>GIT_0163</t>
  </si>
  <si>
    <t>GIT_821B</t>
  </si>
  <si>
    <t>GSU_N004</t>
  </si>
  <si>
    <t>GSU_0068</t>
  </si>
  <si>
    <t>GSU_0106</t>
  </si>
  <si>
    <t>GSU_P007</t>
  </si>
  <si>
    <t>GSU_0081</t>
  </si>
  <si>
    <t>GSU_0021</t>
  </si>
  <si>
    <t>GSU_L002</t>
  </si>
  <si>
    <t>GSU_P001</t>
  </si>
  <si>
    <t>GSU_S004</t>
  </si>
  <si>
    <t>GSU_K001</t>
  </si>
  <si>
    <t>GSU_P006</t>
  </si>
  <si>
    <t>GSU_K003</t>
  </si>
  <si>
    <t>GSU_P016</t>
  </si>
  <si>
    <t>GSU_R010</t>
  </si>
  <si>
    <t>GSU_0102</t>
  </si>
  <si>
    <t>GSU_0020</t>
  </si>
  <si>
    <t>GSU_A001</t>
  </si>
  <si>
    <t>GSU_R005</t>
  </si>
  <si>
    <t>GSU_0055</t>
  </si>
  <si>
    <t>GSU_0109</t>
  </si>
  <si>
    <t>GSU_0002</t>
  </si>
  <si>
    <t>GSU_0011</t>
  </si>
  <si>
    <t>GSU_0012</t>
  </si>
  <si>
    <t>GSU_0099</t>
  </si>
  <si>
    <t>GSU_0100</t>
  </si>
  <si>
    <t>GSU_0033</t>
  </si>
  <si>
    <t>GSU_P010</t>
  </si>
  <si>
    <t>GSU_0087</t>
  </si>
  <si>
    <t>GSU_0036</t>
  </si>
  <si>
    <t>GSU_K007</t>
  </si>
  <si>
    <t>GSU_P004</t>
  </si>
  <si>
    <t>GSU_0050</t>
  </si>
  <si>
    <t>GSU_P009</t>
  </si>
  <si>
    <t>GSU_P011</t>
  </si>
  <si>
    <t>GSU_S002</t>
  </si>
  <si>
    <t>GSU_0073</t>
  </si>
  <si>
    <t>GSU_0008</t>
  </si>
  <si>
    <t>GSU_E003</t>
  </si>
  <si>
    <t>GSU_H001</t>
  </si>
  <si>
    <t>GSU_R011</t>
  </si>
  <si>
    <t>GSU_N013</t>
  </si>
  <si>
    <t>GSU_0105</t>
  </si>
  <si>
    <t>GSU_C008</t>
  </si>
  <si>
    <t>GSU_C010</t>
  </si>
  <si>
    <t>GSU_H003</t>
  </si>
  <si>
    <t>GSU_C003</t>
  </si>
  <si>
    <t>GSU_N001</t>
  </si>
  <si>
    <t>GSU_0018</t>
  </si>
  <si>
    <t>GSU_C013</t>
  </si>
  <si>
    <t>GSU_P014</t>
  </si>
  <si>
    <t>GSU_0075</t>
  </si>
  <si>
    <t>GSU_0037</t>
  </si>
  <si>
    <t>GSU_0110</t>
  </si>
  <si>
    <t>GSU_C004</t>
  </si>
  <si>
    <t>GSU_0038</t>
  </si>
  <si>
    <t>GSU_C009</t>
  </si>
  <si>
    <t>GSU_C007</t>
  </si>
  <si>
    <t>GSU_R004</t>
  </si>
  <si>
    <t>GSU_0076</t>
  </si>
  <si>
    <t>GSU_0082</t>
  </si>
  <si>
    <t>GSU_K006</t>
  </si>
  <si>
    <t>GSU_0091</t>
  </si>
  <si>
    <t>GSU_0015</t>
  </si>
  <si>
    <t>GSU_N008</t>
  </si>
  <si>
    <t>GSU_P012</t>
  </si>
  <si>
    <t>GSU_N003</t>
  </si>
  <si>
    <t>GSU_S001</t>
  </si>
  <si>
    <t>GSU_N005</t>
  </si>
  <si>
    <t>GSU_P008</t>
  </si>
  <si>
    <t>GSU_0098</t>
  </si>
  <si>
    <t>GSU_R007</t>
  </si>
  <si>
    <t>GSU_0074</t>
  </si>
  <si>
    <t>GSU_0085</t>
  </si>
  <si>
    <t>GSU_0006</t>
  </si>
  <si>
    <t>GSU_0054</t>
  </si>
  <si>
    <t>GSU_R003</t>
  </si>
  <si>
    <t>GSU_R006</t>
  </si>
  <si>
    <t>GSU_S008</t>
  </si>
  <si>
    <t>GSU_0084</t>
  </si>
  <si>
    <t>GSU_0065</t>
  </si>
  <si>
    <t>GSU_P015</t>
  </si>
  <si>
    <t>GSU_Z001</t>
  </si>
  <si>
    <t>GSU_0097</t>
  </si>
  <si>
    <t>GSU_0003</t>
  </si>
  <si>
    <t>GSU_0010</t>
  </si>
  <si>
    <t>GSU_H002</t>
  </si>
  <si>
    <t>GSU_N009</t>
  </si>
  <si>
    <t>GSU_S003</t>
  </si>
  <si>
    <t>GSU_0080</t>
  </si>
  <si>
    <t>GSU_N007</t>
  </si>
  <si>
    <t>GSU_0083</t>
  </si>
  <si>
    <t>GSU_0007</t>
  </si>
  <si>
    <t>GSU_P005</t>
  </si>
  <si>
    <t>GSU_0004</t>
  </si>
  <si>
    <t>GSU_0017</t>
  </si>
  <si>
    <t>GSU_A002</t>
  </si>
  <si>
    <t>GSU_R008</t>
  </si>
  <si>
    <t>GSU_S006</t>
  </si>
  <si>
    <t>GSU_0107</t>
  </si>
  <si>
    <t>GSU_0019</t>
  </si>
  <si>
    <t>GSU_0030</t>
  </si>
  <si>
    <t>GSU_C006</t>
  </si>
  <si>
    <t>GSU_L004</t>
  </si>
  <si>
    <t>GSU_N002</t>
  </si>
  <si>
    <t>GSU_P002</t>
  </si>
  <si>
    <t>GSU_0101</t>
  </si>
  <si>
    <t>GSU_C012</t>
  </si>
  <si>
    <t>GSU_E002</t>
  </si>
  <si>
    <t>GSU_0092</t>
  </si>
  <si>
    <t>GSU_C014</t>
  </si>
  <si>
    <t>GSU_0009</t>
  </si>
  <si>
    <t>GSU_C001</t>
  </si>
  <si>
    <t>GSU_S007</t>
  </si>
  <si>
    <t>GSU_0072</t>
  </si>
  <si>
    <t>GSU_N006</t>
  </si>
  <si>
    <t>GSU_N011</t>
  </si>
  <si>
    <t>GSU_0022</t>
  </si>
  <si>
    <t>GSU_0032</t>
  </si>
  <si>
    <t>GSU_0058</t>
  </si>
  <si>
    <t>GSU_E001</t>
  </si>
  <si>
    <t>GSU_L005</t>
  </si>
  <si>
    <t>GSU_P013</t>
  </si>
  <si>
    <t>GSU_0048</t>
  </si>
  <si>
    <t>GSU_C002</t>
  </si>
  <si>
    <t>GSU_R002</t>
  </si>
  <si>
    <t>GSU_0064</t>
  </si>
  <si>
    <t>GSU_0096</t>
  </si>
  <si>
    <t>GSU_0060</t>
  </si>
  <si>
    <t>GSU_L001</t>
  </si>
  <si>
    <t>GSU_P003</t>
  </si>
  <si>
    <t>GSU_C011</t>
  </si>
  <si>
    <t>GSU_R009</t>
  </si>
  <si>
    <t>GSU_0013</t>
  </si>
  <si>
    <t>GSU_P017</t>
  </si>
  <si>
    <t>GSU_0059</t>
  </si>
  <si>
    <t>GSU_C005</t>
  </si>
  <si>
    <t>GSU_S005</t>
  </si>
  <si>
    <t>GSU_0093</t>
  </si>
  <si>
    <t>GSU_0090</t>
  </si>
  <si>
    <t>GSU_0024</t>
  </si>
  <si>
    <t>GSU_C015</t>
  </si>
  <si>
    <t>GSU_K002</t>
  </si>
  <si>
    <t>GSU_N012</t>
  </si>
  <si>
    <t>GSU_0005</t>
  </si>
  <si>
    <t>GSU_0029</t>
  </si>
  <si>
    <t>GSU_L003</t>
  </si>
  <si>
    <t>AU_H247</t>
  </si>
  <si>
    <t>AU_H320</t>
  </si>
  <si>
    <t>AU_F204</t>
  </si>
  <si>
    <t>AU_H208</t>
  </si>
  <si>
    <t>AU_S103</t>
  </si>
  <si>
    <t>AU_S305</t>
  </si>
  <si>
    <t>AU_F402</t>
  </si>
  <si>
    <t>AU_H205</t>
  </si>
  <si>
    <t>AU_S410</t>
  </si>
  <si>
    <t>AU_S412</t>
  </si>
  <si>
    <t>AU_H215</t>
  </si>
  <si>
    <t>AU_S306</t>
  </si>
  <si>
    <t>AU_S405</t>
  </si>
  <si>
    <t>AU_F203</t>
  </si>
  <si>
    <t>AU_H231</t>
  </si>
  <si>
    <t>AU_H236</t>
  </si>
  <si>
    <t>AU_S408</t>
  </si>
  <si>
    <t>AU_H232</t>
  </si>
  <si>
    <t>AU_S309</t>
  </si>
  <si>
    <t>AU_S413</t>
  </si>
  <si>
    <t>AU_H212</t>
  </si>
  <si>
    <t>AU_S308</t>
  </si>
  <si>
    <t>AU_0106</t>
  </si>
  <si>
    <t>AU_H201</t>
  </si>
  <si>
    <t>AU_H309</t>
  </si>
  <si>
    <t>AU_S404</t>
  </si>
  <si>
    <t>AU_F207</t>
  </si>
  <si>
    <t>AU_S403</t>
  </si>
  <si>
    <t>AU_H235</t>
  </si>
  <si>
    <t>AU_W202</t>
  </si>
  <si>
    <t>AU_F403</t>
  </si>
  <si>
    <t>AU_F404</t>
  </si>
  <si>
    <t>AU_H226</t>
  </si>
  <si>
    <t>AU_S303</t>
  </si>
  <si>
    <t>AU_H113</t>
  </si>
  <si>
    <t>AU_H242</t>
  </si>
  <si>
    <t>AU_O105</t>
  </si>
  <si>
    <t>AU_H108</t>
  </si>
  <si>
    <t>AU_F202</t>
  </si>
  <si>
    <t>AU_H311</t>
  </si>
  <si>
    <t>AU_S206</t>
  </si>
  <si>
    <t>AU_W102</t>
  </si>
  <si>
    <t>AU_F105</t>
  </si>
  <si>
    <t>AU_F408</t>
  </si>
  <si>
    <t>AU_H211</t>
  </si>
  <si>
    <t>AU_H216</t>
  </si>
  <si>
    <t>AU_S202</t>
  </si>
  <si>
    <t>AU_F206</t>
  </si>
  <si>
    <t>AU_F208</t>
  </si>
  <si>
    <t>AU_H248</t>
  </si>
  <si>
    <t>AU_S406</t>
  </si>
  <si>
    <t>AU_F205</t>
  </si>
  <si>
    <t>AU_H244</t>
  </si>
  <si>
    <t>AU_O102</t>
  </si>
  <si>
    <t>AU_S302</t>
  </si>
  <si>
    <t>AU_H310</t>
  </si>
  <si>
    <t>AU_H324</t>
  </si>
  <si>
    <t>AU_H239</t>
  </si>
  <si>
    <t>AU_S207</t>
  </si>
  <si>
    <t>AU_G101</t>
  </si>
  <si>
    <t>AU_H209</t>
  </si>
  <si>
    <t>AU_H210</t>
  </si>
  <si>
    <t>AU_H245</t>
  </si>
  <si>
    <t>AU_H112</t>
  </si>
  <si>
    <t>AU_H220</t>
  </si>
  <si>
    <t>AU_H233</t>
  </si>
  <si>
    <t>AU_S106</t>
  </si>
  <si>
    <t>AU_S201</t>
  </si>
  <si>
    <t>AU_H217</t>
  </si>
  <si>
    <t>AU_H314</t>
  </si>
  <si>
    <t>AU_S104</t>
  </si>
  <si>
    <t>AU_S411</t>
  </si>
  <si>
    <t>AU_F407</t>
  </si>
  <si>
    <t>AU_H243</t>
  </si>
  <si>
    <t>AU_F201</t>
  </si>
  <si>
    <t>AU_H213</t>
  </si>
  <si>
    <t>AU_H321</t>
  </si>
  <si>
    <t>AU_F210</t>
  </si>
  <si>
    <t>AU_H225</t>
  </si>
  <si>
    <t>AU_H312</t>
  </si>
  <si>
    <t>AU_S416</t>
  </si>
  <si>
    <t>AU_H224</t>
  </si>
  <si>
    <t>AU_H318</t>
  </si>
  <si>
    <t>AU_S101</t>
  </si>
  <si>
    <t>AU_S314</t>
  </si>
  <si>
    <t>AU_S409</t>
  </si>
  <si>
    <t>AU_W101</t>
  </si>
  <si>
    <t>AU_S102</t>
  </si>
  <si>
    <t>AU_S301</t>
  </si>
  <si>
    <t>AU_H107</t>
  </si>
  <si>
    <t>AU_S105</t>
  </si>
  <si>
    <t>AU_S208</t>
  </si>
  <si>
    <t>AU_F102</t>
  </si>
  <si>
    <t>AU_H234</t>
  </si>
  <si>
    <t>AU_H221</t>
  </si>
  <si>
    <t>AU_H319</t>
  </si>
  <si>
    <t>AU_S203</t>
  </si>
  <si>
    <t>AU_S205</t>
  </si>
  <si>
    <t>AU_S310</t>
  </si>
  <si>
    <t>AU_S402</t>
  </si>
  <si>
    <t>AU_S107</t>
  </si>
  <si>
    <t>AU_H241</t>
  </si>
  <si>
    <t>AU_F104</t>
  </si>
  <si>
    <t>AU_H246</t>
  </si>
  <si>
    <t>AU_RV1</t>
  </si>
  <si>
    <t>AU_W201</t>
  </si>
  <si>
    <t>AU_H301</t>
  </si>
  <si>
    <t>AU_H313</t>
  </si>
  <si>
    <t>AU_S304</t>
  </si>
  <si>
    <t>AU_S415</t>
  </si>
  <si>
    <t>AU_F214</t>
  </si>
  <si>
    <t>AU_H203</t>
  </si>
  <si>
    <t>AU_O108</t>
  </si>
  <si>
    <t>AU_H238</t>
  </si>
  <si>
    <t>AU_S417</t>
  </si>
  <si>
    <t>AU_F101</t>
  </si>
  <si>
    <t>AU_F209</t>
  </si>
  <si>
    <t>AU_H102</t>
  </si>
  <si>
    <t>AU_H202</t>
  </si>
  <si>
    <t>AU_H315</t>
  </si>
  <si>
    <t>AU_F406</t>
  </si>
  <si>
    <t>AU_H204</t>
  </si>
  <si>
    <t>AU_H214</t>
  </si>
  <si>
    <t>AU_H322</t>
  </si>
  <si>
    <t>AU_H317</t>
  </si>
  <si>
    <t>AU_S204</t>
  </si>
  <si>
    <t>AU_F211</t>
  </si>
  <si>
    <t>AU_S313</t>
  </si>
  <si>
    <t>AU_H218</t>
  </si>
  <si>
    <t>AU_F213</t>
  </si>
  <si>
    <t>AU_H222</t>
  </si>
  <si>
    <t>AU_S418</t>
  </si>
  <si>
    <t>AU_O101</t>
  </si>
  <si>
    <t>AU_F401</t>
  </si>
  <si>
    <t>AU_H323</t>
  </si>
  <si>
    <t>AU_F212</t>
  </si>
  <si>
    <t>AU_S311</t>
  </si>
  <si>
    <t>AU_F215</t>
  </si>
  <si>
    <t>AU_F400</t>
  </si>
  <si>
    <t>AU_H114</t>
  </si>
  <si>
    <t>AU_S414</t>
  </si>
  <si>
    <t>AU_H219</t>
  </si>
  <si>
    <t>AU_F405</t>
  </si>
  <si>
    <t>AU_H111</t>
  </si>
  <si>
    <t>AU_H117</t>
  </si>
  <si>
    <t>AU_H223</t>
  </si>
  <si>
    <t>AU_F103</t>
  </si>
  <si>
    <t>AU_H109</t>
  </si>
  <si>
    <t>AU_H240</t>
  </si>
  <si>
    <t>AU_S407</t>
  </si>
  <si>
    <t>AU_S307</t>
  </si>
  <si>
    <t>AU_S401</t>
  </si>
  <si>
    <t>UGA_6108</t>
  </si>
  <si>
    <t>UGA_7083</t>
  </si>
  <si>
    <t>UGA_0121</t>
  </si>
  <si>
    <t>UGA_1001</t>
  </si>
  <si>
    <t>UGA_1004</t>
  </si>
  <si>
    <t>UGA_1066</t>
  </si>
  <si>
    <t>UGA_1920</t>
  </si>
  <si>
    <t>UGA_2122</t>
  </si>
  <si>
    <t>UGA_2138</t>
  </si>
  <si>
    <t>UGA_2242</t>
  </si>
  <si>
    <t>UGA_2294</t>
  </si>
  <si>
    <t>UGA_2321</t>
  </si>
  <si>
    <t>UGA_2323</t>
  </si>
  <si>
    <t>UGA_2338</t>
  </si>
  <si>
    <t>UGA_2468</t>
  </si>
  <si>
    <t>UGA_3657</t>
  </si>
  <si>
    <t>UGA_3774</t>
  </si>
  <si>
    <t>UGA_3847</t>
  </si>
  <si>
    <t>UGA_4020</t>
  </si>
  <si>
    <t>UGA_4305</t>
  </si>
  <si>
    <t>UGA_4408</t>
  </si>
  <si>
    <t>UGA_4705</t>
  </si>
  <si>
    <t>UGA_4865</t>
  </si>
  <si>
    <t>UGA_4940</t>
  </si>
  <si>
    <t>UGA_5077</t>
  </si>
  <si>
    <t>UGA_5083</t>
  </si>
  <si>
    <t>UGA_5334</t>
  </si>
  <si>
    <t>UGA_5856</t>
  </si>
  <si>
    <t>UGA_6066</t>
  </si>
  <si>
    <t>UGA_7531</t>
  </si>
  <si>
    <t>UGA_7542</t>
  </si>
  <si>
    <t>UGA_8363</t>
  </si>
  <si>
    <t>UGA_4021</t>
  </si>
  <si>
    <t>UGA_4426</t>
  </si>
  <si>
    <t>UGA_4505</t>
  </si>
  <si>
    <t>UGA_4628</t>
  </si>
  <si>
    <t>UGA_4629</t>
  </si>
  <si>
    <t>UGA_5008</t>
  </si>
  <si>
    <t>UGA_5047</t>
  </si>
  <si>
    <t>UGA_5072</t>
  </si>
  <si>
    <t>UGA_5095</t>
  </si>
  <si>
    <t>UGA_5332</t>
  </si>
  <si>
    <t>UGA_6032</t>
  </si>
  <si>
    <t>UGA_6038</t>
  </si>
  <si>
    <t>UGA_5724</t>
  </si>
  <si>
    <t>UGA_5753</t>
  </si>
  <si>
    <t>UGA_6074</t>
  </si>
  <si>
    <t>UGA_7022</t>
  </si>
  <si>
    <t>UGA_0736</t>
  </si>
  <si>
    <t>UGA_1041</t>
  </si>
  <si>
    <t>UGA_1644</t>
  </si>
  <si>
    <t>UGA_1906</t>
  </si>
  <si>
    <t>UGA_2228</t>
  </si>
  <si>
    <t>UGA_2232</t>
  </si>
  <si>
    <t>UGA_2251</t>
  </si>
  <si>
    <t>UGA_2345</t>
  </si>
  <si>
    <t>UGA_2522</t>
  </si>
  <si>
    <t>UGA_2539</t>
  </si>
  <si>
    <t>UGA_2541</t>
  </si>
  <si>
    <t>UGA_3200</t>
  </si>
  <si>
    <t>UGA_3706</t>
  </si>
  <si>
    <t>UGA_3903</t>
  </si>
  <si>
    <t>UGA_4019</t>
  </si>
  <si>
    <t>UGA_4063</t>
  </si>
  <si>
    <t>UGA_4548</t>
  </si>
  <si>
    <t>UGA_4621</t>
  </si>
  <si>
    <t>UGA_4796</t>
  </si>
  <si>
    <t>UGA_6103</t>
  </si>
  <si>
    <t>UGA_2437</t>
  </si>
  <si>
    <t>UGA_2500</t>
  </si>
  <si>
    <t>UGA_2510</t>
  </si>
  <si>
    <t>UGA_2680</t>
  </si>
  <si>
    <t>UGA_0182</t>
  </si>
  <si>
    <t>UGA_1096</t>
  </si>
  <si>
    <t>UGA_1621</t>
  </si>
  <si>
    <t>UGA_2408</t>
  </si>
  <si>
    <t>UGA_2410</t>
  </si>
  <si>
    <t>UGA_6320</t>
  </si>
  <si>
    <t>UGA_7111</t>
  </si>
  <si>
    <t>UGA_0107</t>
  </si>
  <si>
    <t>UGA_0688</t>
  </si>
  <si>
    <t>UGA_0738</t>
  </si>
  <si>
    <t>UGA_0754</t>
  </si>
  <si>
    <t>UGA_1013</t>
  </si>
  <si>
    <t>UGA_1678</t>
  </si>
  <si>
    <t>UGA_1807</t>
  </si>
  <si>
    <t>UGA_1935</t>
  </si>
  <si>
    <t>UGA_1950</t>
  </si>
  <si>
    <t>UGA_2498</t>
  </si>
  <si>
    <t>UGA_2605</t>
  </si>
  <si>
    <t>UGA_2968</t>
  </si>
  <si>
    <t>UGA_3052</t>
  </si>
  <si>
    <t>UGA_4116</t>
  </si>
  <si>
    <t>UGA_4492</t>
  </si>
  <si>
    <t>UGA_4552</t>
  </si>
  <si>
    <t>UGA_4730</t>
  </si>
  <si>
    <t>UGA_4756</t>
  </si>
  <si>
    <t>UGA_4810</t>
  </si>
  <si>
    <t>UGA_4827</t>
  </si>
  <si>
    <t>UGA_4869</t>
  </si>
  <si>
    <t>UGA_4943</t>
  </si>
  <si>
    <t>UGA_5656</t>
  </si>
  <si>
    <t>UGA_5761</t>
  </si>
  <si>
    <t>UGA_0671</t>
  </si>
  <si>
    <t>UGA_0694</t>
  </si>
  <si>
    <t>UGA_0766</t>
  </si>
  <si>
    <t>UGA_1065</t>
  </si>
  <si>
    <t>UGA_1620</t>
  </si>
  <si>
    <t>UGA_1808</t>
  </si>
  <si>
    <t>UGA_1915</t>
  </si>
  <si>
    <t>UGA_1978</t>
  </si>
  <si>
    <t>UGA_2211</t>
  </si>
  <si>
    <t>UGA_2245</t>
  </si>
  <si>
    <t>UGA_2418</t>
  </si>
  <si>
    <t>UGA_2622</t>
  </si>
  <si>
    <t>UGA_2890</t>
  </si>
  <si>
    <t>UGA_3185</t>
  </si>
  <si>
    <t>UGA_3273</t>
  </si>
  <si>
    <t>UGA_3278</t>
  </si>
  <si>
    <t>UGA_3442</t>
  </si>
  <si>
    <t>UGA_3480</t>
  </si>
  <si>
    <t>UGA_3604</t>
  </si>
  <si>
    <t>UGA_4376</t>
  </si>
  <si>
    <t>UGA_4377</t>
  </si>
  <si>
    <t>UGA_4556</t>
  </si>
  <si>
    <t>UGA_4742</t>
  </si>
  <si>
    <t>UGA_4910</t>
  </si>
  <si>
    <t>UGA_3275</t>
  </si>
  <si>
    <t>UGA_3284</t>
  </si>
  <si>
    <t>UGA_3534</t>
  </si>
  <si>
    <t>UGA_3678</t>
  </si>
  <si>
    <t>UGA_3852</t>
  </si>
  <si>
    <t>UGA_3919</t>
  </si>
  <si>
    <t>UGA_4022</t>
  </si>
  <si>
    <t>UGA_4023</t>
  </si>
  <si>
    <t>UGA_4025</t>
  </si>
  <si>
    <t>UGA_4031</t>
  </si>
  <si>
    <t>UGA_4110</t>
  </si>
  <si>
    <t>UGA_4179</t>
  </si>
  <si>
    <t>UGA_4463</t>
  </si>
  <si>
    <t>UGA_4649</t>
  </si>
  <si>
    <t>UGA_4794</t>
  </si>
  <si>
    <t>UGA_4826</t>
  </si>
  <si>
    <t>UGA_4874</t>
  </si>
  <si>
    <t>UGA_4898</t>
  </si>
  <si>
    <t>UGA_4905</t>
  </si>
  <si>
    <t>UGA_6452</t>
  </si>
  <si>
    <t>UGA_6502</t>
  </si>
  <si>
    <t>UGA_7506</t>
  </si>
  <si>
    <t>UGA_0044</t>
  </si>
  <si>
    <t>UGA_0651</t>
  </si>
  <si>
    <t>UGA_1222</t>
  </si>
  <si>
    <t>UGA_8365</t>
  </si>
  <si>
    <t>UGA_8655</t>
  </si>
  <si>
    <t>UGA_0020</t>
  </si>
  <si>
    <t>UGA_2243</t>
  </si>
  <si>
    <t>UGA_0631</t>
  </si>
  <si>
    <t>UGA_1095</t>
  </si>
  <si>
    <t>UGA_1502</t>
  </si>
  <si>
    <t>UGA_2342</t>
  </si>
  <si>
    <t>UGA_2427</t>
  </si>
  <si>
    <t>UGA_2459</t>
  </si>
  <si>
    <t>UGA_2467</t>
  </si>
  <si>
    <t>UGA_2499</t>
  </si>
  <si>
    <t>UGA_2925</t>
  </si>
  <si>
    <t>UGA_3040</t>
  </si>
  <si>
    <t>UGA_3206</t>
  </si>
  <si>
    <t>UGA_3467</t>
  </si>
  <si>
    <t>UGA_3675</t>
  </si>
  <si>
    <t>UGA_3906</t>
  </si>
  <si>
    <t>UGA_4775</t>
  </si>
  <si>
    <t>UGA_5719</t>
  </si>
  <si>
    <t>UGA_5854</t>
  </si>
  <si>
    <t>UGA_4306</t>
  </si>
  <si>
    <t>UGA_4445</t>
  </si>
  <si>
    <t>UGA_2443</t>
  </si>
  <si>
    <t>UGA_1654</t>
  </si>
  <si>
    <t>UGA_1938</t>
  </si>
  <si>
    <t>UGA_2217</t>
  </si>
  <si>
    <t>UGA_2218</t>
  </si>
  <si>
    <t>UGA_3325</t>
  </si>
  <si>
    <t>UGA_3831</t>
  </si>
  <si>
    <t>UGA_3876</t>
  </si>
  <si>
    <t>UGA_4112</t>
  </si>
  <si>
    <t>UGA_4722</t>
  </si>
  <si>
    <t>UGA_4728</t>
  </si>
  <si>
    <t>UGA_4792</t>
  </si>
  <si>
    <t>UGA_5039</t>
  </si>
  <si>
    <t>UGA_5054</t>
  </si>
  <si>
    <t>UGA_5122</t>
  </si>
  <si>
    <t>UGA_5750</t>
  </si>
  <si>
    <t>UGA_5850</t>
  </si>
  <si>
    <t>UGA_0652</t>
  </si>
  <si>
    <t>UGA_1014</t>
  </si>
  <si>
    <t>UGA_1615</t>
  </si>
  <si>
    <t>UGA_2241</t>
  </si>
  <si>
    <t>UGA_2466</t>
  </si>
  <si>
    <t>UGA_2552</t>
  </si>
  <si>
    <t>UGA_2580</t>
  </si>
  <si>
    <t>UGA_3035</t>
  </si>
  <si>
    <t>UGA_3056</t>
  </si>
  <si>
    <t>UGA_6107</t>
  </si>
  <si>
    <t>UGA_6367</t>
  </si>
  <si>
    <t>UGA_7112</t>
  </si>
  <si>
    <t>UGA_7117</t>
  </si>
  <si>
    <t>UGA_7535</t>
  </si>
  <si>
    <t>UGA_0120</t>
  </si>
  <si>
    <t>UGA_1012</t>
  </si>
  <si>
    <t>UGA_1674</t>
  </si>
  <si>
    <t>UGA_2520</t>
  </si>
  <si>
    <t>UGA_2547</t>
  </si>
  <si>
    <t>UGA_2817</t>
  </si>
  <si>
    <t>UGA_2859</t>
  </si>
  <si>
    <t>UGA_3085</t>
  </si>
  <si>
    <t>UGA_3468</t>
  </si>
  <si>
    <t>UGA_3663</t>
  </si>
  <si>
    <t>UGA_3776</t>
  </si>
  <si>
    <t>UGA_3851</t>
  </si>
  <si>
    <t>UGA_4394</t>
  </si>
  <si>
    <t>UGA_4609</t>
  </si>
  <si>
    <t>UGA_4743</t>
  </si>
  <si>
    <t>UGA_4805</t>
  </si>
  <si>
    <t>UGA_5148</t>
  </si>
  <si>
    <t>UGA_5857</t>
  </si>
  <si>
    <t>UGA_6305</t>
  </si>
  <si>
    <t>UGA_3451</t>
  </si>
  <si>
    <t>UGA_3653</t>
  </si>
  <si>
    <t>UGA_3756</t>
  </si>
  <si>
    <t>UGA_4153</t>
  </si>
  <si>
    <t>UGA_4481</t>
  </si>
  <si>
    <t>UGA_4718</t>
  </si>
  <si>
    <t>UGA_4809</t>
  </si>
  <si>
    <t>UGA_4906</t>
  </si>
  <si>
    <t>UGA_5005</t>
  </si>
  <si>
    <t>UGA_5035</t>
  </si>
  <si>
    <t>UGA_5070</t>
  </si>
  <si>
    <t>UGA_5080</t>
  </si>
  <si>
    <t>UGA_5125</t>
  </si>
  <si>
    <t>UGA_5136</t>
  </si>
  <si>
    <t>UGA_5149</t>
  </si>
  <si>
    <t>UGA_5672</t>
  </si>
  <si>
    <t>UGA_5871</t>
  </si>
  <si>
    <t>UGA_5902</t>
  </si>
  <si>
    <t>UGA_6085</t>
  </si>
  <si>
    <t>UGA_7505</t>
  </si>
  <si>
    <t>UGA_8654</t>
  </si>
  <si>
    <t>UGA_1944</t>
  </si>
  <si>
    <t>UGA_2254</t>
  </si>
  <si>
    <t>UGA_2533</t>
  </si>
  <si>
    <t>UGA_2858</t>
  </si>
  <si>
    <t>UGA_2980</t>
  </si>
  <si>
    <t>UGA_3123</t>
  </si>
  <si>
    <t>UGA_3326</t>
  </si>
  <si>
    <t>UGA_3516</t>
  </si>
  <si>
    <t>UGA_4387</t>
  </si>
  <si>
    <t>UGA_4636</t>
  </si>
  <si>
    <t>UGA_4709</t>
  </si>
  <si>
    <t>UGA_4791</t>
  </si>
  <si>
    <t>UGA_5020</t>
  </si>
  <si>
    <t>UGA_5306</t>
  </si>
  <si>
    <t>UGA_2412</t>
  </si>
  <si>
    <t>UGA_2627</t>
  </si>
  <si>
    <t>UGA_3080</t>
  </si>
  <si>
    <t>UGA_3124</t>
  </si>
  <si>
    <t>UGA_3283</t>
  </si>
  <si>
    <t>UGA_6365</t>
  </si>
  <si>
    <t>UGA_7015</t>
  </si>
  <si>
    <t>UGA_7541</t>
  </si>
  <si>
    <t>UGA_1010</t>
  </si>
  <si>
    <t>UGA_1248</t>
  </si>
  <si>
    <t>UGA_1923</t>
  </si>
  <si>
    <t>UGA_1948</t>
  </si>
  <si>
    <t>UGA_2124</t>
  </si>
  <si>
    <t>UGA_7013</t>
  </si>
  <si>
    <t>UGA_7025</t>
  </si>
  <si>
    <t>UGA_7528</t>
  </si>
  <si>
    <t>UGA_7534</t>
  </si>
  <si>
    <t>UGA_1043</t>
  </si>
  <si>
    <t>UGA_2291</t>
  </si>
  <si>
    <t>UGA_2379</t>
  </si>
  <si>
    <t>UGA_2391</t>
  </si>
  <si>
    <t>UGA_2696</t>
  </si>
  <si>
    <t>UGA_2965</t>
  </si>
  <si>
    <t>UGA_3491</t>
  </si>
  <si>
    <t>UGA_3760</t>
  </si>
  <si>
    <t>UGA_4413</t>
  </si>
  <si>
    <t>UGA_4726</t>
  </si>
  <si>
    <t>UGA_4748</t>
  </si>
  <si>
    <t>UGA_5320</t>
  </si>
  <si>
    <t>UGA_5990</t>
  </si>
  <si>
    <t>UGA_6304</t>
  </si>
  <si>
    <t>UGA_6351</t>
  </si>
  <si>
    <t>UGA_1033</t>
  </si>
  <si>
    <t>UGA_1035</t>
  </si>
  <si>
    <t>UGA_1110</t>
  </si>
  <si>
    <t>UGA_1503</t>
  </si>
  <si>
    <t>UGA_1509</t>
  </si>
  <si>
    <t>UGA_1600</t>
  </si>
  <si>
    <t>UGA_1619</t>
  </si>
  <si>
    <t>UGA_1939</t>
  </si>
  <si>
    <t>UGA_2223</t>
  </si>
  <si>
    <t>UGA_2261</t>
  </si>
  <si>
    <t>UGA_2320</t>
  </si>
  <si>
    <t>UGA_2460</t>
  </si>
  <si>
    <t>UGA_2545</t>
  </si>
  <si>
    <t>UGA_3716</t>
  </si>
  <si>
    <t>UGA_3766</t>
  </si>
  <si>
    <t>UGA_3771</t>
  </si>
  <si>
    <t>UGA_3801</t>
  </si>
  <si>
    <t>UGA_4029</t>
  </si>
  <si>
    <t>UGA_4476</t>
  </si>
  <si>
    <t>UGA_4830</t>
  </si>
  <si>
    <t>UGA_5016</t>
  </si>
  <si>
    <t>UGA_5065</t>
  </si>
  <si>
    <t>UGA_5068</t>
  </si>
  <si>
    <t>UGA_5079</t>
  </si>
  <si>
    <t>UGA_5135</t>
  </si>
  <si>
    <t>UGA_3351</t>
  </si>
  <si>
    <t>UGA_3518</t>
  </si>
  <si>
    <t>UGA_3666</t>
  </si>
  <si>
    <t>UGA_3799</t>
  </si>
  <si>
    <t>UGA_3830</t>
  </si>
  <si>
    <t>UGA_3929</t>
  </si>
  <si>
    <t>UGA_4114</t>
  </si>
  <si>
    <t>UGA_4120</t>
  </si>
  <si>
    <t>UGA_4580</t>
  </si>
  <si>
    <t>UGA_4625</t>
  </si>
  <si>
    <t>UGA_4754</t>
  </si>
  <si>
    <t>UGA_4944</t>
  </si>
  <si>
    <t>UGA_5100</t>
  </si>
  <si>
    <t>UGA_5143</t>
  </si>
  <si>
    <t>UGA_5319</t>
  </si>
  <si>
    <t>UGA_5853</t>
  </si>
  <si>
    <t>UGA_5865</t>
  </si>
  <si>
    <t>UGA_6105</t>
  </si>
  <si>
    <t>UGA_1042</t>
  </si>
  <si>
    <t>UGA_1077</t>
  </si>
  <si>
    <t>UGA_1979</t>
  </si>
  <si>
    <t>UGA_6451</t>
  </si>
  <si>
    <t>UGA_7113</t>
  </si>
  <si>
    <t>UGA_7532</t>
  </si>
  <si>
    <t>UGA_8653</t>
  </si>
  <si>
    <t>UGA_0025</t>
  </si>
  <si>
    <t>UGA_0061</t>
  </si>
  <si>
    <t>UGA_0081</t>
  </si>
  <si>
    <t>UGA_0123</t>
  </si>
  <si>
    <t>UGA_0767</t>
  </si>
  <si>
    <t>UGA_1037</t>
  </si>
  <si>
    <t>UGA_2371</t>
  </si>
  <si>
    <t>UGA_2442</t>
  </si>
  <si>
    <t>UGA_2525</t>
  </si>
  <si>
    <t>UGA_2582</t>
  </si>
  <si>
    <t>UGA_2674</t>
  </si>
  <si>
    <t>UGA_3059</t>
  </si>
  <si>
    <t>UGA_3670</t>
  </si>
  <si>
    <t>UGA_3787</t>
  </si>
  <si>
    <t>UGA_4302</t>
  </si>
  <si>
    <t>UGA_5027</t>
  </si>
  <si>
    <t>UGA_5045</t>
  </si>
  <si>
    <t>UGA_5082</t>
  </si>
  <si>
    <t>UGA_5158</t>
  </si>
  <si>
    <t>UGA_6031</t>
  </si>
  <si>
    <t>UGA_4398</t>
  </si>
  <si>
    <t>UGA_4414</t>
  </si>
  <si>
    <t>UGA_4767</t>
  </si>
  <si>
    <t>UGA_2415</t>
  </si>
  <si>
    <t>UGA_2557</t>
  </si>
  <si>
    <t>UGA_2562</t>
  </si>
  <si>
    <t>UGA_2659</t>
  </si>
  <si>
    <t>UGA_1918</t>
  </si>
  <si>
    <t>UGA_1995</t>
  </si>
  <si>
    <t>UGA_2314</t>
  </si>
  <si>
    <t>UGA_2864</t>
  </si>
  <si>
    <t>UGA_2923</t>
  </si>
  <si>
    <t>UGA_2982</t>
  </si>
  <si>
    <t>UGA_3082</t>
  </si>
  <si>
    <t>UGA_3207</t>
  </si>
  <si>
    <t>UGA_3208</t>
  </si>
  <si>
    <t>UGA_3445</t>
  </si>
  <si>
    <t>UGA_3519</t>
  </si>
  <si>
    <t>UGA_3602</t>
  </si>
  <si>
    <t>UGA_3765</t>
  </si>
  <si>
    <t>UGA_4035</t>
  </si>
  <si>
    <t>UGA_4052</t>
  </si>
  <si>
    <t>UGA_4307</t>
  </si>
  <si>
    <t>UGA_4370</t>
  </si>
  <si>
    <t>UGA_4442</t>
  </si>
  <si>
    <t>UGA_4578</t>
  </si>
  <si>
    <t>UGA_4602</t>
  </si>
  <si>
    <t>UGA_4664</t>
  </si>
  <si>
    <t>UGA_4930</t>
  </si>
  <si>
    <t>UGA_4942</t>
  </si>
  <si>
    <t>UGA_5009</t>
  </si>
  <si>
    <t>UGA_5161</t>
  </si>
  <si>
    <t>UGA_5317</t>
  </si>
  <si>
    <t>UGA_0053</t>
  </si>
  <si>
    <t>UGA_0740</t>
  </si>
  <si>
    <t>UGA_1946</t>
  </si>
  <si>
    <t>UGA_2426</t>
  </si>
  <si>
    <t>UGA_2604</t>
  </si>
  <si>
    <t>UGA_3074</t>
  </si>
  <si>
    <t>UGA_3111</t>
  </si>
  <si>
    <t>UGA_3126</t>
  </si>
  <si>
    <t>UGA_6308</t>
  </si>
  <si>
    <t>UGA_6376</t>
  </si>
  <si>
    <t>UGA_7539</t>
  </si>
  <si>
    <t>UGA_8652</t>
  </si>
  <si>
    <t>UGA_0030</t>
  </si>
  <si>
    <t>UGA_1131</t>
  </si>
  <si>
    <t>UGA_1635</t>
  </si>
  <si>
    <t>UGA_2331</t>
  </si>
  <si>
    <t>UGA_2341</t>
  </si>
  <si>
    <t>UGA_2530</t>
  </si>
  <si>
    <t>UGA_2571</t>
  </si>
  <si>
    <t>UGA_2574</t>
  </si>
  <si>
    <t>UGA_2649</t>
  </si>
  <si>
    <t>UGA_2853</t>
  </si>
  <si>
    <t>UGA_3045</t>
  </si>
  <si>
    <t>UGA_3129</t>
  </si>
  <si>
    <t>UGA_3202</t>
  </si>
  <si>
    <t>UGA_3362</t>
  </si>
  <si>
    <t>UGA_3449</t>
  </si>
  <si>
    <t>UGA_3669</t>
  </si>
  <si>
    <t>UGA_3762</t>
  </si>
  <si>
    <t>UGA_3783</t>
  </si>
  <si>
    <t>UGA_4151</t>
  </si>
  <si>
    <t>UGA_4603</t>
  </si>
  <si>
    <t>UGA_4608</t>
  </si>
  <si>
    <t>UGA_4700</t>
  </si>
  <si>
    <t>UGA_4900</t>
  </si>
  <si>
    <t>UGA_4902</t>
  </si>
  <si>
    <t>UGA_5023</t>
  </si>
  <si>
    <t>UGA_5145</t>
  </si>
  <si>
    <t>UGA_5720</t>
  </si>
  <si>
    <t>UGA_5995</t>
  </si>
  <si>
    <t>UGA_6039</t>
  </si>
  <si>
    <t>UGA_6311</t>
  </si>
  <si>
    <t>UGA_6356</t>
  </si>
  <si>
    <t>UGA_7109</t>
  </si>
  <si>
    <t>UGA_7516</t>
  </si>
  <si>
    <t>UGA_7524</t>
  </si>
  <si>
    <t>UGA_7525</t>
  </si>
  <si>
    <t>UGA_3640</t>
  </si>
  <si>
    <t>UGA_4176</t>
  </si>
  <si>
    <t>UGA_4380</t>
  </si>
  <si>
    <t>UGA_4645</t>
  </si>
  <si>
    <t>UGA_4736</t>
  </si>
  <si>
    <t>UGA_4752</t>
  </si>
  <si>
    <t>UGA_4768</t>
  </si>
  <si>
    <t>UGA_4780</t>
  </si>
  <si>
    <t>UGA_5007</t>
  </si>
  <si>
    <t>UGA_5043</t>
  </si>
  <si>
    <t>UGA_5328</t>
  </si>
  <si>
    <t>UGA_5667</t>
  </si>
  <si>
    <t>UGA_6076</t>
  </si>
  <si>
    <t>UGA_6322</t>
  </si>
  <si>
    <t>UGA_7107</t>
  </si>
  <si>
    <t>UGA_0059</t>
  </si>
  <si>
    <t>UGA_0687</t>
  </si>
  <si>
    <t>UGA_1067</t>
  </si>
  <si>
    <t>UGA_1900</t>
  </si>
  <si>
    <t>UGA_2652</t>
  </si>
  <si>
    <t>UGA_3058</t>
  </si>
  <si>
    <t>UGA_3130</t>
  </si>
  <si>
    <t>UGA_3131</t>
  </si>
  <si>
    <t>UGA_3917</t>
  </si>
  <si>
    <t>UGA_3964</t>
  </si>
  <si>
    <t>UGA_4405</t>
  </si>
  <si>
    <t>UGA_4714</t>
  </si>
  <si>
    <t>UGA_4799</t>
  </si>
  <si>
    <t>UGA_5119</t>
  </si>
  <si>
    <t>UGA_5301</t>
  </si>
  <si>
    <t>UGA_5756</t>
  </si>
  <si>
    <t>UGA_6102</t>
  </si>
  <si>
    <t>UGA_2549</t>
  </si>
  <si>
    <t>UGA_2650</t>
  </si>
  <si>
    <t>UGA_2654</t>
  </si>
  <si>
    <t>UGA_2811</t>
  </si>
  <si>
    <t>UGA_2863</t>
  </si>
  <si>
    <t>UGA_3184</t>
  </si>
  <si>
    <t>UGA_3203</t>
  </si>
  <si>
    <t>UGA_3272</t>
  </si>
  <si>
    <t>UGA_6357</t>
  </si>
  <si>
    <t>UGA_8165</t>
  </si>
  <si>
    <t>UGA_0058</t>
  </si>
  <si>
    <t>UGA_1220</t>
  </si>
  <si>
    <t>UGA_1907</t>
  </si>
  <si>
    <t>UGA_2252</t>
  </si>
  <si>
    <t>UGA_6065</t>
  </si>
  <si>
    <t>UGA_6086</t>
  </si>
  <si>
    <t>UGA_6092</t>
  </si>
  <si>
    <t>UGA_0183</t>
  </si>
  <si>
    <t>UGA_0280</t>
  </si>
  <si>
    <t>UGA_1745</t>
  </si>
  <si>
    <t>UGA_1904</t>
  </si>
  <si>
    <t>UGA_2392</t>
  </si>
  <si>
    <t>UGA_2416</t>
  </si>
  <si>
    <t>UGA_2497</t>
  </si>
  <si>
    <t>UGA_2566</t>
  </si>
  <si>
    <t>UGA_2639</t>
  </si>
  <si>
    <t>UGA_2842</t>
  </si>
  <si>
    <t>UGA_2972</t>
  </si>
  <si>
    <t>UGA_3209</t>
  </si>
  <si>
    <t>UGA_3477</t>
  </si>
  <si>
    <t>UGA_4178</t>
  </si>
  <si>
    <t>UGA_4462</t>
  </si>
  <si>
    <t>UGA_4733</t>
  </si>
  <si>
    <t>UGA_4759</t>
  </si>
  <si>
    <t>UGA_5019</t>
  </si>
  <si>
    <t>UGA_5066</t>
  </si>
  <si>
    <t>UGA_5069</t>
  </si>
  <si>
    <t>UGA_5304</t>
  </si>
  <si>
    <t>UGA_5994</t>
  </si>
  <si>
    <t>UGA_6079</t>
  </si>
  <si>
    <t>UGA_6310</t>
  </si>
  <si>
    <t>UGA_6323</t>
  </si>
  <si>
    <t>UGA_8298</t>
  </si>
  <si>
    <t>UGA_0022</t>
  </si>
  <si>
    <t>UGA_0101</t>
  </si>
  <si>
    <t>UGA_1021</t>
  </si>
  <si>
    <t>UGA_1221</t>
  </si>
  <si>
    <t>UGA_1510</t>
  </si>
  <si>
    <t>UGA_2253</t>
  </si>
  <si>
    <t>UGA_2308</t>
  </si>
  <si>
    <t>UGA_2383</t>
  </si>
  <si>
    <t>UGA_2534</t>
  </si>
  <si>
    <t>UGA_2615</t>
  </si>
  <si>
    <t>UGA_2685</t>
  </si>
  <si>
    <t>UGA_2922</t>
  </si>
  <si>
    <t>UGA_3048</t>
  </si>
  <si>
    <t>UGA_3116</t>
  </si>
  <si>
    <t>UGA_3119</t>
  </si>
  <si>
    <t>UGA_3220</t>
  </si>
  <si>
    <t>UGA_3361</t>
  </si>
  <si>
    <t>UGA_3457</t>
  </si>
  <si>
    <t>UGA_3701</t>
  </si>
  <si>
    <t>UGA_3775</t>
  </si>
  <si>
    <t>UGA_3796</t>
  </si>
  <si>
    <t>UGA_4155</t>
  </si>
  <si>
    <t>UGA_4475</t>
  </si>
  <si>
    <t>UGA_4554</t>
  </si>
  <si>
    <t>UGA_4745</t>
  </si>
  <si>
    <t>UGA_4764</t>
  </si>
  <si>
    <t>UGA_4790</t>
  </si>
  <si>
    <t>UGA_4832</t>
  </si>
  <si>
    <t>UGA_4941</t>
  </si>
  <si>
    <t>UGA_5003</t>
  </si>
  <si>
    <t>UGA_5142</t>
  </si>
  <si>
    <t>UGA_5321</t>
  </si>
  <si>
    <t>UGA_5322</t>
  </si>
  <si>
    <t>UGA_5323</t>
  </si>
  <si>
    <t>UGA_5331</t>
  </si>
  <si>
    <t>UGA_3529</t>
  </si>
  <si>
    <t>UGA_4379</t>
  </si>
  <si>
    <t>UGA_4489</t>
  </si>
  <si>
    <t>UGA_4772</t>
  </si>
  <si>
    <t>UGA_4828</t>
  </si>
  <si>
    <t>UGA_4873</t>
  </si>
  <si>
    <t>UGA_5123</t>
  </si>
  <si>
    <t>UGA_5305</t>
  </si>
  <si>
    <t>UGA_5670</t>
  </si>
  <si>
    <t>UGA_5708</t>
  </si>
  <si>
    <t>UGA_5714</t>
  </si>
  <si>
    <t>UGA_6315</t>
  </si>
  <si>
    <t>UGA_6500</t>
  </si>
  <si>
    <t>UGA_0005</t>
  </si>
  <si>
    <t>UGA_0661</t>
  </si>
  <si>
    <t>UGA_1511</t>
  </si>
  <si>
    <t>UGA_1902</t>
  </si>
  <si>
    <t>UGA_1910</t>
  </si>
  <si>
    <t>UGA_0055</t>
  </si>
  <si>
    <t>UGA_0660</t>
  </si>
  <si>
    <t>UGA_1630</t>
  </si>
  <si>
    <t>UGA_2351</t>
  </si>
  <si>
    <t>UGA_2407</t>
  </si>
  <si>
    <t>UGA_3422</t>
  </si>
  <si>
    <t>UGA_3441</t>
  </si>
  <si>
    <t>UGA_3465</t>
  </si>
  <si>
    <t>UGA_3520</t>
  </si>
  <si>
    <t>UGA_4301</t>
  </si>
  <si>
    <t>UGA_5038</t>
  </si>
  <si>
    <t>UGA_5075</t>
  </si>
  <si>
    <t>UGA_5166</t>
  </si>
  <si>
    <t>UGA_5330</t>
  </si>
  <si>
    <t>UGA_5751</t>
  </si>
  <si>
    <t>UGA_5988</t>
  </si>
  <si>
    <t>UGA_4374</t>
  </si>
  <si>
    <t>UGA_4550</t>
  </si>
  <si>
    <t>UGA_1632</t>
  </si>
  <si>
    <t>UGA_1683</t>
  </si>
  <si>
    <t>UGA_1691</t>
  </si>
  <si>
    <t>UGA_1743</t>
  </si>
  <si>
    <t>UGA_2229</t>
  </si>
  <si>
    <t>UGA_2230</t>
  </si>
  <si>
    <t>UGA_2919</t>
  </si>
  <si>
    <t>UGA_3117</t>
  </si>
  <si>
    <t>UGA_3521</t>
  </si>
  <si>
    <t>UGA_3605</t>
  </si>
  <si>
    <t>UGA_3634</t>
  </si>
  <si>
    <t>UGA_4623</t>
  </si>
  <si>
    <t>UGA_4731</t>
  </si>
  <si>
    <t>UGA_5025</t>
  </si>
  <si>
    <t>UGA_5134</t>
  </si>
  <si>
    <t>UGA_5316</t>
  </si>
  <si>
    <t>UGA_5668</t>
  </si>
  <si>
    <t>UGA_5711</t>
  </si>
  <si>
    <t>UGA_5911</t>
  </si>
  <si>
    <t>UGA_6033</t>
  </si>
  <si>
    <t>UGA_0110</t>
  </si>
  <si>
    <t>UGA_0741</t>
  </si>
  <si>
    <t>UGA_1084</t>
  </si>
  <si>
    <t>UGA_1924</t>
  </si>
  <si>
    <t>UGA_2508</t>
  </si>
  <si>
    <t>UGA_2573</t>
  </si>
  <si>
    <t>UGA_2658</t>
  </si>
  <si>
    <t>UGA_3046</t>
  </si>
  <si>
    <t>UGA_3128</t>
  </si>
  <si>
    <t>UGA_7512</t>
  </si>
  <si>
    <t>UGA_0042</t>
  </si>
  <si>
    <t>UGA_0650</t>
  </si>
  <si>
    <t>UGA_0755</t>
  </si>
  <si>
    <t>UGA_1064</t>
  </si>
  <si>
    <t>UGA_1637</t>
  </si>
  <si>
    <t>UGA_2127</t>
  </si>
  <si>
    <t>UGA_2209</t>
  </si>
  <si>
    <t>UGA_2695</t>
  </si>
  <si>
    <t>UGA_2920</t>
  </si>
  <si>
    <t>UGA_2960</t>
  </si>
  <si>
    <t>UGA_3211</t>
  </si>
  <si>
    <t>UGA_3798</t>
  </si>
  <si>
    <t>UGA_4053</t>
  </si>
  <si>
    <t>UGA_4416</t>
  </si>
  <si>
    <t>UGA_4551</t>
  </si>
  <si>
    <t>UGA_4599</t>
  </si>
  <si>
    <t>UGA_4600</t>
  </si>
  <si>
    <t>UGA_4665</t>
  </si>
  <si>
    <t>UGA_4746</t>
  </si>
  <si>
    <t>UGA_4766</t>
  </si>
  <si>
    <t>UGA_4812</t>
  </si>
  <si>
    <t>UGA_5026</t>
  </si>
  <si>
    <t>UGA_5037</t>
  </si>
  <si>
    <t>UGA_5302</t>
  </si>
  <si>
    <t>UGA_5810</t>
  </si>
  <si>
    <t>UGA_5870</t>
  </si>
  <si>
    <t>UGA_6321</t>
  </si>
  <si>
    <t>UGA_7086</t>
  </si>
  <si>
    <t>UGA_7110</t>
  </si>
  <si>
    <t>UGA_7502</t>
  </si>
  <si>
    <t>UGA_3478</t>
  </si>
  <si>
    <t>UGA_4310</t>
  </si>
  <si>
    <t>UGA_4675</t>
  </si>
  <si>
    <t>UGA_5052</t>
  </si>
  <si>
    <t>UGA_5128</t>
  </si>
  <si>
    <t>UGA_5155</t>
  </si>
  <si>
    <t>UGA_5307</t>
  </si>
  <si>
    <t>UGA_5311</t>
  </si>
  <si>
    <t>UGA_5325</t>
  </si>
  <si>
    <t>UGA_5723</t>
  </si>
  <si>
    <t>UGA_6025</t>
  </si>
  <si>
    <t>UGA_5862</t>
  </si>
  <si>
    <t>UGA_6306</t>
  </si>
  <si>
    <t>UGA_6377</t>
  </si>
  <si>
    <t>UGA_7101</t>
  </si>
  <si>
    <t>UGA_0737</t>
  </si>
  <si>
    <t>UGA_1079</t>
  </si>
  <si>
    <t>UGA_1634</t>
  </si>
  <si>
    <t>UGA_1671</t>
  </si>
  <si>
    <t>UGA_1940</t>
  </si>
  <si>
    <t>UGA_2125</t>
  </si>
  <si>
    <t>UGA_2221</t>
  </si>
  <si>
    <t>UGA_2222</t>
  </si>
  <si>
    <t>UGA_2394</t>
  </si>
  <si>
    <t>UGA_2907</t>
  </si>
  <si>
    <t>UGA_3053</t>
  </si>
  <si>
    <t>UGA_3668</t>
  </si>
  <si>
    <t>UGA_3724</t>
  </si>
  <si>
    <t>UGA_3932</t>
  </si>
  <si>
    <t>UGA_4032</t>
  </si>
  <si>
    <t>UGA_4666</t>
  </si>
  <si>
    <t>UGA_4758</t>
  </si>
  <si>
    <t>UGA_5042</t>
  </si>
  <si>
    <t>UGA_5144</t>
  </si>
  <si>
    <t>UGA_5859</t>
  </si>
  <si>
    <t>UGA_5996</t>
  </si>
  <si>
    <t>UGA_5998</t>
  </si>
  <si>
    <t>UGA_2425</t>
  </si>
  <si>
    <t>UGA_2438</t>
  </si>
  <si>
    <t>UGA_2462</t>
  </si>
  <si>
    <t>UGA_2481</t>
  </si>
  <si>
    <t>UGA_2494</t>
  </si>
  <si>
    <t>UGA_2513</t>
  </si>
  <si>
    <t>UGA_2527</t>
  </si>
  <si>
    <t>UGA_2536</t>
  </si>
  <si>
    <t>UGA_2572</t>
  </si>
  <si>
    <t>UGA_2692</t>
  </si>
  <si>
    <t>UGA_2860</t>
  </si>
  <si>
    <t>UGA_2898</t>
  </si>
  <si>
    <t>UGA_2921</t>
  </si>
  <si>
    <t>UGA_6312</t>
  </si>
  <si>
    <t>UGA_0250</t>
  </si>
  <si>
    <t>UGA_0620</t>
  </si>
  <si>
    <t>UGA_1909</t>
  </si>
  <si>
    <t>UGA_2003</t>
  </si>
  <si>
    <t>UGA_2136</t>
  </si>
  <si>
    <t>UGA_2333</t>
  </si>
  <si>
    <t>UGA_6109</t>
  </si>
  <si>
    <t>UGA_0109</t>
  </si>
  <si>
    <t>UGA_0685</t>
  </si>
  <si>
    <t>UGA_1000</t>
  </si>
  <si>
    <t>UGA_1215</t>
  </si>
  <si>
    <t>UGA_1680</t>
  </si>
  <si>
    <t>UGA_2214</t>
  </si>
  <si>
    <t>UGA_2292</t>
  </si>
  <si>
    <t>UGA_2306</t>
  </si>
  <si>
    <t>UGA_2319</t>
  </si>
  <si>
    <t>UGA_2414</t>
  </si>
  <si>
    <t>UGA_2577</t>
  </si>
  <si>
    <t>UGA_2694</t>
  </si>
  <si>
    <t>UGA_3033</t>
  </si>
  <si>
    <t>UGA_3034</t>
  </si>
  <si>
    <t>UGA_3466</t>
  </si>
  <si>
    <t>UGA_3475</t>
  </si>
  <si>
    <t>UGA_3525</t>
  </si>
  <si>
    <t>UGA_4158</t>
  </si>
  <si>
    <t>UGA_4303</t>
  </si>
  <si>
    <t>UGA_4457</t>
  </si>
  <si>
    <t>UGA_4678</t>
  </si>
  <si>
    <t>UGA_5013</t>
  </si>
  <si>
    <t>UGA_5044</t>
  </si>
  <si>
    <t>UGA_5159</t>
  </si>
  <si>
    <t>UGA_5991</t>
  </si>
  <si>
    <t>UGA_7521</t>
  </si>
  <si>
    <t>UGA_8555</t>
  </si>
  <si>
    <t>UGA_8651</t>
  </si>
  <si>
    <t>UGA_0040</t>
  </si>
  <si>
    <t>UGA_0686</t>
  </si>
  <si>
    <t>UGA_0739</t>
  </si>
  <si>
    <t>UGA_0756</t>
  </si>
  <si>
    <t>UGA_1083</t>
  </si>
  <si>
    <t>UGA_1130</t>
  </si>
  <si>
    <t>UGA_1802</t>
  </si>
  <si>
    <t>UGA_1949</t>
  </si>
  <si>
    <t>UGA_2118</t>
  </si>
  <si>
    <t>UGA_2561</t>
  </si>
  <si>
    <t>UGA_2812</t>
  </si>
  <si>
    <t>UGA_2870</t>
  </si>
  <si>
    <t>UGA_2926</t>
  </si>
  <si>
    <t>UGA_3784</t>
  </si>
  <si>
    <t>UGA_3877</t>
  </si>
  <si>
    <t>UGA_4175</t>
  </si>
  <si>
    <t>UGA_4779</t>
  </si>
  <si>
    <t>UGA_4975</t>
  </si>
  <si>
    <t>UGA_5032</t>
  </si>
  <si>
    <t>UGA_5709</t>
  </si>
  <si>
    <t>UGA_3175</t>
  </si>
  <si>
    <t>UGA_3218</t>
  </si>
  <si>
    <t>UGA_4375</t>
  </si>
  <si>
    <t>UGA_4399</t>
  </si>
  <si>
    <t>UGA_4498</t>
  </si>
  <si>
    <t>UGA_4503</t>
  </si>
  <si>
    <t>UGA_4739</t>
  </si>
  <si>
    <t>UGA_4773</t>
  </si>
  <si>
    <t>UGA_4802</t>
  </si>
  <si>
    <t>UGA_5150</t>
  </si>
  <si>
    <t>UGA_5653</t>
  </si>
  <si>
    <t>UGA_6368</t>
  </si>
  <si>
    <t>UGA_7080</t>
  </si>
  <si>
    <t>UGA_7500</t>
  </si>
  <si>
    <t>UGA_0104</t>
  </si>
  <si>
    <t>UGA_1133</t>
  </si>
  <si>
    <t>UGA_6098</t>
  </si>
  <si>
    <t>UGA_6106</t>
  </si>
  <si>
    <t>UGA_7503</t>
  </si>
  <si>
    <t>UGA_0031</t>
  </si>
  <si>
    <t>UGA_0050</t>
  </si>
  <si>
    <t>UGA_1023</t>
  </si>
  <si>
    <t>UGA_1093</t>
  </si>
  <si>
    <t>UGA_1094</t>
  </si>
  <si>
    <t>UGA_2334</t>
  </si>
  <si>
    <t>UGA_3037</t>
  </si>
  <si>
    <t>UGA_3524</t>
  </si>
  <si>
    <t>UGA_3702</t>
  </si>
  <si>
    <t>UGA_3820</t>
  </si>
  <si>
    <t>UGA_3931</t>
  </si>
  <si>
    <t>UGA_4028</t>
  </si>
  <si>
    <t>UGA_5004</t>
  </si>
  <si>
    <t>UGA_5012</t>
  </si>
  <si>
    <t>UGA_5022</t>
  </si>
  <si>
    <t>UGA_5757</t>
  </si>
  <si>
    <t>UGA_5860</t>
  </si>
  <si>
    <t>UGA_5901</t>
  </si>
  <si>
    <t>UGA_6014</t>
  </si>
  <si>
    <t>UGA_6015</t>
  </si>
  <si>
    <t>UGA_4308</t>
  </si>
  <si>
    <t>UGA_4384</t>
  </si>
  <si>
    <t>UGA_4504</t>
  </si>
  <si>
    <t>UGA_4555</t>
  </si>
  <si>
    <t>UGA_2376</t>
  </si>
  <si>
    <t>UGA_2485</t>
  </si>
  <si>
    <t>UGA_2543</t>
  </si>
  <si>
    <t>UGA_2640</t>
  </si>
  <si>
    <t>UGA_1639</t>
  </si>
  <si>
    <t>UGA_1901</t>
  </si>
  <si>
    <t>UGA_2226</t>
  </si>
  <si>
    <t>UGA_2233</t>
  </si>
  <si>
    <t>UGA_3212</t>
  </si>
  <si>
    <t>UGA_4725</t>
  </si>
  <si>
    <t>UGA_4751</t>
  </si>
  <si>
    <t>UGA_4876</t>
  </si>
  <si>
    <t>UGA_5015</t>
  </si>
  <si>
    <t>UGA_5718</t>
  </si>
  <si>
    <t>UGA_5867</t>
  </si>
  <si>
    <t>UGA_5877</t>
  </si>
  <si>
    <t>UGA_6036</t>
  </si>
  <si>
    <t>UGA_0066</t>
  </si>
  <si>
    <t>UGA_1250</t>
  </si>
  <si>
    <t>UGA_1617</t>
  </si>
  <si>
    <t>UGA_1673</t>
  </si>
  <si>
    <t>UGA_2225</t>
  </si>
  <si>
    <t>UGA_2423</t>
  </si>
  <si>
    <t>UGA_2430</t>
  </si>
  <si>
    <t>UGA_2555</t>
  </si>
  <si>
    <t>UGA_2697</t>
  </si>
  <si>
    <t>UGA_2819</t>
  </si>
  <si>
    <t>UGA_2851</t>
  </si>
  <si>
    <t>UGA_3049</t>
  </si>
  <si>
    <t>UGA_3153</t>
  </si>
  <si>
    <t>UGA_6358</t>
  </si>
  <si>
    <t>UGA_8364</t>
  </si>
  <si>
    <t>UGA_0045</t>
  </si>
  <si>
    <t>UGA_0734</t>
  </si>
  <si>
    <t>UGA_0752</t>
  </si>
  <si>
    <t>UGA_1072</t>
  </si>
  <si>
    <t>UGA_1744</t>
  </si>
  <si>
    <t>UGA_1908</t>
  </si>
  <si>
    <t>UGA_2119</t>
  </si>
  <si>
    <t>UGA_2300</t>
  </si>
  <si>
    <t>UGA_2519</t>
  </si>
  <si>
    <t>UGA_2560</t>
  </si>
  <si>
    <t>UGA_2900</t>
  </si>
  <si>
    <t>UGA_3176</t>
  </si>
  <si>
    <t>UGA_3219</t>
  </si>
  <si>
    <t>UGA_3458</t>
  </si>
  <si>
    <t>UGA_3492</t>
  </si>
  <si>
    <t>UGA_3767</t>
  </si>
  <si>
    <t>UGA_3910</t>
  </si>
  <si>
    <t>UGA_4373</t>
  </si>
  <si>
    <t>UGA_4388</t>
  </si>
  <si>
    <t>UGA_4640</t>
  </si>
  <si>
    <t>UGA_4717</t>
  </si>
  <si>
    <t>UGA_4850</t>
  </si>
  <si>
    <t>UGA_5759</t>
  </si>
  <si>
    <t>UGA_5863</t>
  </si>
  <si>
    <t>UGA_5864</t>
  </si>
  <si>
    <t>UGA_7104</t>
  </si>
  <si>
    <t>UGA_7118</t>
  </si>
  <si>
    <t>UGA_7210</t>
  </si>
  <si>
    <t>UGA_7538</t>
  </si>
  <si>
    <t>UGA_3421</t>
  </si>
  <si>
    <t>UGA_3429</t>
  </si>
  <si>
    <t>UGA_3772</t>
  </si>
  <si>
    <t>UGA_3781</t>
  </si>
  <si>
    <t>UGA_3811</t>
  </si>
  <si>
    <t>UGA_3911</t>
  </si>
  <si>
    <t>UGA_4118</t>
  </si>
  <si>
    <t>UGA_4177</t>
  </si>
  <si>
    <t>UGA_4506</t>
  </si>
  <si>
    <t>UGA_4650</t>
  </si>
  <si>
    <t>UGA_4727</t>
  </si>
  <si>
    <t>UGA_6307</t>
  </si>
  <si>
    <t>UGA_7084</t>
  </si>
  <si>
    <t>UGA_0768</t>
  </si>
  <si>
    <t>UGA_1073</t>
  </si>
  <si>
    <t>UGA_1340</t>
  </si>
  <si>
    <t>UGA_1618</t>
  </si>
  <si>
    <t>UGA_1692</t>
  </si>
  <si>
    <t>UGA_1809</t>
  </si>
  <si>
    <t>UGA_1911</t>
  </si>
  <si>
    <t>UGA_1914</t>
  </si>
  <si>
    <t>UGA_1922</t>
  </si>
  <si>
    <t>UGA_2369</t>
  </si>
  <si>
    <t>UGA_2431</t>
  </si>
  <si>
    <t>UGA_2653</t>
  </si>
  <si>
    <t>UGA_2835</t>
  </si>
  <si>
    <t>UGA_3125</t>
  </si>
  <si>
    <t>UGA_3508</t>
  </si>
  <si>
    <t>UGA_3532</t>
  </si>
  <si>
    <t>UGA_3761</t>
  </si>
  <si>
    <t>UGA_3823</t>
  </si>
  <si>
    <t>UGA_4482</t>
  </si>
  <si>
    <t>UGA_4676</t>
  </si>
  <si>
    <t>UGA_4811</t>
  </si>
  <si>
    <t>UGA_4949</t>
  </si>
  <si>
    <t>UGA_5030</t>
  </si>
  <si>
    <t>UGA_5327</t>
  </si>
  <si>
    <t>UGA_5851</t>
  </si>
  <si>
    <t>UGA_5869</t>
  </si>
  <si>
    <t>UGA_5872</t>
  </si>
  <si>
    <t>UGA_6063</t>
  </si>
  <si>
    <t>UGA_6067</t>
  </si>
  <si>
    <t>UGA_2512</t>
  </si>
  <si>
    <t>UGA_2518</t>
  </si>
  <si>
    <t>UGA_2529</t>
  </si>
  <si>
    <t>UGA_2551</t>
  </si>
  <si>
    <t>UGA_2606</t>
  </si>
  <si>
    <t>UGA_2630</t>
  </si>
  <si>
    <t>UGA_2763</t>
  </si>
  <si>
    <t>UGA_2862</t>
  </si>
  <si>
    <t>UGA_3217</t>
  </si>
  <si>
    <t>UGA_6301</t>
  </si>
  <si>
    <t>UGA_7116</t>
  </si>
  <si>
    <t>UGA_7507</t>
  </si>
  <si>
    <t>UGA_0064</t>
  </si>
  <si>
    <t>UGA_0090</t>
  </si>
  <si>
    <t>UGA_1665</t>
  </si>
  <si>
    <t>UGA_1976</t>
  </si>
  <si>
    <t>UGA_1977</t>
  </si>
  <si>
    <t>UGA_2115</t>
  </si>
  <si>
    <t>UGA_2204</t>
  </si>
  <si>
    <t>UGA_2216</t>
  </si>
  <si>
    <t>UGA_6062</t>
  </si>
  <si>
    <t>UGA_6314</t>
  </si>
  <si>
    <t>UGA_6316</t>
  </si>
  <si>
    <t>UGA_7018</t>
  </si>
  <si>
    <t>UGA_7028</t>
  </si>
  <si>
    <t>UGA_7509</t>
  </si>
  <si>
    <t>UGA_0102</t>
  </si>
  <si>
    <t>UGA_1085</t>
  </si>
  <si>
    <t>UGA_1690</t>
  </si>
  <si>
    <t>UGA_1698</t>
  </si>
  <si>
    <t>UGA_1916</t>
  </si>
  <si>
    <t>UGA_2238</t>
  </si>
  <si>
    <t>UGA_2302</t>
  </si>
  <si>
    <t>UGA_2365</t>
  </si>
  <si>
    <t>UGA_2389</t>
  </si>
  <si>
    <t>UGA_2540</t>
  </si>
  <si>
    <t>UGA_2544</t>
  </si>
  <si>
    <t>UGA_2638</t>
  </si>
  <si>
    <t>UGA_3187</t>
  </si>
  <si>
    <t>UGA_3210</t>
  </si>
  <si>
    <t>UGA_3443</t>
  </si>
  <si>
    <t>UGA_3705</t>
  </si>
  <si>
    <t>UGA_3753</t>
  </si>
  <si>
    <t>UGA_3773</t>
  </si>
  <si>
    <t>UGA_3908</t>
  </si>
  <si>
    <t>UGA_4150</t>
  </si>
  <si>
    <t>UGA_4360</t>
  </si>
  <si>
    <t>UGA_4735</t>
  </si>
  <si>
    <t>UGA_4867</t>
  </si>
  <si>
    <t>UGA_4875</t>
  </si>
  <si>
    <t>UGA_4908</t>
  </si>
  <si>
    <t>UGA_5002</t>
  </si>
  <si>
    <t>UGA_5024</t>
  </si>
  <si>
    <t>UGA_5993</t>
  </si>
  <si>
    <t>UGA_6110</t>
  </si>
  <si>
    <t>UGA_7059</t>
  </si>
  <si>
    <t>UGA_7537</t>
  </si>
  <si>
    <t>UGA_0124</t>
  </si>
  <si>
    <t>UGA_1031</t>
  </si>
  <si>
    <t>UGA_1040</t>
  </si>
  <si>
    <t>UGA_1643</t>
  </si>
  <si>
    <t>UGA_1912</t>
  </si>
  <si>
    <t>UGA_2370</t>
  </si>
  <si>
    <t>UGA_2690</t>
  </si>
  <si>
    <t>UGA_2815</t>
  </si>
  <si>
    <t>UGA_3655</t>
  </si>
  <si>
    <t>UGA_3905</t>
  </si>
  <si>
    <t>UGA_4033</t>
  </si>
  <si>
    <t>UGA_4371</t>
  </si>
  <si>
    <t>UGA_4643</t>
  </si>
  <si>
    <t>UGA_3763</t>
  </si>
  <si>
    <t>UGA_3815</t>
  </si>
  <si>
    <t>UGA_4417</t>
  </si>
  <si>
    <t>UGA_4508</t>
  </si>
  <si>
    <t>UGA_4831</t>
  </si>
  <si>
    <t>UGA_5001</t>
  </si>
  <si>
    <t>UGA_5049</t>
  </si>
  <si>
    <t>UGA_5058</t>
  </si>
  <si>
    <t>UGA_5092</t>
  </si>
  <si>
    <t>UGA_6077</t>
  </si>
  <si>
    <t>UGA_6078</t>
  </si>
  <si>
    <t>UGA_6089</t>
  </si>
  <si>
    <t>UGA_6309</t>
  </si>
  <si>
    <t>UGA_7504</t>
  </si>
  <si>
    <t>UGA_7527</t>
  </si>
  <si>
    <t>UGA_0062</t>
  </si>
  <si>
    <t>UGA_2137</t>
  </si>
  <si>
    <t>UGA_1011</t>
  </si>
  <si>
    <t>UGA_1515</t>
  </si>
  <si>
    <t>UGA_1675</t>
  </si>
  <si>
    <t>UGA_2263</t>
  </si>
  <si>
    <t>UGA_2393</t>
  </si>
  <si>
    <t>UGA_2395</t>
  </si>
  <si>
    <t>UGA_2441</t>
  </si>
  <si>
    <t>UGA_2617</t>
  </si>
  <si>
    <t>UGA_2678</t>
  </si>
  <si>
    <t>UGA_3205</t>
  </si>
  <si>
    <t>UGA_3304</t>
  </si>
  <si>
    <t>UGA_3654</t>
  </si>
  <si>
    <t>UGA_3764</t>
  </si>
  <si>
    <t>UGA_3809</t>
  </si>
  <si>
    <t>UGA_3918</t>
  </si>
  <si>
    <t>UGA_5055</t>
  </si>
  <si>
    <t>UGA_5137</t>
  </si>
  <si>
    <t>UGA_5156</t>
  </si>
  <si>
    <t>UGA_5309</t>
  </si>
  <si>
    <t>UGA_4549</t>
  </si>
  <si>
    <t>UGA_4630</t>
  </si>
  <si>
    <t>UGA_4763</t>
  </si>
  <si>
    <t>UGA_2576</t>
  </si>
  <si>
    <t>UGA_2620</t>
  </si>
  <si>
    <t>UGA_1657</t>
  </si>
  <si>
    <t>UGA_1982</t>
  </si>
  <si>
    <t>UGA_2005</t>
  </si>
  <si>
    <t>UGA_2007</t>
  </si>
  <si>
    <t>UGA_3528</t>
  </si>
  <si>
    <t>UGA_3719</t>
  </si>
  <si>
    <t>UGA_3731</t>
  </si>
  <si>
    <t>UGA_3768</t>
  </si>
  <si>
    <t>UGA_3945</t>
  </si>
  <si>
    <t>UGA_4152</t>
  </si>
  <si>
    <t>UGA_4673</t>
  </si>
  <si>
    <t>UGA_4749</t>
  </si>
  <si>
    <t>UGA_4761</t>
  </si>
  <si>
    <t>UGA_5084</t>
  </si>
  <si>
    <t>UGA_5121</t>
  </si>
  <si>
    <t>UGA_5164</t>
  </si>
  <si>
    <t>UGA_5658</t>
  </si>
  <si>
    <t>UGA_5695</t>
  </si>
  <si>
    <t>UGA_5749</t>
  </si>
  <si>
    <t>UGA_5900</t>
  </si>
  <si>
    <t>UGA_5914</t>
  </si>
  <si>
    <t>UGA_0662</t>
  </si>
  <si>
    <t>UGA_1024</t>
  </si>
  <si>
    <t>UGA_1140</t>
  </si>
  <si>
    <t>UGA_1925</t>
  </si>
  <si>
    <t>UGA_1952</t>
  </si>
  <si>
    <t>UGA_2004</t>
  </si>
  <si>
    <t>UGA_2227</t>
  </si>
  <si>
    <t>UGA_2265</t>
  </si>
  <si>
    <t>UGA_2305</t>
  </si>
  <si>
    <t>UGA_2318</t>
  </si>
  <si>
    <t>UGA_2850</t>
  </si>
  <si>
    <t>UGA_2911</t>
  </si>
  <si>
    <t>UGA_3036</t>
  </si>
  <si>
    <t>UGA_7115</t>
  </si>
  <si>
    <t>UGA_7520</t>
  </si>
  <si>
    <t>UGA_0705</t>
  </si>
  <si>
    <t>UGA_1513</t>
  </si>
  <si>
    <t>UGA_1694</t>
  </si>
  <si>
    <t>UGA_2244</t>
  </si>
  <si>
    <t>UGA_2293</t>
  </si>
  <si>
    <t>UGA_2329</t>
  </si>
  <si>
    <t>UGA_2537</t>
  </si>
  <si>
    <t>UGA_3081</t>
  </si>
  <si>
    <t>UGA_3186</t>
  </si>
  <si>
    <t>UGA_3426</t>
  </si>
  <si>
    <t>UGA_3676</t>
  </si>
  <si>
    <t>UGA_3769</t>
  </si>
  <si>
    <t>UGA_3881</t>
  </si>
  <si>
    <t>UGA_4400</t>
  </si>
  <si>
    <t>UGA_4496</t>
  </si>
  <si>
    <t>UGA_4512</t>
  </si>
  <si>
    <t>UGA_4598</t>
  </si>
  <si>
    <t>UGA_4901</t>
  </si>
  <si>
    <t>UGA_5852</t>
  </si>
  <si>
    <t>UGA_7200</t>
  </si>
  <si>
    <t>UGA_7517</t>
  </si>
  <si>
    <t>UGA_3778</t>
  </si>
  <si>
    <t>UGA_4026</t>
  </si>
  <si>
    <t>UGA_4312</t>
  </si>
  <si>
    <t>UGA_4369</t>
  </si>
  <si>
    <t>UGA_4656</t>
  </si>
  <si>
    <t>UGA_4864</t>
  </si>
  <si>
    <t>UGA_5051</t>
  </si>
  <si>
    <t>UGA_5303</t>
  </si>
  <si>
    <t>UGA_5314</t>
  </si>
  <si>
    <t>UGA_5715</t>
  </si>
  <si>
    <t>UGA_5997</t>
  </si>
  <si>
    <t>UGA_5764</t>
  </si>
  <si>
    <t>UGA_5861</t>
  </si>
  <si>
    <t>UGA_6072</t>
  </si>
  <si>
    <t>UGA_6324</t>
  </si>
  <si>
    <t>UGA_6395</t>
  </si>
  <si>
    <t>UGA_7017</t>
  </si>
  <si>
    <t>UGA_1686</t>
  </si>
  <si>
    <t>UGA_1903</t>
  </si>
  <si>
    <t>UGA_2506</t>
  </si>
  <si>
    <t>UGA_2691</t>
  </si>
  <si>
    <t>UGA_3047</t>
  </si>
  <si>
    <t>UGA_3450</t>
  </si>
  <si>
    <t>UGA_3658</t>
  </si>
  <si>
    <t>UGA_3810</t>
  </si>
  <si>
    <t>UGA_3878</t>
  </si>
  <si>
    <t>UGA_3901</t>
  </si>
  <si>
    <t>UGA_3902</t>
  </si>
  <si>
    <t>UGA_3920</t>
  </si>
  <si>
    <t>UGA_3930</t>
  </si>
  <si>
    <t>UGA_4897</t>
  </si>
  <si>
    <t>UGA_5028</t>
  </si>
  <si>
    <t>UGA_5162</t>
  </si>
  <si>
    <t>UGA_5655</t>
  </si>
  <si>
    <t>UGA_5665</t>
  </si>
  <si>
    <t>UGA_5762</t>
  </si>
  <si>
    <t>UGA_6070</t>
  </si>
  <si>
    <t>UGA_3113</t>
  </si>
  <si>
    <t>UGA_7051</t>
  </si>
  <si>
    <t>UGA_7102</t>
  </si>
  <si>
    <t>UGA_7103</t>
  </si>
  <si>
    <t>UGA_7501</t>
  </si>
  <si>
    <t>UGA_0271</t>
  </si>
  <si>
    <t>UGA_2006</t>
  </si>
  <si>
    <t>UGA_2313</t>
  </si>
  <si>
    <t>UGA_1943</t>
  </si>
  <si>
    <t>UGA_2260</t>
  </si>
  <si>
    <t>UGA_2458</t>
  </si>
  <si>
    <t>UGA_2567</t>
  </si>
  <si>
    <t>UGA_2909</t>
  </si>
  <si>
    <t>UGA_2964</t>
  </si>
  <si>
    <t>UGA_4581</t>
  </si>
  <si>
    <t>UGA_4646</t>
  </si>
  <si>
    <t>UGA_4765</t>
  </si>
  <si>
    <t>UGA_4797</t>
  </si>
  <si>
    <t>UGA_4945</t>
  </si>
  <si>
    <t>UGA_5061</t>
  </si>
  <si>
    <t>UGA_0082</t>
  </si>
  <si>
    <t>UGA_1512</t>
  </si>
  <si>
    <t>UGA_1917</t>
  </si>
  <si>
    <t>UGA_2126</t>
  </si>
  <si>
    <t>UGA_2322</t>
  </si>
  <si>
    <t>UGA_2324</t>
  </si>
  <si>
    <t>UGA_2526</t>
  </si>
  <si>
    <t>UGA_2578</t>
  </si>
  <si>
    <t>UGA_3522</t>
  </si>
  <si>
    <t>UGA_3745</t>
  </si>
  <si>
    <t>UGA_3827</t>
  </si>
  <si>
    <t>UGA_3904</t>
  </si>
  <si>
    <t>UGA_4367</t>
  </si>
  <si>
    <t>UGA_4393</t>
  </si>
  <si>
    <t>UGA_4421</t>
  </si>
  <si>
    <t>UGA_4472</t>
  </si>
  <si>
    <t>UGA_4806</t>
  </si>
  <si>
    <t>UGA_4904</t>
  </si>
  <si>
    <t>UGA_5056</t>
  </si>
  <si>
    <t>UGA_5076</t>
  </si>
  <si>
    <t>UGA_5120</t>
  </si>
  <si>
    <t>UGA_5160</t>
  </si>
  <si>
    <t>UGA_3755</t>
  </si>
  <si>
    <t>UGA_3779</t>
  </si>
  <si>
    <t>UGA_3875</t>
  </si>
  <si>
    <t>UGA_3943</t>
  </si>
  <si>
    <t>UGA_4419</t>
  </si>
  <si>
    <t>UGA_4732</t>
  </si>
  <si>
    <t>UGA_4760</t>
  </si>
  <si>
    <t>UGA_5010</t>
  </si>
  <si>
    <t>UGA_5085</t>
  </si>
  <si>
    <t>UGA_6303</t>
  </si>
  <si>
    <t>UGA_7012</t>
  </si>
  <si>
    <t>UGA_7023</t>
  </si>
  <si>
    <t>UGA_7119</t>
  </si>
  <si>
    <t>UGA_1057</t>
  </si>
  <si>
    <t>UGA_1687</t>
  </si>
  <si>
    <t>UGA_6361</t>
  </si>
  <si>
    <t>UGA_6378</t>
  </si>
  <si>
    <t>UGA_7097</t>
  </si>
  <si>
    <t>UGA_7533</t>
  </si>
  <si>
    <t>UGA_2439</t>
  </si>
  <si>
    <t>UGA_2504</t>
  </si>
  <si>
    <t>UGA_2550</t>
  </si>
  <si>
    <t>UGA_3188</t>
  </si>
  <si>
    <t>UGA_3802</t>
  </si>
  <si>
    <t>UGA_4862</t>
  </si>
  <si>
    <t>UGA_4880</t>
  </si>
  <si>
    <t>UGA_5318</t>
  </si>
  <si>
    <t>UGA_5754</t>
  </si>
  <si>
    <t>UGA_4461</t>
  </si>
  <si>
    <t>UGA_4740</t>
  </si>
  <si>
    <t>UGA_6034</t>
  </si>
  <si>
    <t>UGA_2368</t>
  </si>
  <si>
    <t>UGA_2424</t>
  </si>
  <si>
    <t>UGA_2509</t>
  </si>
  <si>
    <t>UGA_2532</t>
  </si>
  <si>
    <t>UGA_2623</t>
  </si>
  <si>
    <t>UGA_2670</t>
  </si>
  <si>
    <t>UGA_1667</t>
  </si>
  <si>
    <t>UGA_1804</t>
  </si>
  <si>
    <t>UGA_1953</t>
  </si>
  <si>
    <t>UGA_2212</t>
  </si>
  <si>
    <t>UGA_2304</t>
  </si>
  <si>
    <t>UGA_2307</t>
  </si>
  <si>
    <t>UGA_2677</t>
  </si>
  <si>
    <t>UGA_2857</t>
  </si>
  <si>
    <t>UGA_2959</t>
  </si>
  <si>
    <t>UGA_3512</t>
  </si>
  <si>
    <t>UGA_3940</t>
  </si>
  <si>
    <t>UGA_3965</t>
  </si>
  <si>
    <t>UGA_4111</t>
  </si>
  <si>
    <t>UGA_4483</t>
  </si>
  <si>
    <t>UGA_4486</t>
  </si>
  <si>
    <t>UGA_4558</t>
  </si>
  <si>
    <t>UGA_4613</t>
  </si>
  <si>
    <t>UGA_5040</t>
  </si>
  <si>
    <t>UGA_5046</t>
  </si>
  <si>
    <t>UGA_5067</t>
  </si>
  <si>
    <t>UGA_5086</t>
  </si>
  <si>
    <t>UGA_5124</t>
  </si>
  <si>
    <t>UGA_5868</t>
  </si>
  <si>
    <t>UGA_0054</t>
  </si>
  <si>
    <t>UGA_1039</t>
  </si>
  <si>
    <t>UGA_1090</t>
  </si>
  <si>
    <t>UGA_1111</t>
  </si>
  <si>
    <t>UGA_2303</t>
  </si>
  <si>
    <t>UGA_2325</t>
  </si>
  <si>
    <t>UGA_2505</t>
  </si>
  <si>
    <t>UGA_2524</t>
  </si>
  <si>
    <t>UGA_2546</t>
  </si>
  <si>
    <t>UGA_2634</t>
  </si>
  <si>
    <t>UGA_2635</t>
  </si>
  <si>
    <t>UGA_2908</t>
  </si>
  <si>
    <t>UGA_2970</t>
  </si>
  <si>
    <t>UGA_6313</t>
  </si>
  <si>
    <t>UGA_7108</t>
  </si>
  <si>
    <t>UGA_7536</t>
  </si>
  <si>
    <t>UGA_0060</t>
  </si>
  <si>
    <t>UGA_0672</t>
  </si>
  <si>
    <t>UGA_0751</t>
  </si>
  <si>
    <t>UGA_1060</t>
  </si>
  <si>
    <t>UGA_1139</t>
  </si>
  <si>
    <t>UGA_1803</t>
  </si>
  <si>
    <t>UGA_2346</t>
  </si>
  <si>
    <t>UGA_2377</t>
  </si>
  <si>
    <t>UGA_2411</t>
  </si>
  <si>
    <t>UGA_2413</t>
  </si>
  <si>
    <t>UGA_2660</t>
  </si>
  <si>
    <t>UGA_3667</t>
  </si>
  <si>
    <t>UGA_4117</t>
  </si>
  <si>
    <t>UGA_4368</t>
  </si>
  <si>
    <t>UGA_4401</t>
  </si>
  <si>
    <t>UGA_4701</t>
  </si>
  <si>
    <t>UGA_4793</t>
  </si>
  <si>
    <t>UGA_5059</t>
  </si>
  <si>
    <t>UGA_5152</t>
  </si>
  <si>
    <t>UGA_6069</t>
  </si>
  <si>
    <t>UGA_7201</t>
  </si>
  <si>
    <t>UGA_8553</t>
  </si>
  <si>
    <t>UGA_8582</t>
  </si>
  <si>
    <t>UGA_3486</t>
  </si>
  <si>
    <t>UGA_3797</t>
  </si>
  <si>
    <t>UGA_3944</t>
  </si>
  <si>
    <t>UGA_4641</t>
  </si>
  <si>
    <t>UGA_4680</t>
  </si>
  <si>
    <t>UGA_4804</t>
  </si>
  <si>
    <t>UGA_4815</t>
  </si>
  <si>
    <t>UGA_4903</t>
  </si>
  <si>
    <t>UGA_5034</t>
  </si>
  <si>
    <t>UGA_5073</t>
  </si>
  <si>
    <t>UGA_5151</t>
  </si>
  <si>
    <t>UGA_5168</t>
  </si>
  <si>
    <t>UGA_5315</t>
  </si>
  <si>
    <t>UGA_5652</t>
  </si>
  <si>
    <t>UGA_5660</t>
  </si>
  <si>
    <t>UGA_5755</t>
  </si>
  <si>
    <t>UGA_6030</t>
  </si>
  <si>
    <t>UGA_6029</t>
  </si>
  <si>
    <t>UGA_6037</t>
  </si>
  <si>
    <t>UGA_6317</t>
  </si>
  <si>
    <t>UGA_7054</t>
  </si>
  <si>
    <t>UGA_0043</t>
  </si>
  <si>
    <t>UGA_0753</t>
  </si>
  <si>
    <t>UGA_1061</t>
  </si>
  <si>
    <t>UGA_1640</t>
  </si>
  <si>
    <t>UGA_1921</t>
  </si>
  <si>
    <t>UGA_2636</t>
  </si>
  <si>
    <t>UGA_3201</t>
  </si>
  <si>
    <t>UGA_3922</t>
  </si>
  <si>
    <t>UGA_4304</t>
  </si>
  <si>
    <t>UGA_4389</t>
  </si>
  <si>
    <t>UGA_4434</t>
  </si>
  <si>
    <t>UGA_4619</t>
  </si>
  <si>
    <t>UGA_4648</t>
  </si>
  <si>
    <t>UGA_4653</t>
  </si>
  <si>
    <t>UGA_4800</t>
  </si>
  <si>
    <t>UGA_4833</t>
  </si>
  <si>
    <t>UGA_5310</t>
  </si>
  <si>
    <t>UGA_5312</t>
  </si>
  <si>
    <t>UGA_5866</t>
  </si>
  <si>
    <t>UGA_2435</t>
  </si>
  <si>
    <t>UGA_2542</t>
  </si>
  <si>
    <t>UGA_2570</t>
  </si>
  <si>
    <t>UGA_2614</t>
  </si>
  <si>
    <t>UGA_3127</t>
  </si>
  <si>
    <t>UGA_6354</t>
  </si>
  <si>
    <t>UGA_7510</t>
  </si>
  <si>
    <t>UGA_0668</t>
  </si>
  <si>
    <t>UGA_0758</t>
  </si>
  <si>
    <t>UGA_1044</t>
  </si>
  <si>
    <t>UGA_1046</t>
  </si>
  <si>
    <t>UGA_1937</t>
  </si>
  <si>
    <t>UGA_1945</t>
  </si>
  <si>
    <t>UGA_0270</t>
  </si>
  <si>
    <t>UGA_0632</t>
  </si>
  <si>
    <t>UGA_1003</t>
  </si>
  <si>
    <t>UGA_1022</t>
  </si>
  <si>
    <t>UGA_1670</t>
  </si>
  <si>
    <t>UGA_1947</t>
  </si>
  <si>
    <t>UGA_1951</t>
  </si>
  <si>
    <t>UGA_2001</t>
  </si>
  <si>
    <t>UGA_2120</t>
  </si>
  <si>
    <t>UGA_2340</t>
  </si>
  <si>
    <t>UGA_2428</t>
  </si>
  <si>
    <t>UGA_2585</t>
  </si>
  <si>
    <t>UGA_3770</t>
  </si>
  <si>
    <t>UGA_4309</t>
  </si>
  <si>
    <t>UGA_4604</t>
  </si>
  <si>
    <t>UGA_4607</t>
  </si>
  <si>
    <t>UGA_4704</t>
  </si>
  <si>
    <t>UGA_4948</t>
  </si>
  <si>
    <t>UGA_5062</t>
  </si>
  <si>
    <t>UGA_5089</t>
  </si>
  <si>
    <t>UGA_5654</t>
  </si>
  <si>
    <t>UGA_5910</t>
  </si>
  <si>
    <t>UGA_6090</t>
  </si>
  <si>
    <t>UGA_6104</t>
  </si>
  <si>
    <t>UGA_0021</t>
  </si>
  <si>
    <t>UGA_0041</t>
  </si>
  <si>
    <t>UGA_0144</t>
  </si>
  <si>
    <t>UGA_1020</t>
  </si>
  <si>
    <t>UGA_1082</t>
  </si>
  <si>
    <t>UGA_1504</t>
  </si>
  <si>
    <t>UGA_1514</t>
  </si>
  <si>
    <t>UGA_1633</t>
  </si>
  <si>
    <t>UGA_1656</t>
  </si>
  <si>
    <t>UGA_1942</t>
  </si>
  <si>
    <t>UGA_2315</t>
  </si>
  <si>
    <t>UGA_2378</t>
  </si>
  <si>
    <t>UGA_2568</t>
  </si>
  <si>
    <t>UGA_3051</t>
  </si>
  <si>
    <t>UGA_3151</t>
  </si>
  <si>
    <t>UGA_3215</t>
  </si>
  <si>
    <t>UGA_3424</t>
  </si>
  <si>
    <t>UGA_3909</t>
  </si>
  <si>
    <t>UGA_4559</t>
  </si>
  <si>
    <t>UGA_4774</t>
  </si>
  <si>
    <t>UGA_4851</t>
  </si>
  <si>
    <t>UGA_5018</t>
  </si>
  <si>
    <t>UGA_5063</t>
  </si>
  <si>
    <t>UGA_5154</t>
  </si>
  <si>
    <t>UGA_5157</t>
  </si>
  <si>
    <t>UGA_5163</t>
  </si>
  <si>
    <t>UGA_3535</t>
  </si>
  <si>
    <t>UGA_3677</t>
  </si>
  <si>
    <t>UGA_4706</t>
  </si>
  <si>
    <t>UGA_4757</t>
  </si>
  <si>
    <t>UGA_5014</t>
  </si>
  <si>
    <t>UGA_5017</t>
  </si>
  <si>
    <t>UGA_5053</t>
  </si>
  <si>
    <t>UGA_5093</t>
  </si>
  <si>
    <t>UGA_5326</t>
  </si>
  <si>
    <t>UGA_5663</t>
  </si>
  <si>
    <t>UGA_5706</t>
  </si>
  <si>
    <t>UGA_5976</t>
  </si>
  <si>
    <t>UGA_6024</t>
  </si>
  <si>
    <t>UGA_0046</t>
  </si>
  <si>
    <t>UGA_6101</t>
  </si>
  <si>
    <t>UGA_6318</t>
  </si>
  <si>
    <t>UGA_0032</t>
  </si>
  <si>
    <t>UGA_2208</t>
  </si>
  <si>
    <t>UGA_0150</t>
  </si>
  <si>
    <t>UGA_0669</t>
  </si>
  <si>
    <t>UGA_1038</t>
  </si>
  <si>
    <t>UGA_2337</t>
  </si>
  <si>
    <t>UGA_2434</t>
  </si>
  <si>
    <t>UGA_2495</t>
  </si>
  <si>
    <t>UGA_2501</t>
  </si>
  <si>
    <t>UGA_3440</t>
  </si>
  <si>
    <t>UGA_3671</t>
  </si>
  <si>
    <t>UGA_3757</t>
  </si>
  <si>
    <t>UGA_4770</t>
  </si>
  <si>
    <t>UGA_4807</t>
  </si>
  <si>
    <t>UGA_5041</t>
  </si>
  <si>
    <t>UGA_5081</t>
  </si>
  <si>
    <t>UGA_5129</t>
  </si>
  <si>
    <t>UGA_5147</t>
  </si>
  <si>
    <t>UGA_5673</t>
  </si>
  <si>
    <t>UGA_4372</t>
  </si>
  <si>
    <t>UGA_4501</t>
  </si>
  <si>
    <t>UGA_4651</t>
  </si>
  <si>
    <t>UGA_4744</t>
  </si>
  <si>
    <t>UGA_2419</t>
  </si>
  <si>
    <t>UGA_2502</t>
  </si>
  <si>
    <t>UGA_2559</t>
  </si>
  <si>
    <t>UGA_2586</t>
  </si>
  <si>
    <t>UGA_1685</t>
  </si>
  <si>
    <t>UGA_2262</t>
  </si>
  <si>
    <t>UGA_2328</t>
  </si>
  <si>
    <t>UGA_2910</t>
  </si>
  <si>
    <t>UGA_3271</t>
  </si>
  <si>
    <t>UGA_3456</t>
  </si>
  <si>
    <t>UGA_3511</t>
  </si>
  <si>
    <t>UGA_3517</t>
  </si>
  <si>
    <t>UGA_3939</t>
  </si>
  <si>
    <t>UGA_4834</t>
  </si>
  <si>
    <t>UGA_5710</t>
  </si>
  <si>
    <t>UGA_5858</t>
  </si>
  <si>
    <t>UGA_5992</t>
  </si>
  <si>
    <t>UGA_6071</t>
  </si>
  <si>
    <t>UGA_0033</t>
  </si>
  <si>
    <t>UGA_1246</t>
  </si>
  <si>
    <t>UGA_1693</t>
  </si>
  <si>
    <t>UGA_1746</t>
  </si>
  <si>
    <t>UGA_2213</t>
  </si>
  <si>
    <t>UGA_2503</t>
  </si>
  <si>
    <t>UGA_2531</t>
  </si>
  <si>
    <t>UGA_2548</t>
  </si>
  <si>
    <t>UGA_2856</t>
  </si>
  <si>
    <t>UGA_3132</t>
  </si>
  <si>
    <t>UGA_3154</t>
  </si>
  <si>
    <t>UGA_6091</t>
  </si>
  <si>
    <t>UGA_6369</t>
  </si>
  <si>
    <t>UGA_6385</t>
  </si>
  <si>
    <t>UGA_6503</t>
  </si>
  <si>
    <t>UGA_7066</t>
  </si>
  <si>
    <t>UGA_7106</t>
  </si>
  <si>
    <t>UGA_0670</t>
  </si>
  <si>
    <t>UGA_2121</t>
  </si>
  <si>
    <t>UGA_2433</t>
  </si>
  <si>
    <t>UGA_2440</t>
  </si>
  <si>
    <t>UGA_2651</t>
  </si>
  <si>
    <t>UGA_3039</t>
  </si>
  <si>
    <t>UGA_4622</t>
  </si>
  <si>
    <t>UGA_4698</t>
  </si>
  <si>
    <t>UGA_4858</t>
  </si>
  <si>
    <t>UGA_5006</t>
  </si>
  <si>
    <t>UGA_5036</t>
  </si>
  <si>
    <t>UGA_5050</t>
  </si>
  <si>
    <t>UGA_5088</t>
  </si>
  <si>
    <t>UGA_6353</t>
  </si>
  <si>
    <t>UGA_7105</t>
  </si>
  <si>
    <t>UGA_7540</t>
  </si>
  <si>
    <t>UGA_3455</t>
  </si>
  <si>
    <t>UGA_3501</t>
  </si>
  <si>
    <t>UGA_3641</t>
  </si>
  <si>
    <t>UGA_3672</t>
  </si>
  <si>
    <t>UGA_3817</t>
  </si>
  <si>
    <t>UGA_3821</t>
  </si>
  <si>
    <t>UGA_4036</t>
  </si>
  <si>
    <t>UGA_4789</t>
  </si>
  <si>
    <t>UGA_4803</t>
  </si>
  <si>
    <t>UGA_4866</t>
  </si>
  <si>
    <t>UGA_4947</t>
  </si>
  <si>
    <t>UGA_5048</t>
  </si>
  <si>
    <t>UGA_5060</t>
  </si>
  <si>
    <t>UGA_5090</t>
  </si>
  <si>
    <t>UGA_5096</t>
  </si>
  <si>
    <t>UGA_5879</t>
  </si>
  <si>
    <t>UGA_6064</t>
  </si>
  <si>
    <t>UGA_7014</t>
  </si>
  <si>
    <t>UGA_7024</t>
  </si>
  <si>
    <t>UGA_7514</t>
  </si>
  <si>
    <t>UGA_7518</t>
  </si>
  <si>
    <t>UGA_7526</t>
  </si>
  <si>
    <t>UGA_8359</t>
  </si>
  <si>
    <t>UGA_0122</t>
  </si>
  <si>
    <t>UGA_1002</t>
  </si>
  <si>
    <t>UGA_1050</t>
  </si>
  <si>
    <t>UGA_1679</t>
  </si>
  <si>
    <t>UGA_1905</t>
  </si>
  <si>
    <t>UGA_2240</t>
  </si>
  <si>
    <t>UGA_3114</t>
  </si>
  <si>
    <t>UGA_3115</t>
  </si>
  <si>
    <t>UGA_3216</t>
  </si>
  <si>
    <t>UGA_3276</t>
  </si>
  <si>
    <t>UGA_3277</t>
  </si>
  <si>
    <t>UGA_3523</t>
  </si>
  <si>
    <t>UGA_3611</t>
  </si>
  <si>
    <t>UGA_3733</t>
  </si>
  <si>
    <t>UGA_3785</t>
  </si>
  <si>
    <t>UGA_4027</t>
  </si>
  <si>
    <t>UGA_4034</t>
  </si>
  <si>
    <t>UGA_4382</t>
  </si>
  <si>
    <t>UGA_4734</t>
  </si>
  <si>
    <t>UGA_5011</t>
  </si>
  <si>
    <t>UGA_5098</t>
  </si>
  <si>
    <t>UGA_5165</t>
  </si>
  <si>
    <t>UGA_5707</t>
  </si>
  <si>
    <t>UGA_6088</t>
  </si>
  <si>
    <t>UGA_2538</t>
  </si>
  <si>
    <t>UGA_3083</t>
  </si>
  <si>
    <t>UGA_3112</t>
  </si>
  <si>
    <t>UGA_3122</t>
  </si>
  <si>
    <t>UGA_6352</t>
  </si>
  <si>
    <t>UGA_6355</t>
  </si>
  <si>
    <t>UGA_7543</t>
  </si>
  <si>
    <t>UGA_0735</t>
  </si>
  <si>
    <t>UGA_1070</t>
  </si>
  <si>
    <t>UGA_1682</t>
  </si>
  <si>
    <t>UGA_1701</t>
  </si>
  <si>
    <t>UGA_1810</t>
  </si>
  <si>
    <t>UGA_2000</t>
  </si>
  <si>
    <t>UGA_2117</t>
  </si>
  <si>
    <t>UGA_2215</t>
  </si>
  <si>
    <t>UGA_2347</t>
  </si>
  <si>
    <t>UGA_2348</t>
  </si>
  <si>
    <t>UGA_2390</t>
  </si>
  <si>
    <t>UGA_6087</t>
  </si>
  <si>
    <t>UGA_6319</t>
  </si>
  <si>
    <t>UGA_6501</t>
  </si>
  <si>
    <t>UGA_8912</t>
  </si>
  <si>
    <t>UGA_1616</t>
  </si>
  <si>
    <t>UGA_1913</t>
  </si>
  <si>
    <t>UGA_1936</t>
  </si>
  <si>
    <t>UGA_2037</t>
  </si>
  <si>
    <t>UGA_2130</t>
  </si>
  <si>
    <t>UGA_2301</t>
  </si>
  <si>
    <t>UGA_2380</t>
  </si>
  <si>
    <t>UGA_2461</t>
  </si>
  <si>
    <t>UGA_2493</t>
  </si>
  <si>
    <t>UGA_2496</t>
  </si>
  <si>
    <t>UGA_2558</t>
  </si>
  <si>
    <t>UGA_3050</t>
  </si>
  <si>
    <t>UGA_3274</t>
  </si>
  <si>
    <t>UGA_3673</t>
  </si>
  <si>
    <t>UGA_4553</t>
  </si>
  <si>
    <t>UGA_4620</t>
  </si>
  <si>
    <t>UGA_4755</t>
  </si>
  <si>
    <t>UGA_4868</t>
  </si>
  <si>
    <t>UGA_5029</t>
  </si>
  <si>
    <t>UGA_5031</t>
  </si>
  <si>
    <t>UGA_5097</t>
  </si>
  <si>
    <t>UGA_5153</t>
  </si>
  <si>
    <t>UGA_5662</t>
  </si>
  <si>
    <t>UGA_6302</t>
  </si>
  <si>
    <t>UGA_6375</t>
  </si>
  <si>
    <t>UGA_7061</t>
  </si>
  <si>
    <t>UGA_7508</t>
  </si>
  <si>
    <t>UGA_0049</t>
  </si>
  <si>
    <t>UGA_1030</t>
  </si>
  <si>
    <t>UGA_1058</t>
  </si>
  <si>
    <t>UGA_1249</t>
  </si>
  <si>
    <t>UGA_2219</t>
  </si>
  <si>
    <t>UGA_2224</t>
  </si>
  <si>
    <t>UGA_2309</t>
  </si>
  <si>
    <t>UGA_2511</t>
  </si>
  <si>
    <t>UGA_2575</t>
  </si>
  <si>
    <t>UGA_2632</t>
  </si>
  <si>
    <t>UGA_2854</t>
  </si>
  <si>
    <t>UGA_3038</t>
  </si>
  <si>
    <t>UGA_3084</t>
  </si>
  <si>
    <t>UGA_3279</t>
  </si>
  <si>
    <t>UGA_3527</t>
  </si>
  <si>
    <t>UGA_3788</t>
  </si>
  <si>
    <t>UGA_4156</t>
  </si>
  <si>
    <t>UGA_4311</t>
  </si>
  <si>
    <t>UGA_4601</t>
  </si>
  <si>
    <t>UGA_4647</t>
  </si>
  <si>
    <t>UGA_5033</t>
  </si>
  <si>
    <t>UGA_5308</t>
  </si>
  <si>
    <t>UGA_5329</t>
  </si>
  <si>
    <t>UGA_3777</t>
  </si>
  <si>
    <t>UGA_3841</t>
  </si>
  <si>
    <t>UGA_4466</t>
  </si>
  <si>
    <t>UGA_4644</t>
  </si>
  <si>
    <t>UGA_4696</t>
  </si>
  <si>
    <t>UGA_4753</t>
  </si>
  <si>
    <t>UGA_4762</t>
  </si>
  <si>
    <t>UGA_4801</t>
  </si>
  <si>
    <t>UGA_4860</t>
  </si>
  <si>
    <t>UGA_5078</t>
  </si>
  <si>
    <t>UGA_5664</t>
  </si>
  <si>
    <t>UGA_5855</t>
  </si>
  <si>
    <t>UGA_5989</t>
  </si>
  <si>
    <t>UGA_6366</t>
  </si>
  <si>
    <t>UGA_7530</t>
  </si>
  <si>
    <t>UGA_0023</t>
  </si>
  <si>
    <t>UGA_1501</t>
  </si>
  <si>
    <t>UGA_1941</t>
  </si>
  <si>
    <t>UGA_2131</t>
  </si>
  <si>
    <t>UGA_7029</t>
  </si>
  <si>
    <t>UGA_7089</t>
  </si>
  <si>
    <t>UGA_0019</t>
  </si>
  <si>
    <t>UGA_0024</t>
  </si>
  <si>
    <t>UGA_2220</t>
  </si>
  <si>
    <t>UGA_2231</t>
  </si>
  <si>
    <t>UGA_2257</t>
  </si>
  <si>
    <t>UGA_0113</t>
  </si>
  <si>
    <t>UGA_0640</t>
  </si>
  <si>
    <t>UGA_1516</t>
  </si>
  <si>
    <t>UGA_2852</t>
  </si>
  <si>
    <t>UGA_3204</t>
  </si>
  <si>
    <t>UGA_3425</t>
  </si>
  <si>
    <t>UGA_3506</t>
  </si>
  <si>
    <t>UGA_3690</t>
  </si>
  <si>
    <t>UGA_3710</t>
  </si>
  <si>
    <t>UGA_3712</t>
  </si>
  <si>
    <t>UGA_3924</t>
  </si>
  <si>
    <t>UGA_4030</t>
  </si>
  <si>
    <t>UGA_5127</t>
  </si>
  <si>
    <t>UGA_5146</t>
  </si>
  <si>
    <t>UGA_5313</t>
  </si>
  <si>
    <t>UGA_5324</t>
  </si>
  <si>
    <t>UGA_5712</t>
  </si>
  <si>
    <t>UGA_5760</t>
  </si>
  <si>
    <t>UGA_4488</t>
  </si>
  <si>
    <t>UGA_4737</t>
  </si>
  <si>
    <t>UGA_2375</t>
  </si>
  <si>
    <t>UGA_2399</t>
  </si>
  <si>
    <t>UGA_2553</t>
  </si>
  <si>
    <t>UGA_2556</t>
  </si>
  <si>
    <t>UGA_2569</t>
  </si>
  <si>
    <t>UGA_2600</t>
  </si>
  <si>
    <t>UGA_2633</t>
  </si>
  <si>
    <t>UGA_2657</t>
  </si>
  <si>
    <t>UGA_2672</t>
  </si>
  <si>
    <t>UGA_1688</t>
  </si>
  <si>
    <t>UGA_1699</t>
  </si>
  <si>
    <t>UGA_1954</t>
  </si>
  <si>
    <t>UGA_2335</t>
  </si>
  <si>
    <t>UGA_2928</t>
  </si>
  <si>
    <t>UGA_3470</t>
  </si>
  <si>
    <t>UGA_3786</t>
  </si>
  <si>
    <t>UGA_3941</t>
  </si>
  <si>
    <t>UGA_4024</t>
  </si>
  <si>
    <t>UGA_4499</t>
  </si>
  <si>
    <t>UGA_4560</t>
  </si>
  <si>
    <t>UGA_4663</t>
  </si>
  <si>
    <t>UGA_5021</t>
  </si>
  <si>
    <t>UGA_5057</t>
  </si>
  <si>
    <t>UGA_5913</t>
  </si>
  <si>
    <t>UGA_5974</t>
  </si>
  <si>
    <t>UGA_6016</t>
  </si>
  <si>
    <t>UGA_6022</t>
  </si>
  <si>
    <t>UGA_0056</t>
  </si>
  <si>
    <t>UGA_0103</t>
  </si>
  <si>
    <t>UGA_0130</t>
  </si>
  <si>
    <t>UGA_0290</t>
  </si>
  <si>
    <t>UGA_1247</t>
  </si>
  <si>
    <t>UGA_1638</t>
  </si>
  <si>
    <t>UGA_1652</t>
  </si>
  <si>
    <t>UGA_2855</t>
  </si>
  <si>
    <t>UGA_2974</t>
  </si>
  <si>
    <t>UGA_3012</t>
  </si>
  <si>
    <t>UGA_3120</t>
  </si>
  <si>
    <t>ALSU_E235</t>
  </si>
  <si>
    <t>ALSU_A118</t>
  </si>
  <si>
    <t>ALSU_2002</t>
  </si>
  <si>
    <t>ALSU_E221</t>
  </si>
  <si>
    <t>ALSU_E226</t>
  </si>
  <si>
    <t>ALSU_E210</t>
  </si>
  <si>
    <t>ALSU_0014</t>
  </si>
  <si>
    <t>ALSU_0015</t>
  </si>
  <si>
    <t>ALSU_0018</t>
  </si>
  <si>
    <t>ALSU_0007</t>
  </si>
  <si>
    <t>ALSU_A120</t>
  </si>
  <si>
    <t>ALSU_E231</t>
  </si>
  <si>
    <t>ALSU_0005</t>
  </si>
  <si>
    <t>ALSU_E227</t>
  </si>
  <si>
    <t>ALSU_A117</t>
  </si>
  <si>
    <t>ALSU_0009</t>
  </si>
  <si>
    <t>ALSU_E234</t>
  </si>
  <si>
    <t>ALSU_A104</t>
  </si>
  <si>
    <t>ALSU_0008</t>
  </si>
  <si>
    <t>ALSU_E229</t>
  </si>
  <si>
    <t>ALSU_0001</t>
  </si>
  <si>
    <t>ALSU_2001</t>
  </si>
  <si>
    <t>ALSU_E230</t>
  </si>
  <si>
    <t>ALSU_0017</t>
  </si>
  <si>
    <t>ALSU_A122</t>
  </si>
  <si>
    <t>ALSU_E208</t>
  </si>
  <si>
    <t>ALSU_A115</t>
  </si>
  <si>
    <t>ALSU_E206</t>
  </si>
  <si>
    <t>ALSU_E236</t>
  </si>
  <si>
    <t>ALSU_0012</t>
  </si>
  <si>
    <t>ALSU_E217</t>
  </si>
  <si>
    <t>ALSU_0011</t>
  </si>
  <si>
    <t>ALSU_A119</t>
  </si>
  <si>
    <t>ALSU_0004</t>
  </si>
  <si>
    <t>ALSU_0003</t>
  </si>
  <si>
    <t>ALSU_0006</t>
  </si>
  <si>
    <t>ALSU_E203</t>
  </si>
  <si>
    <t>ALSU_0010</t>
  </si>
  <si>
    <t>ALSU_0016</t>
  </si>
  <si>
    <t>ALSU_E218</t>
  </si>
  <si>
    <t>ALSU_E228</t>
  </si>
  <si>
    <t>ALSU_0002</t>
  </si>
  <si>
    <t>ALSU_A116</t>
  </si>
  <si>
    <t>ALSU_A121</t>
  </si>
  <si>
    <t>ALSU_0013</t>
  </si>
  <si>
    <t>ALSU_E209</t>
  </si>
  <si>
    <t>ALSU_A109</t>
  </si>
  <si>
    <t>ALSU_E224</t>
  </si>
  <si>
    <t>ALSU_A105</t>
  </si>
  <si>
    <t>ALSU_A123</t>
  </si>
  <si>
    <t>ALSU_E220</t>
  </si>
  <si>
    <t>ALSU_A124</t>
  </si>
  <si>
    <t>ALSU_E215</t>
  </si>
  <si>
    <t>ALSU_E219</t>
  </si>
  <si>
    <t>CLSU_0012</t>
  </si>
  <si>
    <t>CLSU_0019</t>
  </si>
  <si>
    <t>CLSU_0024</t>
  </si>
  <si>
    <t>CLSU_0001</t>
  </si>
  <si>
    <t>CLSU_0009</t>
  </si>
  <si>
    <t>CLSU_0016</t>
  </si>
  <si>
    <t>CLSU_500</t>
  </si>
  <si>
    <t>CLSU_0021</t>
  </si>
  <si>
    <t>CLSU_102</t>
  </si>
  <si>
    <t>CLSU_300</t>
  </si>
  <si>
    <t>CLSU_0013</t>
  </si>
  <si>
    <t>CLSU_0005</t>
  </si>
  <si>
    <t>CLSU_0027</t>
  </si>
  <si>
    <t>CLSU_HOUS</t>
  </si>
  <si>
    <t>CLSU_0007</t>
  </si>
  <si>
    <t>CLSU_0017</t>
  </si>
  <si>
    <t>CLSU_0004</t>
  </si>
  <si>
    <t>CLSU_100</t>
  </si>
  <si>
    <t>CLSU_0002</t>
  </si>
  <si>
    <t>CLSU_5000</t>
  </si>
  <si>
    <t>CLSU_600</t>
  </si>
  <si>
    <t>CLSU_0006</t>
  </si>
  <si>
    <t>CLSU_0025</t>
  </si>
  <si>
    <t>CLSU_1000</t>
  </si>
  <si>
    <t>CLSU_0015</t>
  </si>
  <si>
    <t>CLSU_0026</t>
  </si>
  <si>
    <t>CLSU_101</t>
  </si>
  <si>
    <t>CLSU_0010</t>
  </si>
  <si>
    <t>CLSU_0018</t>
  </si>
  <si>
    <t>CLSU_400</t>
  </si>
  <si>
    <t>CLSU_4000</t>
  </si>
  <si>
    <t>CLSU_0008</t>
  </si>
  <si>
    <t>CLSU_3000</t>
  </si>
  <si>
    <t>CLSU_0011</t>
  </si>
  <si>
    <t>CLSU_103</t>
  </si>
  <si>
    <t>CLSU_700</t>
  </si>
  <si>
    <t>CLSU_F006</t>
  </si>
  <si>
    <t>CLSU_200</t>
  </si>
  <si>
    <t>CLSU_800</t>
  </si>
  <si>
    <t>CLSU_900</t>
  </si>
  <si>
    <t>CLSU_2000</t>
  </si>
  <si>
    <t>CLSU_0003</t>
  </si>
  <si>
    <t>CLSU_0020</t>
  </si>
  <si>
    <t>CLSU_0014</t>
  </si>
  <si>
    <t>CSU_005G</t>
  </si>
  <si>
    <t>CSU_0010</t>
  </si>
  <si>
    <t>CSU_017A</t>
  </si>
  <si>
    <t>CSU_0846</t>
  </si>
  <si>
    <t>CSU_0070</t>
  </si>
  <si>
    <t>CSU_0854</t>
  </si>
  <si>
    <t>CSU_055C</t>
  </si>
  <si>
    <t>CSU_0860</t>
  </si>
  <si>
    <t>CSU_0110</t>
  </si>
  <si>
    <t>CSU_0120</t>
  </si>
  <si>
    <t>CSU_001A</t>
  </si>
  <si>
    <t>CSU_005C</t>
  </si>
  <si>
    <t>CSU_0166</t>
  </si>
  <si>
    <t>CSU_0040</t>
  </si>
  <si>
    <t>CSU_0795</t>
  </si>
  <si>
    <t>CSU_0640</t>
  </si>
  <si>
    <t>CSU_075V</t>
  </si>
  <si>
    <t>CSU_0790</t>
  </si>
  <si>
    <t>CSU_0847</t>
  </si>
  <si>
    <t>CSU_0211</t>
  </si>
  <si>
    <t>CSU_075B</t>
  </si>
  <si>
    <t>CSU_0735</t>
  </si>
  <si>
    <t>CSU_0770</t>
  </si>
  <si>
    <t>CSU_0848</t>
  </si>
  <si>
    <t>CSU_0160</t>
  </si>
  <si>
    <t>CSU_055I</t>
  </si>
  <si>
    <t>CSU_0901</t>
  </si>
  <si>
    <t>CSU_0710</t>
  </si>
  <si>
    <t>CSU_0815</t>
  </si>
  <si>
    <t>CSU_0870</t>
  </si>
  <si>
    <t>CSU_005D</t>
  </si>
  <si>
    <t>CSU_0791</t>
  </si>
  <si>
    <t>CSU_0080</t>
  </si>
  <si>
    <t>CSU_0167</t>
  </si>
  <si>
    <t>CSU_055J</t>
  </si>
  <si>
    <t>CSU_0811</t>
  </si>
  <si>
    <t>CSU_910</t>
  </si>
  <si>
    <t>CSU_0020</t>
  </si>
  <si>
    <t>CSU_0670</t>
  </si>
  <si>
    <t>CSU_017E</t>
  </si>
  <si>
    <t>CSU_0730</t>
  </si>
  <si>
    <t>CSU_075F</t>
  </si>
  <si>
    <t>CSU_0903</t>
  </si>
  <si>
    <t>CSU_005F</t>
  </si>
  <si>
    <t>CSU_055B</t>
  </si>
  <si>
    <t>CSU_0810</t>
  </si>
  <si>
    <t>CSU_0851</t>
  </si>
  <si>
    <t>CSU_075E</t>
  </si>
  <si>
    <t>CSU_852</t>
  </si>
  <si>
    <t>CSU_005A</t>
  </si>
  <si>
    <t>CSU_0740</t>
  </si>
  <si>
    <t>CSU_716</t>
  </si>
  <si>
    <t>CSU_055H</t>
  </si>
  <si>
    <t>CSU_0645</t>
  </si>
  <si>
    <t>CSU_0025</t>
  </si>
  <si>
    <t>CSU_0845</t>
  </si>
  <si>
    <t>CSU_0900</t>
  </si>
  <si>
    <t>CSU_0902</t>
  </si>
  <si>
    <t>CSU_005B</t>
  </si>
  <si>
    <t>CSU_017I</t>
  </si>
  <si>
    <t>CSU_0090</t>
  </si>
  <si>
    <t>CSU_075G</t>
  </si>
  <si>
    <t>CSU_075S</t>
  </si>
  <si>
    <t>CSU_0150</t>
  </si>
  <si>
    <t>CSU_0715</t>
  </si>
  <si>
    <t>CSU_017C</t>
  </si>
  <si>
    <t>CSU_0180</t>
  </si>
  <si>
    <t>CSU_018B</t>
  </si>
  <si>
    <t>CSU_075U</t>
  </si>
  <si>
    <t>CSU_0842</t>
  </si>
  <si>
    <t>CSU_055G</t>
  </si>
  <si>
    <t>CSU_075D</t>
  </si>
  <si>
    <t>CSU_075T</t>
  </si>
  <si>
    <t>CSU_0850</t>
  </si>
  <si>
    <t>CSU_0853</t>
  </si>
  <si>
    <t>CSU_005J</t>
  </si>
  <si>
    <t>CSU_017K</t>
  </si>
  <si>
    <t>CSU_005E</t>
  </si>
  <si>
    <t>CSU_005H</t>
  </si>
  <si>
    <t>CSU_055D</t>
  </si>
  <si>
    <t>CSU_0780</t>
  </si>
  <si>
    <t>CSU_0130</t>
  </si>
  <si>
    <t>CSU_0170</t>
  </si>
  <si>
    <t>CSU_017N</t>
  </si>
  <si>
    <t>CSU_0841</t>
  </si>
  <si>
    <t>CSU_017L</t>
  </si>
  <si>
    <t>CSU_0060</t>
  </si>
  <si>
    <t>CSU_0165</t>
  </si>
  <si>
    <t>CSU_0720</t>
  </si>
  <si>
    <t>CSU_0830</t>
  </si>
  <si>
    <t>CSU_0843</t>
  </si>
  <si>
    <t>CSU_055A</t>
  </si>
  <si>
    <t>CSU_0030</t>
  </si>
  <si>
    <t>CSU_0050</t>
  </si>
  <si>
    <t>CSU_0732</t>
  </si>
  <si>
    <t>CSU_0140</t>
  </si>
  <si>
    <t>CSU_0844</t>
  </si>
  <si>
    <t>CSU_018A</t>
  </si>
  <si>
    <t>CSU_0734</t>
  </si>
  <si>
    <t>CSU_0100</t>
  </si>
  <si>
    <t>CSU_0733</t>
  </si>
  <si>
    <t>CSU_006A</t>
  </si>
  <si>
    <t>CSU_017J</t>
  </si>
  <si>
    <t>CSU_017D</t>
  </si>
  <si>
    <t>CSU_646</t>
  </si>
  <si>
    <t>CSU_075A</t>
  </si>
  <si>
    <t>CSU_0675</t>
  </si>
  <si>
    <t>CSU_0785</t>
  </si>
  <si>
    <t>CSU_017H</t>
  </si>
  <si>
    <t>CSU_017M</t>
  </si>
  <si>
    <t>CSU_055E</t>
  </si>
  <si>
    <t>CSU_0695</t>
  </si>
  <si>
    <t>CSU_000E</t>
  </si>
  <si>
    <t>CSU_0119</t>
  </si>
  <si>
    <t>CSU_055F</t>
  </si>
  <si>
    <t>CSU_005I</t>
  </si>
  <si>
    <t>CSU_075C</t>
  </si>
  <si>
    <t>CSU_0820</t>
  </si>
  <si>
    <t>CSU_0855</t>
  </si>
  <si>
    <t>FVSU_0195</t>
  </si>
  <si>
    <t>FVSU_0435</t>
  </si>
  <si>
    <t>FVSU_0440</t>
  </si>
  <si>
    <t>FVSU_0470</t>
  </si>
  <si>
    <t>FVSU_0360</t>
  </si>
  <si>
    <t>FVSU_0020</t>
  </si>
  <si>
    <t>FVSU_0415</t>
  </si>
  <si>
    <t>FVSU_0165</t>
  </si>
  <si>
    <t>FVSU_0330</t>
  </si>
  <si>
    <t>FVSU_0407</t>
  </si>
  <si>
    <t>FVSU_0520</t>
  </si>
  <si>
    <t>FVSU_0530</t>
  </si>
  <si>
    <t>FVSU_0550</t>
  </si>
  <si>
    <t>FVSU_0010</t>
  </si>
  <si>
    <t>FVSU_0535</t>
  </si>
  <si>
    <t>FVSU_0155</t>
  </si>
  <si>
    <t>FVSU_0055</t>
  </si>
  <si>
    <t>FVSU_0199</t>
  </si>
  <si>
    <t>FVSU_0105</t>
  </si>
  <si>
    <t>FVSU_0305</t>
  </si>
  <si>
    <t>FVSU_0390</t>
  </si>
  <si>
    <t>FVSU_0540</t>
  </si>
  <si>
    <t>FVSU_0160</t>
  </si>
  <si>
    <t>FVSU_0340</t>
  </si>
  <si>
    <t>FVSU_0180</t>
  </si>
  <si>
    <t>FVSU_0370</t>
  </si>
  <si>
    <t>FVSU_0310</t>
  </si>
  <si>
    <t>FVSU_0308</t>
  </si>
  <si>
    <t>FVSU_0350</t>
  </si>
  <si>
    <t>FVSU_0505</t>
  </si>
  <si>
    <t>FVSU_0445</t>
  </si>
  <si>
    <t>FVSU_0135</t>
  </si>
  <si>
    <t>FVSU_0351</t>
  </si>
  <si>
    <t>FVSU_0130</t>
  </si>
  <si>
    <t>FVSU_0600</t>
  </si>
  <si>
    <t>FVSU_0025</t>
  </si>
  <si>
    <t>FVSU_0115</t>
  </si>
  <si>
    <t>FVSU_0605</t>
  </si>
  <si>
    <t>FVSU_0050</t>
  </si>
  <si>
    <t>FVSU_0352</t>
  </si>
  <si>
    <t>FVSU_0107</t>
  </si>
  <si>
    <t>FVSU_0110</t>
  </si>
  <si>
    <t>FVSU_0210</t>
  </si>
  <si>
    <t>FVSU_0385</t>
  </si>
  <si>
    <t>FVSU_0441</t>
  </si>
  <si>
    <t>FVSU_0555</t>
  </si>
  <si>
    <t>FVSU_0590</t>
  </si>
  <si>
    <t>FVSU_0335</t>
  </si>
  <si>
    <t>FVSU_0565</t>
  </si>
  <si>
    <t>FVSU_0620</t>
  </si>
  <si>
    <t>FVSU_0205</t>
  </si>
  <si>
    <t>FVSU_0380</t>
  </si>
  <si>
    <t>FVSU_0100</t>
  </si>
  <si>
    <t>FVSU_0212</t>
  </si>
  <si>
    <t>FVSU_0225</t>
  </si>
  <si>
    <t>FVSU_0175</t>
  </si>
  <si>
    <t>FVSU_0280</t>
  </si>
  <si>
    <t>FVSU_0460</t>
  </si>
  <si>
    <t>FVSU_0011</t>
  </si>
  <si>
    <t>FVSU_0560</t>
  </si>
  <si>
    <t>FVSU_0580</t>
  </si>
  <si>
    <t>FVSU_0120</t>
  </si>
  <si>
    <t>FVSU_0226</t>
  </si>
  <si>
    <t>FVSU_0240</t>
  </si>
  <si>
    <t>FVSU_0300</t>
  </si>
  <si>
    <t>FVSU_0362</t>
  </si>
  <si>
    <t>FVSU_0405</t>
  </si>
  <si>
    <t>FVSU_0035</t>
  </si>
  <si>
    <t>FVSU_0475</t>
  </si>
  <si>
    <t>FVSU_0570</t>
  </si>
  <si>
    <t>FVSU_0190</t>
  </si>
  <si>
    <t>FVSU_0161</t>
  </si>
  <si>
    <t>FVSU_0615</t>
  </si>
  <si>
    <t>FVSU_0140</t>
  </si>
  <si>
    <t>FVSU_0185</t>
  </si>
  <si>
    <t>FVSU_0430</t>
  </si>
  <si>
    <t>FVSU_0881</t>
  </si>
  <si>
    <t>FVSU_0406</t>
  </si>
  <si>
    <t>FVSU_0525</t>
  </si>
  <si>
    <t>FVSU_0575</t>
  </si>
  <si>
    <t>FVSU_0030</t>
  </si>
  <si>
    <t>FVSU_0545</t>
  </si>
  <si>
    <t>FVSU_0611</t>
  </si>
  <si>
    <t>FVSU_0213</t>
  </si>
  <si>
    <t>FVSU_0220</t>
  </si>
  <si>
    <t>FVSU_0387</t>
  </si>
  <si>
    <t>FVSU_0465</t>
  </si>
  <si>
    <t>FVSU_0585</t>
  </si>
  <si>
    <t>FVSU_0121</t>
  </si>
  <si>
    <t>FVSU_0215</t>
  </si>
  <si>
    <t>FVSU_0285</t>
  </si>
  <si>
    <t>FVSU_0302</t>
  </si>
  <si>
    <t>FVSU_0361</t>
  </si>
  <si>
    <t>FVSU_0006</t>
  </si>
  <si>
    <t>FVSU_0521</t>
  </si>
  <si>
    <t>FVSU_0612</t>
  </si>
  <si>
    <t>FVSU_0125</t>
  </si>
  <si>
    <t>FVSU_0355</t>
  </si>
  <si>
    <t>FVSU_0216</t>
  </si>
  <si>
    <t>FVSU_0245</t>
  </si>
  <si>
    <t>FVSU_0450</t>
  </si>
  <si>
    <t>FVSU_0610</t>
  </si>
  <si>
    <t>FVSU_0200</t>
  </si>
  <si>
    <t>FVSU_0320</t>
  </si>
  <si>
    <t>FVSU_0595</t>
  </si>
  <si>
    <t>FVSU_0040</t>
  </si>
  <si>
    <t>FVSU_0375</t>
  </si>
  <si>
    <t>FVSU_0395</t>
  </si>
  <si>
    <t>GCSU_9029</t>
  </si>
  <si>
    <t>GCSU_9105</t>
  </si>
  <si>
    <t>GCSU_9124</t>
  </si>
  <si>
    <t>GCSU_2060</t>
  </si>
  <si>
    <t>GCSU_4064</t>
  </si>
  <si>
    <t>GCSU_4065</t>
  </si>
  <si>
    <t>GCSU_8015</t>
  </si>
  <si>
    <t>GCSU_9103</t>
  </si>
  <si>
    <t>GCSU_1990</t>
  </si>
  <si>
    <t>GCSU_9042</t>
  </si>
  <si>
    <t>GCSU_L001</t>
  </si>
  <si>
    <t>GCSU_9020</t>
  </si>
  <si>
    <t>GCSU_9067</t>
  </si>
  <si>
    <t>GCSU_1070</t>
  </si>
  <si>
    <t>GCSU_8050</t>
  </si>
  <si>
    <t>GCSU_4056</t>
  </si>
  <si>
    <t>GCSU_9066</t>
  </si>
  <si>
    <t>GCSU_9097</t>
  </si>
  <si>
    <t>GCSU_4063</t>
  </si>
  <si>
    <t>GCSU_9035</t>
  </si>
  <si>
    <t>GCSU_1062</t>
  </si>
  <si>
    <t>GCSU_9014</t>
  </si>
  <si>
    <t>GCSU_9036</t>
  </si>
  <si>
    <t>GCSU_1015</t>
  </si>
  <si>
    <t>GCSU_5067</t>
  </si>
  <si>
    <t>GCSU_5070</t>
  </si>
  <si>
    <t>GCSU_9065</t>
  </si>
  <si>
    <t>GCSU_9051</t>
  </si>
  <si>
    <t>GCSU_9100</t>
  </si>
  <si>
    <t>GCSU_9107</t>
  </si>
  <si>
    <t>GCSU_9125</t>
  </si>
  <si>
    <t>GCSU_1989</t>
  </si>
  <si>
    <t>GCSU_4014</t>
  </si>
  <si>
    <t>GCSU_9121</t>
  </si>
  <si>
    <t>GCSU_9073</t>
  </si>
  <si>
    <t>GCSU_9123</t>
  </si>
  <si>
    <t>GCSU_5063</t>
  </si>
  <si>
    <t>GCSU_9059</t>
  </si>
  <si>
    <t>GCSU_9026</t>
  </si>
  <si>
    <t>GCSU_2056</t>
  </si>
  <si>
    <t>GCSU_9032</t>
  </si>
  <si>
    <t>GCSU_2063</t>
  </si>
  <si>
    <t>GCSU_9028</t>
  </si>
  <si>
    <t>GCSU_9015</t>
  </si>
  <si>
    <t>GCSU_9027</t>
  </si>
  <si>
    <t>GCSU_9023</t>
  </si>
  <si>
    <t>GCSU_9106</t>
  </si>
  <si>
    <t>GCSU_4067</t>
  </si>
  <si>
    <t>GCSU_5014</t>
  </si>
  <si>
    <t>GCSU_1011</t>
  </si>
  <si>
    <t>GCSU_5056</t>
  </si>
  <si>
    <t>GCSU_9019</t>
  </si>
  <si>
    <t>GCSU_8014</t>
  </si>
  <si>
    <t>GCSU_9110</t>
  </si>
  <si>
    <t>GCSU_9120</t>
  </si>
  <si>
    <t>GCSU_9071</t>
  </si>
  <si>
    <t>GCSU_9017</t>
  </si>
  <si>
    <t>GCSU_9016</t>
  </si>
  <si>
    <t>GCSU_6050</t>
  </si>
  <si>
    <t>GCSU_9034</t>
  </si>
  <si>
    <t>GCSU_9108</t>
  </si>
  <si>
    <t>GCSU_9030</t>
  </si>
  <si>
    <t>GCSU_9054</t>
  </si>
  <si>
    <t>GCSU_3063</t>
  </si>
  <si>
    <t>GCSU_9043</t>
  </si>
  <si>
    <t>GCSU_1056</t>
  </si>
  <si>
    <t>GCSU_6014</t>
  </si>
  <si>
    <t>GCSU_9122</t>
  </si>
  <si>
    <t>GCSU_9101</t>
  </si>
  <si>
    <t>GCSU_9040</t>
  </si>
  <si>
    <t>GCSU_9052</t>
  </si>
  <si>
    <t>GCSU_9063</t>
  </si>
  <si>
    <t>GCSU_3014</t>
  </si>
  <si>
    <t>GCSU_5016</t>
  </si>
  <si>
    <t>GCSU_8016</t>
  </si>
  <si>
    <t>GCSU_8056</t>
  </si>
  <si>
    <t>GCSU_9053</t>
  </si>
  <si>
    <t>GCSU_1055</t>
  </si>
  <si>
    <t>GCSU_5064</t>
  </si>
  <si>
    <t>GCSU_9025</t>
  </si>
  <si>
    <t>GCSU_9045</t>
  </si>
  <si>
    <t>GCSU_9098</t>
  </si>
  <si>
    <t>GCSU_1014</t>
  </si>
  <si>
    <t>GCSU_1063</t>
  </si>
  <si>
    <t>GCSU_1078</t>
  </si>
  <si>
    <t>GCSU_1010</t>
  </si>
  <si>
    <t>GCSU_1013</t>
  </si>
  <si>
    <t>GCSU_2070</t>
  </si>
  <si>
    <t>GCSU_9024</t>
  </si>
  <si>
    <t>GCSU_9104</t>
  </si>
  <si>
    <t>GCSU_9115</t>
  </si>
  <si>
    <t>GCSU_9037</t>
  </si>
  <si>
    <t>GCSU_9064</t>
  </si>
  <si>
    <t>GCSU_9062</t>
  </si>
  <si>
    <t>GCSU_9018</t>
  </si>
  <si>
    <t>GCSU_9130</t>
  </si>
  <si>
    <t>GCSU_1057</t>
  </si>
  <si>
    <t>GCSU_9111</t>
  </si>
  <si>
    <t>GCSU_5015</t>
  </si>
  <si>
    <t>GCSU_9033</t>
  </si>
  <si>
    <t>GCSU_9041</t>
  </si>
  <si>
    <t>GCSU_1077</t>
  </si>
  <si>
    <t>GCSU_9070</t>
  </si>
  <si>
    <t>GCSU_9072</t>
  </si>
  <si>
    <t>GCSU_9074</t>
  </si>
  <si>
    <t>GCSU_9075</t>
  </si>
  <si>
    <t>GCSU_1072</t>
  </si>
  <si>
    <t>GSOU_0537</t>
  </si>
  <si>
    <t>GSOU_A2</t>
  </si>
  <si>
    <t>GSOU_0109</t>
  </si>
  <si>
    <t>GSOU_0239</t>
  </si>
  <si>
    <t>GSOU_0707</t>
  </si>
  <si>
    <t>GSOU_FA</t>
  </si>
  <si>
    <t>GSOU_0230</t>
  </si>
  <si>
    <t>GSOU_0451</t>
  </si>
  <si>
    <t>GSOU_0533</t>
  </si>
  <si>
    <t>GSOU_0206</t>
  </si>
  <si>
    <t>GSOU_0231</t>
  </si>
  <si>
    <t>GSOU_0256</t>
  </si>
  <si>
    <t>GSOU_0364</t>
  </si>
  <si>
    <t>GSOU_0538</t>
  </si>
  <si>
    <t>GSOU_0405</t>
  </si>
  <si>
    <t>GSOU_0500</t>
  </si>
  <si>
    <t>GSOU_0607</t>
  </si>
  <si>
    <t>GSOU_0341</t>
  </si>
  <si>
    <t>GSOU_0352</t>
  </si>
  <si>
    <t>GSOU_CP3</t>
  </si>
  <si>
    <t>GSOU_CP7</t>
  </si>
  <si>
    <t>GSOU_CPCH</t>
  </si>
  <si>
    <t>GSOU_0824</t>
  </si>
  <si>
    <t>GSOU_0263</t>
  </si>
  <si>
    <t>GSOU_0264</t>
  </si>
  <si>
    <t>GSOU_0311</t>
  </si>
  <si>
    <t>GSOU_MSC1</t>
  </si>
  <si>
    <t>GSOU_0615</t>
  </si>
  <si>
    <t>GSOU_0522</t>
  </si>
  <si>
    <t>GSOU_0446</t>
  </si>
  <si>
    <t>GSOU_0454</t>
  </si>
  <si>
    <t>GSOU_0399</t>
  </si>
  <si>
    <t>GSOU_H</t>
  </si>
  <si>
    <t>GSOU_SC</t>
  </si>
  <si>
    <t>GSOU_0105</t>
  </si>
  <si>
    <t>GSOU_0708</t>
  </si>
  <si>
    <t>GSOU_CP6</t>
  </si>
  <si>
    <t>GSOU_CPS</t>
  </si>
  <si>
    <t>GSOU_UTB</t>
  </si>
  <si>
    <t>GSOU_0200</t>
  </si>
  <si>
    <t>GSOU_0452</t>
  </si>
  <si>
    <t>GSOU_0393</t>
  </si>
  <si>
    <t>GSOU_V</t>
  </si>
  <si>
    <t>GSOU_0511</t>
  </si>
  <si>
    <t>GSOU_0238</t>
  </si>
  <si>
    <t>GSOU_0440</t>
  </si>
  <si>
    <t>GSOU_0366</t>
  </si>
  <si>
    <t>GSOU_0370</t>
  </si>
  <si>
    <t>GSOU_0442</t>
  </si>
  <si>
    <t>GSOU_0534</t>
  </si>
  <si>
    <t>GSOU_0386</t>
  </si>
  <si>
    <t>GSOU_0387</t>
  </si>
  <si>
    <t>GSOU_0396</t>
  </si>
  <si>
    <t>GSOU_G</t>
  </si>
  <si>
    <t>GSOU_LLC</t>
  </si>
  <si>
    <t>GSOU_UC9</t>
  </si>
  <si>
    <t>GSOU_0502</t>
  </si>
  <si>
    <t>GSOU_0113</t>
  </si>
  <si>
    <t>GSOU_0398</t>
  </si>
  <si>
    <t>GSOU_0462</t>
  </si>
  <si>
    <t>GSOU_SSC</t>
  </si>
  <si>
    <t>GSOU_WC</t>
  </si>
  <si>
    <t>GSOU_0401</t>
  </si>
  <si>
    <t>GSOU_0104</t>
  </si>
  <si>
    <t>GSOU_0535</t>
  </si>
  <si>
    <t>GSOU_0229</t>
  </si>
  <si>
    <t>GSOU_0369</t>
  </si>
  <si>
    <t>GSOU_0448</t>
  </si>
  <si>
    <t>GSOU_J</t>
  </si>
  <si>
    <t>GSOU_0103</t>
  </si>
  <si>
    <t>GSOU_0363</t>
  </si>
  <si>
    <t>GSOU_0381</t>
  </si>
  <si>
    <t>GSOU_AQ</t>
  </si>
  <si>
    <t>GSOU_BH</t>
  </si>
  <si>
    <t>GSOU_MCC</t>
  </si>
  <si>
    <t>GSOU_0331</t>
  </si>
  <si>
    <t>GSOU_0516</t>
  </si>
  <si>
    <t>GSOU_CP1</t>
  </si>
  <si>
    <t>GSOU_0203</t>
  </si>
  <si>
    <t>GSOU_0115</t>
  </si>
  <si>
    <t>GSOU_0391</t>
  </si>
  <si>
    <t>GSOU_GR</t>
  </si>
  <si>
    <t>GSOU_MSC</t>
  </si>
  <si>
    <t>GSOU_0248</t>
  </si>
  <si>
    <t>GSOU_0372</t>
  </si>
  <si>
    <t>GSOU_0625</t>
  </si>
  <si>
    <t>GSOU_0259</t>
  </si>
  <si>
    <t>GSOU_0721</t>
  </si>
  <si>
    <t>GSOU_0241</t>
  </si>
  <si>
    <t>GSOU_0318</t>
  </si>
  <si>
    <t>GSOU_0528</t>
  </si>
  <si>
    <t>GSOU_0404</t>
  </si>
  <si>
    <t>GSOU_0332</t>
  </si>
  <si>
    <t>GSOU_0520</t>
  </si>
  <si>
    <t>GSOU_0455</t>
  </si>
  <si>
    <t>GSOU_0265</t>
  </si>
  <si>
    <t>GSOU_SP</t>
  </si>
  <si>
    <t>GSOU_0219</t>
  </si>
  <si>
    <t>GSOU_0443</t>
  </si>
  <si>
    <t>GSOU_0531</t>
  </si>
  <si>
    <t>GSOU_0447</t>
  </si>
  <si>
    <t>GSOU_S20</t>
  </si>
  <si>
    <t>GSOU_UC10</t>
  </si>
  <si>
    <t>GSOU_UC3</t>
  </si>
  <si>
    <t>GSOU_0111</t>
  </si>
  <si>
    <t>GSOU_0208</t>
  </si>
  <si>
    <t>GSOU_0380</t>
  </si>
  <si>
    <t>GSOU_0532</t>
  </si>
  <si>
    <t>GSOU_0616</t>
  </si>
  <si>
    <t>GSOU_0423</t>
  </si>
  <si>
    <t>GSOU_S</t>
  </si>
  <si>
    <t>GSOU_0720</t>
  </si>
  <si>
    <t>GSOU_0247</t>
  </si>
  <si>
    <t>GSOU_0384</t>
  </si>
  <si>
    <t>GSOU_0710</t>
  </si>
  <si>
    <t>GSOU_0724</t>
  </si>
  <si>
    <t>GSOU_0400</t>
  </si>
  <si>
    <t>GSOU_0253</t>
  </si>
  <si>
    <t>GSOU_0367</t>
  </si>
  <si>
    <t>GSOU_0449</t>
  </si>
  <si>
    <t>GSOU_0251</t>
  </si>
  <si>
    <t>GSOU_0234</t>
  </si>
  <si>
    <t>GSOU_0244</t>
  </si>
  <si>
    <t>GSOU_0450</t>
  </si>
  <si>
    <t>GSOU_0258</t>
  </si>
  <si>
    <t>GSOU_AX</t>
  </si>
  <si>
    <t>GSOU_EDS</t>
  </si>
  <si>
    <t>GSOU_UC2</t>
  </si>
  <si>
    <t>GSOU_0433</t>
  </si>
  <si>
    <t>GSOU_0434</t>
  </si>
  <si>
    <t>GSOU_0519</t>
  </si>
  <si>
    <t>GSOU_0210</t>
  </si>
  <si>
    <t>GSOU_0425</t>
  </si>
  <si>
    <t>GSOU_0353</t>
  </si>
  <si>
    <t>GSOU_0319</t>
  </si>
  <si>
    <t>GSOU_0525</t>
  </si>
  <si>
    <t>GSOU_0260</t>
  </si>
  <si>
    <t>GSOU_0461</t>
  </si>
  <si>
    <t>GSOU_UC5</t>
  </si>
  <si>
    <t>GSOU_0112</t>
  </si>
  <si>
    <t>GSOU_0101</t>
  </si>
  <si>
    <t>GSOU_0240</t>
  </si>
  <si>
    <t>GSOU_0304</t>
  </si>
  <si>
    <t>GSOU_0368</t>
  </si>
  <si>
    <t>GSOU_0257</t>
  </si>
  <si>
    <t>GSOU_0706</t>
  </si>
  <si>
    <t>GSOU_CP4</t>
  </si>
  <si>
    <t>GSOU_0722</t>
  </si>
  <si>
    <t>GSOU_0114</t>
  </si>
  <si>
    <t>GSOU_0357</t>
  </si>
  <si>
    <t>GSOU_0389</t>
  </si>
  <si>
    <t>GSOU_0539</t>
  </si>
  <si>
    <t>GSOU_UTA</t>
  </si>
  <si>
    <t>GSOU_HPAC</t>
  </si>
  <si>
    <t>GSOU_0530</t>
  </si>
  <si>
    <t>GSOU_0358</t>
  </si>
  <si>
    <t>GSOU_0466</t>
  </si>
  <si>
    <t>GSOU_CP8</t>
  </si>
  <si>
    <t>GSOU_LCTR</t>
  </si>
  <si>
    <t>GSOU_0514</t>
  </si>
  <si>
    <t>GSOU_0355</t>
  </si>
  <si>
    <t>GSOU_0342</t>
  </si>
  <si>
    <t>GSOU_UC7</t>
  </si>
  <si>
    <t>GSOU_0523</t>
  </si>
  <si>
    <t>GSOU_0261</t>
  </si>
  <si>
    <t>GSOU_S25</t>
  </si>
  <si>
    <t>GSOU_0515</t>
  </si>
  <si>
    <t>GSOU_0518</t>
  </si>
  <si>
    <t>GSOU_0394</t>
  </si>
  <si>
    <t>GSOU_SRC</t>
  </si>
  <si>
    <t>GSOU_0224</t>
  </si>
  <si>
    <t>GSOU_0517</t>
  </si>
  <si>
    <t>GSOU_0392</t>
  </si>
  <si>
    <t>GSOU_UC1</t>
  </si>
  <si>
    <t>GSOU_0835</t>
  </si>
  <si>
    <t>GSOU_0723</t>
  </si>
  <si>
    <t>GSOU_0360</t>
  </si>
  <si>
    <t>GSOU_0362</t>
  </si>
  <si>
    <t>GSOU_0237</t>
  </si>
  <si>
    <t>GSOU_AH</t>
  </si>
  <si>
    <t>GSOU_0303</t>
  </si>
  <si>
    <t>GSOU_0313</t>
  </si>
  <si>
    <t>GSOU_0444</t>
  </si>
  <si>
    <t>GSOU_0351</t>
  </si>
  <si>
    <t>GSOU_0420</t>
  </si>
  <si>
    <t>GSOU_0252</t>
  </si>
  <si>
    <t>GSOU_0709</t>
  </si>
  <si>
    <t>GSOU_0830</t>
  </si>
  <si>
    <t>GSOU_S22</t>
  </si>
  <si>
    <t>GSOU_0242</t>
  </si>
  <si>
    <t>GSOU_UC6</t>
  </si>
  <si>
    <t>GSOU_0361</t>
  </si>
  <si>
    <t>GSOU_0705</t>
  </si>
  <si>
    <t>GSOU_0463</t>
  </si>
  <si>
    <t>GSOU_CP2</t>
  </si>
  <si>
    <t>GSOU_0209</t>
  </si>
  <si>
    <t>GSOU_0305</t>
  </si>
  <si>
    <t>GSOU_0439</t>
  </si>
  <si>
    <t>GSOU_0524</t>
  </si>
  <si>
    <t>GSOU_0526</t>
  </si>
  <si>
    <t>GSOU_0542</t>
  </si>
  <si>
    <t>GSOU_S10</t>
  </si>
  <si>
    <t>GSOU_0441</t>
  </si>
  <si>
    <t>GSOU_0521</t>
  </si>
  <si>
    <t>GSOU_0383</t>
  </si>
  <si>
    <t>GSOU_0385</t>
  </si>
  <si>
    <t>GSOU_0390</t>
  </si>
  <si>
    <t>GSOU_WFH</t>
  </si>
  <si>
    <t>GSOU_0512</t>
  </si>
  <si>
    <t>GSOU_0201</t>
  </si>
  <si>
    <t>GSOU_0436</t>
  </si>
  <si>
    <t>GSOU_0395</t>
  </si>
  <si>
    <t>GSOU_0465</t>
  </si>
  <si>
    <t>GSOU_0213</t>
  </si>
  <si>
    <t>GSOU_0250</t>
  </si>
  <si>
    <t>GSOU_0365</t>
  </si>
  <si>
    <t>GSOU_0510</t>
  </si>
  <si>
    <t>GSOU_0453</t>
  </si>
  <si>
    <t>GSOU_LI</t>
  </si>
  <si>
    <t>GSOU_0330</t>
  </si>
  <si>
    <t>GSOU_0373</t>
  </si>
  <si>
    <t>GSOU_0374</t>
  </si>
  <si>
    <t>GSOU_0459</t>
  </si>
  <si>
    <t>GSOU_0397</t>
  </si>
  <si>
    <t>GSOU_S89</t>
  </si>
  <si>
    <t>GSOU_UTC</t>
  </si>
  <si>
    <t>GSOU_GY</t>
  </si>
  <si>
    <t>GSOU_0527</t>
  </si>
  <si>
    <t>GSOU_0382</t>
  </si>
  <si>
    <t>GSOU_0388</t>
  </si>
  <si>
    <t>GSOU_0262</t>
  </si>
  <si>
    <t>GSOU_SIT</t>
  </si>
  <si>
    <t>GSOU_UC8</t>
  </si>
  <si>
    <t>GSOU_UH</t>
  </si>
  <si>
    <t>GSOU_0254</t>
  </si>
  <si>
    <t>GSOU_0343</t>
  </si>
  <si>
    <t>GSOU_0356</t>
  </si>
  <si>
    <t>GSOU_A1</t>
  </si>
  <si>
    <t>GSOU_0255</t>
  </si>
  <si>
    <t>GSOU_0205</t>
  </si>
  <si>
    <t>GSOU_0312</t>
  </si>
  <si>
    <t>GSOU_A3</t>
  </si>
  <si>
    <t>GSOU_0110</t>
  </si>
  <si>
    <t>GSOU_0202</t>
  </si>
  <si>
    <t>GSOU_0243</t>
  </si>
  <si>
    <t>GSOU_0624</t>
  </si>
  <si>
    <t>GSOU_0464</t>
  </si>
  <si>
    <t>GSOU_0460</t>
  </si>
  <si>
    <t>GSOU_UTII</t>
  </si>
  <si>
    <t>GSOU_0603</t>
  </si>
  <si>
    <t>GSOU_0513</t>
  </si>
  <si>
    <t>GSOU_0344</t>
  </si>
  <si>
    <t>GSOU_0233</t>
  </si>
  <si>
    <t>GSOU_0529</t>
  </si>
  <si>
    <t>GSOU_0371</t>
  </si>
  <si>
    <t>GSOU_0359</t>
  </si>
  <si>
    <t>GSOU_UC4</t>
  </si>
  <si>
    <t>GSOU_0536</t>
  </si>
  <si>
    <t>GSOU_S11</t>
  </si>
  <si>
    <t>GSOU_0402</t>
  </si>
  <si>
    <t>GSOU_0617</t>
  </si>
  <si>
    <t>GSOU_0435</t>
  </si>
  <si>
    <t>GSOU_0102</t>
  </si>
  <si>
    <t>GSOU_0540</t>
  </si>
  <si>
    <t>GSOU_0541</t>
  </si>
  <si>
    <t>GSOU_CP5</t>
  </si>
  <si>
    <t>GSOU_0354</t>
  </si>
  <si>
    <t>GSOU_0445</t>
  </si>
  <si>
    <t>GSOU_0543</t>
  </si>
  <si>
    <t>GSOU_ADV</t>
  </si>
  <si>
    <t>GSOU_0232</t>
  </si>
  <si>
    <t>GSOU_0236</t>
  </si>
  <si>
    <t>GSOU_0437</t>
  </si>
  <si>
    <t>GSOU_0831</t>
  </si>
  <si>
    <t>GGC_L</t>
  </si>
  <si>
    <t>GGC_RL10</t>
  </si>
  <si>
    <t>GGC_E</t>
  </si>
  <si>
    <t>GGC_H</t>
  </si>
  <si>
    <t>GGC_RL20</t>
  </si>
  <si>
    <t>GGC_I</t>
  </si>
  <si>
    <t>GGC_A</t>
  </si>
  <si>
    <t>GGC_H2</t>
  </si>
  <si>
    <t>GGC_C</t>
  </si>
  <si>
    <t>GGC_RL30</t>
  </si>
  <si>
    <t>GGC_P</t>
  </si>
  <si>
    <t>GGC_D</t>
  </si>
  <si>
    <t>GGC_TENN</t>
  </si>
  <si>
    <t>GGC_F</t>
  </si>
  <si>
    <t>GGC_W</t>
  </si>
  <si>
    <t>GGC_B</t>
  </si>
  <si>
    <t>GGC_G</t>
  </si>
  <si>
    <t>GGC_PARK</t>
  </si>
  <si>
    <t>GSW_0010</t>
  </si>
  <si>
    <t>GSW_0020</t>
  </si>
  <si>
    <t>GSW_0017</t>
  </si>
  <si>
    <t>GSW_0001</t>
  </si>
  <si>
    <t>GSW_0040</t>
  </si>
  <si>
    <t>GSW_0015</t>
  </si>
  <si>
    <t>GSW_0021</t>
  </si>
  <si>
    <t>GSW_0041</t>
  </si>
  <si>
    <t>GSW_0003</t>
  </si>
  <si>
    <t>GSW_0005</t>
  </si>
  <si>
    <t>GSW_0016</t>
  </si>
  <si>
    <t>GSW_0006</t>
  </si>
  <si>
    <t>GSW_0018</t>
  </si>
  <si>
    <t>GSW_0028</t>
  </si>
  <si>
    <t>GSW_0035</t>
  </si>
  <si>
    <t>GSW_0022</t>
  </si>
  <si>
    <t>GSW_0032</t>
  </si>
  <si>
    <t>GSW_019B</t>
  </si>
  <si>
    <t>GSW_019A</t>
  </si>
  <si>
    <t>GSW_0013</t>
  </si>
  <si>
    <t>GSW_0024</t>
  </si>
  <si>
    <t>GSW_0030</t>
  </si>
  <si>
    <t>GSW_0033</t>
  </si>
  <si>
    <t>GSW_0046</t>
  </si>
  <si>
    <t>GSW_0027</t>
  </si>
  <si>
    <t>GSW_0031</t>
  </si>
  <si>
    <t>GSW_0014</t>
  </si>
  <si>
    <t>GSW_0042</t>
  </si>
  <si>
    <t>GSW_0047</t>
  </si>
  <si>
    <t>GSW_0050</t>
  </si>
  <si>
    <t>GSW_0036</t>
  </si>
  <si>
    <t>GSW_0004</t>
  </si>
  <si>
    <t>GSW_0049</t>
  </si>
  <si>
    <t>GSW_019C</t>
  </si>
  <si>
    <t>GSW_0043</t>
  </si>
  <si>
    <t>GSW_0044</t>
  </si>
  <si>
    <t>GSW_0011</t>
  </si>
  <si>
    <t>GSW_0023</t>
  </si>
  <si>
    <t>GSW_0048</t>
  </si>
  <si>
    <t>KSU_L</t>
  </si>
  <si>
    <t>KSU_UCY2</t>
  </si>
  <si>
    <t>KSU_00EF</t>
  </si>
  <si>
    <t>KSU_00WB</t>
  </si>
  <si>
    <t>KSU_UCM6</t>
  </si>
  <si>
    <t>KSU_0020</t>
  </si>
  <si>
    <t>KSU_0071</t>
  </si>
  <si>
    <t>KSU_CL06</t>
  </si>
  <si>
    <t>KSU_000I</t>
  </si>
  <si>
    <t>KSU_0033</t>
  </si>
  <si>
    <t>KSU_00SL</t>
  </si>
  <si>
    <t>KSU_0149</t>
  </si>
  <si>
    <t>KSU_000G</t>
  </si>
  <si>
    <t>KSU_P60</t>
  </si>
  <si>
    <t>KSU_UCM5</t>
  </si>
  <si>
    <t>KSU_0303</t>
  </si>
  <si>
    <t>KSU_0012</t>
  </si>
  <si>
    <t>KSU_000M</t>
  </si>
  <si>
    <t>KSU_0202</t>
  </si>
  <si>
    <t>KSU_CL09</t>
  </si>
  <si>
    <t>KSU_CL10</t>
  </si>
  <si>
    <t>KSU_X</t>
  </si>
  <si>
    <t>KSU_000A</t>
  </si>
  <si>
    <t>KSU_0302</t>
  </si>
  <si>
    <t>KSU_Q</t>
  </si>
  <si>
    <t>KSU_0034</t>
  </si>
  <si>
    <t>KSU_0061</t>
  </si>
  <si>
    <t>KSU_0080</t>
  </si>
  <si>
    <t>KSU_0091</t>
  </si>
  <si>
    <t>KSU_0148</t>
  </si>
  <si>
    <t>KSU_CL05</t>
  </si>
  <si>
    <t>KSU_0153</t>
  </si>
  <si>
    <t>KSU_UCM2</t>
  </si>
  <si>
    <t>KSU_UCY1</t>
  </si>
  <si>
    <t>KSU_0038</t>
  </si>
  <si>
    <t>KSU_0151</t>
  </si>
  <si>
    <t>KSU_000C</t>
  </si>
  <si>
    <t>KSU_0010</t>
  </si>
  <si>
    <t>KSU_0072</t>
  </si>
  <si>
    <t>KSU_00EU</t>
  </si>
  <si>
    <t>KSU_0624</t>
  </si>
  <si>
    <t>KSU_CL04</t>
  </si>
  <si>
    <t>KSU_UCY3</t>
  </si>
  <si>
    <t>KSU_0024</t>
  </si>
  <si>
    <t>KSU_0026</t>
  </si>
  <si>
    <t>KSU_O079</t>
  </si>
  <si>
    <t>KSU_0100</t>
  </si>
  <si>
    <t>KSU_0300</t>
  </si>
  <si>
    <t>KSU_000D</t>
  </si>
  <si>
    <t>KSU_I2</t>
  </si>
  <si>
    <t>KSU_0155</t>
  </si>
  <si>
    <t>KSU_0031</t>
  </si>
  <si>
    <t>KSU_0040</t>
  </si>
  <si>
    <t>KSU_0301</t>
  </si>
  <si>
    <t>KSU_000S</t>
  </si>
  <si>
    <t>KSU_0028</t>
  </si>
  <si>
    <t>KSU_0065</t>
  </si>
  <si>
    <t>KSU_000J</t>
  </si>
  <si>
    <t>KSU_CL08</t>
  </si>
  <si>
    <t>KSU_0051</t>
  </si>
  <si>
    <t>KSU_00ET</t>
  </si>
  <si>
    <t>KSU_CL03</t>
  </si>
  <si>
    <t>KSU_UCM4</t>
  </si>
  <si>
    <t>KSU_000E</t>
  </si>
  <si>
    <t>KSU_GHO1</t>
  </si>
  <si>
    <t>KSU_0030</t>
  </si>
  <si>
    <t>KSU_00EV</t>
  </si>
  <si>
    <t>KSU_00NC</t>
  </si>
  <si>
    <t>KSU_00SM</t>
  </si>
  <si>
    <t>KSU_00EG</t>
  </si>
  <si>
    <t>KSU_0157</t>
  </si>
  <si>
    <t>KSU_UCM3</t>
  </si>
  <si>
    <t>KSU_0021</t>
  </si>
  <si>
    <t>KSU_0062</t>
  </si>
  <si>
    <t>KSU_0154</t>
  </si>
  <si>
    <t>KSU_0159</t>
  </si>
  <si>
    <t>KSU_0070</t>
  </si>
  <si>
    <t>KSU_000N</t>
  </si>
  <si>
    <t>KSU_0077</t>
  </si>
  <si>
    <t>KSU_HV02</t>
  </si>
  <si>
    <t>KSU_000H</t>
  </si>
  <si>
    <t>KSU_0096</t>
  </si>
  <si>
    <t>KSU_0032</t>
  </si>
  <si>
    <t>KSU_00EE</t>
  </si>
  <si>
    <t>KSU_0023</t>
  </si>
  <si>
    <t>KSU_00EX</t>
  </si>
  <si>
    <t>KSU_CL02</t>
  </si>
  <si>
    <t>KSU_000V</t>
  </si>
  <si>
    <t>KSU_0015</t>
  </si>
  <si>
    <t>KSU_0013</t>
  </si>
  <si>
    <t>KSU_00SP</t>
  </si>
  <si>
    <t>KSU_0156</t>
  </si>
  <si>
    <t>KSU_0152</t>
  </si>
  <si>
    <t>KSU_0036</t>
  </si>
  <si>
    <t>KSU_0090</t>
  </si>
  <si>
    <t>KSU_0060</t>
  </si>
  <si>
    <t>KSU_00ER</t>
  </si>
  <si>
    <t>KSU_0200</t>
  </si>
  <si>
    <t>KSU_F9</t>
  </si>
  <si>
    <t>KSU_0048</t>
  </si>
  <si>
    <t>KSU_0050</t>
  </si>
  <si>
    <t>KSU_00EQ</t>
  </si>
  <si>
    <t>KSU_0201</t>
  </si>
  <si>
    <t>KSU_0204</t>
  </si>
  <si>
    <t>KSU_HVO1</t>
  </si>
  <si>
    <t>KSU_0025</t>
  </si>
  <si>
    <t>KSU_CL07</t>
  </si>
  <si>
    <t>KSU_UCM1</t>
  </si>
  <si>
    <t>KSU_0049</t>
  </si>
  <si>
    <t>KSU_00ES</t>
  </si>
  <si>
    <t>KSU_CL01</t>
  </si>
  <si>
    <t>KSU_CL11</t>
  </si>
  <si>
    <t>KSU_GAX</t>
  </si>
  <si>
    <t>KSU_000B</t>
  </si>
  <si>
    <t>KSU_L1</t>
  </si>
  <si>
    <t>KSU_0045</t>
  </si>
  <si>
    <t>KSU_0095</t>
  </si>
  <si>
    <t>KSU_00EP</t>
  </si>
  <si>
    <t>KSU_0158</t>
  </si>
  <si>
    <t>KSU_0304</t>
  </si>
  <si>
    <t>KSU_0037</t>
  </si>
  <si>
    <t>KSU_0078</t>
  </si>
  <si>
    <t>KSU_1040</t>
  </si>
  <si>
    <t>KSU_3305</t>
  </si>
  <si>
    <t>KSU_9100</t>
  </si>
  <si>
    <t>SSU_0114</t>
  </si>
  <si>
    <t>SSU_0115</t>
  </si>
  <si>
    <t>SSU_0119</t>
  </si>
  <si>
    <t>SSU_0104</t>
  </si>
  <si>
    <t>SSU_0112</t>
  </si>
  <si>
    <t>SSU_0147</t>
  </si>
  <si>
    <t>SSU_0153</t>
  </si>
  <si>
    <t>SSU_0106</t>
  </si>
  <si>
    <t>SSU_0107</t>
  </si>
  <si>
    <t>SSU_0125</t>
  </si>
  <si>
    <t>SSU_0102</t>
  </si>
  <si>
    <t>SSU_0152</t>
  </si>
  <si>
    <t>SSU_0122</t>
  </si>
  <si>
    <t>SSU_0160</t>
  </si>
  <si>
    <t>SSU_0129</t>
  </si>
  <si>
    <t>SSU_0164</t>
  </si>
  <si>
    <t>SSU_0155</t>
  </si>
  <si>
    <t>SSU_0117</t>
  </si>
  <si>
    <t>SSU_0132</t>
  </si>
  <si>
    <t>SSU_0127</t>
  </si>
  <si>
    <t>SSU_0118</t>
  </si>
  <si>
    <t>SSU_0158</t>
  </si>
  <si>
    <t>SSU_0167</t>
  </si>
  <si>
    <t>SSU_0156</t>
  </si>
  <si>
    <t>SSU_0105</t>
  </si>
  <si>
    <t>SSU_0142</t>
  </si>
  <si>
    <t>SSU_0126</t>
  </si>
  <si>
    <t>SSU_0141</t>
  </si>
  <si>
    <t>SSU_0113</t>
  </si>
  <si>
    <t>SSU_0162</t>
  </si>
  <si>
    <t>SSU_0128</t>
  </si>
  <si>
    <t>SSU_0166</t>
  </si>
  <si>
    <t>SSU_0121</t>
  </si>
  <si>
    <t>SSU_0148</t>
  </si>
  <si>
    <t>SSU_0149</t>
  </si>
  <si>
    <t>SSU_0135</t>
  </si>
  <si>
    <t>SSU_0101</t>
  </si>
  <si>
    <t>SSU_0134</t>
  </si>
  <si>
    <t>SSU_0140</t>
  </si>
  <si>
    <t>SSU_0154</t>
  </si>
  <si>
    <t>SSU_0109</t>
  </si>
  <si>
    <t>SSU_0159</t>
  </si>
  <si>
    <t>SSU_0136</t>
  </si>
  <si>
    <t>SSU_0103</t>
  </si>
  <si>
    <t>SSU_0111</t>
  </si>
  <si>
    <t>SSU_0146</t>
  </si>
  <si>
    <t>SSU_0151</t>
  </si>
  <si>
    <t>SSU_0137</t>
  </si>
  <si>
    <t>VSU_2839</t>
  </si>
  <si>
    <t>VSU_2903</t>
  </si>
  <si>
    <t>VSU_0006</t>
  </si>
  <si>
    <t>VSU_0026</t>
  </si>
  <si>
    <t>VSU_0644</t>
  </si>
  <si>
    <t>VSU_0020</t>
  </si>
  <si>
    <t>VSU_010A</t>
  </si>
  <si>
    <t>VSU_0211</t>
  </si>
  <si>
    <t>VSU_0213</t>
  </si>
  <si>
    <t>VSU_1209</t>
  </si>
  <si>
    <t>VSU_0101</t>
  </si>
  <si>
    <t>VSU_0208</t>
  </si>
  <si>
    <t>VSU_1300</t>
  </si>
  <si>
    <t>VSU_0009</t>
  </si>
  <si>
    <t>VSU_0031</t>
  </si>
  <si>
    <t>VSU_0063</t>
  </si>
  <si>
    <t>VSU_014A</t>
  </si>
  <si>
    <t>VSU_0054</t>
  </si>
  <si>
    <t>VSU_0206</t>
  </si>
  <si>
    <t>VSU_031A</t>
  </si>
  <si>
    <t>VSU_1302</t>
  </si>
  <si>
    <t>VSU_2904</t>
  </si>
  <si>
    <t>VSU_0051</t>
  </si>
  <si>
    <t>VSU_0025</t>
  </si>
  <si>
    <t>VSU_0199</t>
  </si>
  <si>
    <t>VSU_0012</t>
  </si>
  <si>
    <t>VSU_0053</t>
  </si>
  <si>
    <t>VSU_0198</t>
  </si>
  <si>
    <t>VSU_0023</t>
  </si>
  <si>
    <t>VSU_0030</t>
  </si>
  <si>
    <t>VSU_0100</t>
  </si>
  <si>
    <t>VSU_0212</t>
  </si>
  <si>
    <t>VSU_1016</t>
  </si>
  <si>
    <t>VSU_0651</t>
  </si>
  <si>
    <t>VSU_0015</t>
  </si>
  <si>
    <t>VSU_0205</t>
  </si>
  <si>
    <t>VSU_0210</t>
  </si>
  <si>
    <t>VSU_0204</t>
  </si>
  <si>
    <t>VSU_0001</t>
  </si>
  <si>
    <t>VSU_0060</t>
  </si>
  <si>
    <t>VSU_2812</t>
  </si>
  <si>
    <t>VSU_0019</t>
  </si>
  <si>
    <t>VSU_0013</t>
  </si>
  <si>
    <t>VSU_0024</t>
  </si>
  <si>
    <t>VSU_0111</t>
  </si>
  <si>
    <t>VSU_1301</t>
  </si>
  <si>
    <t>VSU_0008</t>
  </si>
  <si>
    <t>VSU_0029</t>
  </si>
  <si>
    <t>VSU_0223</t>
  </si>
  <si>
    <t>VSU_0655</t>
  </si>
  <si>
    <t>VSU_0003</t>
  </si>
  <si>
    <t>VSU_0650</t>
  </si>
  <si>
    <t>VSU_0652</t>
  </si>
  <si>
    <t>VSU_0007</t>
  </si>
  <si>
    <t>VSU_0105</t>
  </si>
  <si>
    <t>VSU_0022</t>
  </si>
  <si>
    <t>VSU_1106</t>
  </si>
  <si>
    <t>VSU_0108</t>
  </si>
  <si>
    <t>VSU_0645</t>
  </si>
  <si>
    <t>VSU_0661</t>
  </si>
  <si>
    <t>VSU_0106</t>
  </si>
  <si>
    <t>VSU_0011</t>
  </si>
  <si>
    <t>VSU_0014</t>
  </si>
  <si>
    <t>VSU_0653</t>
  </si>
  <si>
    <t>VSU_1504</t>
  </si>
  <si>
    <t>VSU_199A</t>
  </si>
  <si>
    <t>VSU_0032</t>
  </si>
  <si>
    <t>VSU_0104</t>
  </si>
  <si>
    <t>VSU_2813</t>
  </si>
  <si>
    <t>VSU_0043</t>
  </si>
  <si>
    <t>VSU_0062</t>
  </si>
  <si>
    <t>VSU_0218</t>
  </si>
  <si>
    <t>VSU_0102</t>
  </si>
  <si>
    <t>VSU_0200</t>
  </si>
  <si>
    <t>VSU_1204</t>
  </si>
  <si>
    <t>VSU_2100</t>
  </si>
  <si>
    <t>VSU_0004</t>
  </si>
  <si>
    <t>VSU_0018</t>
  </si>
  <si>
    <t>VSU_002A</t>
  </si>
  <si>
    <t>VSU_0202</t>
  </si>
  <si>
    <t>VSU_0005</t>
  </si>
  <si>
    <t>VSU_0021</t>
  </si>
  <si>
    <t>VSU_0045</t>
  </si>
  <si>
    <t>VSU_0110</t>
  </si>
  <si>
    <t>VSU_1308</t>
  </si>
  <si>
    <t>VSU_0041</t>
  </si>
  <si>
    <t>VSU_006A</t>
  </si>
  <si>
    <t>VSU_0016</t>
  </si>
  <si>
    <t>VSU_0061</t>
  </si>
  <si>
    <t>VSU_0109</t>
  </si>
  <si>
    <t>UNG_D025</t>
  </si>
  <si>
    <t>UNG_G001</t>
  </si>
  <si>
    <t>UNG_G022</t>
  </si>
  <si>
    <t>UNG_D100</t>
  </si>
  <si>
    <t>UNG_D001</t>
  </si>
  <si>
    <t>UNG_D114</t>
  </si>
  <si>
    <t>UNG_G021</t>
  </si>
  <si>
    <t>UNG_O4</t>
  </si>
  <si>
    <t>UNG_G026</t>
  </si>
  <si>
    <t>UNG_D108</t>
  </si>
  <si>
    <t>UNG_D133</t>
  </si>
  <si>
    <t>UNG_G008</t>
  </si>
  <si>
    <t>UNG_141</t>
  </si>
  <si>
    <t>UNG_D132</t>
  </si>
  <si>
    <t>UNG_D043</t>
  </si>
  <si>
    <t>UNG_G014</t>
  </si>
  <si>
    <t>UNG_D011</t>
  </si>
  <si>
    <t>UNG_D032</t>
  </si>
  <si>
    <t>UNG_D028</t>
  </si>
  <si>
    <t>UNG_D017</t>
  </si>
  <si>
    <t>UNG_D090</t>
  </si>
  <si>
    <t>UNG_D144</t>
  </si>
  <si>
    <t>UNG_G013</t>
  </si>
  <si>
    <t>UNG_D127</t>
  </si>
  <si>
    <t>UNG_G016</t>
  </si>
  <si>
    <t>UNG_G003</t>
  </si>
  <si>
    <t>UNG_D029</t>
  </si>
  <si>
    <t>UNG_D092</t>
  </si>
  <si>
    <t>UNG_D104</t>
  </si>
  <si>
    <t>UNG_G007</t>
  </si>
  <si>
    <t>UNG_G012</t>
  </si>
  <si>
    <t>UNG_G08C</t>
  </si>
  <si>
    <t>UNG_D002</t>
  </si>
  <si>
    <t>UNG_D019</t>
  </si>
  <si>
    <t>UNG_G024</t>
  </si>
  <si>
    <t>UNG_D005</t>
  </si>
  <si>
    <t>UNG_D091</t>
  </si>
  <si>
    <t>UNG_D020</t>
  </si>
  <si>
    <t>UNG_G020</t>
  </si>
  <si>
    <t>UNG_D136</t>
  </si>
  <si>
    <t>UNG_D093</t>
  </si>
  <si>
    <t>UNG_D003</t>
  </si>
  <si>
    <t>UNG_D128</t>
  </si>
  <si>
    <t>UNG_O2</t>
  </si>
  <si>
    <t>UNG_D142</t>
  </si>
  <si>
    <t>UNG_D105</t>
  </si>
  <si>
    <t>UNG_B101</t>
  </si>
  <si>
    <t>UNG_D141</t>
  </si>
  <si>
    <t>UNG_G002</t>
  </si>
  <si>
    <t>UNG_D145</t>
  </si>
  <si>
    <t>UNG_C124</t>
  </si>
  <si>
    <t>UNG_D095</t>
  </si>
  <si>
    <t>UNG_G015</t>
  </si>
  <si>
    <t>UNG_G099</t>
  </si>
  <si>
    <t>UNG_G011</t>
  </si>
  <si>
    <t>UNG_D137</t>
  </si>
  <si>
    <t>UNG_G017</t>
  </si>
  <si>
    <t>UNG_D139</t>
  </si>
  <si>
    <t>UNG_D031</t>
  </si>
  <si>
    <t>UNG_B100</t>
  </si>
  <si>
    <t>UNG_D097</t>
  </si>
  <si>
    <t>UNG_D102</t>
  </si>
  <si>
    <t>UNG_G005</t>
  </si>
  <si>
    <t>UNG_D096</t>
  </si>
  <si>
    <t>UNG_D015</t>
  </si>
  <si>
    <t>UNG_D101</t>
  </si>
  <si>
    <t>UNG_D119</t>
  </si>
  <si>
    <t>UNG_G018</t>
  </si>
  <si>
    <t>UNG_D122</t>
  </si>
  <si>
    <t>UNG_D026</t>
  </si>
  <si>
    <t>UNG_D027</t>
  </si>
  <si>
    <t>UNG_D08A</t>
  </si>
  <si>
    <t>UNG_D106</t>
  </si>
  <si>
    <t>UNG_D143</t>
  </si>
  <si>
    <t>UNG_G006</t>
  </si>
  <si>
    <t>UNG_D09A</t>
  </si>
  <si>
    <t>UNG_D022</t>
  </si>
  <si>
    <t>UNG_D08B</t>
  </si>
  <si>
    <t>UNG_D118</t>
  </si>
  <si>
    <t>UNG_G025</t>
  </si>
  <si>
    <t>UNG_D120</t>
  </si>
  <si>
    <t>UNG_G004</t>
  </si>
  <si>
    <t>UNG_C001</t>
  </si>
  <si>
    <t>UNG_G08B</t>
  </si>
  <si>
    <t>UNG_D024</t>
  </si>
  <si>
    <t>UNG_D121</t>
  </si>
  <si>
    <t>UNG_O3</t>
  </si>
  <si>
    <t>UNG_D098</t>
  </si>
  <si>
    <t>UNG_D113</t>
  </si>
  <si>
    <t>UNG_G009</t>
  </si>
  <si>
    <t>UNG_G010</t>
  </si>
  <si>
    <t>UNG_C002</t>
  </si>
  <si>
    <t>UNG_O100</t>
  </si>
  <si>
    <t>UNG_D109</t>
  </si>
  <si>
    <t>UNG_D014</t>
  </si>
  <si>
    <t>UNG_D129</t>
  </si>
  <si>
    <t>UNG_1153</t>
  </si>
  <si>
    <t>UNG_D138</t>
  </si>
  <si>
    <t>UNG_D007</t>
  </si>
  <si>
    <t>UNG_D123</t>
  </si>
  <si>
    <t>UNG_D130</t>
  </si>
  <si>
    <t>UNG_D146</t>
  </si>
  <si>
    <t>UNG_D134</t>
  </si>
  <si>
    <t>UNG_G023</t>
  </si>
  <si>
    <t>UNG_O8</t>
  </si>
  <si>
    <t>UNG_D135</t>
  </si>
  <si>
    <t>UNG_O7</t>
  </si>
  <si>
    <t>UNG_D006</t>
  </si>
  <si>
    <t>UWG_0081</t>
  </si>
  <si>
    <t>UWG_0037</t>
  </si>
  <si>
    <t>UWG_0078</t>
  </si>
  <si>
    <t>UWG_0137</t>
  </si>
  <si>
    <t>UWG_0036</t>
  </si>
  <si>
    <t>UWG_0064</t>
  </si>
  <si>
    <t>UWG_0124</t>
  </si>
  <si>
    <t>UWG_0128</t>
  </si>
  <si>
    <t>UWG_0130</t>
  </si>
  <si>
    <t>UWG_0014</t>
  </si>
  <si>
    <t>UWG_0024</t>
  </si>
  <si>
    <t>UWG_0103</t>
  </si>
  <si>
    <t>UWG_0132</t>
  </si>
  <si>
    <t>UWG_0003</t>
  </si>
  <si>
    <t>UWG_0035</t>
  </si>
  <si>
    <t>UWG_0080</t>
  </si>
  <si>
    <t>UWG_0115</t>
  </si>
  <si>
    <t>UWG_0082</t>
  </si>
  <si>
    <t>UWG_0090</t>
  </si>
  <si>
    <t>UWG_0151</t>
  </si>
  <si>
    <t>UWG_0077</t>
  </si>
  <si>
    <t>UWG_0086</t>
  </si>
  <si>
    <t>UWG_0133</t>
  </si>
  <si>
    <t>UWG_0140</t>
  </si>
  <si>
    <t>UWG_0152</t>
  </si>
  <si>
    <t>UWG_0034</t>
  </si>
  <si>
    <t>UWG_0070</t>
  </si>
  <si>
    <t>UWG_0039</t>
  </si>
  <si>
    <t>UWG_0123</t>
  </si>
  <si>
    <t>UWG_0129</t>
  </si>
  <si>
    <t>UWG_0144</t>
  </si>
  <si>
    <t>UWG_0010</t>
  </si>
  <si>
    <t>UWG_0059</t>
  </si>
  <si>
    <t>UWG_0127</t>
  </si>
  <si>
    <t>UWG_0006</t>
  </si>
  <si>
    <t>UWG_0098</t>
  </si>
  <si>
    <t>UWG_0121</t>
  </si>
  <si>
    <t>UWG_0033</t>
  </si>
  <si>
    <t>UWG_0105</t>
  </si>
  <si>
    <t>UWG_0122</t>
  </si>
  <si>
    <t>UWG_0141</t>
  </si>
  <si>
    <t>UWG_0089</t>
  </si>
  <si>
    <t>UWG_0114</t>
  </si>
  <si>
    <t>UWG_0134</t>
  </si>
  <si>
    <t>UWG_0084</t>
  </si>
  <si>
    <t>UWG_0008</t>
  </si>
  <si>
    <t>UWG_0031</t>
  </si>
  <si>
    <t>UWG_0093</t>
  </si>
  <si>
    <t>UWG_0048</t>
  </si>
  <si>
    <t>UWG_0088</t>
  </si>
  <si>
    <t>UWG_0148</t>
  </si>
  <si>
    <t>UWG_0005</t>
  </si>
  <si>
    <t>UWG_0085</t>
  </si>
  <si>
    <t>UWG_0071</t>
  </si>
  <si>
    <t>UWG_0066</t>
  </si>
  <si>
    <t>UWG_0147</t>
  </si>
  <si>
    <t>UWG_0117</t>
  </si>
  <si>
    <t>UWG_0068</t>
  </si>
  <si>
    <t>UWG_0029</t>
  </si>
  <si>
    <t>UWG_0049</t>
  </si>
  <si>
    <t>UWG_0030</t>
  </si>
  <si>
    <t>UWG_0073</t>
  </si>
  <si>
    <t>UWG_0075</t>
  </si>
  <si>
    <t>UWG_0146</t>
  </si>
  <si>
    <t>UWG_0111</t>
  </si>
  <si>
    <t>UWG_0016</t>
  </si>
  <si>
    <t>UWG_0012</t>
  </si>
  <si>
    <t>UWG_0017</t>
  </si>
  <si>
    <t>UWG_0051</t>
  </si>
  <si>
    <t>UWG_0118</t>
  </si>
  <si>
    <t>UWG_0055</t>
  </si>
  <si>
    <t>UWG_0120</t>
  </si>
  <si>
    <t>UWG_0002</t>
  </si>
  <si>
    <t>UWG_0131</t>
  </si>
  <si>
    <t>UWG_0139</t>
  </si>
  <si>
    <t>UWG_0143</t>
  </si>
  <si>
    <t>UWG_0044</t>
  </si>
  <si>
    <t>UWG_0125</t>
  </si>
  <si>
    <t>UWG_0104</t>
  </si>
  <si>
    <t>UWG_0138</t>
  </si>
  <si>
    <t>UWG_0032</t>
  </si>
  <si>
    <t>UWG_0058</t>
  </si>
  <si>
    <t>UWG_0004</t>
  </si>
  <si>
    <t>UWG_0083</t>
  </si>
  <si>
    <t>UWG_0145</t>
  </si>
  <si>
    <t>UWG_0150</t>
  </si>
  <si>
    <t>UWG_0074</t>
  </si>
  <si>
    <t>UWG_0110</t>
  </si>
  <si>
    <t>UWG_0119</t>
  </si>
  <si>
    <t>UWG_0135</t>
  </si>
  <si>
    <t>UWG_0015</t>
  </si>
  <si>
    <t>UWG_0053</t>
  </si>
  <si>
    <t>UWG_0038</t>
  </si>
  <si>
    <t>UWG_0126</t>
  </si>
  <si>
    <t>UWG_0136</t>
  </si>
  <si>
    <t>UWG_0023</t>
  </si>
  <si>
    <t>UWG_0007</t>
  </si>
  <si>
    <t>UWG_0011</t>
  </si>
  <si>
    <t>UWG_0021</t>
  </si>
  <si>
    <t>UWG_0027</t>
  </si>
  <si>
    <t>UWG_0060</t>
  </si>
  <si>
    <t>UWG_0113</t>
  </si>
  <si>
    <t>UWG_0142</t>
  </si>
  <si>
    <t>UWG_0050</t>
  </si>
  <si>
    <t>UWG_0063</t>
  </si>
  <si>
    <t>UWG_0069</t>
  </si>
  <si>
    <t>UWG_0100</t>
  </si>
  <si>
    <t>UWG_0109</t>
  </si>
  <si>
    <t>UWG_0067</t>
  </si>
  <si>
    <t>UWG_0116</t>
  </si>
  <si>
    <t>UWG_0018</t>
  </si>
  <si>
    <t>UWG_0019</t>
  </si>
  <si>
    <t>UWG_0076</t>
  </si>
  <si>
    <t>UWG_0149</t>
  </si>
  <si>
    <t>UWG_0042</t>
  </si>
  <si>
    <t>UWG_0001</t>
  </si>
  <si>
    <t>UWG_0054</t>
  </si>
  <si>
    <t>UWG_0009</t>
  </si>
  <si>
    <t>UWG_0022</t>
  </si>
  <si>
    <t>UWG_0072</t>
  </si>
  <si>
    <t>UWG_0112</t>
  </si>
  <si>
    <t>ABAC_0240</t>
  </si>
  <si>
    <t>ABAC_0315</t>
  </si>
  <si>
    <t>ABAC_G122</t>
  </si>
  <si>
    <t>ABAC_G123</t>
  </si>
  <si>
    <t>ABAC_0010</t>
  </si>
  <si>
    <t>ABAC_0410</t>
  </si>
  <si>
    <t>ABAC_0643</t>
  </si>
  <si>
    <t>ABAC_G116</t>
  </si>
  <si>
    <t>ABAC_0430</t>
  </si>
  <si>
    <t>ABAC_200B</t>
  </si>
  <si>
    <t>ABAC_0120</t>
  </si>
  <si>
    <t>ABAC_G129</t>
  </si>
  <si>
    <t>ABAC_0637</t>
  </si>
  <si>
    <t>ABAC_0090</t>
  </si>
  <si>
    <t>ABAC_0170</t>
  </si>
  <si>
    <t>ABAC_G109</t>
  </si>
  <si>
    <t>ABAC_014B</t>
  </si>
  <si>
    <t>ABAC_G134</t>
  </si>
  <si>
    <t>ABAC_0634</t>
  </si>
  <si>
    <t>ABAC_0641</t>
  </si>
  <si>
    <t>ABAC_0642</t>
  </si>
  <si>
    <t>ABAC_800B</t>
  </si>
  <si>
    <t>ABAC_G108</t>
  </si>
  <si>
    <t>ABAC_0031</t>
  </si>
  <si>
    <t>ABAC_0200</t>
  </si>
  <si>
    <t>ABAC_0550</t>
  </si>
  <si>
    <t>ABAC_0635</t>
  </si>
  <si>
    <t>ABAC_G115</t>
  </si>
  <si>
    <t>ABAC_G133</t>
  </si>
  <si>
    <t>ABAC_G130</t>
  </si>
  <si>
    <t>ABAC_G104</t>
  </si>
  <si>
    <t>ABAC_0632</t>
  </si>
  <si>
    <t>ABAC_0639</t>
  </si>
  <si>
    <t>ABAC_G105</t>
  </si>
  <si>
    <t>ABAC_G106</t>
  </si>
  <si>
    <t>ABAC_G200</t>
  </si>
  <si>
    <t>ABAC_G300</t>
  </si>
  <si>
    <t>ABAC_BCEC</t>
  </si>
  <si>
    <t>ABAC_0150</t>
  </si>
  <si>
    <t>ABAC_G143</t>
  </si>
  <si>
    <t>ABAC_100B</t>
  </si>
  <si>
    <t>ABAC_0440</t>
  </si>
  <si>
    <t>ABAC_G118</t>
  </si>
  <si>
    <t>ABAC_0646</t>
  </si>
  <si>
    <t>ABAC_0470</t>
  </si>
  <si>
    <t>ABAC_G124</t>
  </si>
  <si>
    <t>ABAC_0310</t>
  </si>
  <si>
    <t>ABAC_G121</t>
  </si>
  <si>
    <t>ABAC_G147</t>
  </si>
  <si>
    <t>ABAC_0636</t>
  </si>
  <si>
    <t>ABAC_080B</t>
  </si>
  <si>
    <t>ABAC_G113</t>
  </si>
  <si>
    <t>ABAC_0720</t>
  </si>
  <si>
    <t>ABAC_G111</t>
  </si>
  <si>
    <t>ABAC_0030</t>
  </si>
  <si>
    <t>ABAC_0510</t>
  </si>
  <si>
    <t>ABAC_G114</t>
  </si>
  <si>
    <t>ABAC_G128</t>
  </si>
  <si>
    <t>ABAC_0601</t>
  </si>
  <si>
    <t>ABAC_0600</t>
  </si>
  <si>
    <t>ABAC_0631</t>
  </si>
  <si>
    <t>ABAC_G125</t>
  </si>
  <si>
    <t>ABAC_0645</t>
  </si>
  <si>
    <t>ABAC_G117</t>
  </si>
  <si>
    <t>ABAC_0648</t>
  </si>
  <si>
    <t>ABAC_0540</t>
  </si>
  <si>
    <t>ABAC_G126</t>
  </si>
  <si>
    <t>ABAC_G127</t>
  </si>
  <si>
    <t>ABAC_G112</t>
  </si>
  <si>
    <t>ABAC_G137</t>
  </si>
  <si>
    <t>ABAC_G142</t>
  </si>
  <si>
    <t>ABAC_G138</t>
  </si>
  <si>
    <t>ABAC_0080</t>
  </si>
  <si>
    <t>ABAC_0640</t>
  </si>
  <si>
    <t>ABAC_G100</t>
  </si>
  <si>
    <t>ABAC_0180</t>
  </si>
  <si>
    <t>ABAC_DVIL</t>
  </si>
  <si>
    <t>ABAC_0070</t>
  </si>
  <si>
    <t>ABAC_0270</t>
  </si>
  <si>
    <t>ABAC_G110</t>
  </si>
  <si>
    <t>ABAC_G131</t>
  </si>
  <si>
    <t>ABAC_0275</t>
  </si>
  <si>
    <t>ABAC_0633</t>
  </si>
  <si>
    <t>ABAC_G141</t>
  </si>
  <si>
    <t>ABAC_G146</t>
  </si>
  <si>
    <t>ABAC_G103</t>
  </si>
  <si>
    <t>ABAC_G119</t>
  </si>
  <si>
    <t>ABAC_0190</t>
  </si>
  <si>
    <t>ABAC_G140</t>
  </si>
  <si>
    <t>ABAC_0460</t>
  </si>
  <si>
    <t>ABAC_0100</t>
  </si>
  <si>
    <t>ABAC_0130</t>
  </si>
  <si>
    <t>ABAC_0040</t>
  </si>
  <si>
    <t>ABAC_0140</t>
  </si>
  <si>
    <t>ABAC_G135</t>
  </si>
  <si>
    <t>ABAC_G148</t>
  </si>
  <si>
    <t>ABAC_0400</t>
  </si>
  <si>
    <t>ABAC_0620</t>
  </si>
  <si>
    <t>ABAC_0316</t>
  </si>
  <si>
    <t>ABAC_G101</t>
  </si>
  <si>
    <t>ABAC_0110</t>
  </si>
  <si>
    <t>ABAC_0644</t>
  </si>
  <si>
    <t>ABAC_G120</t>
  </si>
  <si>
    <t>ABAC_G136</t>
  </si>
  <si>
    <t>ABAC_0647</t>
  </si>
  <si>
    <t>ABAC_G139</t>
  </si>
  <si>
    <t>ABAC_G145</t>
  </si>
  <si>
    <t>ABAC_0220</t>
  </si>
  <si>
    <t>ABAC_0230</t>
  </si>
  <si>
    <t>ABAC_0530</t>
  </si>
  <si>
    <t>ABAC_0610</t>
  </si>
  <si>
    <t>ABAC_G132</t>
  </si>
  <si>
    <t>ABAC_G144</t>
  </si>
  <si>
    <t>ABAC_G102</t>
  </si>
  <si>
    <t>ABAC_0420</t>
  </si>
  <si>
    <t>ABAC_G107</t>
  </si>
  <si>
    <t>ABAC_0060</t>
  </si>
  <si>
    <t>AMSC_0005</t>
  </si>
  <si>
    <t>AMSC_0600</t>
  </si>
  <si>
    <t>AMSC_0004</t>
  </si>
  <si>
    <t>AMSC_0700</t>
  </si>
  <si>
    <t>AMSC_0500</t>
  </si>
  <si>
    <t>AMSC_0100</t>
  </si>
  <si>
    <t>AMSC_650</t>
  </si>
  <si>
    <t>AMSC_0800</t>
  </si>
  <si>
    <t>AMSC_0003</t>
  </si>
  <si>
    <t>AMSC_0300</t>
  </si>
  <si>
    <t>AMSC_0006</t>
  </si>
  <si>
    <t>AMSC_0002</t>
  </si>
  <si>
    <t>AMSC_800A</t>
  </si>
  <si>
    <t>AMSC_0400</t>
  </si>
  <si>
    <t>AMSC_0200</t>
  </si>
  <si>
    <t>AMSC_0900</t>
  </si>
  <si>
    <t>CCGA_6402</t>
  </si>
  <si>
    <t>CCGA_7409</t>
  </si>
  <si>
    <t>CCGA_1117</t>
  </si>
  <si>
    <t>CCGA_8411</t>
  </si>
  <si>
    <t>CCGA_1116</t>
  </si>
  <si>
    <t>CCGA_6401</t>
  </si>
  <si>
    <t>CCGA_1115</t>
  </si>
  <si>
    <t>CCGA_1218</t>
  </si>
  <si>
    <t>CCGA_6404</t>
  </si>
  <si>
    <t>CCGA_0313</t>
  </si>
  <si>
    <t>CCGA_7308</t>
  </si>
  <si>
    <t>CCGA_7206</t>
  </si>
  <si>
    <t>CCGA_0714</t>
  </si>
  <si>
    <t>CCGA_6403</t>
  </si>
  <si>
    <t>CCGA_7207</t>
  </si>
  <si>
    <t>CCGA_6805</t>
  </si>
  <si>
    <t>CCGA_9112</t>
  </si>
  <si>
    <t>DSC_0060</t>
  </si>
  <si>
    <t>DSC_0150</t>
  </si>
  <si>
    <t>DSC_8808</t>
  </si>
  <si>
    <t>DSC_0110</t>
  </si>
  <si>
    <t>DSC_0030</t>
  </si>
  <si>
    <t>DSC_0090</t>
  </si>
  <si>
    <t>DSC_9021</t>
  </si>
  <si>
    <t>DSC_0040</t>
  </si>
  <si>
    <t>DSC_0070</t>
  </si>
  <si>
    <t>DSC_0020</t>
  </si>
  <si>
    <t>DSC_0050</t>
  </si>
  <si>
    <t>DSC_0120</t>
  </si>
  <si>
    <t>DSC_0010</t>
  </si>
  <si>
    <t>DSC_0140</t>
  </si>
  <si>
    <t>DSC_8248</t>
  </si>
  <si>
    <t>DSC_0135</t>
  </si>
  <si>
    <t>DSC_0080</t>
  </si>
  <si>
    <t>EGA_0090</t>
  </si>
  <si>
    <t>EGA_0035</t>
  </si>
  <si>
    <t>EGA_0040</t>
  </si>
  <si>
    <t>EGA_0020</t>
  </si>
  <si>
    <t>EGA_0010</t>
  </si>
  <si>
    <t>EGA_0095</t>
  </si>
  <si>
    <t>EGA_0050</t>
  </si>
  <si>
    <t>EGA_0070</t>
  </si>
  <si>
    <t>EGA_0111</t>
  </si>
  <si>
    <t>EGA_0112</t>
  </si>
  <si>
    <t>EGA_0060</t>
  </si>
  <si>
    <t>EGA_0113</t>
  </si>
  <si>
    <t>EGA_0030</t>
  </si>
  <si>
    <t>EGA_0027</t>
  </si>
  <si>
    <t>EGA_0045</t>
  </si>
  <si>
    <t>EGA_0025</t>
  </si>
  <si>
    <t>GHC_0036</t>
  </si>
  <si>
    <t>GHC_0004</t>
  </si>
  <si>
    <t>GHC_0012</t>
  </si>
  <si>
    <t>GHC_0003</t>
  </si>
  <si>
    <t>GHC_0028</t>
  </si>
  <si>
    <t>GHC_0034</t>
  </si>
  <si>
    <t>GHC_0039</t>
  </si>
  <si>
    <t>GHC_0040</t>
  </si>
  <si>
    <t>GHC_0001</t>
  </si>
  <si>
    <t>GHC_0027</t>
  </si>
  <si>
    <t>GHC_0007</t>
  </si>
  <si>
    <t>GHC_0021</t>
  </si>
  <si>
    <t>GHC_0022</t>
  </si>
  <si>
    <t>GHC_0033</t>
  </si>
  <si>
    <t>GHC_0014</t>
  </si>
  <si>
    <t>GHC_0006</t>
  </si>
  <si>
    <t>GHC_0037</t>
  </si>
  <si>
    <t>GHC_0008</t>
  </si>
  <si>
    <t>GHC_0023</t>
  </si>
  <si>
    <t>GHC_ANNE</t>
  </si>
  <si>
    <t>GHC_0011</t>
  </si>
  <si>
    <t>GHC_0017</t>
  </si>
  <si>
    <t>GHC_0005</t>
  </si>
  <si>
    <t>GHC_0041</t>
  </si>
  <si>
    <t>GHC_0035</t>
  </si>
  <si>
    <t>GHC_0002</t>
  </si>
  <si>
    <t>GHC_0016</t>
  </si>
  <si>
    <t>GSC_0035</t>
  </si>
  <si>
    <t>GSC_0020</t>
  </si>
  <si>
    <t>GSC_0010</t>
  </si>
  <si>
    <t>GSC_0039</t>
  </si>
  <si>
    <t>GSC_0046</t>
  </si>
  <si>
    <t>GSC_0040</t>
  </si>
  <si>
    <t>GSC_0006</t>
  </si>
  <si>
    <t>GSC_0012</t>
  </si>
  <si>
    <t>GSC_0002</t>
  </si>
  <si>
    <t>GSC_0029</t>
  </si>
  <si>
    <t>GSC_0045</t>
  </si>
  <si>
    <t>GSC_0050</t>
  </si>
  <si>
    <t>GSC_0022</t>
  </si>
  <si>
    <t>GSC_0042</t>
  </si>
  <si>
    <t>GSC_0033</t>
  </si>
  <si>
    <t>GSC_0034</t>
  </si>
  <si>
    <t>GSC_0018</t>
  </si>
  <si>
    <t>GSC_0049</t>
  </si>
  <si>
    <t>GSC_0052</t>
  </si>
  <si>
    <t>GSC_0017</t>
  </si>
  <si>
    <t>GSC_0037</t>
  </si>
  <si>
    <t>GSC_0038</t>
  </si>
  <si>
    <t>GSC_0024</t>
  </si>
  <si>
    <t>GSC_0027</t>
  </si>
  <si>
    <t>GSC_0043</t>
  </si>
  <si>
    <t>GSC_0023</t>
  </si>
  <si>
    <t>GSC_0031</t>
  </si>
  <si>
    <t>GSC_0005</t>
  </si>
  <si>
    <t>GSC_0007</t>
  </si>
  <si>
    <t>GSC_0036</t>
  </si>
  <si>
    <t>GSC_0003</t>
  </si>
  <si>
    <t>GSC_0016</t>
  </si>
  <si>
    <t>GSC_0044</t>
  </si>
  <si>
    <t>GSC_0004</t>
  </si>
  <si>
    <t>GSC_0001</t>
  </si>
  <si>
    <t>GSC_0026</t>
  </si>
  <si>
    <t>GSC_0021</t>
  </si>
  <si>
    <t>GSC_0030</t>
  </si>
  <si>
    <t>GSC_0041</t>
  </si>
  <si>
    <t>GSC_0047</t>
  </si>
  <si>
    <t>GSC_0048</t>
  </si>
  <si>
    <t>MGA_000K</t>
  </si>
  <si>
    <t>MGA_0274</t>
  </si>
  <si>
    <t>MGA_000B</t>
  </si>
  <si>
    <t>MGA_0213</t>
  </si>
  <si>
    <t>MGA_0040</t>
  </si>
  <si>
    <t>MGA_0162</t>
  </si>
  <si>
    <t>MGA_0301</t>
  </si>
  <si>
    <t>MGA_000F</t>
  </si>
  <si>
    <t>MGA_000G</t>
  </si>
  <si>
    <t>MGA_0290</t>
  </si>
  <si>
    <t>MGA_0312</t>
  </si>
  <si>
    <t>MGA_000S</t>
  </si>
  <si>
    <t>MGA_000N</t>
  </si>
  <si>
    <t>MGA_000A</t>
  </si>
  <si>
    <t>MGA_0402</t>
  </si>
  <si>
    <t>MGA_0130</t>
  </si>
  <si>
    <t>MGA_0314</t>
  </si>
  <si>
    <t>MGA_0310</t>
  </si>
  <si>
    <t>MGA_0100</t>
  </si>
  <si>
    <t>MGA_0214</t>
  </si>
  <si>
    <t>MGA_STEM</t>
  </si>
  <si>
    <t>MGA_CS</t>
  </si>
  <si>
    <t>MGA_000M</t>
  </si>
  <si>
    <t>MGA_0260</t>
  </si>
  <si>
    <t>MGA_REC</t>
  </si>
  <si>
    <t>MGA_0110</t>
  </si>
  <si>
    <t>MGA_000L</t>
  </si>
  <si>
    <t>MGA_0149</t>
  </si>
  <si>
    <t>MGA_0406</t>
  </si>
  <si>
    <t>MGA_0140</t>
  </si>
  <si>
    <t>MGA_000J</t>
  </si>
  <si>
    <t>MGA_0401</t>
  </si>
  <si>
    <t>MGA_0020</t>
  </si>
  <si>
    <t>MGA_0300</t>
  </si>
  <si>
    <t>MGA_0150</t>
  </si>
  <si>
    <t>MGA_0010</t>
  </si>
  <si>
    <t>MGA_GAHALL</t>
  </si>
  <si>
    <t>MGA_0146</t>
  </si>
  <si>
    <t>MGA_0403</t>
  </si>
  <si>
    <t>MGA_0051</t>
  </si>
  <si>
    <t>MGA_0060</t>
  </si>
  <si>
    <t>MGA_LVPD</t>
  </si>
  <si>
    <t>MGA_000E</t>
  </si>
  <si>
    <t>MGA_0120</t>
  </si>
  <si>
    <t>MGA_0405</t>
  </si>
  <si>
    <t>MGA_0215</t>
  </si>
  <si>
    <t>MGA_JONE</t>
  </si>
  <si>
    <t>MGA_PSC</t>
  </si>
  <si>
    <t>MGA_0160</t>
  </si>
  <si>
    <t>MGA_0147</t>
  </si>
  <si>
    <t>MGA_0090</t>
  </si>
  <si>
    <t>MGA_0161</t>
  </si>
  <si>
    <t>MGA_0148</t>
  </si>
  <si>
    <t>MGA_WRC1</t>
  </si>
  <si>
    <t>MGA_WRC3</t>
  </si>
  <si>
    <t>MGA_0050</t>
  </si>
  <si>
    <t>MGA_0305</t>
  </si>
  <si>
    <t>MGA_0404</t>
  </si>
  <si>
    <t>MGA_0145</t>
  </si>
  <si>
    <t>MGA_0212</t>
  </si>
  <si>
    <t>MGA_000I</t>
  </si>
  <si>
    <t>MGA_0030</t>
  </si>
  <si>
    <t>MGA_TEB</t>
  </si>
  <si>
    <t>MGA_0180</t>
  </si>
  <si>
    <t>MGA_0313</t>
  </si>
  <si>
    <t>MGA_0400</t>
  </si>
  <si>
    <t>MGA_WRC2</t>
  </si>
  <si>
    <t>MGA_0410</t>
  </si>
  <si>
    <t>MGA_0295</t>
  </si>
  <si>
    <t>MGA_0070</t>
  </si>
  <si>
    <t>MGA_0210</t>
  </si>
  <si>
    <t>MGA_0291</t>
  </si>
  <si>
    <t>MGA_0080</t>
  </si>
  <si>
    <t>SGA_DG17</t>
  </si>
  <si>
    <t>SGA_DG12</t>
  </si>
  <si>
    <t>SGA_DG29</t>
  </si>
  <si>
    <t>SGA_DG14</t>
  </si>
  <si>
    <t>SGA_DG31</t>
  </si>
  <si>
    <t>SGA_DG08</t>
  </si>
  <si>
    <t>SGA_DG04</t>
  </si>
  <si>
    <t>SGA_DG28</t>
  </si>
  <si>
    <t>SGA_DG15</t>
  </si>
  <si>
    <t>SGA_DG20</t>
  </si>
  <si>
    <t>SGA_DG27</t>
  </si>
  <si>
    <t>SGA_WC03</t>
  </si>
  <si>
    <t>SGA_WC06</t>
  </si>
  <si>
    <t>SGA_DG03</t>
  </si>
  <si>
    <t>SGA_DG16</t>
  </si>
  <si>
    <t>SGA_0005</t>
  </si>
  <si>
    <t>SGA_DG18</t>
  </si>
  <si>
    <t>SGA_WC02</t>
  </si>
  <si>
    <t>SGA_WC05</t>
  </si>
  <si>
    <t>SGA_DG25</t>
  </si>
  <si>
    <t>SGA_DG02</t>
  </si>
  <si>
    <t>SGA_DG11</t>
  </si>
  <si>
    <t>SGA_DG01</t>
  </si>
  <si>
    <t>SGA_DG26</t>
  </si>
  <si>
    <t>SGA_DG30</t>
  </si>
  <si>
    <t>SGA_WC07</t>
  </si>
  <si>
    <t>SGA_DG22</t>
  </si>
  <si>
    <t>SGA_WC08</t>
  </si>
  <si>
    <t>SGA_WC01</t>
  </si>
  <si>
    <t>SGA_WC09</t>
  </si>
  <si>
    <t>SGA_DG23</t>
  </si>
  <si>
    <t>SGA_DG21</t>
  </si>
  <si>
    <t>SGA_DG24</t>
  </si>
  <si>
    <t>SGA_WC04</t>
  </si>
  <si>
    <t>CONDITION_CODE</t>
  </si>
  <si>
    <t>BLDG</t>
  </si>
  <si>
    <t>ABACBLDG</t>
  </si>
  <si>
    <t>ALSUBLDG</t>
  </si>
  <si>
    <t>AMSCBLDG</t>
  </si>
  <si>
    <t>AUBLDG</t>
  </si>
  <si>
    <t>CLSUBLDG</t>
  </si>
  <si>
    <t>CCGABLDG</t>
  </si>
  <si>
    <t>CSUBLDG</t>
  </si>
  <si>
    <t>DSCBLDG</t>
  </si>
  <si>
    <t>EGABLDG</t>
  </si>
  <si>
    <t>FVSUBLDG</t>
  </si>
  <si>
    <t>GCSUBLDG</t>
  </si>
  <si>
    <t>GGCBLDG</t>
  </si>
  <si>
    <t>GHCBLDG</t>
  </si>
  <si>
    <t>GITBLDG</t>
  </si>
  <si>
    <t>GSOUBLDG</t>
  </si>
  <si>
    <t>GSWBLDG</t>
  </si>
  <si>
    <t>GSUBLDG</t>
  </si>
  <si>
    <t>GSCBLDG</t>
  </si>
  <si>
    <t>KSUBLDG</t>
  </si>
  <si>
    <t>MGABLDG</t>
  </si>
  <si>
    <t>SSUBLDG</t>
  </si>
  <si>
    <t>SGABLDG</t>
  </si>
  <si>
    <t>UGABLDG</t>
  </si>
  <si>
    <t>UNGBLDG</t>
  </si>
  <si>
    <t>UWGBLDG</t>
  </si>
  <si>
    <t>VSUBLDG</t>
  </si>
  <si>
    <t>UID 1</t>
  </si>
  <si>
    <t>UID 2</t>
  </si>
  <si>
    <t>Year Built:</t>
  </si>
  <si>
    <t>RES_INST_PCT</t>
  </si>
  <si>
    <t>Percentage of building to be demolished?</t>
  </si>
  <si>
    <r>
      <t xml:space="preserve">BRIEF NARRATIVE </t>
    </r>
    <r>
      <rPr>
        <b/>
        <sz val="8"/>
        <rFont val="Arial"/>
        <family val="2"/>
      </rPr>
      <t>specific to New Construction (construction type, special building/space features, target programs and uses, burden factor, etc.)</t>
    </r>
  </si>
  <si>
    <r>
      <t xml:space="preserve">BRIEF NARRATIVE - </t>
    </r>
    <r>
      <rPr>
        <b/>
        <sz val="8"/>
        <rFont val="Arial"/>
        <family val="2"/>
      </rPr>
      <t>specific to Renovation #1 (existing conditions, nature/extent of renovation, systems to be renewed/replaced, target programs/uses, etc.)</t>
    </r>
  </si>
  <si>
    <r>
      <t xml:space="preserve">BRIEF NARRATIVE - </t>
    </r>
    <r>
      <rPr>
        <b/>
        <sz val="8"/>
        <rFont val="Arial"/>
        <family val="2"/>
      </rPr>
      <t>specific to Renovation #2 (existing conditions, nature/extent of renovation, systems to be renewed/replaced, target programs/uses, etc.)</t>
    </r>
  </si>
  <si>
    <t>Last Renovation:</t>
  </si>
  <si>
    <t>Burden Factor:</t>
  </si>
  <si>
    <t>(Enter % of bldg. GSF to be renovated)</t>
  </si>
  <si>
    <t>Complete only if 3nd bldg in renov. scope</t>
  </si>
  <si>
    <t>Complete only if 2nd bldg in renov. scope</t>
  </si>
  <si>
    <r>
      <rPr>
        <b/>
        <sz val="11"/>
        <rFont val="Arial"/>
        <family val="2"/>
      </rPr>
      <t>Regents Building Code</t>
    </r>
    <r>
      <rPr>
        <b/>
        <sz val="8"/>
        <rFont val="Arial"/>
        <family val="2"/>
      </rPr>
      <t xml:space="preserve"> (Select </t>
    </r>
    <r>
      <rPr>
        <b/>
        <u/>
        <sz val="8"/>
        <rFont val="Arial"/>
        <family val="2"/>
      </rPr>
      <t>FIRST</t>
    </r>
    <r>
      <rPr>
        <b/>
        <sz val="8"/>
        <rFont val="Arial"/>
        <family val="2"/>
      </rPr>
      <t xml:space="preserve"> to load table)</t>
    </r>
  </si>
  <si>
    <r>
      <rPr>
        <b/>
        <sz val="11"/>
        <rFont val="Arial"/>
        <family val="2"/>
      </rPr>
      <t>Regents Building Code</t>
    </r>
    <r>
      <rPr>
        <b/>
        <sz val="10"/>
        <rFont val="Arial"/>
        <family val="2"/>
      </rPr>
      <t xml:space="preserve"> </t>
    </r>
    <r>
      <rPr>
        <b/>
        <sz val="8"/>
        <rFont val="Arial"/>
        <family val="2"/>
      </rPr>
      <t xml:space="preserve">(Select </t>
    </r>
    <r>
      <rPr>
        <b/>
        <u/>
        <sz val="8"/>
        <rFont val="Arial"/>
        <family val="2"/>
      </rPr>
      <t>FIRST</t>
    </r>
    <r>
      <rPr>
        <b/>
        <sz val="8"/>
        <rFont val="Arial"/>
        <family val="2"/>
      </rPr>
      <t xml:space="preserve"> to load table)</t>
    </r>
  </si>
  <si>
    <r>
      <t xml:space="preserve">BRIEF NARRATIVE - </t>
    </r>
    <r>
      <rPr>
        <b/>
        <sz val="8"/>
        <rFont val="Arial"/>
        <family val="2"/>
      </rPr>
      <t>specific to Renovation #3 (existing conditions, nature/extent of renovation, systems to be renewed/replaced, target programs/uses, etc.)</t>
    </r>
  </si>
  <si>
    <t>Reg. Bldg. Code</t>
  </si>
  <si>
    <t>Note:   CM at Risk is default method for Large Cap building projects</t>
  </si>
  <si>
    <t xml:space="preserve">             DBB is most common method for most small cap projects</t>
  </si>
  <si>
    <t>Project Type Based on GO Fund Source</t>
  </si>
  <si>
    <t>Bldg. Name (FIDC):</t>
  </si>
  <si>
    <t>Non-GO Bond Avail. by phase must not exceed cost of phase</t>
  </si>
  <si>
    <t xml:space="preserve">- Enter proposed total GO Bond funding, and non-GO bond funding by funding source.                                                                                                                                                                                                                                                                       </t>
  </si>
  <si>
    <t xml:space="preserve">- Funding sources total must equal total budget.                                                                                                                                                                                                                          </t>
  </si>
  <si>
    <t xml:space="preserve">- Enter amounts of proposed Non_GO Bond funding by project phase.                                                                                                                                                                                                                                                                       </t>
  </si>
  <si>
    <t>- Non-GO funding amounts by Large Cap project phase must not exceed the calculated cost of that phase.</t>
  </si>
  <si>
    <t>Institution</t>
  </si>
  <si>
    <t>Project Type</t>
  </si>
  <si>
    <t>Total GO Bonds</t>
  </si>
  <si>
    <t>Non-GO Funding</t>
  </si>
  <si>
    <t>Renov GSF</t>
  </si>
  <si>
    <t>GO Funding Status</t>
  </si>
  <si>
    <t>Inst Proposed FY of GO Const</t>
  </si>
  <si>
    <t>Inst Priority</t>
  </si>
  <si>
    <r>
      <t xml:space="preserve">(Select </t>
    </r>
    <r>
      <rPr>
        <u/>
        <sz val="8"/>
        <rFont val="Arial"/>
        <family val="2"/>
      </rPr>
      <t>First</t>
    </r>
    <r>
      <rPr>
        <sz val="8"/>
        <rFont val="Arial"/>
        <family val="2"/>
      </rPr>
      <t xml:space="preserve"> to load table)</t>
    </r>
  </si>
  <si>
    <t>Complete data entry on Tab 1 before entering later tabs (supplemental document reference can be done later)</t>
  </si>
  <si>
    <t>Non GO Bond</t>
  </si>
  <si>
    <t>Prev GO?</t>
  </si>
  <si>
    <t>FY of Const Fund (tab 1)</t>
  </si>
  <si>
    <t>Ext/Gift Funds</t>
  </si>
  <si>
    <t>Research (Gr/ICR/F&amp;A)</t>
  </si>
  <si>
    <t>REV Finance</t>
  </si>
  <si>
    <t>CM Fees %</t>
  </si>
  <si>
    <t>SCL New</t>
  </si>
  <si>
    <t>SCL/GSF</t>
  </si>
  <si>
    <t>PROJ OVERSIGHT %</t>
  </si>
  <si>
    <t>AE Basic%</t>
  </si>
  <si>
    <t>AE Spec %</t>
  </si>
  <si>
    <t>FFE %</t>
  </si>
  <si>
    <t>FFE AV %</t>
  </si>
  <si>
    <t>Test/Surv %</t>
  </si>
  <si>
    <t>RBC</t>
  </si>
  <si>
    <t>Renov %</t>
  </si>
  <si>
    <t>CM Fee %</t>
  </si>
  <si>
    <t>SCL</t>
  </si>
  <si>
    <t>Abate Cost/GSF</t>
  </si>
  <si>
    <t>Tot Abate Cost</t>
  </si>
  <si>
    <t>Tot Demo Cost</t>
  </si>
  <si>
    <t>Demo Cost/GSF</t>
  </si>
  <si>
    <t>Demo TPC $</t>
  </si>
  <si>
    <t>TCC$ Deck</t>
  </si>
  <si>
    <t>5B - Project Description and Scope Narrative</t>
  </si>
  <si>
    <t xml:space="preserve">    -  Describe the proposed physical characteristics and components at an overall project level</t>
  </si>
  <si>
    <t>5C - Importance of Project</t>
  </si>
  <si>
    <t xml:space="preserve">    -  What specific institution needs will the project meet?</t>
  </si>
  <si>
    <t xml:space="preserve">    -  Extended, detailed narrative about individual elements of complex projects can be entered on Tab 2 - Project Specifications</t>
  </si>
  <si>
    <t>Narrative</t>
  </si>
  <si>
    <t>5E - Impact and Benefits</t>
  </si>
  <si>
    <t xml:space="preserve">    -  How will the realistic outcomes of the project achieve institution/system objectives?</t>
  </si>
  <si>
    <t>5D - Urgency of Project</t>
  </si>
  <si>
    <t xml:space="preserve">    - "Why is it essential that this project needs to be implemented in the short-term, on the proposed schedule?</t>
  </si>
  <si>
    <t xml:space="preserve">    - "What makes this project more critical than other needs at your institution and across the system?"</t>
  </si>
  <si>
    <t xml:space="preserve">    -  What other tangible impacts and benefits will the project create for campus life and operations?</t>
  </si>
  <si>
    <t>Desc/Scope Narr</t>
  </si>
  <si>
    <t>Importance Narr</t>
  </si>
  <si>
    <t>Urgency Narr</t>
  </si>
  <si>
    <t>Impact/Benefits Narr</t>
  </si>
  <si>
    <t>Cost Narr</t>
  </si>
  <si>
    <t>Funding</t>
  </si>
  <si>
    <t>ID</t>
  </si>
  <si>
    <t>- This section is for the entry of data and specific narrative about each individual building-related element of the proposed project, including: New Construction; Renovation (of up to three different buildings); and Demolition (of existing building GSF, not interior demolition related to renovation).</t>
  </si>
  <si>
    <t>- Use this section to specify independent infrastructure projects and building-related infrastructure project elements with a scope/cost that are disproportionate to the related new construction/renovation.</t>
  </si>
  <si>
    <t>Demolition/Disposal</t>
  </si>
  <si>
    <t>Inst. Funds - Aux Reserve</t>
  </si>
  <si>
    <t>External Funds - Gifts</t>
  </si>
  <si>
    <t>External Funds - Affil. Org.</t>
  </si>
  <si>
    <t>Inst. Funds - Tuition/C-F</t>
  </si>
  <si>
    <t>Ext-Affil</t>
  </si>
  <si>
    <t>Inst Appr</t>
  </si>
  <si>
    <t>Inst Tuition</t>
  </si>
  <si>
    <t>Inst Aux</t>
  </si>
  <si>
    <t>NARRATIVE specific to non-building mechanical infrastructure and systems project element</t>
  </si>
  <si>
    <r>
      <t>NARRATIVE</t>
    </r>
    <r>
      <rPr>
        <b/>
        <i/>
        <sz val="10"/>
        <rFont val="Arial"/>
        <family val="2"/>
      </rPr>
      <t xml:space="preserve"> specific to non-building utility infrastructure project element</t>
    </r>
  </si>
  <si>
    <r>
      <t xml:space="preserve">NARRATIVE </t>
    </r>
    <r>
      <rPr>
        <b/>
        <i/>
        <sz val="10"/>
        <rFont val="Arial"/>
        <family val="2"/>
      </rPr>
      <t>specific to "other" infrastructure project element</t>
    </r>
  </si>
  <si>
    <t>NARRATIVE specific to parking infrastructure project element</t>
  </si>
  <si>
    <r>
      <t>NARRATIVE</t>
    </r>
    <r>
      <rPr>
        <b/>
        <sz val="8"/>
        <rFont val="Arial"/>
        <family val="2"/>
      </rPr>
      <t xml:space="preserve"> specific to Demolition (building characteristics/condition, reason for demolition, replacement strategy, operating/life cycle implications, etc.)</t>
    </r>
  </si>
  <si>
    <r>
      <t xml:space="preserve">NARRATIVE </t>
    </r>
    <r>
      <rPr>
        <b/>
        <i/>
        <sz val="8"/>
        <rFont val="Arial"/>
        <family val="2"/>
      </rPr>
      <t>specific to land and building acquisition project element</t>
    </r>
  </si>
  <si>
    <t>3.8% - 4.7%</t>
  </si>
  <si>
    <t>Total For Construction</t>
  </si>
  <si>
    <t>Stated Cost Limitation (SCL)</t>
  </si>
  <si>
    <t>6.3% - 8%</t>
  </si>
  <si>
    <t>6% - 8%</t>
  </si>
  <si>
    <t>General Conditions (DBB/DB)</t>
  </si>
  <si>
    <t>CM Fees - General Conditions</t>
  </si>
  <si>
    <t>CM Fees - precon and base CM</t>
  </si>
  <si>
    <t>Explain high CM fee ratio (&gt;4.7%)</t>
  </si>
  <si>
    <t>Explain high GC cost ratio (&gt;8%)</t>
  </si>
  <si>
    <t>Explain high CM GC fee ratio (&gt;8%)</t>
  </si>
  <si>
    <t>% Const. Cost</t>
  </si>
  <si>
    <t>Construction Base Unit Cost</t>
  </si>
  <si>
    <t>Construction Base Unit Cost, by Building</t>
  </si>
  <si>
    <t>A&amp;E - Prog./Basic Serv./Reimb.</t>
  </si>
  <si>
    <t>8% - 10%</t>
  </si>
  <si>
    <t>Explain high A&amp;E Prog/Basic fees (&gt;10%)</t>
  </si>
  <si>
    <t>Explain high A&amp;E Prog/Basic fees (&gt;8%)</t>
  </si>
  <si>
    <t>0.5% -3%</t>
  </si>
  <si>
    <t>Explain high Spec Cons fees (&gt;3%)</t>
  </si>
  <si>
    <t>8% - 15%</t>
  </si>
  <si>
    <t>2.5% - 3.5%</t>
  </si>
  <si>
    <t>Explain high AV/Tech equip cost (&gt;3.5%)</t>
  </si>
  <si>
    <t>Explain high Testing/Survey ratio (&gt;2%)</t>
  </si>
  <si>
    <t>0.75% - 1.25%</t>
  </si>
  <si>
    <t>0% - 1%</t>
  </si>
  <si>
    <t>Explain high Other Special costs (&gt;1%)</t>
  </si>
  <si>
    <t>0% -1%</t>
  </si>
  <si>
    <t>0% - 2%</t>
  </si>
  <si>
    <t>Explain high Oversight cost ratio (&gt;2%)</t>
  </si>
  <si>
    <t>Explain high FF&amp;E cost ratio (&gt;15%)</t>
  </si>
  <si>
    <t>0.5% - 2%</t>
  </si>
  <si>
    <t>22% - 30%</t>
  </si>
  <si>
    <t>Explain high overall soft cost ratio (&gt;30%)</t>
  </si>
  <si>
    <t>20% - 27%</t>
  </si>
  <si>
    <t>Explain high overall soft cost ratio (&gt;27%)</t>
  </si>
  <si>
    <t>G16</t>
  </si>
  <si>
    <t>NEW</t>
  </si>
  <si>
    <t>G22</t>
  </si>
  <si>
    <t>G26</t>
  </si>
  <si>
    <t>REN</t>
  </si>
  <si>
    <t>G50</t>
  </si>
  <si>
    <t>G51</t>
  </si>
  <si>
    <t>G52</t>
  </si>
  <si>
    <t>G55</t>
  </si>
  <si>
    <t>G71</t>
  </si>
  <si>
    <t>G82</t>
  </si>
  <si>
    <t>G24</t>
  </si>
  <si>
    <t>G25</t>
  </si>
  <si>
    <t>G53</t>
  </si>
  <si>
    <t>G54</t>
  </si>
  <si>
    <t>IF(F27&lt;&gt;"","Total Non-GO Project Funds","")</t>
  </si>
  <si>
    <t>Adjust Project Type, Budget, or Amt. in GO Bond Funding Source!</t>
  </si>
  <si>
    <t>Institution Priority</t>
  </si>
  <si>
    <t>Project Cost</t>
  </si>
  <si>
    <t>Project Information For Capital Plan Summary Document</t>
  </si>
  <si>
    <t>Preliminary Planning Expense (Prior to GO Bond Authorization)</t>
  </si>
  <si>
    <r>
      <t xml:space="preserve">    </t>
    </r>
    <r>
      <rPr>
        <b/>
        <i/>
        <u/>
        <sz val="10"/>
        <rFont val="Arial"/>
        <family val="2"/>
      </rPr>
      <t>Example:</t>
    </r>
    <r>
      <rPr>
        <b/>
        <sz val="10"/>
        <rFont val="Arial"/>
        <family val="2"/>
      </rPr>
      <t xml:space="preserve">       UGA_SCP23-26_LC-1_V1.xlsx</t>
    </r>
  </si>
  <si>
    <t>CM Fees</t>
  </si>
  <si>
    <t>J22</t>
  </si>
  <si>
    <t>D26</t>
  </si>
  <si>
    <t xml:space="preserve">Anticipated Delivery Method </t>
  </si>
  <si>
    <t>Tab</t>
  </si>
  <si>
    <t>Feature</t>
  </si>
  <si>
    <t>Description</t>
  </si>
  <si>
    <t>Dependencies</t>
  </si>
  <si>
    <t>Entry cell and appropriate text appear following selection of Project Type (D22).</t>
  </si>
  <si>
    <t>T-1</t>
  </si>
  <si>
    <t>Cell Ref.</t>
  </si>
  <si>
    <t>Number</t>
  </si>
  <si>
    <t>Drop-down</t>
  </si>
  <si>
    <t>Entry Type</t>
  </si>
  <si>
    <t>New element.  Choices are Design-Bid-Build (most common for Small Cap building projects), CM at Risk (most common for Large Cap building projects), and Design-Build (less common).</t>
  </si>
  <si>
    <t>T-2</t>
  </si>
  <si>
    <t>I19,I36,I53</t>
  </si>
  <si>
    <t>Regents Building Code</t>
  </si>
  <si>
    <t>New element.  Select Regents Building Code for existing building(s) to be renovated or demolished (referenced from Fall 20 FIDC tab).</t>
  </si>
  <si>
    <t>Institution-specific dropdown list is populated by selection of inst. on Tab 1 (D5). Selection automatically populates relevant building information in Tabs 1, 2, and 3.  Text for entry of renovation specs appears when RBC is selected.  Gross GSF can be adjusted for partial-area renovations by entering Renovation Percentage (Tab 2 - D24, D41, D58), and for partial building demolitions (J76).</t>
  </si>
  <si>
    <t>T-3</t>
  </si>
  <si>
    <t>F14</t>
  </si>
  <si>
    <t>Percentage</t>
  </si>
  <si>
    <t>ID text (D14), % range (E14), and percentage entered (F14) for General Conditions entry for DBB/DB projects is the default view in a blank template, and remains when either D-B-B or D-B construction method is selected in Tab 1 (D26).  Text, formatting, and calculated fields disappear when CM at Risk method is selected.</t>
  </si>
  <si>
    <t>G17</t>
  </si>
  <si>
    <t>ID text (D16), % range (E16), calculated percentage of SCL (F16), and entry for amount of fee (G16) do not appear and are not included in cost totals unless CM at Risk method is selected in Tab 1 (D26).</t>
  </si>
  <si>
    <t>ID text (D17), % range (E17), calculated percentage of SCL (F17), and entered amount of fee (G17) do not appear and are not included in cost totals unless CM at Risk method is selected in Tab 1 (D26).</t>
  </si>
  <si>
    <t>F43</t>
  </si>
  <si>
    <t>Revised entry - Now entered on Tab 1 instead of Tab 4. Entry cell and appropriate text appear following selection of Project Type (D22).</t>
  </si>
  <si>
    <t>Selected method determines entry options and cost calculation method in Tab 3 Project Cost (see description for cells F14, G16. G17, F43, G45, and G46 below).</t>
  </si>
  <si>
    <t>ID text (D43), % range (E43), and percentage entered (F43) for General Conditions entry for DBB/DB projects is the default view in a blank template, and remains when either D-B-B or D-B construction method is selected in Tab 1 (D26).  Text, formatting, and calculated fields disappear when CM at Risk method is selected.</t>
  </si>
  <si>
    <t>General Conditions (Renovation - DBB, DB)</t>
  </si>
  <si>
    <t>CM Fees - General Conditions (Renovation - CM at Risk projects)</t>
  </si>
  <si>
    <t>CM Fees - Precon &amp; Base CM (Renovation - CM at Risk projects)</t>
  </si>
  <si>
    <t>ID text (D45), % range (E45), calculated percentage of SCL (F45), and entry for amount of fees (G45) do not appear and are not included in cost totals unless CM at Risk method is selected in Tab 1 (D26).</t>
  </si>
  <si>
    <t>ID text (D46), % range (E46), calculated percentage of SCL (F46), and entered amount of fee (G46) do not appear and are not included in cost totals unless CM at Risk method is selected in Tab 1 (D26).</t>
  </si>
  <si>
    <t>CM Fees - Precon &amp; Base CM (New Construction - CM at Risk projects</t>
  </si>
  <si>
    <t>CM Fees - General Conditions (New Construction - CM at Risk projects)</t>
  </si>
  <si>
    <t>General Conditions (New Construction - DBB, DB projects)</t>
  </si>
  <si>
    <t>T-4</t>
  </si>
  <si>
    <t>G11-G17</t>
  </si>
  <si>
    <t>Non-GO Bond Funds Amounts by Source</t>
  </si>
  <si>
    <t>Revised element - Non-FO funding sources updated to better articulate and distinguish common funding sources.</t>
  </si>
  <si>
    <t xml:space="preserve">Proposed FY of GO Bond Construction Funding </t>
  </si>
  <si>
    <t>T-5</t>
  </si>
  <si>
    <t>B12; B17; B22; B26</t>
  </si>
  <si>
    <t>Narrative Fields</t>
  </si>
  <si>
    <t>Revised element - Project Narrative titles and descriptions (other than Executive Summary) revised for better consistency with new OPB narrative categories.</t>
  </si>
  <si>
    <t xml:space="preserve">Large Cap/Small Cap Priority # </t>
  </si>
  <si>
    <t>Revised entry - Now entered on Tab 1 instead of Tab 4. Entry cell and appropriate text identifying project type appear following selection of Project Type (D22).</t>
  </si>
  <si>
    <t>Entry cell and appropriate text appear following selection of Project Type (D22).  Priority number by project type (Large Cap, Small Cap) populates throughout workbook (L-1, L-2, S-1, S-2, etc.)</t>
  </si>
  <si>
    <t>Entering amount in G11-G17 populates text for total Non-GO funding availability by project phase (C28-D31).  Total available Non-GO by phase (F31) must equal total Non-GO bonds by source (F18; F27). Non-GO amounts entered for a project phase (F28-30) cannot exceed the calculated cost of that phase.  For Large Cap projects, entry of amounts in F28-F30 reduces the GO bond amount in the corresponding phase of the normative GO bond funding plan (F33-35).</t>
  </si>
  <si>
    <t>Number          ($ Value)</t>
  </si>
  <si>
    <t>General Conditions/CM Fees Entry &amp; Calculation</t>
  </si>
  <si>
    <t>New element.  General Conditions costs are now itemized separately outside the Construction Base Unit Cost.  General Conditions costs for CM at Risk renovation projects are entered as a dollar value (G46) which is then calculated as a percentage (F46) of the SCL in G47.</t>
  </si>
  <si>
    <t>New element.  The total amount of the base CM fee and preconstruction fees for CM at risk Renovation projects entered as a $ value in G16, which is then calculated as a percentage (G45) of the project SCL (G47). The typical percentage range is in E45.</t>
  </si>
  <si>
    <t>New element.  General Conditions costs are now itemized separately outside the Construction Base Unit Cost.  General Conditions costs for DBB/DB renovation projects are calculated by multiplying the entered percentage by the sum of Construction Base Unit cost (G39), Abatement Reserve (G40), and Bldg Data/Tech Infrastructure (G42)</t>
  </si>
  <si>
    <t>New element.  General Conditions costs are now itemized separately outside the Construction Base Unit Cost.  General Conditions costs for CM at Risk new construction projects are entered as a dollar value (G17) which is then calculated as a percentage (F17) of the SCL in G18.</t>
  </si>
  <si>
    <t>New element.  The total amount of the base CM fee and preconstruction fees for new construction projects is entered as a $ value in G16, which is then calculated as a percentage (F16) of the project SCL (G18). The typical percentage range is in E16.</t>
  </si>
  <si>
    <t>New element.  General Conditions costs are now itemized separately outside the Construction Base Unit Cost.  General Conditions costs for DBB/DB new construction projects are calculated by multiplying the entered percentage by the sum of Construction Base Unit cost (H11), Subsurface Reserve (H12), and Bldg Data/Tech Infrastructure (H13)</t>
  </si>
  <si>
    <t>Prioritization</t>
  </si>
  <si>
    <t>D24, D41, D58</t>
  </si>
  <si>
    <t>Percentage of Building GSF in Renovation Scope</t>
  </si>
  <si>
    <t>New element.  If only a portion of the building's GSF is included in the renovation scope, enter the approximate percentage here.  This allows more accurate unit cost estimating for projects that exclude significant portions of the building's space. The default value is prepopulated at 100%</t>
  </si>
  <si>
    <t>Entry of less than 100% reduces the project scope, "Renovation GSF", for the corresponding building (D26, D43, D60), and for the purpose of renovation cost calculations in Tab 3 (G36, G37, G38).</t>
  </si>
  <si>
    <t>E20-E28; E49-E57</t>
  </si>
  <si>
    <t>Suggested Soft Cost Percentage Ranges</t>
  </si>
  <si>
    <t>Revised element.  Suggested ranges for soft cost percentages for new construction and renovation have been updated based on analysis of recent BOR projects.</t>
  </si>
  <si>
    <t>H40</t>
  </si>
  <si>
    <t>Abatement Reserve (Renovation Projects)</t>
  </si>
  <si>
    <t>No change in function.</t>
  </si>
  <si>
    <t>F21, F50</t>
  </si>
  <si>
    <t>Revised element.  Calculations have been revised to more accurately reflect the structure of a BOR project budget.  Project Oversight cost is now calculated by multiplying the entered percentage by total project budget (net of contingency and project oversight costs)</t>
  </si>
  <si>
    <t>Project Oversight (PM/RCI/Cost Estimating) Cost % entry</t>
  </si>
  <si>
    <t>Entering percentage above listed range will produce a note in I21 and/or I50 asking for narrative description.</t>
  </si>
  <si>
    <t>New element.  Allows itemization of anticipated abatement costs on a unit basis across the entire GSF scope of the project.</t>
  </si>
  <si>
    <t>Unit cost amount entered in H40 is multiplied by the total GSF in the renovation scope (G33) to produce the total abatement reserve amount in G40.  This cost lis a component of "Total for Construction" (G44).</t>
  </si>
  <si>
    <t>Calculated</t>
  </si>
  <si>
    <t>G15</t>
  </si>
  <si>
    <t>"Total For Construction" Subtotal (New Construction)</t>
  </si>
  <si>
    <t>"Total For Construction" Subtotal (Renovation)</t>
  </si>
  <si>
    <t>New element.  Improves comparability with BOR project budgets.  Facilitates accurate calculation of General Conditions costs for Design Bid Build and Design Build projects.</t>
  </si>
  <si>
    <t>New element.  Improves comparability with BOR project budgets.  Facilitates accurate calculation of CM Fees (preconstruction/base fees and general conditions) in CM at risk projects.</t>
  </si>
  <si>
    <t>NEW CONSTRUCTION - for projects using CM at Risk, this subtotal (G15) is the sum of Construction Base Cost (G11), Subsurface Reserve (G12), and Bldg Data/Tech Infrastructure (G13).  For DBB/DB new construction, the subtotal also includes "General Conditions (DBB/DB) (G14).</t>
  </si>
  <si>
    <t>RENOVATION - for projects using CM at Risk, this subtotal (G44) is the sum of Construction Base Cost (G39), Abatement Reserve (G40), and Bldg Data/Tech Infrastructure (G42).  For DBB/DB new construction, this subtotal also includes "General Conditions (DBB/DB)" (G43).</t>
  </si>
  <si>
    <t>TFC Subtotal</t>
  </si>
  <si>
    <t>Calculated Number            ($ Value)</t>
  </si>
  <si>
    <t>REF</t>
  </si>
  <si>
    <t>C69 - N69</t>
  </si>
  <si>
    <t>Summary Project Info Array</t>
  </si>
  <si>
    <t>REVISED USG CAPITAL PROJECT TEMPLATE INSTRUCTIONS ARE BEING FINALIZED AND WILL BE MADE AVAILABLE BY A LINK TO THE USO REF WEBSITE.</t>
  </si>
  <si>
    <t>An array of formulas that organize and format the required information for easy copy and paste into the capital plan summary document.</t>
  </si>
  <si>
    <t>SEE GUIDE TO NEW/UPDATED TEMPLATE FEATURES IN CHART BELOW (rows 73-92)</t>
  </si>
  <si>
    <t>New/Updated Features in Template for FY 23-26</t>
  </si>
  <si>
    <t>USG FY 23-26 Capital Plan Project Template - Reference Sheet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</si>
</sst>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164" formatCode="0.0%"/>
    <numFmt numFmtId="165" formatCode="&quot;$&quot;#,##0"/>
    <numFmt numFmtId="166" formatCode="&quot;$&quot;#,##0.00"/>
    <numFmt numFmtId="167" formatCode="#,##0.0"/>
    <numFmt numFmtId="168" formatCode="#0"/>
    <numFmt numFmtId="169" formatCode="&quot;$&quot;\ #0.0,,&quot; M&quot;"/>
  </numFmts>
  <fonts count="78" x14ac:knownFonts="1">
    <font>
      <sz val="10"/>
      <name val="Arial"/>
    </font>
    <font>
      <sz val="8"/>
      <name val="Arial"/>
      <family val="2"/>
    </font>
    <font>
      <b/>
      <sz val="12"/>
      <name val="Arial"/>
      <family val="2"/>
    </font>
    <font>
      <sz val="12"/>
      <name val="Arial"/>
      <family val="2"/>
    </font>
    <font>
      <b/>
      <sz val="11"/>
      <name val="Arial"/>
      <family val="2"/>
    </font>
    <font>
      <b/>
      <sz val="9"/>
      <name val="Arial"/>
      <family val="2"/>
    </font>
    <font>
      <sz val="10"/>
      <name val="Arial"/>
      <family val="2"/>
    </font>
    <font>
      <b/>
      <sz val="10"/>
      <name val="Arial"/>
      <family val="2"/>
    </font>
    <font>
      <sz val="8"/>
      <name val="Arial"/>
      <family val="2"/>
    </font>
    <font>
      <b/>
      <i/>
      <sz val="10"/>
      <name val="Arial"/>
      <family val="2"/>
    </font>
    <font>
      <b/>
      <sz val="8"/>
      <name val="Arial"/>
      <family val="2"/>
    </font>
    <font>
      <b/>
      <sz val="14"/>
      <name val="Arial"/>
      <family val="2"/>
    </font>
    <font>
      <u/>
      <sz val="10"/>
      <color indexed="12"/>
      <name val="Arial"/>
      <family val="2"/>
    </font>
    <font>
      <b/>
      <sz val="16"/>
      <name val="Arial"/>
      <family val="2"/>
    </font>
    <font>
      <sz val="11"/>
      <name val="Arial"/>
      <family val="2"/>
    </font>
    <font>
      <i/>
      <sz val="10"/>
      <name val="Arial"/>
      <family val="2"/>
    </font>
    <font>
      <i/>
      <sz val="8"/>
      <name val="Arial"/>
      <family val="2"/>
    </font>
    <font>
      <sz val="9"/>
      <name val="Arial"/>
      <family val="2"/>
    </font>
    <font>
      <i/>
      <sz val="9"/>
      <name val="Arial"/>
      <family val="2"/>
    </font>
    <font>
      <b/>
      <i/>
      <sz val="9"/>
      <name val="Arial"/>
      <family val="2"/>
    </font>
    <font>
      <sz val="10"/>
      <name val="Arial"/>
      <family val="2"/>
    </font>
    <font>
      <sz val="10"/>
      <color theme="0" tint="-0.14999847407452621"/>
      <name val="Arial"/>
      <family val="2"/>
    </font>
    <font>
      <u/>
      <sz val="12"/>
      <name val="Arial"/>
      <family val="2"/>
    </font>
    <font>
      <b/>
      <u/>
      <sz val="12"/>
      <name val="Arial"/>
      <family val="2"/>
    </font>
    <font>
      <u/>
      <sz val="10"/>
      <name val="Arial"/>
      <family val="2"/>
    </font>
    <font>
      <b/>
      <sz val="13"/>
      <name val="Arial"/>
      <family val="2"/>
    </font>
    <font>
      <b/>
      <sz val="9"/>
      <color rgb="FFC00000"/>
      <name val="Arial"/>
      <family val="2"/>
    </font>
    <font>
      <sz val="7"/>
      <color theme="0"/>
      <name val="Arial"/>
      <family val="2"/>
    </font>
    <font>
      <sz val="10"/>
      <color theme="0"/>
      <name val="Arial"/>
      <family val="2"/>
    </font>
    <font>
      <sz val="8"/>
      <color rgb="FFC00000"/>
      <name val="Arial"/>
      <family val="2"/>
    </font>
    <font>
      <b/>
      <i/>
      <sz val="8"/>
      <name val="Arial"/>
      <family val="2"/>
    </font>
    <font>
      <b/>
      <sz val="8"/>
      <color rgb="FFC00000"/>
      <name val="Arial"/>
      <family val="2"/>
    </font>
    <font>
      <b/>
      <sz val="7"/>
      <name val="Arial"/>
      <family val="2"/>
    </font>
    <font>
      <b/>
      <i/>
      <sz val="12"/>
      <name val="Arial"/>
      <family val="2"/>
    </font>
    <font>
      <sz val="10"/>
      <color rgb="FFC00000"/>
      <name val="Arial"/>
      <family val="2"/>
    </font>
    <font>
      <b/>
      <sz val="12"/>
      <color indexed="9"/>
      <name val="Arial"/>
      <family val="2"/>
    </font>
    <font>
      <sz val="10"/>
      <color theme="0" tint="-0.34998626667073579"/>
      <name val="Arial"/>
      <family val="2"/>
    </font>
    <font>
      <b/>
      <u/>
      <sz val="8"/>
      <name val="Arial"/>
      <family val="2"/>
    </font>
    <font>
      <b/>
      <i/>
      <sz val="8"/>
      <color rgb="FFC00000"/>
      <name val="Arial"/>
      <family val="2"/>
    </font>
    <font>
      <b/>
      <i/>
      <sz val="10"/>
      <color rgb="FFC00000"/>
      <name val="Arial"/>
      <family val="2"/>
    </font>
    <font>
      <b/>
      <sz val="8"/>
      <color theme="0" tint="-0.34998626667073579"/>
      <name val="Arial"/>
      <family val="2"/>
    </font>
    <font>
      <b/>
      <i/>
      <sz val="9"/>
      <color rgb="FF000000"/>
      <name val="Arial"/>
      <family val="2"/>
    </font>
    <font>
      <b/>
      <i/>
      <u/>
      <sz val="9"/>
      <color rgb="FF000000"/>
      <name val="Arial"/>
      <family val="2"/>
    </font>
    <font>
      <u/>
      <sz val="10"/>
      <color theme="0"/>
      <name val="Arial"/>
      <family val="2"/>
    </font>
    <font>
      <b/>
      <i/>
      <u/>
      <sz val="10"/>
      <name val="Arial"/>
      <family val="2"/>
    </font>
    <font>
      <sz val="10"/>
      <color theme="0" tint="-0.249977111117893"/>
      <name val="Arial"/>
      <family val="2"/>
    </font>
    <font>
      <u/>
      <sz val="10"/>
      <color theme="0" tint="-0.249977111117893"/>
      <name val="Arial"/>
      <family val="2"/>
    </font>
    <font>
      <b/>
      <sz val="8"/>
      <color theme="0" tint="-0.249977111117893"/>
      <name val="Arial"/>
      <family val="2"/>
    </font>
    <font>
      <b/>
      <u/>
      <sz val="8"/>
      <color theme="0" tint="-0.249977111117893"/>
      <name val="Arial"/>
      <family val="2"/>
    </font>
    <font>
      <sz val="7"/>
      <color theme="0" tint="-0.249977111117893"/>
      <name val="Arial"/>
      <family val="2"/>
    </font>
    <font>
      <i/>
      <sz val="7"/>
      <color theme="0" tint="-0.249977111117893"/>
      <name val="Arial"/>
      <family val="2"/>
    </font>
    <font>
      <sz val="12"/>
      <color theme="0" tint="-0.249977111117893"/>
      <name val="Arial"/>
      <family val="2"/>
    </font>
    <font>
      <u/>
      <sz val="12"/>
      <color theme="0" tint="-0.249977111117893"/>
      <name val="Arial"/>
      <family val="2"/>
    </font>
    <font>
      <i/>
      <sz val="9"/>
      <color theme="0" tint="-0.249977111117893"/>
      <name val="Arial"/>
      <family val="2"/>
    </font>
    <font>
      <sz val="10"/>
      <color theme="1" tint="0.499984740745262"/>
      <name val="Arial"/>
      <family val="2"/>
    </font>
    <font>
      <sz val="10"/>
      <color theme="1" tint="0.34998626667073579"/>
      <name val="Arial"/>
      <family val="2"/>
    </font>
    <font>
      <b/>
      <sz val="10"/>
      <color theme="1" tint="0.34998626667073579"/>
      <name val="Arial"/>
      <family val="2"/>
    </font>
    <font>
      <b/>
      <sz val="12"/>
      <color theme="1" tint="0.34998626667073579"/>
      <name val="Arial"/>
      <family val="2"/>
    </font>
    <font>
      <sz val="9"/>
      <color theme="1" tint="0.499984740745262"/>
      <name val="Arial"/>
      <family val="2"/>
    </font>
    <font>
      <sz val="7"/>
      <color theme="1" tint="0.34998626667073579"/>
      <name val="Arial"/>
      <family val="2"/>
    </font>
    <font>
      <sz val="9"/>
      <color theme="0" tint="-0.34998626667073579"/>
      <name val="Arial"/>
      <family val="2"/>
    </font>
    <font>
      <b/>
      <sz val="12"/>
      <color rgb="FFC00000"/>
      <name val="Arial"/>
      <family val="2"/>
    </font>
    <font>
      <b/>
      <sz val="28"/>
      <name val="Arial"/>
      <family val="2"/>
    </font>
    <font>
      <b/>
      <sz val="11"/>
      <color rgb="FFC00000"/>
      <name val="Arial"/>
      <family val="2"/>
    </font>
    <font>
      <b/>
      <sz val="10"/>
      <color theme="0"/>
      <name val="Arial"/>
      <family val="2"/>
    </font>
    <font>
      <b/>
      <sz val="10"/>
      <color rgb="FFC00000"/>
      <name val="Arial"/>
      <family val="2"/>
    </font>
    <font>
      <sz val="14"/>
      <name val="Arial"/>
      <family val="2"/>
    </font>
    <font>
      <sz val="12"/>
      <color rgb="FFC00000"/>
      <name val="Arial"/>
      <family val="2"/>
    </font>
    <font>
      <b/>
      <i/>
      <sz val="9"/>
      <color theme="6" tint="-0.249977111117893"/>
      <name val="Arial"/>
      <family val="2"/>
    </font>
    <font>
      <i/>
      <sz val="9"/>
      <color theme="6" tint="-0.249977111117893"/>
      <name val="Arial"/>
      <family val="2"/>
    </font>
    <font>
      <u/>
      <sz val="8"/>
      <name val="Arial"/>
      <family val="2"/>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10"/>
      <name val="Calibri"/>
      <family val="2"/>
      <scheme val="minor"/>
    </font>
    <font>
      <sz val="7"/>
      <name val="Arial"/>
      <family val="2"/>
    </font>
  </fonts>
  <fills count="22">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46"/>
        <bgColor indexed="64"/>
      </patternFill>
    </fill>
    <fill>
      <patternFill patternType="solid">
        <fgColor indexed="2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6" tint="0.59996337778862885"/>
        <bgColor indexed="64"/>
      </patternFill>
    </fill>
    <fill>
      <patternFill patternType="solid">
        <fgColor rgb="FFF8EBA0"/>
        <bgColor indexed="64"/>
      </patternFill>
    </fill>
    <fill>
      <patternFill patternType="lightUp">
        <fgColor theme="6" tint="-0.24994659260841701"/>
        <bgColor theme="6" tint="0.79995117038483843"/>
      </patternFill>
    </fill>
    <fill>
      <patternFill patternType="solid">
        <fgColor rgb="FFFFFFCC"/>
        <bgColor indexed="64"/>
      </patternFill>
    </fill>
    <fill>
      <patternFill patternType="solid">
        <fgColor theme="0"/>
        <bgColor theme="6" tint="-0.24994659260841701"/>
      </patternFill>
    </fill>
    <fill>
      <patternFill patternType="solid">
        <fgColor rgb="FFF8FFA0"/>
        <bgColor indexed="64"/>
      </patternFill>
    </fill>
    <fill>
      <patternFill patternType="solid">
        <fgColor theme="0"/>
        <bgColor auto="1"/>
      </patternFill>
    </fill>
    <fill>
      <patternFill patternType="solid">
        <fgColor rgb="FFF8EBA0"/>
        <bgColor auto="1"/>
      </patternFill>
    </fill>
    <fill>
      <patternFill patternType="solid">
        <fgColor auto="1"/>
        <bgColor indexed="64"/>
      </patternFill>
    </fill>
    <fill>
      <patternFill patternType="solid">
        <fgColor auto="1"/>
        <bgColor theme="6" tint="-0.24994659260841701"/>
      </patternFill>
    </fill>
    <fill>
      <patternFill patternType="solid">
        <fgColor theme="3"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auto="1"/>
      </right>
      <top style="thin">
        <color indexed="64"/>
      </top>
      <bottom style="medium">
        <color auto="1"/>
      </bottom>
      <diagonal/>
    </border>
    <border>
      <left style="thin">
        <color indexed="64"/>
      </left>
      <right style="medium">
        <color auto="1"/>
      </right>
      <top style="medium">
        <color auto="1"/>
      </top>
      <bottom style="thin">
        <color indexed="64"/>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right/>
      <top style="thin">
        <color indexed="64"/>
      </top>
      <bottom style="medium">
        <color indexed="64"/>
      </bottom>
      <diagonal/>
    </border>
    <border>
      <left style="medium">
        <color indexed="64"/>
      </left>
      <right style="thick">
        <color auto="1"/>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top style="medium">
        <color indexed="64"/>
      </top>
      <bottom style="medium">
        <color indexed="64"/>
      </bottom>
      <diagonal/>
    </border>
    <border>
      <left/>
      <right style="medium">
        <color auto="1"/>
      </right>
      <top style="thin">
        <color indexed="64"/>
      </top>
      <bottom/>
      <diagonal/>
    </border>
    <border>
      <left style="medium">
        <color indexed="64"/>
      </left>
      <right/>
      <top style="thin">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style="medium">
        <color theme="1" tint="0.499984740745262"/>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style="hair">
        <color indexed="64"/>
      </top>
      <bottom style="hair">
        <color indexed="64"/>
      </bottom>
      <diagonal/>
    </border>
    <border>
      <left style="medium">
        <color theme="1" tint="0.499984740745262"/>
      </left>
      <right style="medium">
        <color indexed="64"/>
      </right>
      <top style="hair">
        <color indexed="64"/>
      </top>
      <bottom style="hair">
        <color indexed="64"/>
      </bottom>
      <diagonal/>
    </border>
    <border>
      <left style="medium">
        <color theme="1" tint="0.499984740745262"/>
      </left>
      <right style="medium">
        <color indexed="64"/>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indexed="64"/>
      </right>
      <top style="hair">
        <color indexed="64"/>
      </top>
      <bottom style="thick">
        <color theme="1" tint="0.499984740745262"/>
      </bottom>
      <diagonal/>
    </border>
    <border>
      <left/>
      <right style="medium">
        <color theme="1" tint="0.499984740745262"/>
      </right>
      <top style="hair">
        <color indexed="64"/>
      </top>
      <bottom style="thick">
        <color theme="1" tint="0.499984740745262"/>
      </bottom>
      <diagonal/>
    </border>
    <border>
      <left style="medium">
        <color theme="1" tint="0.499984740745262"/>
      </left>
      <right style="medium">
        <color indexed="64"/>
      </right>
      <top/>
      <bottom style="hair">
        <color indexed="64"/>
      </bottom>
      <diagonal/>
    </border>
    <border>
      <left/>
      <right style="medium">
        <color theme="1" tint="0.499984740745262"/>
      </right>
      <top/>
      <bottom style="hair">
        <color indexed="64"/>
      </bottom>
      <diagonal/>
    </border>
    <border>
      <left style="medium">
        <color theme="1" tint="0.499984740745262"/>
      </left>
      <right style="medium">
        <color indexed="64"/>
      </right>
      <top style="thick">
        <color theme="1" tint="0.499984740745262"/>
      </top>
      <bottom style="hair">
        <color theme="1" tint="0.499984740745262"/>
      </bottom>
      <diagonal/>
    </border>
    <border>
      <left/>
      <right style="medium">
        <color theme="1" tint="0.499984740745262"/>
      </right>
      <top style="thick">
        <color theme="1" tint="0.499984740745262"/>
      </top>
      <bottom style="hair">
        <color theme="1" tint="0.499984740745262"/>
      </bottom>
      <diagonal/>
    </border>
    <border>
      <left style="medium">
        <color theme="1" tint="0.499984740745262"/>
      </left>
      <right style="medium">
        <color indexed="64"/>
      </right>
      <top style="thick">
        <color theme="1" tint="0.499984740745262"/>
      </top>
      <bottom style="medium">
        <color theme="1" tint="0.499984740745262"/>
      </bottom>
      <diagonal/>
    </border>
    <border>
      <left/>
      <right style="medium">
        <color theme="1" tint="0.499984740745262"/>
      </right>
      <top style="thick">
        <color theme="1" tint="0.499984740745262"/>
      </top>
      <bottom style="medium">
        <color theme="1" tint="0.499984740745262"/>
      </bottom>
      <diagonal/>
    </border>
    <border>
      <left style="medium">
        <color theme="1" tint="0.499984740745262"/>
      </left>
      <right style="medium">
        <color indexed="64"/>
      </right>
      <top style="medium">
        <color theme="1" tint="0.499984740745262"/>
      </top>
      <bottom style="thick">
        <color theme="1" tint="0.499984740745262"/>
      </bottom>
      <diagonal/>
    </border>
    <border>
      <left/>
      <right style="medium">
        <color theme="1" tint="0.499984740745262"/>
      </right>
      <top style="medium">
        <color theme="1" tint="0.499984740745262"/>
      </top>
      <bottom style="thick">
        <color theme="1" tint="0.499984740745262"/>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medium">
        <color indexed="64"/>
      </left>
      <right style="thick">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091">
    <xf numFmtId="0" fontId="0" fillId="0" borderId="0" xfId="0"/>
    <xf numFmtId="0" fontId="7" fillId="0" borderId="0" xfId="0" applyFont="1"/>
    <xf numFmtId="0" fontId="0" fillId="0" borderId="0" xfId="0" applyBorder="1"/>
    <xf numFmtId="0" fontId="0" fillId="0" borderId="0" xfId="0" applyFill="1" applyBorder="1"/>
    <xf numFmtId="0" fontId="0" fillId="0" borderId="0" xfId="0" applyProtection="1">
      <protection locked="0"/>
    </xf>
    <xf numFmtId="0" fontId="0" fillId="0" borderId="0" xfId="0" applyProtection="1"/>
    <xf numFmtId="0" fontId="6" fillId="0" borderId="0" xfId="0" applyFont="1"/>
    <xf numFmtId="0" fontId="0" fillId="0" borderId="0" xfId="0" applyFill="1" applyBorder="1" applyProtection="1"/>
    <xf numFmtId="0" fontId="24" fillId="0" borderId="0" xfId="0" applyFont="1"/>
    <xf numFmtId="3" fontId="20" fillId="0" borderId="0" xfId="0" applyNumberFormat="1" applyFont="1" applyFill="1" applyBorder="1" applyAlignment="1"/>
    <xf numFmtId="3" fontId="20" fillId="0" borderId="0" xfId="0" applyNumberFormat="1" applyFont="1" applyFill="1" applyBorder="1" applyAlignment="1" applyProtection="1">
      <alignment horizontal="center"/>
      <protection locked="0"/>
    </xf>
    <xf numFmtId="3" fontId="21" fillId="0" borderId="0" xfId="0" applyNumberFormat="1" applyFont="1" applyFill="1" applyBorder="1" applyAlignment="1"/>
    <xf numFmtId="0" fontId="0" fillId="0" borderId="0" xfId="0" applyBorder="1" applyAlignment="1"/>
    <xf numFmtId="0" fontId="0" fillId="0" borderId="0" xfId="0" applyBorder="1" applyProtection="1"/>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Border="1" applyAlignment="1">
      <alignment horizontal="left" vertical="top" wrapText="1"/>
    </xf>
    <xf numFmtId="0" fontId="0" fillId="7" borderId="0" xfId="0" applyFill="1" applyProtection="1"/>
    <xf numFmtId="0" fontId="6" fillId="7" borderId="0" xfId="0" applyFont="1" applyFill="1" applyProtection="1"/>
    <xf numFmtId="0" fontId="5" fillId="7" borderId="0" xfId="0" applyFont="1" applyFill="1"/>
    <xf numFmtId="0" fontId="17" fillId="7" borderId="0" xfId="0" applyFont="1" applyFill="1"/>
    <xf numFmtId="0" fontId="18" fillId="7" borderId="0" xfId="0" quotePrefix="1" applyFont="1" applyFill="1" applyAlignment="1" applyProtection="1">
      <alignment vertical="top"/>
    </xf>
    <xf numFmtId="0" fontId="0" fillId="7" borderId="0" xfId="0" applyFill="1" applyAlignment="1" applyProtection="1">
      <alignment vertical="center"/>
    </xf>
    <xf numFmtId="0" fontId="5" fillId="7" borderId="0" xfId="0" applyFont="1" applyFill="1" applyAlignment="1">
      <alignment vertical="center"/>
    </xf>
    <xf numFmtId="0" fontId="17" fillId="7" borderId="0" xfId="0" applyFont="1" applyFill="1" applyAlignment="1">
      <alignment vertical="center"/>
    </xf>
    <xf numFmtId="0" fontId="18" fillId="0" borderId="0" xfId="0" applyFont="1" applyBorder="1"/>
    <xf numFmtId="0" fontId="0" fillId="0" borderId="0" xfId="0" applyBorder="1" applyAlignment="1" applyProtection="1"/>
    <xf numFmtId="0" fontId="6" fillId="0" borderId="0" xfId="0" applyFont="1" applyBorder="1" applyAlignment="1" applyProtection="1"/>
    <xf numFmtId="0" fontId="7" fillId="0" borderId="12" xfId="0" applyFont="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1" fillId="7" borderId="0" xfId="0" applyFont="1" applyFill="1" applyBorder="1" applyAlignment="1" applyProtection="1">
      <alignment vertical="center"/>
    </xf>
    <xf numFmtId="0" fontId="7" fillId="8" borderId="12" xfId="0" applyFont="1" applyFill="1" applyBorder="1" applyAlignment="1" applyProtection="1">
      <alignment horizontal="center" vertical="center"/>
    </xf>
    <xf numFmtId="0" fontId="7" fillId="8" borderId="22" xfId="0" applyFont="1" applyFill="1" applyBorder="1" applyAlignment="1" applyProtection="1">
      <alignment horizontal="center" vertical="center"/>
    </xf>
    <xf numFmtId="0" fontId="7" fillId="8" borderId="16" xfId="0" applyFont="1" applyFill="1" applyBorder="1" applyAlignment="1" applyProtection="1">
      <alignment horizontal="center" vertical="center"/>
    </xf>
    <xf numFmtId="165" fontId="7" fillId="8" borderId="12" xfId="0" applyNumberFormat="1" applyFont="1" applyFill="1" applyBorder="1" applyAlignment="1" applyProtection="1">
      <alignment horizontal="center" vertical="center"/>
    </xf>
    <xf numFmtId="0" fontId="7" fillId="8" borderId="19" xfId="0" applyFont="1" applyFill="1" applyBorder="1" applyAlignment="1" applyProtection="1">
      <alignment horizontal="center" vertical="center"/>
    </xf>
    <xf numFmtId="0" fontId="36" fillId="0" borderId="0" xfId="0" applyFont="1"/>
    <xf numFmtId="0" fontId="10" fillId="0" borderId="0" xfId="0" applyFont="1" applyFill="1"/>
    <xf numFmtId="0" fontId="13" fillId="7" borderId="0" xfId="0" applyFont="1" applyFill="1" applyBorder="1" applyAlignment="1">
      <alignment vertical="center"/>
    </xf>
    <xf numFmtId="0" fontId="0" fillId="7" borderId="0" xfId="0" applyFill="1" applyBorder="1"/>
    <xf numFmtId="0" fontId="2" fillId="7" borderId="0" xfId="0" applyFont="1" applyFill="1" applyBorder="1"/>
    <xf numFmtId="0" fontId="2" fillId="7" borderId="0" xfId="0" applyFont="1" applyFill="1" applyBorder="1" applyAlignment="1">
      <alignment horizontal="right" vertical="center" wrapText="1"/>
    </xf>
    <xf numFmtId="0" fontId="2" fillId="7" borderId="0" xfId="0" applyFont="1" applyFill="1" applyBorder="1" applyAlignment="1">
      <alignment horizontal="right" vertical="center"/>
    </xf>
    <xf numFmtId="0" fontId="40" fillId="0" borderId="0" xfId="0" applyFont="1" applyFill="1"/>
    <xf numFmtId="0" fontId="8" fillId="0" borderId="1" xfId="0" applyFont="1" applyBorder="1"/>
    <xf numFmtId="0" fontId="0" fillId="7" borderId="0" xfId="0" applyFill="1" applyBorder="1" applyProtection="1"/>
    <xf numFmtId="0" fontId="10" fillId="7" borderId="0" xfId="0" quotePrefix="1" applyFont="1" applyFill="1" applyBorder="1" applyAlignment="1" applyProtection="1">
      <alignment vertical="center"/>
    </xf>
    <xf numFmtId="0" fontId="0" fillId="7" borderId="0" xfId="0" applyFill="1" applyBorder="1" applyAlignment="1" applyProtection="1">
      <alignment vertical="center"/>
    </xf>
    <xf numFmtId="0" fontId="30" fillId="7" borderId="0" xfId="0" applyFont="1" applyFill="1" applyBorder="1" applyAlignment="1" applyProtection="1">
      <alignment vertical="top"/>
    </xf>
    <xf numFmtId="0" fontId="0" fillId="7" borderId="0" xfId="0" applyFill="1" applyBorder="1" applyAlignment="1" applyProtection="1">
      <alignment vertical="top"/>
    </xf>
    <xf numFmtId="0" fontId="0" fillId="0" borderId="9" xfId="0" applyBorder="1" applyProtection="1"/>
    <xf numFmtId="0" fontId="0" fillId="0" borderId="10" xfId="0" applyBorder="1" applyProtection="1"/>
    <xf numFmtId="0" fontId="2" fillId="0" borderId="15" xfId="0" applyFont="1" applyBorder="1" applyAlignment="1" applyProtection="1">
      <alignment horizontal="center" vertical="center" wrapText="1"/>
    </xf>
    <xf numFmtId="165" fontId="2" fillId="0" borderId="0" xfId="0" applyNumberFormat="1" applyFont="1" applyFill="1" applyBorder="1" applyAlignment="1" applyProtection="1">
      <alignment horizontal="center" vertical="center"/>
    </xf>
    <xf numFmtId="0" fontId="5" fillId="7" borderId="0" xfId="0" applyFont="1" applyFill="1" applyBorder="1" applyAlignment="1" applyProtection="1">
      <alignment vertical="top"/>
    </xf>
    <xf numFmtId="0" fontId="2" fillId="0" borderId="0" xfId="0" applyFont="1" applyFill="1" applyBorder="1" applyProtection="1"/>
    <xf numFmtId="0" fontId="11" fillId="7" borderId="0" xfId="0" applyFont="1" applyFill="1" applyBorder="1" applyProtection="1"/>
    <xf numFmtId="0" fontId="0" fillId="7" borderId="0" xfId="0" applyFill="1" applyBorder="1" applyAlignment="1" applyProtection="1">
      <alignment wrapText="1"/>
    </xf>
    <xf numFmtId="0" fontId="22" fillId="0" borderId="0" xfId="0" applyFont="1" applyBorder="1" applyProtection="1"/>
    <xf numFmtId="0" fontId="7" fillId="0" borderId="0" xfId="0" applyFont="1" applyBorder="1" applyAlignment="1" applyProtection="1">
      <alignment horizontal="right" vertical="center" indent="1"/>
    </xf>
    <xf numFmtId="0" fontId="24" fillId="0" borderId="0" xfId="0" applyFont="1" applyBorder="1" applyProtection="1"/>
    <xf numFmtId="0" fontId="7" fillId="0" borderId="0" xfId="0" applyFont="1" applyBorder="1" applyProtection="1"/>
    <xf numFmtId="0" fontId="24" fillId="0" borderId="29" xfId="0" applyFont="1" applyBorder="1" applyProtection="1"/>
    <xf numFmtId="3" fontId="20" fillId="0" borderId="0" xfId="0" applyNumberFormat="1" applyFont="1" applyFill="1" applyBorder="1" applyProtection="1"/>
    <xf numFmtId="0" fontId="3" fillId="0" borderId="0" xfId="0" applyFont="1" applyBorder="1" applyProtection="1"/>
    <xf numFmtId="0" fontId="24" fillId="0" borderId="0" xfId="0" applyFont="1" applyBorder="1" applyAlignment="1" applyProtection="1">
      <alignment vertical="center"/>
    </xf>
    <xf numFmtId="0" fontId="7" fillId="0" borderId="13" xfId="0" applyFont="1" applyBorder="1" applyAlignment="1" applyProtection="1">
      <alignment vertical="center"/>
    </xf>
    <xf numFmtId="0" fontId="7" fillId="0" borderId="0" xfId="0" applyFont="1" applyBorder="1" applyAlignment="1" applyProtection="1">
      <alignment horizontal="left" vertical="center"/>
    </xf>
    <xf numFmtId="0" fontId="0" fillId="7" borderId="40" xfId="0" applyFill="1" applyBorder="1" applyProtection="1"/>
    <xf numFmtId="0" fontId="0" fillId="7" borderId="2" xfId="0" applyFill="1" applyBorder="1" applyProtection="1"/>
    <xf numFmtId="3" fontId="27" fillId="7" borderId="0" xfId="0" applyNumberFormat="1" applyFont="1" applyFill="1" applyBorder="1" applyAlignment="1" applyProtection="1"/>
    <xf numFmtId="3" fontId="20" fillId="7" borderId="0" xfId="0" applyNumberFormat="1" applyFont="1" applyFill="1" applyBorder="1" applyAlignment="1" applyProtection="1"/>
    <xf numFmtId="3" fontId="20" fillId="7" borderId="39" xfId="0" applyNumberFormat="1" applyFont="1" applyFill="1" applyBorder="1" applyAlignment="1" applyProtection="1">
      <alignment horizontal="center"/>
    </xf>
    <xf numFmtId="0" fontId="7" fillId="0" borderId="0" xfId="0" applyFont="1" applyBorder="1" applyAlignment="1" applyProtection="1"/>
    <xf numFmtId="0" fontId="0" fillId="0" borderId="13" xfId="0" applyFill="1" applyBorder="1" applyProtection="1"/>
    <xf numFmtId="3" fontId="28" fillId="0" borderId="0" xfId="0" applyNumberFormat="1" applyFont="1" applyFill="1" applyBorder="1" applyAlignment="1" applyProtection="1"/>
    <xf numFmtId="3" fontId="20" fillId="0" borderId="0" xfId="0" applyNumberFormat="1" applyFont="1" applyFill="1" applyBorder="1" applyAlignment="1" applyProtection="1"/>
    <xf numFmtId="3" fontId="20" fillId="0" borderId="29" xfId="0" applyNumberFormat="1" applyFont="1" applyFill="1" applyBorder="1" applyAlignment="1" applyProtection="1">
      <alignment horizontal="center"/>
    </xf>
    <xf numFmtId="0" fontId="11" fillId="0" borderId="9" xfId="0" applyFont="1" applyBorder="1" applyAlignment="1" applyProtection="1">
      <alignment vertical="center"/>
    </xf>
    <xf numFmtId="0" fontId="23" fillId="0" borderId="10" xfId="0" applyFont="1" applyBorder="1" applyAlignment="1" applyProtection="1">
      <alignment vertical="center"/>
    </xf>
    <xf numFmtId="0" fontId="5" fillId="0" borderId="13" xfId="0" applyFont="1" applyBorder="1" applyAlignment="1" applyProtection="1">
      <alignment vertical="center"/>
    </xf>
    <xf numFmtId="0" fontId="8" fillId="0" borderId="0" xfId="0" applyFont="1" applyBorder="1" applyAlignment="1" applyProtection="1">
      <alignment vertical="top" wrapText="1"/>
    </xf>
    <xf numFmtId="0" fontId="8" fillId="0" borderId="8" xfId="0" applyFont="1" applyBorder="1" applyAlignment="1" applyProtection="1">
      <alignment vertical="top" wrapText="1"/>
    </xf>
    <xf numFmtId="0" fontId="17" fillId="0" borderId="9" xfId="0" applyFont="1" applyBorder="1" applyProtection="1"/>
    <xf numFmtId="0" fontId="17" fillId="0" borderId="7" xfId="0" applyFont="1" applyBorder="1" applyProtection="1"/>
    <xf numFmtId="0" fontId="0" fillId="0" borderId="8" xfId="0" applyBorder="1" applyProtection="1"/>
    <xf numFmtId="0" fontId="23" fillId="0" borderId="0" xfId="0" applyFont="1" applyBorder="1" applyAlignment="1" applyProtection="1">
      <alignment vertical="center"/>
    </xf>
    <xf numFmtId="0" fontId="17" fillId="0" borderId="2" xfId="0" applyFont="1" applyBorder="1" applyAlignment="1" applyProtection="1">
      <alignment wrapText="1"/>
    </xf>
    <xf numFmtId="0" fontId="11" fillId="0" borderId="10" xfId="0" applyFont="1" applyBorder="1" applyAlignment="1" applyProtection="1">
      <alignment vertical="center"/>
    </xf>
    <xf numFmtId="0" fontId="5" fillId="0" borderId="10" xfId="0" applyFont="1" applyBorder="1" applyAlignment="1" applyProtection="1">
      <alignment horizontal="right" vertical="center"/>
    </xf>
    <xf numFmtId="0" fontId="7" fillId="0" borderId="10" xfId="0" applyFont="1" applyBorder="1" applyAlignment="1" applyProtection="1">
      <alignment vertical="center"/>
    </xf>
    <xf numFmtId="0" fontId="10" fillId="0" borderId="10" xfId="0" applyFont="1" applyBorder="1" applyAlignment="1" applyProtection="1">
      <alignment horizontal="center" vertical="center" wrapText="1"/>
    </xf>
    <xf numFmtId="0" fontId="10" fillId="0" borderId="10" xfId="0" applyFont="1" applyBorder="1" applyAlignment="1" applyProtection="1">
      <alignment horizontal="center" vertical="center"/>
    </xf>
    <xf numFmtId="0" fontId="10" fillId="0" borderId="15" xfId="0" applyFont="1" applyBorder="1" applyAlignment="1" applyProtection="1">
      <alignment horizontal="center" vertical="center"/>
    </xf>
    <xf numFmtId="0" fontId="6" fillId="0" borderId="4" xfId="0" applyFont="1" applyFill="1" applyBorder="1" applyAlignment="1" applyProtection="1">
      <alignment vertical="center"/>
    </xf>
    <xf numFmtId="0" fontId="8" fillId="0" borderId="10" xfId="0" applyFont="1" applyBorder="1" applyAlignment="1" applyProtection="1">
      <alignment horizontal="right" indent="1"/>
    </xf>
    <xf numFmtId="0" fontId="6" fillId="0" borderId="10" xfId="0" applyFont="1" applyFill="1" applyBorder="1" applyAlignment="1" applyProtection="1">
      <alignment vertical="center"/>
    </xf>
    <xf numFmtId="0" fontId="34" fillId="0" borderId="15" xfId="0" applyFont="1" applyBorder="1" applyAlignment="1" applyProtection="1">
      <alignment horizontal="left" vertical="center" wrapText="1"/>
    </xf>
    <xf numFmtId="0" fontId="7" fillId="0" borderId="0" xfId="0" applyFont="1" applyBorder="1" applyAlignment="1" applyProtection="1">
      <alignment vertical="center"/>
    </xf>
    <xf numFmtId="0" fontId="29" fillId="0" borderId="29" xfId="0" applyFont="1" applyBorder="1" applyAlignment="1" applyProtection="1">
      <alignment horizontal="left" vertical="center" wrapText="1"/>
    </xf>
    <xf numFmtId="0" fontId="8" fillId="0" borderId="27" xfId="0" applyFont="1" applyBorder="1" applyAlignment="1" applyProtection="1">
      <alignment horizontal="center" vertical="center"/>
    </xf>
    <xf numFmtId="0" fontId="6" fillId="0" borderId="6" xfId="0" applyFont="1" applyFill="1" applyBorder="1" applyAlignment="1" applyProtection="1">
      <alignment vertical="center"/>
    </xf>
    <xf numFmtId="165" fontId="6" fillId="0" borderId="27" xfId="0" applyNumberFormat="1" applyFont="1" applyFill="1" applyBorder="1" applyAlignment="1" applyProtection="1">
      <alignment vertical="center"/>
    </xf>
    <xf numFmtId="0" fontId="8" fillId="0" borderId="3" xfId="0" applyFont="1" applyBorder="1" applyAlignment="1" applyProtection="1">
      <alignment horizontal="center" vertical="center"/>
    </xf>
    <xf numFmtId="165" fontId="6" fillId="0" borderId="3" xfId="0" applyNumberFormat="1" applyFont="1" applyFill="1" applyBorder="1" applyAlignment="1" applyProtection="1">
      <alignment vertical="center"/>
    </xf>
    <xf numFmtId="0" fontId="29" fillId="0" borderId="23" xfId="0" applyFont="1" applyBorder="1" applyAlignment="1" applyProtection="1">
      <alignment horizontal="left" vertical="center" wrapText="1"/>
    </xf>
    <xf numFmtId="165" fontId="6" fillId="0" borderId="2" xfId="0" applyNumberFormat="1" applyFont="1" applyFill="1" applyBorder="1" applyAlignment="1" applyProtection="1">
      <alignment vertical="center"/>
    </xf>
    <xf numFmtId="0" fontId="29" fillId="0" borderId="24" xfId="0" applyFont="1" applyBorder="1" applyAlignment="1" applyProtection="1">
      <alignment horizontal="left" vertical="center" wrapText="1"/>
    </xf>
    <xf numFmtId="0" fontId="8" fillId="0" borderId="6" xfId="0" applyFont="1" applyBorder="1" applyAlignment="1" applyProtection="1">
      <alignment horizontal="center" vertical="center"/>
    </xf>
    <xf numFmtId="9" fontId="8" fillId="0" borderId="10" xfId="0" quotePrefix="1" applyNumberFormat="1" applyFont="1" applyBorder="1" applyAlignment="1" applyProtection="1">
      <alignment horizontal="center" vertical="center"/>
    </xf>
    <xf numFmtId="0" fontId="6" fillId="0" borderId="10" xfId="0" applyFont="1" applyBorder="1" applyAlignment="1" applyProtection="1">
      <alignment horizontal="center" vertical="center"/>
    </xf>
    <xf numFmtId="0" fontId="7" fillId="0" borderId="10" xfId="0" applyFont="1" applyBorder="1" applyProtection="1"/>
    <xf numFmtId="0" fontId="10" fillId="0" borderId="6" xfId="0" applyFont="1" applyBorder="1" applyAlignment="1" applyProtection="1">
      <alignment horizontal="center" vertical="center" wrapText="1"/>
    </xf>
    <xf numFmtId="0" fontId="6" fillId="0" borderId="0" xfId="0" applyFont="1" applyFill="1" applyBorder="1" applyAlignment="1" applyProtection="1">
      <alignment vertical="center"/>
    </xf>
    <xf numFmtId="0" fontId="10" fillId="0" borderId="15" xfId="0" applyFont="1" applyBorder="1" applyAlignment="1" applyProtection="1">
      <alignment horizontal="center" vertical="center" wrapText="1"/>
    </xf>
    <xf numFmtId="0" fontId="6" fillId="0" borderId="3" xfId="0" applyFont="1" applyBorder="1" applyProtection="1"/>
    <xf numFmtId="0" fontId="10" fillId="0" borderId="29" xfId="0" applyFont="1" applyBorder="1" applyAlignment="1" applyProtection="1">
      <alignment horizontal="center" vertical="center" wrapText="1"/>
    </xf>
    <xf numFmtId="0" fontId="6" fillId="0" borderId="39" xfId="0" applyFont="1" applyFill="1" applyBorder="1" applyAlignment="1" applyProtection="1">
      <alignment vertical="center"/>
    </xf>
    <xf numFmtId="0" fontId="6" fillId="0" borderId="33" xfId="0" applyFont="1" applyFill="1" applyBorder="1" applyAlignment="1" applyProtection="1">
      <alignment vertical="center"/>
    </xf>
    <xf numFmtId="0" fontId="13" fillId="0" borderId="0" xfId="0" applyFont="1" applyBorder="1" applyAlignment="1" applyProtection="1">
      <alignment vertical="top"/>
    </xf>
    <xf numFmtId="0" fontId="29" fillId="0" borderId="37" xfId="0" applyFont="1" applyBorder="1" applyAlignment="1" applyProtection="1">
      <alignment horizontal="left" vertical="center" wrapText="1"/>
    </xf>
    <xf numFmtId="3" fontId="7" fillId="0" borderId="12" xfId="0" applyNumberFormat="1" applyFont="1" applyFill="1" applyBorder="1" applyAlignment="1" applyProtection="1">
      <alignment horizontal="right" vertical="center" indent="1"/>
    </xf>
    <xf numFmtId="0" fontId="0" fillId="0" borderId="12" xfId="0" applyBorder="1" applyProtection="1"/>
    <xf numFmtId="0" fontId="2" fillId="12" borderId="12" xfId="0" applyFont="1" applyFill="1" applyBorder="1" applyAlignment="1" applyProtection="1">
      <alignment horizontal="center" vertical="center"/>
    </xf>
    <xf numFmtId="165" fontId="7" fillId="12" borderId="12" xfId="0" applyNumberFormat="1" applyFont="1" applyFill="1" applyBorder="1" applyAlignment="1" applyProtection="1">
      <alignment horizontal="center" vertical="center"/>
    </xf>
    <xf numFmtId="3" fontId="7" fillId="12" borderId="12" xfId="0" applyNumberFormat="1" applyFont="1" applyFill="1" applyBorder="1" applyAlignment="1" applyProtection="1">
      <alignment horizontal="center" vertical="center"/>
    </xf>
    <xf numFmtId="164" fontId="7" fillId="12" borderId="12" xfId="0" applyNumberFormat="1" applyFont="1" applyFill="1" applyBorder="1" applyAlignment="1" applyProtection="1">
      <alignment horizontal="center" vertical="center"/>
    </xf>
    <xf numFmtId="0" fontId="7" fillId="12" borderId="12" xfId="0" applyFont="1" applyFill="1" applyBorder="1" applyAlignment="1" applyProtection="1">
      <alignment horizontal="center" vertical="center"/>
    </xf>
    <xf numFmtId="3" fontId="7" fillId="12" borderId="22" xfId="0" applyNumberFormat="1" applyFont="1" applyFill="1" applyBorder="1" applyAlignment="1" applyProtection="1">
      <alignment horizontal="right" vertical="center" indent="1"/>
    </xf>
    <xf numFmtId="165" fontId="7" fillId="12" borderId="22" xfId="0" applyNumberFormat="1" applyFont="1" applyFill="1" applyBorder="1" applyAlignment="1" applyProtection="1">
      <alignment horizontal="right" vertical="center" indent="1"/>
    </xf>
    <xf numFmtId="3" fontId="7" fillId="12" borderId="16" xfId="0" applyNumberFormat="1" applyFont="1" applyFill="1" applyBorder="1" applyAlignment="1" applyProtection="1">
      <alignment horizontal="right" vertical="center" indent="1"/>
    </xf>
    <xf numFmtId="165" fontId="7" fillId="12" borderId="16" xfId="0" applyNumberFormat="1" applyFont="1" applyFill="1" applyBorder="1" applyAlignment="1" applyProtection="1">
      <alignment horizontal="right" vertical="center" indent="1"/>
    </xf>
    <xf numFmtId="3" fontId="7" fillId="12" borderId="19" xfId="0" applyNumberFormat="1" applyFont="1" applyFill="1" applyBorder="1" applyAlignment="1" applyProtection="1">
      <alignment horizontal="right" vertical="center" indent="1"/>
    </xf>
    <xf numFmtId="165" fontId="7" fillId="12" borderId="19" xfId="0" applyNumberFormat="1" applyFont="1" applyFill="1" applyBorder="1" applyAlignment="1" applyProtection="1">
      <alignment horizontal="right" vertical="center" indent="1"/>
    </xf>
    <xf numFmtId="0" fontId="5" fillId="12" borderId="12" xfId="0" applyFont="1" applyFill="1" applyBorder="1" applyAlignment="1" applyProtection="1">
      <alignment horizontal="center" vertical="center"/>
    </xf>
    <xf numFmtId="3" fontId="17" fillId="12" borderId="12" xfId="0" applyNumberFormat="1" applyFont="1" applyFill="1" applyBorder="1" applyAlignment="1" applyProtection="1"/>
    <xf numFmtId="3" fontId="5" fillId="12" borderId="12" xfId="0" applyNumberFormat="1" applyFont="1" applyFill="1" applyBorder="1" applyAlignment="1" applyProtection="1">
      <alignment vertical="center"/>
    </xf>
    <xf numFmtId="164" fontId="5" fillId="12" borderId="12" xfId="0" applyNumberFormat="1" applyFont="1" applyFill="1" applyBorder="1" applyAlignment="1" applyProtection="1">
      <alignment vertical="center"/>
    </xf>
    <xf numFmtId="9" fontId="17" fillId="12" borderId="12" xfId="0" applyNumberFormat="1" applyFont="1" applyFill="1" applyBorder="1" applyAlignment="1" applyProtection="1"/>
    <xf numFmtId="0" fontId="7" fillId="12" borderId="9" xfId="0" applyFont="1" applyFill="1" applyBorder="1" applyAlignment="1" applyProtection="1">
      <alignment horizontal="left" vertical="center" indent="1"/>
    </xf>
    <xf numFmtId="165" fontId="7" fillId="12" borderId="12" xfId="0" applyNumberFormat="1" applyFont="1" applyFill="1" applyBorder="1" applyAlignment="1" applyProtection="1">
      <alignment horizontal="center"/>
    </xf>
    <xf numFmtId="3" fontId="7" fillId="12" borderId="12" xfId="0" applyNumberFormat="1" applyFont="1" applyFill="1" applyBorder="1" applyAlignment="1" applyProtection="1">
      <alignment vertical="center"/>
    </xf>
    <xf numFmtId="3" fontId="6" fillId="12" borderId="12" xfId="0" applyNumberFormat="1" applyFont="1" applyFill="1" applyBorder="1" applyAlignment="1" applyProtection="1">
      <alignment horizontal="right" vertical="center" indent="1"/>
    </xf>
    <xf numFmtId="165" fontId="6" fillId="12" borderId="12" xfId="0" applyNumberFormat="1" applyFont="1" applyFill="1" applyBorder="1" applyAlignment="1" applyProtection="1">
      <alignment vertical="center"/>
    </xf>
    <xf numFmtId="165" fontId="7" fillId="12" borderId="12" xfId="0" applyNumberFormat="1" applyFont="1" applyFill="1" applyBorder="1" applyAlignment="1" applyProtection="1">
      <alignment vertical="center"/>
    </xf>
    <xf numFmtId="164" fontId="7" fillId="12" borderId="9" xfId="0" applyNumberFormat="1" applyFont="1" applyFill="1" applyBorder="1" applyAlignment="1" applyProtection="1">
      <alignment vertical="center"/>
    </xf>
    <xf numFmtId="165" fontId="6" fillId="12" borderId="14" xfId="1" applyNumberFormat="1" applyFont="1" applyFill="1" applyBorder="1" applyAlignment="1" applyProtection="1">
      <alignment vertical="center"/>
    </xf>
    <xf numFmtId="165" fontId="6" fillId="12" borderId="14" xfId="0" applyNumberFormat="1" applyFont="1" applyFill="1" applyBorder="1" applyAlignment="1" applyProtection="1">
      <alignment vertical="center"/>
    </xf>
    <xf numFmtId="3" fontId="6" fillId="12" borderId="12" xfId="0" applyNumberFormat="1" applyFont="1" applyFill="1" applyBorder="1" applyAlignment="1" applyProtection="1">
      <alignment vertical="center"/>
    </xf>
    <xf numFmtId="164" fontId="7" fillId="12" borderId="12" xfId="0" applyNumberFormat="1" applyFont="1" applyFill="1" applyBorder="1" applyAlignment="1" applyProtection="1">
      <alignment vertical="center"/>
    </xf>
    <xf numFmtId="165" fontId="7" fillId="12" borderId="9" xfId="0" applyNumberFormat="1" applyFont="1" applyFill="1" applyBorder="1" applyAlignment="1" applyProtection="1">
      <alignment vertical="center"/>
    </xf>
    <xf numFmtId="165" fontId="7" fillId="12" borderId="12" xfId="0" applyNumberFormat="1" applyFont="1" applyFill="1" applyBorder="1" applyAlignment="1">
      <alignment vertical="center"/>
    </xf>
    <xf numFmtId="3" fontId="5" fillId="6" borderId="12" xfId="0" applyNumberFormat="1" applyFont="1" applyFill="1" applyBorder="1" applyAlignment="1" applyProtection="1">
      <alignment vertical="center"/>
      <protection locked="0"/>
    </xf>
    <xf numFmtId="2" fontId="5" fillId="6" borderId="12" xfId="0" applyNumberFormat="1" applyFont="1" applyFill="1" applyBorder="1" applyAlignment="1" applyProtection="1">
      <alignment vertical="center"/>
      <protection locked="0"/>
    </xf>
    <xf numFmtId="9" fontId="7" fillId="6" borderId="12" xfId="0" applyNumberFormat="1" applyFont="1" applyFill="1" applyBorder="1" applyAlignment="1" applyProtection="1">
      <protection locked="0"/>
    </xf>
    <xf numFmtId="9" fontId="5" fillId="6" borderId="14" xfId="0" applyNumberFormat="1" applyFont="1" applyFill="1" applyBorder="1" applyAlignment="1" applyProtection="1">
      <protection locked="0"/>
    </xf>
    <xf numFmtId="9" fontId="5" fillId="6" borderId="12" xfId="0" applyNumberFormat="1" applyFont="1" applyFill="1" applyBorder="1" applyAlignment="1" applyProtection="1">
      <protection locked="0"/>
    </xf>
    <xf numFmtId="3" fontId="7" fillId="6" borderId="12" xfId="0" applyNumberFormat="1" applyFont="1" applyFill="1" applyBorder="1" applyAlignment="1" applyProtection="1">
      <alignment vertical="center"/>
      <protection locked="0"/>
    </xf>
    <xf numFmtId="165" fontId="7" fillId="6" borderId="12" xfId="0" applyNumberFormat="1" applyFont="1" applyFill="1" applyBorder="1" applyAlignment="1" applyProtection="1">
      <alignment vertical="center"/>
      <protection locked="0"/>
    </xf>
    <xf numFmtId="10" fontId="7" fillId="6" borderId="9" xfId="0" applyNumberFormat="1" applyFont="1" applyFill="1" applyBorder="1" applyAlignment="1" applyProtection="1">
      <alignment horizontal="right" vertical="center" indent="1"/>
      <protection locked="0"/>
    </xf>
    <xf numFmtId="167" fontId="7" fillId="6" borderId="12" xfId="0" applyNumberFormat="1" applyFont="1" applyFill="1" applyBorder="1" applyAlignment="1" applyProtection="1">
      <alignment vertical="center"/>
      <protection locked="0"/>
    </xf>
    <xf numFmtId="0" fontId="5" fillId="13" borderId="12" xfId="0" applyFont="1" applyFill="1" applyBorder="1" applyAlignment="1" applyProtection="1">
      <alignment vertical="center"/>
      <protection locked="0"/>
    </xf>
    <xf numFmtId="0" fontId="2" fillId="13" borderId="12" xfId="0" applyFont="1" applyFill="1" applyBorder="1" applyAlignment="1" applyProtection="1">
      <alignment horizontal="center" vertical="center"/>
      <protection locked="0"/>
    </xf>
    <xf numFmtId="0" fontId="7" fillId="13" borderId="12" xfId="0" applyFont="1" applyFill="1" applyBorder="1" applyAlignment="1" applyProtection="1">
      <alignment horizontal="left" vertical="center"/>
      <protection locked="0"/>
    </xf>
    <xf numFmtId="10" fontId="7" fillId="11" borderId="12" xfId="0" applyNumberFormat="1" applyFont="1" applyFill="1" applyBorder="1" applyAlignment="1" applyProtection="1">
      <alignment horizontal="right" vertical="center" indent="1"/>
      <protection locked="0"/>
    </xf>
    <xf numFmtId="0" fontId="28" fillId="0" borderId="0" xfId="0" applyFont="1" applyProtection="1"/>
    <xf numFmtId="0" fontId="2" fillId="7" borderId="0" xfId="0" applyFont="1" applyFill="1" applyBorder="1" applyAlignment="1" applyProtection="1">
      <alignment horizontal="right" vertical="top"/>
    </xf>
    <xf numFmtId="9" fontId="0" fillId="0" borderId="0" xfId="0" applyNumberFormat="1"/>
    <xf numFmtId="0" fontId="9" fillId="7" borderId="0" xfId="0" quotePrefix="1" applyFont="1" applyFill="1" applyBorder="1" applyAlignment="1" applyProtection="1">
      <alignment vertical="center"/>
    </xf>
    <xf numFmtId="0" fontId="9" fillId="0" borderId="0" xfId="0" quotePrefix="1" applyFont="1" applyAlignment="1" applyProtection="1">
      <alignment vertical="center"/>
    </xf>
    <xf numFmtId="0" fontId="9" fillId="7" borderId="0" xfId="0" quotePrefix="1" applyFont="1" applyFill="1" applyBorder="1" applyAlignment="1" applyProtection="1"/>
    <xf numFmtId="0" fontId="9" fillId="0" borderId="0" xfId="0" quotePrefix="1" applyFont="1" applyAlignment="1" applyProtection="1">
      <alignment vertical="top"/>
    </xf>
    <xf numFmtId="0" fontId="29" fillId="0" borderId="23" xfId="0" applyFont="1" applyFill="1" applyBorder="1" applyAlignment="1" applyProtection="1">
      <alignment horizontal="left" vertical="center" wrapText="1"/>
    </xf>
    <xf numFmtId="0" fontId="34" fillId="0" borderId="15" xfId="0" applyFont="1" applyFill="1" applyBorder="1" applyAlignment="1" applyProtection="1">
      <alignment horizontal="left" vertical="center" wrapText="1"/>
    </xf>
    <xf numFmtId="0" fontId="34" fillId="0" borderId="28"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8" fillId="0" borderId="0" xfId="0" applyFont="1" applyFill="1" applyProtection="1">
      <protection hidden="1"/>
    </xf>
    <xf numFmtId="0" fontId="28" fillId="0" borderId="0" xfId="0" applyFont="1" applyFill="1" applyBorder="1" applyProtection="1">
      <protection hidden="1"/>
    </xf>
    <xf numFmtId="0" fontId="43" fillId="0" borderId="0" xfId="0" applyFont="1" applyFill="1" applyProtection="1">
      <protection hidden="1"/>
    </xf>
    <xf numFmtId="0" fontId="0" fillId="0" borderId="0" xfId="0" applyFill="1"/>
    <xf numFmtId="0" fontId="6" fillId="0" borderId="0" xfId="0" applyFont="1" applyFill="1" applyBorder="1"/>
    <xf numFmtId="0" fontId="28" fillId="0" borderId="0" xfId="0" applyFont="1" applyProtection="1">
      <protection hidden="1"/>
    </xf>
    <xf numFmtId="0" fontId="45" fillId="0" borderId="0" xfId="0" applyFont="1" applyFill="1" applyBorder="1" applyProtection="1">
      <protection hidden="1"/>
    </xf>
    <xf numFmtId="0" fontId="45" fillId="0" borderId="0" xfId="0" applyFont="1" applyFill="1"/>
    <xf numFmtId="0" fontId="45" fillId="0" borderId="0" xfId="0" applyFont="1" applyFill="1" applyBorder="1"/>
    <xf numFmtId="0" fontId="46" fillId="0" borderId="0" xfId="0" applyFont="1" applyFill="1" applyBorder="1" applyProtection="1">
      <protection hidden="1"/>
    </xf>
    <xf numFmtId="0" fontId="47" fillId="0" borderId="0" xfId="0" applyFont="1" applyFill="1" applyBorder="1" applyProtection="1">
      <protection hidden="1"/>
    </xf>
    <xf numFmtId="0" fontId="46" fillId="0" borderId="0" xfId="0" applyFont="1" applyFill="1" applyBorder="1"/>
    <xf numFmtId="0" fontId="46" fillId="0" borderId="0" xfId="0" applyFont="1" applyFill="1"/>
    <xf numFmtId="0" fontId="47" fillId="0" borderId="0" xfId="0" applyFont="1" applyFill="1" applyProtection="1"/>
    <xf numFmtId="0" fontId="48" fillId="0" borderId="0" xfId="0" applyFont="1" applyFill="1" applyBorder="1" applyProtection="1">
      <protection hidden="1"/>
    </xf>
    <xf numFmtId="0" fontId="48" fillId="0" borderId="0" xfId="0" applyFont="1" applyFill="1"/>
    <xf numFmtId="0" fontId="49" fillId="0" borderId="0" xfId="0" applyFont="1" applyFill="1" applyBorder="1" applyProtection="1">
      <protection hidden="1"/>
    </xf>
    <xf numFmtId="0" fontId="47" fillId="0" borderId="0" xfId="0" applyFont="1" applyFill="1"/>
    <xf numFmtId="9" fontId="49" fillId="0" borderId="0" xfId="0" applyNumberFormat="1" applyFont="1" applyFill="1" applyBorder="1" applyAlignment="1" applyProtection="1">
      <protection hidden="1"/>
    </xf>
    <xf numFmtId="0" fontId="47" fillId="0" borderId="0" xfId="0" applyFont="1" applyFill="1" applyBorder="1"/>
    <xf numFmtId="9" fontId="45" fillId="0" borderId="0" xfId="0" applyNumberFormat="1" applyFont="1" applyFill="1" applyBorder="1" applyProtection="1">
      <protection hidden="1"/>
    </xf>
    <xf numFmtId="0" fontId="51" fillId="0" borderId="0" xfId="0" applyFont="1" applyFill="1" applyBorder="1" applyProtection="1">
      <protection hidden="1"/>
    </xf>
    <xf numFmtId="0" fontId="47" fillId="0" borderId="0" xfId="0" applyFont="1" applyFill="1" applyBorder="1" applyProtection="1"/>
    <xf numFmtId="0" fontId="52" fillId="0" borderId="0" xfId="0" applyFont="1" applyFill="1" applyBorder="1" applyProtection="1">
      <protection hidden="1"/>
    </xf>
    <xf numFmtId="0" fontId="48" fillId="0" borderId="0" xfId="0" applyFont="1" applyFill="1" applyBorder="1"/>
    <xf numFmtId="3" fontId="45" fillId="0" borderId="0" xfId="0" applyNumberFormat="1" applyFont="1" applyFill="1" applyBorder="1" applyProtection="1">
      <protection hidden="1"/>
    </xf>
    <xf numFmtId="0" fontId="53" fillId="0" borderId="0" xfId="0" applyFont="1" applyFill="1" applyBorder="1" applyProtection="1">
      <protection hidden="1"/>
    </xf>
    <xf numFmtId="0" fontId="45" fillId="0" borderId="0" xfId="0" applyFont="1" applyFill="1" applyBorder="1" applyAlignment="1" applyProtection="1">
      <protection hidden="1"/>
    </xf>
    <xf numFmtId="0" fontId="17" fillId="0" borderId="0" xfId="0" applyFont="1" applyFill="1" applyBorder="1" applyAlignment="1">
      <alignment horizontal="left" vertical="center" wrapText="1"/>
    </xf>
    <xf numFmtId="0" fontId="17" fillId="0" borderId="0" xfId="0" applyFont="1" applyFill="1" applyBorder="1" applyAlignment="1">
      <alignment wrapText="1"/>
    </xf>
    <xf numFmtId="10" fontId="7" fillId="0" borderId="0" xfId="0" applyNumberFormat="1" applyFont="1" applyFill="1" applyBorder="1" applyAlignment="1" applyProtection="1">
      <alignment horizontal="right" vertical="center" indent="1"/>
      <protection locked="0"/>
    </xf>
    <xf numFmtId="0" fontId="5" fillId="0" borderId="0" xfId="0" applyFont="1" applyFill="1" applyBorder="1" applyAlignment="1" applyProtection="1">
      <alignment vertical="center"/>
      <protection locked="0"/>
    </xf>
    <xf numFmtId="165" fontId="7" fillId="0" borderId="0" xfId="0" applyNumberFormat="1" applyFont="1" applyFill="1" applyBorder="1" applyAlignment="1">
      <alignment vertical="center"/>
    </xf>
    <xf numFmtId="0" fontId="2" fillId="7" borderId="0" xfId="0" applyFont="1" applyFill="1" applyBorder="1" applyAlignment="1" applyProtection="1">
      <alignment vertical="center"/>
    </xf>
    <xf numFmtId="0" fontId="10" fillId="7" borderId="0" xfId="0" applyFont="1" applyFill="1" applyBorder="1" applyAlignment="1" applyProtection="1">
      <alignment horizontal="left" vertical="center"/>
    </xf>
    <xf numFmtId="0" fontId="6" fillId="7" borderId="0" xfId="0" applyFont="1" applyFill="1" applyBorder="1" applyAlignment="1" applyProtection="1">
      <alignment horizontal="left" vertical="center" indent="2"/>
    </xf>
    <xf numFmtId="0" fontId="3" fillId="7" borderId="0" xfId="0" applyFont="1" applyFill="1" applyBorder="1" applyAlignment="1" applyProtection="1">
      <alignment vertical="center"/>
    </xf>
    <xf numFmtId="0" fontId="6" fillId="7" borderId="0" xfId="0" applyFont="1" applyFill="1" applyBorder="1" applyAlignment="1" applyProtection="1">
      <alignment horizontal="left" vertical="center" indent="1"/>
    </xf>
    <xf numFmtId="0" fontId="2" fillId="7" borderId="0" xfId="0" applyFont="1" applyFill="1" applyBorder="1" applyAlignment="1" applyProtection="1">
      <alignment horizontal="left" vertical="center" indent="1"/>
    </xf>
    <xf numFmtId="0" fontId="2" fillId="7" borderId="0" xfId="0" applyFont="1" applyFill="1" applyBorder="1" applyProtection="1"/>
    <xf numFmtId="0" fontId="0" fillId="7" borderId="0" xfId="0" applyFill="1" applyBorder="1" applyAlignment="1" applyProtection="1"/>
    <xf numFmtId="0" fontId="5" fillId="7" borderId="0" xfId="0" applyFont="1" applyFill="1" applyBorder="1" applyAlignment="1" applyProtection="1"/>
    <xf numFmtId="0" fontId="7" fillId="7" borderId="0" xfId="0" applyFont="1" applyFill="1" applyBorder="1" applyAlignment="1" applyProtection="1"/>
    <xf numFmtId="0" fontId="17" fillId="7" borderId="0" xfId="0" applyFont="1" applyFill="1" applyBorder="1" applyAlignment="1" applyProtection="1"/>
    <xf numFmtId="0" fontId="2" fillId="7" borderId="0" xfId="0" applyFont="1" applyFill="1" applyBorder="1" applyAlignment="1" applyProtection="1">
      <alignment horizontal="center" vertical="center"/>
    </xf>
    <xf numFmtId="0" fontId="6" fillId="7" borderId="0" xfId="0" applyFont="1" applyFill="1" applyBorder="1" applyAlignment="1" applyProtection="1"/>
    <xf numFmtId="0" fontId="0" fillId="7" borderId="0" xfId="0" applyFill="1" applyBorder="1" applyAlignment="1" applyProtection="1">
      <alignment horizontal="center" vertical="center"/>
    </xf>
    <xf numFmtId="0" fontId="2" fillId="7" borderId="0" xfId="0" applyFont="1" applyFill="1" applyBorder="1" applyAlignment="1" applyProtection="1">
      <alignment horizontal="right" indent="1"/>
    </xf>
    <xf numFmtId="0" fontId="7" fillId="7" borderId="0" xfId="0" applyFont="1" applyFill="1" applyBorder="1" applyAlignment="1" applyProtection="1">
      <alignment horizontal="right" indent="1"/>
    </xf>
    <xf numFmtId="0" fontId="4" fillId="7" borderId="0" xfId="0" applyFont="1" applyFill="1" applyBorder="1" applyAlignment="1" applyProtection="1">
      <alignment horizontal="right" indent="1"/>
    </xf>
    <xf numFmtId="0" fontId="6" fillId="7" borderId="9" xfId="0" applyFont="1" applyFill="1" applyBorder="1" applyAlignment="1" applyProtection="1">
      <alignment wrapText="1"/>
    </xf>
    <xf numFmtId="0" fontId="4" fillId="7" borderId="10" xfId="0" applyFont="1" applyFill="1" applyBorder="1" applyProtection="1"/>
    <xf numFmtId="0" fontId="6" fillId="7" borderId="9" xfId="0" applyFont="1" applyFill="1" applyBorder="1" applyProtection="1"/>
    <xf numFmtId="0" fontId="6" fillId="7" borderId="34" xfId="0" applyFont="1" applyFill="1" applyBorder="1" applyProtection="1"/>
    <xf numFmtId="0" fontId="6" fillId="7" borderId="17" xfId="0" applyFont="1" applyFill="1" applyBorder="1" applyProtection="1"/>
    <xf numFmtId="0" fontId="6" fillId="7" borderId="32" xfId="0" applyFont="1" applyFill="1" applyBorder="1" applyProtection="1"/>
    <xf numFmtId="0" fontId="0" fillId="7" borderId="9" xfId="0" applyFill="1" applyBorder="1" applyProtection="1"/>
    <xf numFmtId="0" fontId="14" fillId="7" borderId="0" xfId="0" applyFont="1" applyFill="1" applyBorder="1" applyProtection="1"/>
    <xf numFmtId="0" fontId="6" fillId="7" borderId="0" xfId="0" applyFont="1" applyFill="1" applyBorder="1" applyAlignment="1" applyProtection="1">
      <alignment vertical="center"/>
    </xf>
    <xf numFmtId="0" fontId="14" fillId="7" borderId="0" xfId="0" applyFont="1" applyFill="1" applyBorder="1" applyAlignment="1">
      <alignment horizontal="left" vertical="top" wrapText="1"/>
    </xf>
    <xf numFmtId="0" fontId="7" fillId="7" borderId="0" xfId="0" quotePrefix="1" applyFont="1" applyFill="1" applyBorder="1" applyAlignment="1" applyProtection="1">
      <alignment horizontal="center" vertical="center"/>
    </xf>
    <xf numFmtId="0" fontId="7" fillId="7" borderId="0" xfId="0" applyFont="1" applyFill="1" applyBorder="1" applyAlignment="1" applyProtection="1">
      <alignment horizontal="left" vertical="center" indent="1"/>
      <protection locked="0"/>
    </xf>
    <xf numFmtId="0" fontId="8" fillId="7" borderId="0" xfId="0" applyFont="1" applyFill="1" applyBorder="1" applyAlignment="1" applyProtection="1">
      <alignment horizontal="left" vertical="center" wrapText="1"/>
      <protection locked="0"/>
    </xf>
    <xf numFmtId="0" fontId="0" fillId="7" borderId="0" xfId="0" applyFill="1" applyBorder="1" applyAlignment="1" applyProtection="1">
      <alignment horizontal="left" vertical="center" wrapText="1"/>
      <protection locked="0"/>
    </xf>
    <xf numFmtId="0" fontId="29" fillId="0" borderId="39" xfId="0" applyFont="1" applyFill="1" applyBorder="1" applyAlignment="1" applyProtection="1">
      <alignment horizontal="left" vertical="center" wrapText="1"/>
    </xf>
    <xf numFmtId="0" fontId="29" fillId="0" borderId="15" xfId="0" applyFont="1" applyBorder="1" applyAlignment="1" applyProtection="1">
      <alignment horizontal="left" vertical="center" wrapText="1"/>
    </xf>
    <xf numFmtId="0" fontId="29" fillId="0" borderId="43" xfId="0" applyFont="1" applyFill="1" applyBorder="1" applyAlignment="1" applyProtection="1">
      <alignment horizontal="left" vertical="center" wrapText="1"/>
    </xf>
    <xf numFmtId="0" fontId="29" fillId="0" borderId="28" xfId="0" applyFont="1" applyFill="1" applyBorder="1" applyAlignment="1" applyProtection="1">
      <alignment horizontal="left" vertical="center" wrapText="1"/>
    </xf>
    <xf numFmtId="0" fontId="29" fillId="0" borderId="15" xfId="0" applyFont="1" applyFill="1" applyBorder="1" applyAlignment="1" applyProtection="1">
      <alignment horizontal="left" vertical="center" wrapText="1"/>
    </xf>
    <xf numFmtId="0" fontId="6" fillId="7" borderId="0" xfId="0" applyFont="1" applyFill="1"/>
    <xf numFmtId="0" fontId="11" fillId="7" borderId="0" xfId="0" applyFont="1" applyFill="1"/>
    <xf numFmtId="0" fontId="0" fillId="7" borderId="0" xfId="0" applyFill="1"/>
    <xf numFmtId="0" fontId="2" fillId="7" borderId="0" xfId="0" applyFont="1" applyFill="1"/>
    <xf numFmtId="0" fontId="0" fillId="7" borderId="0" xfId="0" applyFill="1" applyProtection="1">
      <protection locked="0"/>
    </xf>
    <xf numFmtId="0" fontId="6" fillId="7" borderId="0" xfId="0" applyFont="1" applyFill="1" applyAlignment="1">
      <alignment horizontal="left" vertical="center" indent="1"/>
    </xf>
    <xf numFmtId="0" fontId="1" fillId="7" borderId="0" xfId="0" applyFont="1" applyFill="1" applyProtection="1">
      <protection locked="0"/>
    </xf>
    <xf numFmtId="0" fontId="14" fillId="7" borderId="0" xfId="0" applyFont="1" applyFill="1" applyAlignment="1">
      <alignment horizontal="left" vertical="center" indent="1"/>
    </xf>
    <xf numFmtId="0" fontId="0" fillId="7" borderId="0" xfId="0" applyFill="1" applyAlignment="1" applyProtection="1">
      <alignment horizontal="center"/>
      <protection locked="0"/>
    </xf>
    <xf numFmtId="0" fontId="6" fillId="7" borderId="0" xfId="0" applyFont="1" applyFill="1" applyProtection="1">
      <protection locked="0"/>
    </xf>
    <xf numFmtId="0" fontId="7" fillId="7" borderId="0" xfId="0" applyFont="1" applyFill="1"/>
    <xf numFmtId="0" fontId="7" fillId="7" borderId="0" xfId="0" applyFont="1" applyFill="1" applyBorder="1" applyProtection="1"/>
    <xf numFmtId="0" fontId="8" fillId="7" borderId="0" xfId="0" applyFont="1" applyFill="1" applyBorder="1" applyAlignment="1" applyProtection="1">
      <alignment wrapText="1"/>
    </xf>
    <xf numFmtId="0" fontId="1" fillId="7" borderId="0" xfId="0" applyFont="1" applyFill="1" applyBorder="1" applyAlignment="1" applyProtection="1">
      <alignment horizontal="left" wrapText="1"/>
    </xf>
    <xf numFmtId="0" fontId="7" fillId="7" borderId="0" xfId="0" applyFont="1" applyFill="1" applyProtection="1"/>
    <xf numFmtId="0" fontId="18" fillId="7" borderId="0" xfId="0" applyFont="1" applyFill="1" applyBorder="1" applyProtection="1"/>
    <xf numFmtId="3" fontId="20" fillId="7" borderId="0" xfId="0" applyNumberFormat="1" applyFont="1" applyFill="1" applyBorder="1" applyAlignment="1" applyProtection="1">
      <alignment horizontal="center"/>
    </xf>
    <xf numFmtId="0" fontId="6" fillId="7" borderId="0" xfId="0" applyFont="1" applyFill="1" applyBorder="1" applyProtection="1"/>
    <xf numFmtId="3" fontId="20" fillId="7" borderId="21" xfId="0" applyNumberFormat="1" applyFont="1" applyFill="1" applyBorder="1" applyAlignment="1" applyProtection="1">
      <alignment horizontal="center"/>
    </xf>
    <xf numFmtId="0" fontId="2" fillId="7" borderId="0" xfId="0" applyFont="1" applyFill="1" applyBorder="1" applyAlignment="1" applyProtection="1">
      <alignment horizontal="right" vertical="center"/>
    </xf>
    <xf numFmtId="0" fontId="13" fillId="7" borderId="0" xfId="0" applyFont="1" applyFill="1" applyBorder="1" applyProtection="1"/>
    <xf numFmtId="0" fontId="2" fillId="7" borderId="0" xfId="0" applyFont="1" applyFill="1" applyBorder="1" applyAlignment="1" applyProtection="1">
      <alignment vertical="top"/>
    </xf>
    <xf numFmtId="0" fontId="0" fillId="7" borderId="8" xfId="0" applyFill="1" applyBorder="1" applyAlignment="1" applyProtection="1">
      <alignment vertical="center"/>
    </xf>
    <xf numFmtId="0" fontId="2" fillId="7" borderId="8" xfId="0" applyFont="1" applyFill="1" applyBorder="1" applyAlignment="1" applyProtection="1">
      <alignment horizontal="right" vertical="top" wrapText="1"/>
    </xf>
    <xf numFmtId="0" fontId="2" fillId="7" borderId="8" xfId="0" applyFont="1" applyFill="1" applyBorder="1" applyAlignment="1" applyProtection="1">
      <alignment horizontal="right" vertical="center"/>
    </xf>
    <xf numFmtId="0" fontId="5" fillId="7" borderId="0" xfId="0" applyFont="1" applyFill="1" applyBorder="1" applyAlignment="1" applyProtection="1">
      <alignment vertical="center"/>
    </xf>
    <xf numFmtId="0" fontId="6" fillId="7" borderId="0" xfId="0" applyFont="1" applyFill="1" applyBorder="1" applyAlignment="1" applyProtection="1">
      <alignment horizontal="center" vertical="center"/>
    </xf>
    <xf numFmtId="165" fontId="6" fillId="7" borderId="0" xfId="0" applyNumberFormat="1" applyFont="1" applyFill="1" applyBorder="1" applyAlignment="1" applyProtection="1">
      <alignment vertical="center"/>
    </xf>
    <xf numFmtId="0" fontId="34" fillId="7" borderId="0" xfId="0" applyFont="1" applyFill="1" applyBorder="1" applyAlignment="1" applyProtection="1">
      <alignment horizontal="left" vertical="center" wrapText="1"/>
    </xf>
    <xf numFmtId="0" fontId="7" fillId="7" borderId="0" xfId="0" applyFont="1" applyFill="1" applyBorder="1" applyAlignment="1" applyProtection="1">
      <alignment vertical="center"/>
    </xf>
    <xf numFmtId="165" fontId="7" fillId="7" borderId="0" xfId="0" applyNumberFormat="1" applyFont="1" applyFill="1" applyBorder="1" applyAlignment="1" applyProtection="1">
      <alignment vertical="center"/>
    </xf>
    <xf numFmtId="0" fontId="2" fillId="7" borderId="8" xfId="0" applyFont="1" applyFill="1" applyBorder="1" applyAlignment="1" applyProtection="1">
      <alignment horizontal="right" vertical="center" wrapText="1"/>
    </xf>
    <xf numFmtId="0" fontId="6" fillId="7" borderId="6" xfId="0" applyFont="1" applyFill="1" applyBorder="1" applyProtection="1"/>
    <xf numFmtId="0" fontId="6" fillId="7" borderId="8" xfId="0" applyFont="1" applyFill="1" applyBorder="1" applyProtection="1"/>
    <xf numFmtId="0" fontId="29" fillId="7" borderId="13" xfId="0" applyFont="1" applyFill="1" applyBorder="1" applyAlignment="1" applyProtection="1">
      <alignment horizontal="left" vertical="center" wrapText="1"/>
    </xf>
    <xf numFmtId="0" fontId="6" fillId="7" borderId="5" xfId="0" applyFont="1" applyFill="1" applyBorder="1" applyProtection="1"/>
    <xf numFmtId="0" fontId="6" fillId="7" borderId="13" xfId="0" applyFont="1" applyFill="1" applyBorder="1" applyProtection="1"/>
    <xf numFmtId="165" fontId="7" fillId="7" borderId="13" xfId="0" applyNumberFormat="1" applyFont="1" applyFill="1" applyBorder="1" applyAlignment="1" applyProtection="1">
      <alignment vertical="center"/>
    </xf>
    <xf numFmtId="0" fontId="0" fillId="7" borderId="0" xfId="0" applyFill="1" applyBorder="1" applyAlignment="1"/>
    <xf numFmtId="0" fontId="29" fillId="7" borderId="0" xfId="0" applyFont="1" applyFill="1" applyBorder="1" applyAlignment="1" applyProtection="1">
      <alignment horizontal="center" vertical="center" wrapText="1"/>
    </xf>
    <xf numFmtId="0" fontId="0" fillId="7" borderId="6" xfId="0" applyFill="1" applyBorder="1"/>
    <xf numFmtId="0" fontId="2" fillId="7" borderId="0" xfId="0" applyFont="1" applyFill="1" applyAlignment="1">
      <alignment vertical="center"/>
    </xf>
    <xf numFmtId="0" fontId="14" fillId="7" borderId="0" xfId="0" applyFont="1" applyFill="1" applyAlignment="1">
      <alignment horizontal="right" indent="1"/>
    </xf>
    <xf numFmtId="0" fontId="14" fillId="7" borderId="0" xfId="0" applyFont="1" applyFill="1"/>
    <xf numFmtId="0" fontId="13" fillId="7" borderId="0" xfId="0" applyFont="1" applyFill="1" applyBorder="1" applyAlignment="1" applyProtection="1">
      <alignment vertical="center"/>
    </xf>
    <xf numFmtId="0" fontId="1" fillId="0" borderId="1" xfId="0" applyFont="1" applyBorder="1"/>
    <xf numFmtId="0" fontId="28" fillId="14" borderId="0" xfId="0" applyFont="1" applyFill="1" applyBorder="1" applyProtection="1"/>
    <xf numFmtId="0" fontId="28" fillId="14" borderId="0" xfId="0" applyFont="1" applyFill="1" applyProtection="1"/>
    <xf numFmtId="0" fontId="28" fillId="14" borderId="0" xfId="0" applyFont="1" applyFill="1"/>
    <xf numFmtId="0" fontId="1" fillId="0" borderId="0" xfId="0" applyFont="1" applyBorder="1" applyAlignment="1" applyProtection="1">
      <alignment horizontal="center" vertical="center"/>
    </xf>
    <xf numFmtId="3" fontId="6" fillId="0" borderId="30" xfId="0" applyNumberFormat="1" applyFont="1" applyFill="1" applyBorder="1" applyAlignment="1" applyProtection="1">
      <alignment horizontal="right" vertical="center" indent="1"/>
    </xf>
    <xf numFmtId="165" fontId="6" fillId="0" borderId="25" xfId="0" applyNumberFormat="1" applyFont="1" applyFill="1" applyBorder="1" applyAlignment="1" applyProtection="1">
      <alignment vertical="center"/>
    </xf>
    <xf numFmtId="164" fontId="1" fillId="0" borderId="12" xfId="0" applyNumberFormat="1" applyFont="1" applyFill="1" applyBorder="1" applyAlignment="1" applyProtection="1">
      <alignment horizontal="right" vertical="center" indent="1"/>
    </xf>
    <xf numFmtId="0" fontId="0" fillId="14" borderId="0" xfId="0" applyFill="1"/>
    <xf numFmtId="0" fontId="10" fillId="0" borderId="15" xfId="0" applyFont="1" applyFill="1" applyBorder="1" applyAlignment="1" applyProtection="1">
      <alignment horizontal="center" vertical="center"/>
    </xf>
    <xf numFmtId="0" fontId="55" fillId="0" borderId="0" xfId="0" applyFont="1" applyFill="1" applyBorder="1" applyAlignment="1" applyProtection="1"/>
    <xf numFmtId="0" fontId="55" fillId="0" borderId="0" xfId="0" applyFont="1" applyProtection="1"/>
    <xf numFmtId="0" fontId="55" fillId="0" borderId="0" xfId="0" applyFont="1"/>
    <xf numFmtId="0" fontId="56" fillId="0" borderId="0" xfId="0" applyFont="1" applyFill="1" applyBorder="1" applyAlignment="1" applyProtection="1">
      <alignment horizontal="left" indent="3"/>
    </xf>
    <xf numFmtId="0" fontId="55" fillId="0" borderId="0" xfId="0" applyFont="1" applyFill="1" applyBorder="1" applyProtection="1"/>
    <xf numFmtId="165" fontId="55" fillId="0" borderId="0" xfId="0" applyNumberFormat="1" applyFont="1" applyFill="1" applyBorder="1" applyProtection="1"/>
    <xf numFmtId="5" fontId="55" fillId="0" borderId="0" xfId="0" applyNumberFormat="1" applyFont="1" applyFill="1" applyBorder="1" applyProtection="1"/>
    <xf numFmtId="10" fontId="55" fillId="0" borderId="0" xfId="0" applyNumberFormat="1" applyFont="1"/>
    <xf numFmtId="0" fontId="55" fillId="0" borderId="0" xfId="0" applyFont="1" applyBorder="1" applyProtection="1"/>
    <xf numFmtId="165" fontId="55" fillId="0" borderId="0" xfId="0" applyNumberFormat="1" applyFont="1" applyProtection="1"/>
    <xf numFmtId="0" fontId="55" fillId="0" borderId="0" xfId="0" applyFont="1" applyFill="1" applyProtection="1">
      <protection hidden="1"/>
    </xf>
    <xf numFmtId="0" fontId="55" fillId="0" borderId="0" xfId="0" applyFont="1" applyFill="1" applyBorder="1" applyProtection="1">
      <protection hidden="1"/>
    </xf>
    <xf numFmtId="0" fontId="55" fillId="0" borderId="0" xfId="0" applyFont="1" applyFill="1" applyBorder="1" applyAlignment="1" applyProtection="1">
      <alignment horizontal="center" vertical="center"/>
      <protection hidden="1"/>
    </xf>
    <xf numFmtId="0" fontId="55" fillId="7" borderId="0" xfId="0" applyFont="1" applyFill="1" applyBorder="1" applyAlignment="1" applyProtection="1"/>
    <xf numFmtId="0" fontId="55" fillId="0" borderId="0" xfId="0" applyFont="1" applyFill="1" applyBorder="1"/>
    <xf numFmtId="0" fontId="55" fillId="7" borderId="0" xfId="0" applyFont="1" applyFill="1" applyProtection="1"/>
    <xf numFmtId="0" fontId="55" fillId="0" borderId="0" xfId="0" applyFont="1" applyFill="1"/>
    <xf numFmtId="165" fontId="55" fillId="0" borderId="0" xfId="0" applyNumberFormat="1" applyFont="1" applyFill="1" applyBorder="1"/>
    <xf numFmtId="166" fontId="55" fillId="0" borderId="0" xfId="0" applyNumberFormat="1" applyFont="1" applyFill="1" applyBorder="1"/>
    <xf numFmtId="5" fontId="55" fillId="0" borderId="0" xfId="0" applyNumberFormat="1" applyFont="1" applyFill="1" applyBorder="1"/>
    <xf numFmtId="165" fontId="55" fillId="0" borderId="0" xfId="0" applyNumberFormat="1" applyFont="1"/>
    <xf numFmtId="3" fontId="55" fillId="0" borderId="0" xfId="0" applyNumberFormat="1" applyFont="1"/>
    <xf numFmtId="3" fontId="55" fillId="0" borderId="0" xfId="0" quotePrefix="1" applyNumberFormat="1" applyFont="1"/>
    <xf numFmtId="3" fontId="55" fillId="0" borderId="0" xfId="0" applyNumberFormat="1" applyFont="1" applyFill="1"/>
    <xf numFmtId="3" fontId="0" fillId="0" borderId="0" xfId="0" applyNumberFormat="1"/>
    <xf numFmtId="165" fontId="6" fillId="12" borderId="9" xfId="0" applyNumberFormat="1" applyFont="1" applyFill="1" applyBorder="1" applyAlignment="1" applyProtection="1">
      <alignment vertical="center"/>
    </xf>
    <xf numFmtId="164" fontId="6" fillId="0" borderId="15" xfId="0" applyNumberFormat="1" applyFont="1" applyFill="1" applyBorder="1" applyAlignment="1" applyProtection="1">
      <alignment horizontal="right" vertical="center" indent="1"/>
    </xf>
    <xf numFmtId="165" fontId="7" fillId="0" borderId="0"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vertical="center"/>
    </xf>
    <xf numFmtId="3" fontId="54" fillId="0" borderId="0" xfId="0" applyNumberFormat="1" applyFont="1" applyFill="1" applyBorder="1"/>
    <xf numFmtId="165" fontId="5" fillId="12" borderId="9" xfId="0" applyNumberFormat="1" applyFont="1" applyFill="1" applyBorder="1" applyAlignment="1" applyProtection="1">
      <alignment vertical="center"/>
    </xf>
    <xf numFmtId="165" fontId="5" fillId="0" borderId="12" xfId="0" applyNumberFormat="1" applyFont="1" applyFill="1" applyBorder="1" applyAlignment="1" applyProtection="1">
      <alignment vertical="center"/>
    </xf>
    <xf numFmtId="0" fontId="59" fillId="0" borderId="0" xfId="0" applyFont="1" applyFill="1" applyBorder="1"/>
    <xf numFmtId="0" fontId="7" fillId="7" borderId="6" xfId="0" applyFont="1" applyFill="1" applyBorder="1" applyAlignment="1" applyProtection="1">
      <alignment horizontal="center" vertical="center"/>
    </xf>
    <xf numFmtId="0" fontId="11" fillId="7" borderId="9" xfId="0" applyFont="1" applyFill="1" applyBorder="1" applyAlignment="1" applyProtection="1">
      <alignment vertical="center"/>
    </xf>
    <xf numFmtId="0" fontId="11" fillId="7" borderId="10" xfId="0" applyFont="1" applyFill="1" applyBorder="1" applyAlignment="1" applyProtection="1">
      <alignment vertical="center"/>
    </xf>
    <xf numFmtId="0" fontId="0" fillId="7" borderId="10" xfId="0" applyFill="1" applyBorder="1" applyAlignment="1" applyProtection="1">
      <alignment vertical="center"/>
    </xf>
    <xf numFmtId="0" fontId="0" fillId="7" borderId="9" xfId="0" applyFill="1" applyBorder="1" applyAlignment="1" applyProtection="1">
      <alignment vertical="center"/>
    </xf>
    <xf numFmtId="0" fontId="7" fillId="7" borderId="10" xfId="0" applyFont="1" applyFill="1" applyBorder="1" applyAlignment="1" applyProtection="1">
      <alignment vertical="center"/>
    </xf>
    <xf numFmtId="0" fontId="10" fillId="7" borderId="10" xfId="0" applyFont="1" applyFill="1" applyBorder="1" applyAlignment="1" applyProtection="1">
      <alignment horizontal="center" vertical="center" wrapText="1"/>
    </xf>
    <xf numFmtId="0" fontId="7" fillId="7" borderId="36" xfId="0" applyFont="1" applyFill="1" applyBorder="1" applyProtection="1"/>
    <xf numFmtId="0" fontId="7" fillId="7" borderId="4" xfId="0" applyFont="1" applyFill="1" applyBorder="1" applyAlignment="1" applyProtection="1">
      <alignment vertical="center"/>
    </xf>
    <xf numFmtId="0" fontId="17" fillId="7" borderId="4" xfId="0" applyFont="1" applyFill="1" applyBorder="1" applyAlignment="1" applyProtection="1">
      <alignment horizontal="right" indent="1"/>
    </xf>
    <xf numFmtId="0" fontId="7" fillId="7" borderId="40" xfId="0" applyFont="1" applyFill="1" applyBorder="1" applyProtection="1"/>
    <xf numFmtId="0" fontId="7" fillId="7" borderId="2" xfId="0" applyFont="1" applyFill="1" applyBorder="1" applyAlignment="1" applyProtection="1">
      <alignment vertical="center"/>
    </xf>
    <xf numFmtId="0" fontId="6" fillId="7" borderId="2" xfId="0" applyFont="1" applyFill="1" applyBorder="1" applyAlignment="1" applyProtection="1">
      <alignment vertical="center"/>
    </xf>
    <xf numFmtId="0" fontId="17" fillId="7" borderId="2" xfId="0" applyFont="1" applyFill="1" applyBorder="1" applyAlignment="1" applyProtection="1">
      <alignment horizontal="right" indent="1"/>
    </xf>
    <xf numFmtId="0" fontId="6" fillId="7" borderId="3" xfId="0" applyFont="1" applyFill="1" applyBorder="1" applyAlignment="1" applyProtection="1">
      <alignment vertical="center"/>
    </xf>
    <xf numFmtId="0" fontId="8" fillId="7" borderId="3" xfId="0" applyFont="1" applyFill="1" applyBorder="1" applyAlignment="1" applyProtection="1">
      <alignment horizontal="center" vertical="center"/>
    </xf>
    <xf numFmtId="0" fontId="6" fillId="7" borderId="10" xfId="0" applyFont="1" applyFill="1" applyBorder="1" applyAlignment="1" applyProtection="1">
      <alignment vertical="center"/>
    </xf>
    <xf numFmtId="0" fontId="8" fillId="7" borderId="10" xfId="0" applyFont="1" applyFill="1" applyBorder="1" applyAlignment="1" applyProtection="1">
      <alignment horizontal="right" indent="1"/>
    </xf>
    <xf numFmtId="0" fontId="6" fillId="7" borderId="27" xfId="0" applyFont="1" applyFill="1" applyBorder="1" applyAlignment="1" applyProtection="1">
      <alignment vertical="center"/>
    </xf>
    <xf numFmtId="0" fontId="8" fillId="7" borderId="27" xfId="0" applyFont="1" applyFill="1" applyBorder="1" applyAlignment="1" applyProtection="1">
      <alignment horizontal="center" vertical="center"/>
    </xf>
    <xf numFmtId="0" fontId="1" fillId="7" borderId="0" xfId="0" applyFont="1" applyFill="1" applyBorder="1" applyAlignment="1" applyProtection="1">
      <alignment horizontal="center" vertical="center"/>
    </xf>
    <xf numFmtId="0" fontId="9" fillId="7" borderId="17" xfId="0" applyFont="1" applyFill="1" applyBorder="1" applyAlignment="1" applyProtection="1">
      <alignment horizontal="center"/>
    </xf>
    <xf numFmtId="0" fontId="1" fillId="7" borderId="3" xfId="0" applyFont="1" applyFill="1" applyBorder="1" applyAlignment="1" applyProtection="1">
      <alignment horizontal="center" vertical="center"/>
    </xf>
    <xf numFmtId="0" fontId="6" fillId="7" borderId="25" xfId="0" applyFont="1" applyFill="1" applyBorder="1" applyAlignment="1" applyProtection="1">
      <alignment vertical="center"/>
    </xf>
    <xf numFmtId="0" fontId="7" fillId="7" borderId="6" xfId="0" applyFont="1" applyFill="1" applyBorder="1" applyAlignment="1" applyProtection="1">
      <alignment vertical="center"/>
    </xf>
    <xf numFmtId="0" fontId="6" fillId="7" borderId="6" xfId="0" applyFont="1" applyFill="1" applyBorder="1" applyAlignment="1" applyProtection="1">
      <alignment vertical="center"/>
    </xf>
    <xf numFmtId="0" fontId="8" fillId="7" borderId="6" xfId="0" applyFont="1" applyFill="1" applyBorder="1" applyAlignment="1" applyProtection="1">
      <alignment horizontal="center" vertical="center"/>
    </xf>
    <xf numFmtId="9" fontId="8" fillId="7" borderId="10" xfId="0" quotePrefix="1" applyNumberFormat="1" applyFont="1" applyFill="1" applyBorder="1" applyAlignment="1" applyProtection="1">
      <alignment horizontal="center" vertical="center"/>
    </xf>
    <xf numFmtId="0" fontId="6" fillId="7" borderId="10" xfId="0" applyFont="1" applyFill="1" applyBorder="1" applyProtection="1"/>
    <xf numFmtId="0" fontId="6" fillId="7" borderId="10" xfId="0" applyFont="1" applyFill="1" applyBorder="1" applyAlignment="1" applyProtection="1">
      <alignment horizontal="center" vertical="center"/>
    </xf>
    <xf numFmtId="0" fontId="25" fillId="7" borderId="34" xfId="0" applyFont="1" applyFill="1" applyBorder="1" applyAlignment="1" applyProtection="1">
      <alignment vertical="center"/>
    </xf>
    <xf numFmtId="0" fontId="7" fillId="7" borderId="27" xfId="0" applyFont="1" applyFill="1" applyBorder="1" applyAlignment="1" applyProtection="1">
      <alignment vertical="center"/>
    </xf>
    <xf numFmtId="0" fontId="0" fillId="7" borderId="27" xfId="0" applyFill="1" applyBorder="1" applyAlignment="1" applyProtection="1">
      <alignment vertical="center"/>
    </xf>
    <xf numFmtId="0" fontId="25" fillId="7" borderId="17" xfId="0" applyFont="1" applyFill="1" applyBorder="1" applyAlignment="1" applyProtection="1">
      <alignment vertical="center"/>
    </xf>
    <xf numFmtId="0" fontId="7" fillId="7" borderId="3" xfId="0" applyFont="1" applyFill="1" applyBorder="1" applyAlignment="1" applyProtection="1">
      <alignment vertical="center"/>
    </xf>
    <xf numFmtId="0" fontId="6" fillId="7" borderId="3" xfId="0" applyFont="1" applyFill="1" applyBorder="1" applyAlignment="1" applyProtection="1">
      <alignment horizontal="center" vertical="center"/>
    </xf>
    <xf numFmtId="0" fontId="25" fillId="7" borderId="32" xfId="0" applyFont="1" applyFill="1" applyBorder="1" applyAlignment="1" applyProtection="1">
      <alignment vertical="center"/>
    </xf>
    <xf numFmtId="0" fontId="7" fillId="7" borderId="25" xfId="0" applyFont="1" applyFill="1" applyBorder="1" applyAlignment="1" applyProtection="1">
      <alignment vertical="center"/>
    </xf>
    <xf numFmtId="0" fontId="6" fillId="7" borderId="25" xfId="0" applyFont="1" applyFill="1" applyBorder="1" applyAlignment="1" applyProtection="1">
      <alignment horizontal="center" vertical="center"/>
    </xf>
    <xf numFmtId="0" fontId="25" fillId="7" borderId="7" xfId="0" applyFont="1" applyFill="1" applyBorder="1" applyAlignment="1" applyProtection="1">
      <alignment vertical="center"/>
    </xf>
    <xf numFmtId="0" fontId="6" fillId="7" borderId="8" xfId="0" applyFont="1" applyFill="1" applyBorder="1" applyAlignment="1" applyProtection="1">
      <alignment horizontal="center" vertical="center"/>
    </xf>
    <xf numFmtId="0" fontId="26" fillId="7" borderId="2" xfId="0" applyFont="1" applyFill="1" applyBorder="1" applyAlignment="1" applyProtection="1">
      <alignment horizontal="right"/>
    </xf>
    <xf numFmtId="0" fontId="7" fillId="7" borderId="13" xfId="0" applyFont="1" applyFill="1" applyBorder="1" applyAlignment="1" applyProtection="1">
      <alignment vertical="center"/>
    </xf>
    <xf numFmtId="0" fontId="26" fillId="7" borderId="0" xfId="0" applyFont="1" applyFill="1" applyBorder="1" applyAlignment="1" applyProtection="1">
      <alignment horizontal="right"/>
    </xf>
    <xf numFmtId="0" fontId="11" fillId="7" borderId="5" xfId="0" applyFont="1" applyFill="1" applyBorder="1" applyAlignment="1" applyProtection="1">
      <alignment vertical="center"/>
    </xf>
    <xf numFmtId="0" fontId="11" fillId="7" borderId="6" xfId="0" applyFont="1" applyFill="1" applyBorder="1" applyAlignment="1" applyProtection="1">
      <alignment vertical="center"/>
    </xf>
    <xf numFmtId="0" fontId="0" fillId="7" borderId="6" xfId="0" applyFill="1" applyBorder="1" applyAlignment="1" applyProtection="1">
      <alignment vertical="center"/>
    </xf>
    <xf numFmtId="0" fontId="5" fillId="7" borderId="27" xfId="0" applyFont="1" applyFill="1" applyBorder="1" applyAlignment="1" applyProtection="1">
      <alignment horizontal="right" vertical="center"/>
    </xf>
    <xf numFmtId="0" fontId="7" fillId="7" borderId="17" xfId="0" applyFont="1" applyFill="1" applyBorder="1" applyAlignment="1" applyProtection="1">
      <alignment vertical="center"/>
    </xf>
    <xf numFmtId="0" fontId="10" fillId="7" borderId="3" xfId="0" applyFont="1" applyFill="1" applyBorder="1" applyAlignment="1" applyProtection="1">
      <alignment horizontal="center" vertical="center"/>
    </xf>
    <xf numFmtId="0" fontId="7" fillId="7" borderId="17" xfId="0" applyFont="1" applyFill="1" applyBorder="1" applyProtection="1"/>
    <xf numFmtId="0" fontId="8" fillId="7" borderId="18" xfId="0" applyFont="1" applyFill="1" applyBorder="1" applyAlignment="1" applyProtection="1">
      <alignment horizontal="right" vertical="center"/>
    </xf>
    <xf numFmtId="0" fontId="7" fillId="7" borderId="13" xfId="0" applyFont="1" applyFill="1" applyBorder="1" applyProtection="1"/>
    <xf numFmtId="0" fontId="6" fillId="7" borderId="3" xfId="0" applyFont="1" applyFill="1" applyBorder="1" applyProtection="1"/>
    <xf numFmtId="0" fontId="7" fillId="7" borderId="3" xfId="0" applyFont="1" applyFill="1" applyBorder="1" applyProtection="1"/>
    <xf numFmtId="0" fontId="0" fillId="7" borderId="27" xfId="0" applyFill="1" applyBorder="1" applyProtection="1"/>
    <xf numFmtId="0" fontId="0" fillId="7" borderId="35" xfId="0" applyFill="1" applyBorder="1" applyProtection="1"/>
    <xf numFmtId="0" fontId="10" fillId="7" borderId="2" xfId="0" applyFont="1" applyFill="1" applyBorder="1" applyAlignment="1" applyProtection="1">
      <alignment horizontal="center" vertical="center"/>
    </xf>
    <xf numFmtId="0" fontId="10" fillId="7" borderId="39" xfId="0" applyFont="1" applyFill="1" applyBorder="1" applyAlignment="1" applyProtection="1">
      <alignment horizontal="center" vertical="center" wrapText="1"/>
    </xf>
    <xf numFmtId="0" fontId="2" fillId="7" borderId="5" xfId="0" applyFont="1" applyFill="1" applyBorder="1" applyAlignment="1" applyProtection="1">
      <alignment vertical="center"/>
    </xf>
    <xf numFmtId="0" fontId="5" fillId="7" borderId="6" xfId="0" applyFont="1" applyFill="1" applyBorder="1" applyAlignment="1" applyProtection="1">
      <alignment horizontal="right" vertical="center"/>
    </xf>
    <xf numFmtId="0" fontId="6" fillId="7" borderId="2" xfId="0" applyFont="1" applyFill="1" applyBorder="1" applyProtection="1"/>
    <xf numFmtId="0" fontId="7" fillId="7" borderId="32" xfId="0" applyFont="1" applyFill="1" applyBorder="1" applyProtection="1"/>
    <xf numFmtId="0" fontId="6" fillId="7" borderId="25" xfId="0" applyFont="1" applyFill="1" applyBorder="1" applyProtection="1"/>
    <xf numFmtId="0" fontId="10" fillId="7" borderId="6" xfId="0" applyFont="1" applyFill="1" applyBorder="1" applyAlignment="1" applyProtection="1">
      <alignment horizontal="right" vertical="center"/>
    </xf>
    <xf numFmtId="0" fontId="10" fillId="7" borderId="8" xfId="0" applyFont="1" applyFill="1" applyBorder="1" applyAlignment="1" applyProtection="1">
      <alignment horizontal="center" vertical="center"/>
    </xf>
    <xf numFmtId="0" fontId="13" fillId="7" borderId="5" xfId="0" applyFont="1" applyFill="1" applyBorder="1" applyAlignment="1" applyProtection="1">
      <alignment vertical="center"/>
    </xf>
    <xf numFmtId="0" fontId="0" fillId="7" borderId="6" xfId="0" applyFill="1" applyBorder="1" applyProtection="1"/>
    <xf numFmtId="165" fontId="7" fillId="7" borderId="6" xfId="0" applyNumberFormat="1" applyFont="1" applyFill="1" applyBorder="1" applyAlignment="1" applyProtection="1">
      <alignment vertical="center"/>
    </xf>
    <xf numFmtId="0" fontId="0" fillId="7" borderId="28" xfId="0" applyFill="1" applyBorder="1" applyProtection="1"/>
    <xf numFmtId="0" fontId="33" fillId="7" borderId="7" xfId="0" applyFont="1" applyFill="1" applyBorder="1" applyAlignment="1" applyProtection="1">
      <alignment vertical="center"/>
    </xf>
    <xf numFmtId="0" fontId="19" fillId="7" borderId="0" xfId="0" quotePrefix="1" applyFont="1" applyFill="1" applyBorder="1" applyAlignment="1" applyProtection="1">
      <alignment vertical="center"/>
    </xf>
    <xf numFmtId="0" fontId="0" fillId="7" borderId="8" xfId="0" applyFill="1" applyBorder="1" applyProtection="1"/>
    <xf numFmtId="0" fontId="6" fillId="7" borderId="8" xfId="0" applyFont="1" applyFill="1" applyBorder="1" applyAlignment="1" applyProtection="1">
      <alignment vertical="center"/>
    </xf>
    <xf numFmtId="165" fontId="7" fillId="7" borderId="8" xfId="0" applyNumberFormat="1" applyFont="1" applyFill="1" applyBorder="1" applyAlignment="1" applyProtection="1">
      <alignment vertical="center"/>
    </xf>
    <xf numFmtId="0" fontId="0" fillId="7" borderId="30" xfId="0" applyFill="1" applyBorder="1" applyProtection="1"/>
    <xf numFmtId="0" fontId="0" fillId="0" borderId="15" xfId="0" applyBorder="1" applyAlignment="1" applyProtection="1">
      <alignment vertical="center"/>
    </xf>
    <xf numFmtId="0" fontId="10" fillId="0" borderId="0" xfId="0" applyFont="1" applyBorder="1" applyAlignment="1" applyProtection="1">
      <alignment horizontal="center" vertical="center"/>
    </xf>
    <xf numFmtId="0" fontId="5" fillId="0" borderId="12" xfId="0" applyFont="1" applyBorder="1" applyAlignment="1" applyProtection="1">
      <alignment horizontal="right" vertical="center"/>
    </xf>
    <xf numFmtId="0" fontId="26" fillId="7" borderId="3" xfId="0" applyFont="1" applyFill="1" applyBorder="1" applyAlignment="1" applyProtection="1">
      <alignment horizontal="right"/>
    </xf>
    <xf numFmtId="0" fontId="7" fillId="7" borderId="18" xfId="0" applyFont="1" applyFill="1" applyBorder="1" applyAlignment="1" applyProtection="1">
      <alignment vertical="center"/>
    </xf>
    <xf numFmtId="0" fontId="7" fillId="7" borderId="32" xfId="0" applyFont="1" applyFill="1" applyBorder="1" applyAlignment="1" applyProtection="1">
      <alignment vertical="center"/>
    </xf>
    <xf numFmtId="0" fontId="26" fillId="7" borderId="25" xfId="0" applyFont="1" applyFill="1" applyBorder="1" applyAlignment="1" applyProtection="1">
      <alignment horizontal="right"/>
    </xf>
    <xf numFmtId="0" fontId="7" fillId="7" borderId="33" xfId="0" applyFont="1" applyFill="1" applyBorder="1" applyAlignment="1" applyProtection="1">
      <alignment vertical="center"/>
    </xf>
    <xf numFmtId="0" fontId="23" fillId="7" borderId="4" xfId="0" applyFont="1" applyFill="1" applyBorder="1" applyProtection="1"/>
    <xf numFmtId="0" fontId="0" fillId="7" borderId="4" xfId="0" applyFill="1" applyBorder="1" applyProtection="1"/>
    <xf numFmtId="0" fontId="24" fillId="7" borderId="4" xfId="0" applyFont="1" applyFill="1" applyBorder="1" applyProtection="1"/>
    <xf numFmtId="0" fontId="24" fillId="7" borderId="0" xfId="0" applyFont="1" applyFill="1" applyBorder="1" applyProtection="1"/>
    <xf numFmtId="0" fontId="5" fillId="7" borderId="40" xfId="0" applyFont="1" applyFill="1" applyBorder="1" applyAlignment="1" applyProtection="1">
      <alignment horizontal="center"/>
    </xf>
    <xf numFmtId="0" fontId="8" fillId="7" borderId="2" xfId="0" applyFont="1" applyFill="1" applyBorder="1" applyAlignment="1" applyProtection="1">
      <alignment horizontal="center"/>
    </xf>
    <xf numFmtId="0" fontId="5" fillId="7" borderId="13" xfId="0" applyFont="1" applyFill="1" applyBorder="1" applyAlignment="1" applyProtection="1">
      <alignment horizontal="center"/>
    </xf>
    <xf numFmtId="0" fontId="8" fillId="7" borderId="0" xfId="0" applyFont="1" applyFill="1" applyBorder="1" applyAlignment="1" applyProtection="1">
      <alignment horizontal="center"/>
    </xf>
    <xf numFmtId="0" fontId="16" fillId="7" borderId="39" xfId="0" applyFont="1" applyFill="1" applyBorder="1" applyAlignment="1" applyProtection="1"/>
    <xf numFmtId="0" fontId="0" fillId="7" borderId="6" xfId="0" applyFill="1" applyBorder="1" applyAlignment="1" applyProtection="1"/>
    <xf numFmtId="0" fontId="0" fillId="7" borderId="28" xfId="0" applyFill="1" applyBorder="1" applyAlignment="1" applyProtection="1"/>
    <xf numFmtId="0" fontId="11" fillId="7" borderId="5" xfId="0" applyFont="1" applyFill="1" applyBorder="1" applyProtection="1"/>
    <xf numFmtId="0" fontId="7" fillId="7" borderId="6" xfId="0" applyFont="1" applyFill="1" applyBorder="1" applyProtection="1"/>
    <xf numFmtId="0" fontId="6" fillId="7" borderId="6" xfId="0" applyFont="1" applyFill="1" applyBorder="1" applyAlignment="1" applyProtection="1"/>
    <xf numFmtId="0" fontId="2" fillId="7" borderId="6" xfId="0" applyFont="1" applyFill="1" applyBorder="1" applyAlignment="1" applyProtection="1">
      <alignment vertical="center"/>
    </xf>
    <xf numFmtId="0" fontId="3" fillId="7" borderId="6" xfId="0" applyFont="1" applyFill="1" applyBorder="1" applyAlignment="1" applyProtection="1">
      <alignment vertical="center"/>
    </xf>
    <xf numFmtId="0" fontId="24" fillId="7" borderId="0" xfId="0" applyFont="1" applyFill="1" applyBorder="1" applyAlignment="1" applyProtection="1">
      <alignment vertical="center"/>
    </xf>
    <xf numFmtId="0" fontId="5" fillId="7" borderId="0" xfId="0" applyFont="1" applyFill="1" applyBorder="1" applyAlignment="1" applyProtection="1">
      <alignment horizontal="right" vertical="center" indent="1"/>
    </xf>
    <xf numFmtId="0" fontId="0" fillId="7" borderId="13" xfId="0" applyFill="1" applyBorder="1" applyProtection="1"/>
    <xf numFmtId="0" fontId="5" fillId="7" borderId="0" xfId="0" applyFont="1" applyFill="1" applyBorder="1" applyAlignment="1" applyProtection="1">
      <alignment horizontal="right" vertical="center"/>
    </xf>
    <xf numFmtId="0" fontId="17" fillId="7" borderId="6" xfId="0" applyFont="1" applyFill="1" applyBorder="1" applyAlignment="1" applyProtection="1">
      <alignment vertical="center"/>
    </xf>
    <xf numFmtId="0" fontId="7" fillId="7" borderId="0" xfId="0" applyFont="1" applyFill="1" applyBorder="1" applyAlignment="1" applyProtection="1">
      <alignment horizontal="right" vertical="center" indent="1"/>
    </xf>
    <xf numFmtId="0" fontId="23" fillId="7" borderId="0" xfId="0" applyFont="1" applyFill="1" applyBorder="1" applyProtection="1"/>
    <xf numFmtId="0" fontId="24" fillId="7" borderId="29" xfId="0" applyFont="1" applyFill="1" applyBorder="1" applyProtection="1"/>
    <xf numFmtId="0" fontId="0" fillId="7" borderId="39" xfId="0" applyFill="1" applyBorder="1" applyProtection="1"/>
    <xf numFmtId="0" fontId="8" fillId="7" borderId="4" xfId="0" applyFont="1" applyFill="1" applyBorder="1" applyAlignment="1" applyProtection="1">
      <alignment horizontal="center"/>
    </xf>
    <xf numFmtId="0" fontId="5" fillId="7" borderId="36" xfId="0" applyFont="1" applyFill="1" applyBorder="1" applyAlignment="1" applyProtection="1">
      <alignment horizontal="center"/>
    </xf>
    <xf numFmtId="0" fontId="32" fillId="7" borderId="4" xfId="0" applyFont="1" applyFill="1" applyBorder="1" applyProtection="1"/>
    <xf numFmtId="0" fontId="7" fillId="7" borderId="6" xfId="0" applyFont="1" applyFill="1" applyBorder="1" applyAlignment="1" applyProtection="1">
      <alignment horizontal="right" vertical="center" indent="1"/>
    </xf>
    <xf numFmtId="0" fontId="16" fillId="7" borderId="13" xfId="0" applyFont="1" applyFill="1" applyBorder="1" applyAlignment="1" applyProtection="1">
      <alignment vertical="center"/>
    </xf>
    <xf numFmtId="0" fontId="7" fillId="7" borderId="6" xfId="0" applyFont="1" applyFill="1" applyBorder="1" applyAlignment="1" applyProtection="1">
      <alignment horizontal="right" vertical="center"/>
    </xf>
    <xf numFmtId="0" fontId="23" fillId="7" borderId="10" xfId="0" applyFont="1" applyFill="1" applyBorder="1" applyAlignment="1" applyProtection="1">
      <alignment vertical="center"/>
    </xf>
    <xf numFmtId="0" fontId="23" fillId="7" borderId="28" xfId="0" applyFont="1" applyFill="1" applyBorder="1" applyAlignment="1" applyProtection="1">
      <alignment vertical="center"/>
    </xf>
    <xf numFmtId="0" fontId="17" fillId="7" borderId="29" xfId="0" applyFont="1" applyFill="1" applyBorder="1" applyAlignment="1" applyProtection="1">
      <alignment wrapText="1"/>
    </xf>
    <xf numFmtId="0" fontId="8" fillId="7" borderId="0" xfId="0" applyFont="1" applyFill="1" applyBorder="1" applyAlignment="1" applyProtection="1">
      <alignment vertical="top" wrapText="1"/>
    </xf>
    <xf numFmtId="0" fontId="8" fillId="7" borderId="8" xfId="0" applyFont="1" applyFill="1" applyBorder="1" applyAlignment="1" applyProtection="1">
      <alignment vertical="top" wrapText="1"/>
    </xf>
    <xf numFmtId="165" fontId="7" fillId="0" borderId="5" xfId="0" applyNumberFormat="1" applyFont="1" applyFill="1" applyBorder="1" applyAlignment="1" applyProtection="1">
      <alignment vertical="center"/>
    </xf>
    <xf numFmtId="0" fontId="4" fillId="7" borderId="0" xfId="0" applyFont="1" applyFill="1" applyBorder="1" applyProtection="1"/>
    <xf numFmtId="0" fontId="7" fillId="7" borderId="0" xfId="0" applyFont="1" applyFill="1" applyBorder="1" applyAlignment="1" applyProtection="1">
      <alignment horizontal="left" vertical="center"/>
    </xf>
    <xf numFmtId="0" fontId="7" fillId="7" borderId="41" xfId="0" applyFont="1" applyFill="1" applyBorder="1" applyAlignment="1" applyProtection="1">
      <alignment horizontal="right" vertical="center" indent="1"/>
    </xf>
    <xf numFmtId="0" fontId="13" fillId="7" borderId="0" xfId="0" applyFont="1" applyFill="1" applyBorder="1" applyAlignment="1" applyProtection="1">
      <alignment horizontal="left" vertical="center"/>
    </xf>
    <xf numFmtId="0" fontId="4" fillId="7" borderId="0" xfId="0" applyFont="1" applyFill="1" applyBorder="1" applyAlignment="1" applyProtection="1">
      <alignment vertical="center"/>
    </xf>
    <xf numFmtId="0" fontId="0" fillId="7" borderId="0" xfId="0" applyFill="1" applyBorder="1" applyAlignment="1">
      <alignment wrapText="1"/>
    </xf>
    <xf numFmtId="3" fontId="57" fillId="12" borderId="0" xfId="0" applyNumberFormat="1" applyFont="1" applyFill="1" applyBorder="1" applyAlignment="1" applyProtection="1">
      <alignment horizontal="center" vertical="center"/>
      <protection hidden="1"/>
    </xf>
    <xf numFmtId="0" fontId="55" fillId="12" borderId="0" xfId="0" applyFont="1" applyFill="1" applyProtection="1">
      <protection hidden="1"/>
    </xf>
    <xf numFmtId="0" fontId="36" fillId="12" borderId="0" xfId="0" applyFont="1" applyFill="1" applyBorder="1" applyProtection="1">
      <protection hidden="1"/>
    </xf>
    <xf numFmtId="0" fontId="55" fillId="12" borderId="0" xfId="0" applyFont="1" applyFill="1" applyProtection="1"/>
    <xf numFmtId="0" fontId="1" fillId="7" borderId="25" xfId="0" applyFont="1" applyFill="1" applyBorder="1" applyAlignment="1" applyProtection="1">
      <alignment horizontal="center" vertical="center"/>
    </xf>
    <xf numFmtId="0" fontId="7" fillId="7" borderId="10" xfId="0" applyFont="1" applyFill="1" applyBorder="1" applyProtection="1"/>
    <xf numFmtId="0" fontId="5" fillId="7" borderId="10" xfId="0" applyFont="1" applyFill="1" applyBorder="1" applyAlignment="1" applyProtection="1">
      <alignment horizontal="right" vertical="center"/>
    </xf>
    <xf numFmtId="3" fontId="7" fillId="7" borderId="6" xfId="0" applyNumberFormat="1" applyFont="1" applyFill="1" applyBorder="1" applyAlignment="1" applyProtection="1">
      <alignment vertical="center"/>
    </xf>
    <xf numFmtId="0" fontId="10" fillId="7" borderId="6" xfId="0" applyFont="1" applyFill="1" applyBorder="1" applyAlignment="1" applyProtection="1">
      <alignment horizontal="center" vertical="center" wrapText="1"/>
    </xf>
    <xf numFmtId="3" fontId="7" fillId="7" borderId="15" xfId="0" applyNumberFormat="1" applyFont="1" applyFill="1" applyBorder="1" applyAlignment="1" applyProtection="1">
      <alignment horizontal="right" vertical="center" indent="1"/>
    </xf>
    <xf numFmtId="0" fontId="31" fillId="7" borderId="0" xfId="0" applyFont="1" applyFill="1" applyBorder="1" applyAlignment="1" applyProtection="1">
      <alignment horizontal="left" vertical="center" wrapText="1"/>
    </xf>
    <xf numFmtId="0" fontId="16" fillId="7" borderId="6" xfId="0" applyFont="1" applyFill="1" applyBorder="1" applyAlignment="1" applyProtection="1">
      <alignment vertical="center"/>
    </xf>
    <xf numFmtId="0" fontId="11" fillId="7" borderId="5" xfId="0" applyFont="1" applyFill="1" applyBorder="1" applyAlignment="1" applyProtection="1">
      <alignment vertical="top"/>
    </xf>
    <xf numFmtId="0" fontId="2" fillId="7" borderId="6" xfId="0" applyFont="1" applyFill="1" applyBorder="1" applyAlignment="1" applyProtection="1">
      <alignment vertical="top"/>
    </xf>
    <xf numFmtId="0" fontId="3" fillId="7" borderId="6" xfId="0" applyFont="1" applyFill="1" applyBorder="1" applyAlignment="1" applyProtection="1">
      <alignment vertical="top"/>
    </xf>
    <xf numFmtId="0" fontId="24" fillId="7" borderId="0" xfId="0" applyFont="1" applyFill="1"/>
    <xf numFmtId="0" fontId="7" fillId="7" borderId="29" xfId="0" applyFont="1" applyFill="1" applyBorder="1" applyAlignment="1" applyProtection="1">
      <alignment horizontal="right" vertical="center" indent="1"/>
    </xf>
    <xf numFmtId="3" fontId="5" fillId="7" borderId="0" xfId="0" applyNumberFormat="1" applyFont="1" applyFill="1" applyBorder="1" applyAlignment="1" applyProtection="1">
      <alignment vertical="center"/>
      <protection locked="0"/>
    </xf>
    <xf numFmtId="0" fontId="0" fillId="7" borderId="29" xfId="0" applyFill="1" applyBorder="1" applyProtection="1"/>
    <xf numFmtId="0" fontId="24" fillId="7" borderId="0" xfId="0" applyFont="1" applyFill="1" applyBorder="1"/>
    <xf numFmtId="0" fontId="0" fillId="7" borderId="13" xfId="0" applyFill="1" applyBorder="1" applyAlignment="1" applyProtection="1">
      <alignment vertical="top"/>
    </xf>
    <xf numFmtId="0" fontId="10" fillId="7" borderId="0" xfId="0" applyFont="1" applyFill="1" applyBorder="1" applyAlignment="1" applyProtection="1">
      <alignment horizontal="right" vertical="center" indent="1"/>
    </xf>
    <xf numFmtId="0" fontId="7" fillId="7" borderId="65" xfId="0" applyFont="1" applyFill="1" applyBorder="1" applyAlignment="1" applyProtection="1">
      <alignment vertical="center"/>
    </xf>
    <xf numFmtId="0" fontId="5" fillId="7" borderId="13" xfId="0" applyFont="1" applyFill="1" applyBorder="1" applyAlignment="1" applyProtection="1">
      <alignment horizontal="right" vertical="center" wrapText="1" indent="1"/>
    </xf>
    <xf numFmtId="0" fontId="60" fillId="0" borderId="41" xfId="0" applyFont="1" applyBorder="1" applyAlignment="1" applyProtection="1">
      <alignment vertical="center" wrapText="1"/>
    </xf>
    <xf numFmtId="0" fontId="5" fillId="7" borderId="29" xfId="0" applyFont="1" applyFill="1" applyBorder="1" applyAlignment="1" applyProtection="1">
      <alignment horizontal="right" vertical="center" indent="1"/>
    </xf>
    <xf numFmtId="0" fontId="26" fillId="7" borderId="0" xfId="0" applyFont="1" applyFill="1" applyBorder="1" applyAlignment="1" applyProtection="1">
      <alignment horizontal="right" vertical="center" indent="1"/>
    </xf>
    <xf numFmtId="0" fontId="7" fillId="7" borderId="13" xfId="0" applyFont="1" applyFill="1" applyBorder="1" applyAlignment="1" applyProtection="1">
      <alignment horizontal="right" vertical="center" indent="1"/>
    </xf>
    <xf numFmtId="0" fontId="2" fillId="0" borderId="0" xfId="0" applyFont="1" applyFill="1" applyBorder="1" applyAlignment="1" applyProtection="1">
      <alignment horizontal="center" vertical="center"/>
    </xf>
    <xf numFmtId="0" fontId="0" fillId="7" borderId="0" xfId="0" applyFill="1" applyAlignment="1" applyProtection="1"/>
    <xf numFmtId="0" fontId="5" fillId="7" borderId="0" xfId="0" applyFont="1" applyFill="1" applyBorder="1" applyAlignment="1" applyProtection="1">
      <alignment horizontal="left" vertical="center" indent="1"/>
    </xf>
    <xf numFmtId="0" fontId="2" fillId="7" borderId="0" xfId="0" applyFont="1" applyFill="1" applyBorder="1" applyAlignment="1" applyProtection="1">
      <alignment horizontal="center" vertical="center"/>
      <protection locked="0"/>
    </xf>
    <xf numFmtId="0" fontId="7" fillId="7" borderId="0" xfId="0" applyFont="1" applyFill="1" applyBorder="1" applyAlignment="1" applyProtection="1">
      <alignment horizontal="left" vertical="center" indent="1"/>
    </xf>
    <xf numFmtId="0" fontId="2" fillId="7" borderId="0" xfId="0" applyFont="1" applyFill="1" applyBorder="1" applyAlignment="1" applyProtection="1">
      <alignment horizontal="left" vertical="center" indent="2"/>
    </xf>
    <xf numFmtId="0" fontId="61" fillId="7" borderId="0" xfId="0" applyFont="1" applyFill="1" applyBorder="1" applyAlignment="1" applyProtection="1">
      <alignment horizontal="left" vertical="center" indent="2"/>
    </xf>
    <xf numFmtId="0" fontId="4" fillId="7" borderId="0" xfId="0" applyFont="1" applyFill="1" applyBorder="1" applyAlignment="1" applyProtection="1">
      <alignment horizontal="left" vertical="center" indent="3"/>
    </xf>
    <xf numFmtId="0" fontId="0" fillId="0" borderId="0" xfId="0" applyBorder="1" applyAlignment="1">
      <alignment horizontal="left" vertical="center" wrapText="1"/>
    </xf>
    <xf numFmtId="0" fontId="7" fillId="0" borderId="12" xfId="0" quotePrefix="1" applyFont="1" applyBorder="1" applyAlignment="1" applyProtection="1">
      <alignment horizontal="center" vertical="center"/>
    </xf>
    <xf numFmtId="0" fontId="6" fillId="7" borderId="0" xfId="0" applyFont="1" applyFill="1" applyBorder="1" applyAlignment="1" applyProtection="1">
      <alignment wrapText="1"/>
    </xf>
    <xf numFmtId="0" fontId="0" fillId="7" borderId="0" xfId="0" applyFill="1" applyAlignment="1">
      <alignment wrapText="1"/>
    </xf>
    <xf numFmtId="0" fontId="55" fillId="12" borderId="0" xfId="0" applyFont="1" applyFill="1" applyBorder="1"/>
    <xf numFmtId="0" fontId="10" fillId="0" borderId="6" xfId="0" applyFont="1" applyBorder="1" applyAlignment="1" applyProtection="1">
      <alignment vertical="center"/>
    </xf>
    <xf numFmtId="0" fontId="5" fillId="0" borderId="10" xfId="0" applyFont="1" applyBorder="1" applyAlignment="1" applyProtection="1">
      <alignment horizontal="right" vertical="center" indent="1"/>
    </xf>
    <xf numFmtId="0" fontId="7" fillId="12" borderId="12" xfId="0" applyNumberFormat="1" applyFont="1" applyFill="1" applyBorder="1" applyAlignment="1" applyProtection="1">
      <alignment horizontal="center" vertical="center"/>
    </xf>
    <xf numFmtId="165" fontId="7" fillId="6" borderId="12" xfId="0" applyNumberFormat="1" applyFont="1" applyFill="1" applyBorder="1" applyAlignment="1" applyProtection="1">
      <alignment vertical="center"/>
    </xf>
    <xf numFmtId="165" fontId="28" fillId="7" borderId="12" xfId="0" applyNumberFormat="1" applyFont="1" applyFill="1" applyBorder="1" applyAlignment="1" applyProtection="1">
      <alignment vertical="center"/>
    </xf>
    <xf numFmtId="0" fontId="29" fillId="0" borderId="39" xfId="0" applyFont="1" applyBorder="1" applyAlignment="1" applyProtection="1">
      <alignment horizontal="left" vertical="center" wrapText="1"/>
    </xf>
    <xf numFmtId="165" fontId="0" fillId="0" borderId="0" xfId="0" applyNumberFormat="1"/>
    <xf numFmtId="3" fontId="6" fillId="12" borderId="22" xfId="0" applyNumberFormat="1" applyFont="1" applyFill="1" applyBorder="1" applyAlignment="1" applyProtection="1">
      <alignment vertical="center"/>
    </xf>
    <xf numFmtId="165" fontId="7" fillId="6" borderId="22" xfId="0" applyNumberFormat="1" applyFont="1" applyFill="1" applyBorder="1" applyAlignment="1" applyProtection="1">
      <alignment vertical="center"/>
      <protection locked="0"/>
    </xf>
    <xf numFmtId="3" fontId="6" fillId="12" borderId="16" xfId="0" applyNumberFormat="1" applyFont="1" applyFill="1" applyBorder="1" applyAlignment="1" applyProtection="1">
      <alignment vertical="center"/>
    </xf>
    <xf numFmtId="165" fontId="7" fillId="6" borderId="16" xfId="0" applyNumberFormat="1" applyFont="1" applyFill="1" applyBorder="1" applyAlignment="1" applyProtection="1">
      <alignment vertical="center"/>
      <protection locked="0"/>
    </xf>
    <xf numFmtId="3" fontId="6" fillId="12" borderId="19" xfId="0" applyNumberFormat="1" applyFont="1" applyFill="1" applyBorder="1" applyAlignment="1" applyProtection="1">
      <alignment vertical="center"/>
    </xf>
    <xf numFmtId="165" fontId="7" fillId="6" borderId="19"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horizontal="right" vertical="center" indent="1"/>
    </xf>
    <xf numFmtId="0" fontId="0" fillId="7" borderId="15" xfId="0" applyFill="1" applyBorder="1" applyAlignment="1">
      <alignment vertical="center"/>
    </xf>
    <xf numFmtId="0" fontId="63" fillId="7" borderId="0" xfId="0" applyFont="1" applyFill="1" applyBorder="1" applyAlignment="1" applyProtection="1">
      <alignment horizontal="left" vertical="top" indent="1"/>
    </xf>
    <xf numFmtId="165" fontId="5" fillId="6" borderId="34" xfId="0" applyNumberFormat="1" applyFont="1" applyFill="1" applyBorder="1" applyAlignment="1" applyProtection="1">
      <alignment vertical="center"/>
      <protection locked="0"/>
    </xf>
    <xf numFmtId="165" fontId="5" fillId="6" borderId="17" xfId="0" applyNumberFormat="1" applyFont="1" applyFill="1" applyBorder="1" applyAlignment="1" applyProtection="1">
      <alignment vertical="center"/>
      <protection locked="0"/>
    </xf>
    <xf numFmtId="165" fontId="5" fillId="0" borderId="19" xfId="0" applyNumberFormat="1" applyFont="1" applyFill="1" applyBorder="1" applyAlignment="1" applyProtection="1">
      <alignment vertical="center"/>
    </xf>
    <xf numFmtId="0" fontId="57" fillId="0" borderId="0" xfId="0" applyFont="1" applyFill="1" applyBorder="1" applyProtection="1">
      <protection hidden="1"/>
    </xf>
    <xf numFmtId="0" fontId="2" fillId="0" borderId="0" xfId="0" applyNumberFormat="1" applyFont="1" applyFill="1" applyBorder="1" applyAlignment="1" applyProtection="1">
      <alignment horizontal="center" vertical="center"/>
    </xf>
    <xf numFmtId="0" fontId="56" fillId="12" borderId="0" xfId="0" applyFont="1" applyFill="1" applyProtection="1">
      <protection hidden="1"/>
    </xf>
    <xf numFmtId="0" fontId="4" fillId="12" borderId="12" xfId="0" applyFont="1" applyFill="1" applyBorder="1" applyAlignment="1" applyProtection="1">
      <alignment horizontal="center" vertical="center"/>
    </xf>
    <xf numFmtId="0" fontId="3" fillId="7" borderId="0" xfId="0" applyFont="1" applyFill="1" applyBorder="1" applyAlignment="1" applyProtection="1">
      <alignment vertical="top"/>
    </xf>
    <xf numFmtId="0" fontId="10" fillId="7" borderId="13" xfId="0" applyFont="1" applyFill="1" applyBorder="1" applyAlignment="1" applyProtection="1">
      <alignment horizontal="left" vertical="top" indent="1"/>
    </xf>
    <xf numFmtId="0" fontId="31" fillId="7" borderId="13" xfId="0" applyFont="1" applyFill="1" applyBorder="1" applyAlignment="1" applyProtection="1">
      <alignment horizontal="left" vertical="top" indent="1"/>
    </xf>
    <xf numFmtId="0" fontId="17" fillId="7" borderId="36" xfId="0" applyFont="1" applyFill="1" applyBorder="1" applyAlignment="1">
      <alignment horizontal="right" vertical="center" wrapText="1" indent="1"/>
    </xf>
    <xf numFmtId="0" fontId="17" fillId="7" borderId="4" xfId="0" applyFont="1" applyFill="1" applyBorder="1" applyAlignment="1">
      <alignment horizontal="right" vertical="center" wrapText="1" indent="1"/>
    </xf>
    <xf numFmtId="0" fontId="23" fillId="7" borderId="0" xfId="0" applyFont="1" applyFill="1" applyBorder="1" applyAlignment="1" applyProtection="1">
      <alignment vertical="center"/>
    </xf>
    <xf numFmtId="0" fontId="6" fillId="0" borderId="0" xfId="0" applyFont="1" applyAlignment="1">
      <alignment horizontal="left" vertical="center" wrapText="1" indent="1"/>
    </xf>
    <xf numFmtId="0" fontId="4" fillId="7" borderId="0" xfId="0" applyFont="1" applyFill="1" applyBorder="1" applyAlignment="1" applyProtection="1">
      <alignment horizontal="center"/>
    </xf>
    <xf numFmtId="0" fontId="14" fillId="7" borderId="0" xfId="0" applyFont="1" applyFill="1" applyAlignment="1" applyProtection="1">
      <alignment horizontal="center"/>
    </xf>
    <xf numFmtId="0" fontId="6" fillId="7" borderId="0" xfId="0" applyFont="1" applyFill="1" applyAlignment="1">
      <alignment horizontal="left" vertical="center" wrapText="1" indent="1"/>
    </xf>
    <xf numFmtId="0" fontId="65" fillId="7" borderId="0" xfId="0" applyFont="1" applyFill="1" applyBorder="1" applyAlignment="1" applyProtection="1">
      <alignment horizontal="left" vertical="top" indent="1"/>
    </xf>
    <xf numFmtId="0" fontId="5" fillId="7" borderId="0" xfId="0" applyFont="1" applyFill="1" applyAlignment="1">
      <alignment horizontal="left" vertical="top" wrapText="1" indent="3"/>
    </xf>
    <xf numFmtId="0" fontId="17" fillId="7" borderId="0" xfId="0" applyFont="1" applyFill="1" applyBorder="1" applyAlignment="1" applyProtection="1">
      <alignment horizontal="left" vertical="top" indent="1"/>
    </xf>
    <xf numFmtId="0" fontId="8" fillId="0" borderId="1" xfId="0" applyFont="1" applyFill="1" applyBorder="1"/>
    <xf numFmtId="0" fontId="1" fillId="0" borderId="1" xfId="0" applyFont="1" applyFill="1" applyBorder="1"/>
    <xf numFmtId="0" fontId="8" fillId="16" borderId="1" xfId="0" applyFont="1" applyFill="1" applyBorder="1"/>
    <xf numFmtId="0" fontId="1" fillId="16" borderId="1" xfId="0" applyFont="1" applyFill="1" applyBorder="1"/>
    <xf numFmtId="0" fontId="0" fillId="16" borderId="0" xfId="0" applyFill="1"/>
    <xf numFmtId="168" fontId="0" fillId="0" borderId="0" xfId="0" applyNumberFormat="1"/>
    <xf numFmtId="0" fontId="55" fillId="0" borderId="0" xfId="0" quotePrefix="1" applyFont="1" applyFill="1" applyProtection="1">
      <protection hidden="1"/>
    </xf>
    <xf numFmtId="0" fontId="8" fillId="0" borderId="0" xfId="0" applyFont="1" applyFill="1" applyBorder="1"/>
    <xf numFmtId="0" fontId="1" fillId="0" borderId="0" xfId="0" applyFont="1" applyFill="1" applyBorder="1"/>
    <xf numFmtId="0" fontId="47" fillId="12" borderId="12" xfId="0" applyFont="1" applyFill="1" applyBorder="1" applyProtection="1">
      <protection hidden="1"/>
    </xf>
    <xf numFmtId="0" fontId="5" fillId="12" borderId="12" xfId="0" applyNumberFormat="1" applyFont="1" applyFill="1" applyBorder="1" applyAlignment="1" applyProtection="1">
      <alignment horizontal="center" vertical="center"/>
    </xf>
    <xf numFmtId="3" fontId="5" fillId="12" borderId="12" xfId="0" applyNumberFormat="1" applyFont="1" applyFill="1" applyBorder="1" applyAlignment="1" applyProtection="1">
      <alignment horizontal="center" vertical="center"/>
    </xf>
    <xf numFmtId="0" fontId="0" fillId="7" borderId="0" xfId="0" applyFill="1" applyBorder="1" applyAlignment="1" applyProtection="1">
      <alignment horizontal="center"/>
    </xf>
    <xf numFmtId="9" fontId="5" fillId="6" borderId="12" xfId="0" applyNumberFormat="1" applyFont="1" applyFill="1" applyBorder="1" applyAlignment="1" applyProtection="1">
      <alignment horizontal="center" vertical="center"/>
      <protection locked="0"/>
    </xf>
    <xf numFmtId="0" fontId="5" fillId="7" borderId="28" xfId="0" applyFont="1" applyFill="1" applyBorder="1" applyAlignment="1" applyProtection="1">
      <alignment horizontal="right" vertical="center" indent="1"/>
    </xf>
    <xf numFmtId="0" fontId="24" fillId="7" borderId="28" xfId="0" applyFont="1" applyFill="1" applyBorder="1" applyProtection="1"/>
    <xf numFmtId="0" fontId="7" fillId="0" borderId="44" xfId="0" applyFont="1" applyBorder="1" applyAlignment="1" applyProtection="1">
      <alignment horizontal="right" vertical="center" indent="1"/>
    </xf>
    <xf numFmtId="0" fontId="23" fillId="7" borderId="28" xfId="0" applyFont="1" applyFill="1" applyBorder="1" applyProtection="1"/>
    <xf numFmtId="0" fontId="0" fillId="0" borderId="28" xfId="0" applyBorder="1" applyAlignment="1" applyProtection="1"/>
    <xf numFmtId="0" fontId="24" fillId="0" borderId="37" xfId="0" applyFont="1" applyFill="1" applyBorder="1" applyAlignment="1" applyProtection="1">
      <alignment vertical="center"/>
    </xf>
    <xf numFmtId="0" fontId="66" fillId="0" borderId="0" xfId="0" applyFont="1" applyProtection="1"/>
    <xf numFmtId="0" fontId="0" fillId="7" borderId="10" xfId="0" applyFill="1" applyBorder="1" applyProtection="1"/>
    <xf numFmtId="0" fontId="0" fillId="7" borderId="15" xfId="0" applyFill="1" applyBorder="1" applyProtection="1"/>
    <xf numFmtId="0" fontId="11" fillId="13" borderId="12" xfId="0" applyFont="1" applyFill="1" applyBorder="1" applyAlignment="1" applyProtection="1">
      <alignment horizontal="center" vertical="center"/>
      <protection locked="0"/>
    </xf>
    <xf numFmtId="0" fontId="11" fillId="19" borderId="8" xfId="0" applyFont="1" applyFill="1" applyBorder="1" applyAlignment="1" applyProtection="1">
      <alignment vertical="center"/>
    </xf>
    <xf numFmtId="0" fontId="0" fillId="19" borderId="8" xfId="0" applyFill="1" applyBorder="1" applyProtection="1"/>
    <xf numFmtId="0" fontId="4" fillId="19" borderId="8" xfId="0" applyFont="1" applyFill="1" applyBorder="1" applyAlignment="1" applyProtection="1">
      <alignment vertical="center"/>
    </xf>
    <xf numFmtId="0" fontId="0" fillId="7" borderId="0" xfId="0" applyFill="1" applyAlignment="1">
      <alignment horizontal="right" wrapText="1" indent="1"/>
    </xf>
    <xf numFmtId="0" fontId="0" fillId="7" borderId="0" xfId="0" applyFill="1" applyBorder="1" applyAlignment="1">
      <alignment vertical="center"/>
    </xf>
    <xf numFmtId="0" fontId="5" fillId="17" borderId="0" xfId="0" applyFont="1" applyFill="1" applyBorder="1" applyAlignment="1" applyProtection="1">
      <alignment vertical="center"/>
      <protection locked="0"/>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0" fillId="7" borderId="13" xfId="0" applyFill="1" applyBorder="1"/>
    <xf numFmtId="0" fontId="50" fillId="0" borderId="0" xfId="0" applyFont="1" applyFill="1" applyBorder="1" applyAlignment="1" applyProtection="1">
      <protection hidden="1"/>
    </xf>
    <xf numFmtId="0" fontId="1" fillId="7" borderId="0" xfId="0" applyFont="1" applyFill="1" applyAlignment="1">
      <alignment horizontal="left" vertical="center" indent="1"/>
    </xf>
    <xf numFmtId="3" fontId="6" fillId="12" borderId="22" xfId="0" applyNumberFormat="1" applyFont="1" applyFill="1" applyBorder="1" applyAlignment="1" applyProtection="1">
      <alignment horizontal="left" vertical="center" indent="1"/>
    </xf>
    <xf numFmtId="3" fontId="6" fillId="12" borderId="16" xfId="0" applyNumberFormat="1" applyFont="1" applyFill="1" applyBorder="1" applyAlignment="1" applyProtection="1">
      <alignment horizontal="left" vertical="center" indent="1"/>
    </xf>
    <xf numFmtId="3" fontId="6" fillId="12" borderId="19" xfId="0" applyNumberFormat="1" applyFont="1" applyFill="1" applyBorder="1" applyAlignment="1" applyProtection="1">
      <alignment horizontal="left" vertical="center" indent="1"/>
    </xf>
    <xf numFmtId="0" fontId="7" fillId="7" borderId="4" xfId="0" applyFont="1" applyFill="1" applyBorder="1" applyProtection="1"/>
    <xf numFmtId="0" fontId="17" fillId="7" borderId="4" xfId="0" applyFont="1" applyFill="1" applyBorder="1" applyAlignment="1" applyProtection="1">
      <alignment horizontal="right" vertical="center"/>
    </xf>
    <xf numFmtId="0" fontId="1" fillId="7" borderId="0" xfId="0" applyFont="1" applyFill="1" applyBorder="1" applyAlignment="1" applyProtection="1">
      <alignment horizontal="left" vertical="top"/>
    </xf>
    <xf numFmtId="0" fontId="1" fillId="7" borderId="34" xfId="0" applyFont="1" applyFill="1" applyBorder="1" applyProtection="1"/>
    <xf numFmtId="0" fontId="5" fillId="20" borderId="8" xfId="0" applyFont="1" applyFill="1" applyBorder="1" applyAlignment="1" applyProtection="1">
      <alignment horizontal="center" vertical="center"/>
    </xf>
    <xf numFmtId="0" fontId="0" fillId="19" borderId="8" xfId="0" applyFill="1" applyBorder="1" applyAlignment="1" applyProtection="1"/>
    <xf numFmtId="0" fontId="7" fillId="7" borderId="5" xfId="0" applyFont="1" applyFill="1" applyBorder="1" applyAlignment="1" applyProtection="1">
      <alignment horizontal="center" vertical="center"/>
    </xf>
    <xf numFmtId="0" fontId="0" fillId="7" borderId="0" xfId="0" applyFill="1" applyAlignment="1" applyProtection="1">
      <alignment horizontal="right" wrapText="1" indent="1"/>
    </xf>
    <xf numFmtId="0" fontId="5" fillId="17" borderId="0" xfId="0" applyFont="1" applyFill="1" applyBorder="1" applyAlignment="1" applyProtection="1">
      <alignment vertical="center"/>
    </xf>
    <xf numFmtId="0" fontId="0" fillId="7" borderId="15" xfId="0" applyFill="1" applyBorder="1" applyAlignment="1" applyProtection="1">
      <alignment vertical="center"/>
    </xf>
    <xf numFmtId="0" fontId="24" fillId="7" borderId="0" xfId="0" applyFont="1" applyFill="1" applyProtection="1"/>
    <xf numFmtId="0" fontId="24" fillId="0" borderId="0" xfId="0" applyFont="1" applyProtection="1"/>
    <xf numFmtId="0" fontId="1" fillId="7" borderId="0" xfId="0" applyFont="1" applyFill="1" applyAlignment="1" applyProtection="1">
      <alignment horizontal="left" indent="1"/>
    </xf>
    <xf numFmtId="3" fontId="5" fillId="7" borderId="0" xfId="0" applyNumberFormat="1" applyFont="1" applyFill="1" applyBorder="1" applyAlignment="1" applyProtection="1">
      <alignment vertical="center"/>
    </xf>
    <xf numFmtId="0" fontId="17" fillId="7" borderId="36" xfId="0" applyFont="1" applyFill="1" applyBorder="1" applyAlignment="1" applyProtection="1">
      <alignment horizontal="right" vertical="center" wrapText="1" indent="1"/>
    </xf>
    <xf numFmtId="0" fontId="17" fillId="7" borderId="4" xfId="0" applyFont="1" applyFill="1" applyBorder="1" applyAlignment="1" applyProtection="1">
      <alignment horizontal="right" vertical="center" wrapText="1" indent="1"/>
    </xf>
    <xf numFmtId="0" fontId="1" fillId="7" borderId="0" xfId="0" applyFont="1" applyFill="1" applyAlignment="1" applyProtection="1">
      <alignment horizontal="left" vertical="center" indent="1"/>
    </xf>
    <xf numFmtId="0" fontId="24" fillId="7" borderId="13" xfId="0" applyFont="1" applyFill="1" applyBorder="1" applyProtection="1"/>
    <xf numFmtId="10" fontId="7" fillId="0" borderId="31" xfId="0" applyNumberFormat="1" applyFont="1" applyFill="1" applyBorder="1" applyAlignment="1" applyProtection="1">
      <alignment vertical="center"/>
    </xf>
    <xf numFmtId="0" fontId="55" fillId="0" borderId="9" xfId="0" applyFont="1" applyBorder="1" applyProtection="1"/>
    <xf numFmtId="0" fontId="2" fillId="7" borderId="0" xfId="0" applyFont="1" applyFill="1" applyBorder="1" applyAlignment="1" applyProtection="1">
      <alignment horizontal="right" vertical="center" wrapText="1"/>
    </xf>
    <xf numFmtId="0" fontId="11" fillId="0" borderId="26" xfId="0" applyFont="1" applyBorder="1" applyAlignment="1" applyProtection="1">
      <alignment vertical="center"/>
    </xf>
    <xf numFmtId="0" fontId="0" fillId="7" borderId="38" xfId="0" applyFill="1" applyBorder="1" applyProtection="1"/>
    <xf numFmtId="0" fontId="2" fillId="7" borderId="10" xfId="0" applyFont="1" applyFill="1" applyBorder="1" applyProtection="1"/>
    <xf numFmtId="165" fontId="7" fillId="7" borderId="5" xfId="0" applyNumberFormat="1" applyFont="1" applyFill="1" applyBorder="1" applyAlignment="1" applyProtection="1">
      <alignment horizontal="center"/>
    </xf>
    <xf numFmtId="165" fontId="7" fillId="7" borderId="14" xfId="0" applyNumberFormat="1" applyFont="1" applyFill="1" applyBorder="1" applyAlignment="1" applyProtection="1">
      <alignment horizontal="center"/>
    </xf>
    <xf numFmtId="0" fontId="0" fillId="0" borderId="5" xfId="0" applyFill="1" applyBorder="1" applyAlignment="1" applyProtection="1"/>
    <xf numFmtId="0" fontId="7" fillId="7" borderId="9" xfId="0" applyFont="1" applyFill="1" applyBorder="1" applyAlignment="1" applyProtection="1">
      <alignment horizontal="left" vertical="center"/>
    </xf>
    <xf numFmtId="165" fontId="5" fillId="12" borderId="12" xfId="0" applyNumberFormat="1" applyFont="1" applyFill="1" applyBorder="1" applyAlignment="1" applyProtection="1">
      <alignment vertical="center"/>
    </xf>
    <xf numFmtId="0" fontId="19" fillId="7" borderId="7" xfId="0" applyFont="1" applyFill="1" applyBorder="1" applyAlignment="1" applyProtection="1">
      <alignment horizontal="center" vertical="center"/>
    </xf>
    <xf numFmtId="0" fontId="0" fillId="7" borderId="8" xfId="0" applyFill="1" applyBorder="1" applyAlignment="1" applyProtection="1">
      <alignment horizontal="center" vertical="center"/>
    </xf>
    <xf numFmtId="0" fontId="0" fillId="7" borderId="30" xfId="0" applyFill="1" applyBorder="1" applyAlignment="1" applyProtection="1">
      <alignment horizontal="center" vertical="center"/>
    </xf>
    <xf numFmtId="0" fontId="9" fillId="7" borderId="13" xfId="0" applyFont="1" applyFill="1" applyBorder="1" applyAlignment="1" applyProtection="1">
      <alignment horizontal="left" vertical="center"/>
    </xf>
    <xf numFmtId="0" fontId="9" fillId="7" borderId="0" xfId="0" applyFont="1" applyFill="1" applyBorder="1" applyAlignment="1" applyProtection="1">
      <alignment vertical="center"/>
    </xf>
    <xf numFmtId="165" fontId="7" fillId="0" borderId="14" xfId="0" applyNumberFormat="1" applyFont="1" applyFill="1" applyBorder="1" applyAlignment="1" applyProtection="1">
      <alignment vertical="center"/>
    </xf>
    <xf numFmtId="0" fontId="7" fillId="7" borderId="9" xfId="0" applyFont="1" applyFill="1" applyBorder="1" applyAlignment="1" applyProtection="1">
      <alignment horizontal="left" indent="1"/>
    </xf>
    <xf numFmtId="0" fontId="5" fillId="7" borderId="10" xfId="0" applyFont="1" applyFill="1" applyBorder="1" applyAlignment="1" applyProtection="1">
      <alignment horizontal="left" indent="3"/>
    </xf>
    <xf numFmtId="0" fontId="5" fillId="7" borderId="10" xfId="0" applyFont="1" applyFill="1" applyBorder="1" applyAlignment="1" applyProtection="1">
      <alignment horizontal="left" indent="4"/>
    </xf>
    <xf numFmtId="0" fontId="7" fillId="7" borderId="34" xfId="0" applyFont="1" applyFill="1" applyBorder="1" applyAlignment="1" applyProtection="1">
      <alignment horizontal="left"/>
    </xf>
    <xf numFmtId="0" fontId="5" fillId="7" borderId="27" xfId="0" applyFont="1" applyFill="1" applyBorder="1" applyAlignment="1" applyProtection="1">
      <alignment horizontal="left" indent="4"/>
    </xf>
    <xf numFmtId="0" fontId="7" fillId="7" borderId="17" xfId="0" applyFont="1" applyFill="1" applyBorder="1" applyAlignment="1" applyProtection="1">
      <alignment horizontal="left"/>
    </xf>
    <xf numFmtId="0" fontId="5" fillId="7" borderId="3" xfId="0" applyFont="1" applyFill="1" applyBorder="1" applyAlignment="1" applyProtection="1">
      <alignment horizontal="left" indent="4"/>
    </xf>
    <xf numFmtId="0" fontId="7" fillId="7" borderId="32" xfId="0" applyFont="1" applyFill="1" applyBorder="1" applyAlignment="1" applyProtection="1">
      <alignment horizontal="left"/>
    </xf>
    <xf numFmtId="0" fontId="5" fillId="7" borderId="25" xfId="0" applyFont="1" applyFill="1" applyBorder="1" applyAlignment="1" applyProtection="1">
      <alignment horizontal="left" indent="4"/>
    </xf>
    <xf numFmtId="0" fontId="9" fillId="7" borderId="9" xfId="0" applyFont="1" applyFill="1" applyBorder="1" applyAlignment="1" applyProtection="1">
      <alignment horizontal="left" vertical="center" indent="1"/>
    </xf>
    <xf numFmtId="0" fontId="7" fillId="7" borderId="10" xfId="0" applyFont="1" applyFill="1" applyBorder="1" applyAlignment="1" applyProtection="1">
      <alignment horizontal="left" vertical="center"/>
    </xf>
    <xf numFmtId="0" fontId="26" fillId="7" borderId="10" xfId="0" applyFont="1" applyFill="1" applyBorder="1" applyAlignment="1" applyProtection="1">
      <alignment horizontal="left" vertical="center"/>
    </xf>
    <xf numFmtId="0" fontId="29" fillId="7" borderId="10" xfId="0" applyFont="1" applyFill="1" applyBorder="1" applyAlignment="1" applyProtection="1">
      <alignment horizontal="center"/>
    </xf>
    <xf numFmtId="0" fontId="29" fillId="7" borderId="15" xfId="0" applyFont="1" applyFill="1" applyBorder="1" applyAlignment="1" applyProtection="1">
      <alignment horizontal="center"/>
    </xf>
    <xf numFmtId="165" fontId="7" fillId="7" borderId="0" xfId="0" applyNumberFormat="1" applyFont="1" applyFill="1" applyBorder="1" applyProtection="1"/>
    <xf numFmtId="0" fontId="29" fillId="7" borderId="0" xfId="0" applyFont="1" applyFill="1" applyBorder="1" applyAlignment="1" applyProtection="1">
      <alignment horizontal="left" indent="1"/>
    </xf>
    <xf numFmtId="0" fontId="29" fillId="7" borderId="0" xfId="0" applyFont="1" applyFill="1" applyBorder="1" applyAlignment="1" applyProtection="1">
      <alignment horizontal="center"/>
    </xf>
    <xf numFmtId="0" fontId="11" fillId="7" borderId="26" xfId="0" applyFont="1" applyFill="1" applyBorder="1" applyAlignment="1" applyProtection="1">
      <alignment vertical="center"/>
    </xf>
    <xf numFmtId="3" fontId="13" fillId="12" borderId="9" xfId="0" applyNumberFormat="1" applyFont="1" applyFill="1" applyBorder="1" applyAlignment="1" applyProtection="1">
      <alignment horizontal="center" vertical="center"/>
    </xf>
    <xf numFmtId="0" fontId="14" fillId="7" borderId="6" xfId="0" applyFont="1" applyFill="1" applyBorder="1" applyAlignment="1" applyProtection="1">
      <alignment vertical="center" wrapText="1"/>
    </xf>
    <xf numFmtId="0" fontId="14" fillId="7" borderId="6" xfId="0" applyFont="1" applyFill="1" applyBorder="1" applyAlignment="1" applyProtection="1">
      <alignment wrapText="1"/>
    </xf>
    <xf numFmtId="0" fontId="0" fillId="0" borderId="6" xfId="0" applyBorder="1" applyProtection="1"/>
    <xf numFmtId="0" fontId="10" fillId="7" borderId="0" xfId="0" applyFont="1" applyFill="1" applyBorder="1" applyAlignment="1" applyProtection="1">
      <alignment horizontal="center" vertical="center" wrapText="1"/>
    </xf>
    <xf numFmtId="0" fontId="31" fillId="7" borderId="10" xfId="0" applyFont="1" applyFill="1" applyBorder="1" applyAlignment="1" applyProtection="1">
      <alignment horizontal="left" vertical="top" wrapText="1"/>
    </xf>
    <xf numFmtId="0" fontId="0" fillId="0" borderId="10" xfId="0" applyBorder="1" applyAlignment="1" applyProtection="1">
      <alignment horizontal="left" vertical="top" wrapText="1"/>
    </xf>
    <xf numFmtId="0" fontId="5" fillId="7" borderId="6" xfId="0" applyFont="1" applyFill="1" applyBorder="1" applyAlignment="1" applyProtection="1">
      <alignment horizontal="left" vertical="center" indent="1"/>
    </xf>
    <xf numFmtId="0" fontId="29" fillId="7" borderId="0" xfId="0" applyFont="1" applyFill="1" applyBorder="1" applyAlignment="1" applyProtection="1">
      <alignment horizontal="left" wrapText="1"/>
    </xf>
    <xf numFmtId="0" fontId="4" fillId="7" borderId="5" xfId="0" applyFont="1" applyFill="1" applyBorder="1" applyAlignment="1" applyProtection="1">
      <alignment horizontal="right" vertical="center"/>
    </xf>
    <xf numFmtId="0" fontId="4" fillId="7" borderId="28" xfId="0" applyFont="1" applyFill="1" applyBorder="1" applyAlignment="1" applyProtection="1">
      <alignment horizontal="left" vertical="center" indent="1"/>
    </xf>
    <xf numFmtId="0" fontId="4" fillId="7" borderId="13" xfId="0" applyFont="1" applyFill="1" applyBorder="1" applyAlignment="1" applyProtection="1">
      <alignment horizontal="right" vertical="center"/>
    </xf>
    <xf numFmtId="0" fontId="4" fillId="7" borderId="29" xfId="0" applyFont="1" applyFill="1" applyBorder="1" applyAlignment="1" applyProtection="1">
      <alignment horizontal="left" vertical="center" indent="1"/>
    </xf>
    <xf numFmtId="0" fontId="4" fillId="7" borderId="7" xfId="0" applyFont="1" applyFill="1" applyBorder="1" applyAlignment="1" applyProtection="1">
      <alignment horizontal="right" vertical="center"/>
    </xf>
    <xf numFmtId="0" fontId="4" fillId="7" borderId="30" xfId="0" applyFont="1" applyFill="1" applyBorder="1" applyAlignment="1" applyProtection="1">
      <alignment horizontal="left" vertical="center" indent="1"/>
    </xf>
    <xf numFmtId="0" fontId="31" fillId="7" borderId="10" xfId="0" applyFont="1" applyFill="1" applyBorder="1" applyAlignment="1" applyProtection="1">
      <alignment horizontal="left" vertical="center" wrapText="1"/>
    </xf>
    <xf numFmtId="0" fontId="29" fillId="7" borderId="10" xfId="0" applyFont="1" applyFill="1" applyBorder="1" applyAlignment="1" applyProtection="1">
      <alignment horizontal="left" wrapText="1"/>
    </xf>
    <xf numFmtId="0" fontId="0" fillId="7" borderId="10" xfId="0" applyFill="1" applyBorder="1" applyAlignment="1" applyProtection="1">
      <alignment wrapText="1"/>
    </xf>
    <xf numFmtId="165" fontId="7" fillId="7" borderId="10" xfId="0" applyNumberFormat="1" applyFont="1" applyFill="1" applyBorder="1" applyAlignment="1" applyProtection="1">
      <alignment vertical="center"/>
    </xf>
    <xf numFmtId="0" fontId="55" fillId="7" borderId="0" xfId="0" applyFont="1" applyFill="1" applyAlignment="1" applyProtection="1">
      <alignment horizontal="left" vertical="center" indent="4"/>
    </xf>
    <xf numFmtId="0" fontId="55" fillId="7" borderId="0" xfId="0" applyFont="1" applyFill="1" applyBorder="1" applyAlignment="1" applyProtection="1">
      <alignment horizontal="left" vertical="center" indent="4"/>
    </xf>
    <xf numFmtId="0" fontId="15" fillId="7" borderId="8" xfId="0" quotePrefix="1" applyFont="1" applyFill="1" applyBorder="1" applyAlignment="1" applyProtection="1">
      <alignment vertical="center"/>
    </xf>
    <xf numFmtId="0" fontId="58" fillId="7" borderId="61" xfId="0" applyFont="1" applyFill="1" applyBorder="1" applyAlignment="1" applyProtection="1">
      <alignment horizontal="left" vertical="center"/>
    </xf>
    <xf numFmtId="0" fontId="58" fillId="0" borderId="62" xfId="0" applyFont="1" applyBorder="1" applyProtection="1"/>
    <xf numFmtId="5" fontId="58" fillId="12" borderId="62" xfId="0" applyNumberFormat="1" applyFont="1" applyFill="1" applyBorder="1" applyAlignment="1" applyProtection="1">
      <alignment horizontal="right" vertical="center"/>
    </xf>
    <xf numFmtId="0" fontId="58" fillId="7" borderId="57" xfId="0" applyFont="1" applyFill="1" applyBorder="1" applyAlignment="1" applyProtection="1">
      <alignment horizontal="left" vertical="center"/>
    </xf>
    <xf numFmtId="0" fontId="58" fillId="0" borderId="58" xfId="0" applyFont="1" applyBorder="1" applyProtection="1"/>
    <xf numFmtId="5" fontId="58" fillId="12" borderId="58" xfId="0" applyNumberFormat="1" applyFont="1" applyFill="1" applyBorder="1" applyAlignment="1" applyProtection="1">
      <alignment horizontal="right" vertical="center"/>
    </xf>
    <xf numFmtId="0" fontId="58" fillId="7" borderId="55" xfId="0" applyFont="1" applyFill="1" applyBorder="1" applyAlignment="1" applyProtection="1">
      <alignment horizontal="left" vertical="center"/>
    </xf>
    <xf numFmtId="0" fontId="58" fillId="0" borderId="56" xfId="0" applyFont="1" applyBorder="1" applyProtection="1"/>
    <xf numFmtId="5" fontId="58" fillId="12" borderId="56" xfId="0" applyNumberFormat="1" applyFont="1" applyFill="1" applyBorder="1" applyAlignment="1" applyProtection="1">
      <alignment horizontal="right" vertical="center"/>
    </xf>
    <xf numFmtId="0" fontId="58" fillId="7" borderId="50" xfId="0" applyFont="1" applyFill="1" applyBorder="1" applyAlignment="1" applyProtection="1">
      <alignment horizontal="left" vertical="center"/>
    </xf>
    <xf numFmtId="0" fontId="58" fillId="0" borderId="49" xfId="0" applyFont="1" applyBorder="1" applyProtection="1"/>
    <xf numFmtId="5" fontId="58" fillId="12" borderId="49" xfId="0" applyNumberFormat="1" applyFont="1" applyFill="1" applyBorder="1" applyAlignment="1" applyProtection="1">
      <alignment horizontal="right" vertical="center"/>
    </xf>
    <xf numFmtId="0" fontId="58" fillId="7" borderId="53" xfId="0" applyFont="1" applyFill="1" applyBorder="1" applyAlignment="1" applyProtection="1">
      <alignment horizontal="left" vertical="center"/>
    </xf>
    <xf numFmtId="0" fontId="58" fillId="0" borderId="54" xfId="0" applyFont="1" applyBorder="1" applyProtection="1"/>
    <xf numFmtId="5" fontId="58" fillId="12" borderId="54" xfId="0" applyNumberFormat="1" applyFont="1" applyFill="1" applyBorder="1" applyAlignment="1" applyProtection="1">
      <alignment horizontal="right" vertical="center"/>
    </xf>
    <xf numFmtId="0" fontId="58" fillId="7" borderId="59" xfId="0" applyFont="1" applyFill="1" applyBorder="1" applyAlignment="1" applyProtection="1">
      <alignment horizontal="left" vertical="center"/>
    </xf>
    <xf numFmtId="0" fontId="58" fillId="0" borderId="60" xfId="0" applyFont="1" applyBorder="1" applyProtection="1"/>
    <xf numFmtId="5" fontId="58" fillId="12" borderId="60" xfId="0" applyNumberFormat="1" applyFont="1" applyFill="1" applyBorder="1" applyAlignment="1" applyProtection="1">
      <alignment horizontal="right" vertical="center"/>
    </xf>
    <xf numFmtId="0" fontId="58" fillId="7" borderId="51" xfId="0" applyFont="1" applyFill="1" applyBorder="1" applyAlignment="1" applyProtection="1">
      <alignment horizontal="left" vertical="center"/>
    </xf>
    <xf numFmtId="0" fontId="58" fillId="0" borderId="52" xfId="0" applyFont="1" applyBorder="1" applyProtection="1"/>
    <xf numFmtId="5" fontId="58" fillId="12" borderId="52" xfId="0" applyNumberFormat="1" applyFont="1" applyFill="1" applyBorder="1" applyAlignment="1" applyProtection="1">
      <alignment horizontal="right" vertical="center"/>
    </xf>
    <xf numFmtId="0" fontId="2" fillId="7" borderId="0" xfId="0" applyFont="1" applyFill="1" applyAlignment="1" applyProtection="1">
      <alignment horizontal="left" vertical="center" indent="1"/>
    </xf>
    <xf numFmtId="0" fontId="63" fillId="7" borderId="0" xfId="0" applyFont="1" applyFill="1" applyAlignment="1" applyProtection="1">
      <alignment horizontal="left" vertical="center" indent="2"/>
    </xf>
    <xf numFmtId="165" fontId="0" fillId="12" borderId="1" xfId="0" applyNumberFormat="1" applyFill="1" applyBorder="1"/>
    <xf numFmtId="0" fontId="11" fillId="18" borderId="12" xfId="0" applyFont="1" applyFill="1" applyBorder="1" applyAlignment="1" applyProtection="1">
      <alignment horizontal="center" vertical="center"/>
    </xf>
    <xf numFmtId="0" fontId="5" fillId="7" borderId="35" xfId="0" applyNumberFormat="1" applyFont="1" applyFill="1" applyBorder="1" applyAlignment="1" applyProtection="1">
      <alignment horizontal="left" vertical="center"/>
    </xf>
    <xf numFmtId="0" fontId="5" fillId="7" borderId="18" xfId="0" applyNumberFormat="1" applyFont="1" applyFill="1" applyBorder="1" applyAlignment="1" applyProtection="1">
      <alignment horizontal="left" vertical="center"/>
    </xf>
    <xf numFmtId="0" fontId="5" fillId="7" borderId="33" xfId="0" applyNumberFormat="1" applyFont="1" applyFill="1" applyBorder="1" applyAlignment="1" applyProtection="1">
      <alignment horizontal="left" vertical="center"/>
    </xf>
    <xf numFmtId="3" fontId="20" fillId="7" borderId="29" xfId="0" applyNumberFormat="1" applyFont="1" applyFill="1" applyBorder="1" applyAlignment="1" applyProtection="1">
      <alignment horizontal="center"/>
    </xf>
    <xf numFmtId="0" fontId="32" fillId="7" borderId="29" xfId="0" applyFont="1" applyFill="1" applyBorder="1" applyProtection="1"/>
    <xf numFmtId="0" fontId="0" fillId="7" borderId="3" xfId="0" applyFill="1" applyBorder="1" applyProtection="1"/>
    <xf numFmtId="0" fontId="15" fillId="7" borderId="37" xfId="0" applyFont="1" applyFill="1" applyBorder="1" applyAlignment="1" applyProtection="1">
      <alignment wrapText="1"/>
    </xf>
    <xf numFmtId="3" fontId="17" fillId="7" borderId="4" xfId="0" applyNumberFormat="1" applyFont="1" applyFill="1" applyBorder="1" applyAlignment="1" applyProtection="1"/>
    <xf numFmtId="0" fontId="0" fillId="0" borderId="0" xfId="0" applyAlignment="1" applyProtection="1">
      <alignment wrapText="1"/>
    </xf>
    <xf numFmtId="0" fontId="0" fillId="0" borderId="0" xfId="0" applyAlignment="1">
      <alignment wrapText="1"/>
    </xf>
    <xf numFmtId="0" fontId="55" fillId="0" borderId="0" xfId="0" applyFont="1" applyFill="1" applyAlignment="1" applyProtection="1">
      <alignment wrapText="1"/>
      <protection hidden="1"/>
    </xf>
    <xf numFmtId="0" fontId="55" fillId="0" borderId="0" xfId="0" applyFont="1" applyAlignment="1" applyProtection="1">
      <alignment wrapText="1"/>
    </xf>
    <xf numFmtId="0" fontId="6" fillId="7" borderId="0" xfId="0" applyFont="1" applyFill="1" applyBorder="1"/>
    <xf numFmtId="0" fontId="6" fillId="7" borderId="0" xfId="0" applyFont="1" applyFill="1" applyProtection="1">
      <protection hidden="1"/>
    </xf>
    <xf numFmtId="0" fontId="6" fillId="0" borderId="0" xfId="0" applyFont="1" applyFill="1" applyProtection="1">
      <protection hidden="1"/>
    </xf>
    <xf numFmtId="0" fontId="18" fillId="7" borderId="0" xfId="0" quotePrefix="1" applyFont="1" applyFill="1" applyAlignment="1" applyProtection="1">
      <alignment vertical="center"/>
    </xf>
    <xf numFmtId="0" fontId="2" fillId="12" borderId="12" xfId="0" applyFont="1" applyFill="1" applyBorder="1" applyAlignment="1">
      <alignment horizontal="center" vertical="center"/>
    </xf>
    <xf numFmtId="0" fontId="2" fillId="12" borderId="9" xfId="0" applyFont="1" applyFill="1" applyBorder="1" applyAlignment="1">
      <alignment horizontal="center" vertical="center"/>
    </xf>
    <xf numFmtId="165" fontId="4" fillId="12" borderId="12" xfId="0" applyNumberFormat="1" applyFont="1" applyFill="1" applyBorder="1" applyAlignment="1" applyProtection="1">
      <alignment horizontal="center" vertical="center"/>
    </xf>
    <xf numFmtId="0" fontId="14" fillId="0" borderId="0" xfId="0" applyFont="1" applyProtection="1"/>
    <xf numFmtId="0" fontId="14" fillId="7" borderId="0" xfId="0" applyFont="1" applyFill="1" applyProtection="1"/>
    <xf numFmtId="0" fontId="6" fillId="0" borderId="0" xfId="0" applyFont="1" applyFill="1" applyBorder="1" applyProtection="1">
      <protection hidden="1"/>
    </xf>
    <xf numFmtId="3" fontId="6" fillId="0" borderId="0" xfId="0" applyNumberFormat="1" applyFont="1" applyFill="1" applyBorder="1" applyProtection="1">
      <protection hidden="1"/>
    </xf>
    <xf numFmtId="2" fontId="6" fillId="0" borderId="0" xfId="0" applyNumberFormat="1" applyFont="1" applyFill="1" applyBorder="1" applyProtection="1">
      <protection hidden="1"/>
    </xf>
    <xf numFmtId="10" fontId="6" fillId="0" borderId="0" xfId="0" applyNumberFormat="1" applyFont="1" applyFill="1" applyBorder="1" applyProtection="1">
      <protection hidden="1"/>
    </xf>
    <xf numFmtId="9" fontId="6" fillId="0" borderId="0" xfId="0" applyNumberFormat="1" applyFont="1" applyFill="1" applyBorder="1" applyProtection="1">
      <protection hidden="1"/>
    </xf>
    <xf numFmtId="0" fontId="6" fillId="0" borderId="0" xfId="0" applyFont="1" applyFill="1" applyBorder="1" applyAlignment="1" applyProtection="1">
      <alignment wrapText="1"/>
      <protection hidden="1"/>
    </xf>
    <xf numFmtId="0" fontId="0" fillId="0" borderId="0" xfId="0" applyFill="1" applyBorder="1" applyProtection="1">
      <protection hidden="1"/>
    </xf>
    <xf numFmtId="0" fontId="45" fillId="0" borderId="0" xfId="0" applyFont="1" applyFill="1" applyBorder="1" applyAlignment="1" applyProtection="1">
      <alignment wrapText="1"/>
      <protection hidden="1"/>
    </xf>
    <xf numFmtId="0" fontId="6" fillId="0" borderId="0" xfId="0" applyFont="1" applyFill="1" applyProtection="1"/>
    <xf numFmtId="0" fontId="24" fillId="0" borderId="0" xfId="0" applyFont="1" applyFill="1"/>
    <xf numFmtId="165" fontId="7" fillId="12" borderId="12"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left"/>
    </xf>
    <xf numFmtId="0" fontId="5" fillId="7" borderId="4" xfId="0" applyFont="1" applyFill="1" applyBorder="1" applyAlignment="1" applyProtection="1">
      <alignment horizontal="left" indent="4"/>
    </xf>
    <xf numFmtId="165" fontId="5" fillId="6" borderId="36" xfId="0" applyNumberFormat="1" applyFont="1" applyFill="1" applyBorder="1" applyAlignment="1" applyProtection="1">
      <alignment vertical="center"/>
      <protection locked="0"/>
    </xf>
    <xf numFmtId="165" fontId="7" fillId="6" borderId="66" xfId="0" applyNumberFormat="1" applyFont="1" applyFill="1" applyBorder="1" applyAlignment="1" applyProtection="1">
      <alignment vertical="center"/>
      <protection locked="0"/>
    </xf>
    <xf numFmtId="0" fontId="1" fillId="0" borderId="20" xfId="0" applyFont="1" applyBorder="1" applyAlignment="1" applyProtection="1">
      <alignment horizontal="left" vertical="center" wrapText="1"/>
    </xf>
    <xf numFmtId="0" fontId="6" fillId="7" borderId="40" xfId="0" applyFont="1" applyFill="1" applyBorder="1" applyProtection="1"/>
    <xf numFmtId="0" fontId="8" fillId="7" borderId="2" xfId="0" applyFont="1" applyFill="1" applyBorder="1" applyAlignment="1" applyProtection="1">
      <alignment horizontal="center" vertical="center"/>
    </xf>
    <xf numFmtId="10" fontId="7" fillId="6" borderId="5" xfId="0" applyNumberFormat="1" applyFont="1" applyFill="1" applyBorder="1" applyAlignment="1" applyProtection="1">
      <alignment horizontal="right" vertical="center" indent="1"/>
      <protection locked="0"/>
    </xf>
    <xf numFmtId="0" fontId="7" fillId="7" borderId="9" xfId="0" applyFont="1" applyFill="1" applyBorder="1" applyProtection="1"/>
    <xf numFmtId="0" fontId="17" fillId="7" borderId="10" xfId="0" applyFont="1" applyFill="1" applyBorder="1" applyAlignment="1" applyProtection="1">
      <alignment horizontal="right" indent="1"/>
    </xf>
    <xf numFmtId="0" fontId="6" fillId="0" borderId="15" xfId="0" applyFont="1" applyFill="1" applyBorder="1" applyAlignment="1" applyProtection="1">
      <alignment vertical="center"/>
    </xf>
    <xf numFmtId="166" fontId="55" fillId="0" borderId="0" xfId="0" applyNumberFormat="1" applyFont="1"/>
    <xf numFmtId="166" fontId="55" fillId="12" borderId="0" xfId="0" applyNumberFormat="1" applyFont="1" applyFill="1"/>
    <xf numFmtId="0" fontId="8" fillId="7" borderId="33" xfId="0" applyFont="1" applyFill="1" applyBorder="1" applyAlignment="1" applyProtection="1">
      <alignment horizontal="center" vertical="center"/>
    </xf>
    <xf numFmtId="0" fontId="8" fillId="7" borderId="35" xfId="0" applyFont="1" applyFill="1" applyBorder="1" applyAlignment="1" applyProtection="1">
      <alignment horizontal="center" vertical="center"/>
    </xf>
    <xf numFmtId="0" fontId="1" fillId="7" borderId="33" xfId="0" applyFont="1" applyFill="1" applyBorder="1" applyAlignment="1" applyProtection="1">
      <alignment horizontal="center" vertical="center"/>
    </xf>
    <xf numFmtId="10" fontId="64" fillId="7" borderId="7" xfId="0" applyNumberFormat="1" applyFont="1" applyFill="1" applyBorder="1" applyAlignment="1" applyProtection="1">
      <alignment horizontal="right" vertical="center" indent="1"/>
    </xf>
    <xf numFmtId="10" fontId="64" fillId="7" borderId="5" xfId="0" applyNumberFormat="1" applyFont="1" applyFill="1" applyBorder="1" applyAlignment="1" applyProtection="1">
      <alignment horizontal="right" vertical="center" indent="1"/>
      <protection locked="0"/>
    </xf>
    <xf numFmtId="0" fontId="56" fillId="0" borderId="0" xfId="0" applyFont="1"/>
    <xf numFmtId="165" fontId="64" fillId="7" borderId="12" xfId="0" applyNumberFormat="1" applyFont="1" applyFill="1" applyBorder="1" applyAlignment="1" applyProtection="1">
      <alignment vertical="center"/>
      <protection locked="0"/>
    </xf>
    <xf numFmtId="0" fontId="72" fillId="0" borderId="1" xfId="0" applyFont="1" applyFill="1" applyBorder="1" applyAlignment="1" applyProtection="1">
      <alignment vertical="center"/>
      <protection locked="0"/>
    </xf>
    <xf numFmtId="0" fontId="75" fillId="0" borderId="1" xfId="0" applyFont="1" applyFill="1" applyBorder="1" applyAlignment="1" applyProtection="1">
      <alignment vertical="center" wrapText="1"/>
      <protection locked="0"/>
    </xf>
    <xf numFmtId="0" fontId="74" fillId="0" borderId="1" xfId="0" applyFont="1" applyFill="1" applyBorder="1" applyAlignment="1" applyProtection="1">
      <alignment horizontal="center" vertical="center" wrapText="1"/>
      <protection locked="0"/>
    </xf>
    <xf numFmtId="169" fontId="76" fillId="0" borderId="1" xfId="0" applyNumberFormat="1" applyFont="1" applyFill="1" applyBorder="1" applyAlignment="1" applyProtection="1">
      <alignment horizontal="right" vertical="center" indent="1"/>
      <protection locked="0"/>
    </xf>
    <xf numFmtId="3" fontId="72" fillId="0" borderId="1" xfId="0" applyNumberFormat="1" applyFont="1" applyFill="1" applyBorder="1" applyAlignment="1" applyProtection="1">
      <alignment horizontal="center" vertical="center"/>
      <protection locked="0"/>
    </xf>
    <xf numFmtId="0" fontId="71" fillId="21" borderId="1" xfId="0" applyFont="1" applyFill="1" applyBorder="1" applyAlignment="1" applyProtection="1">
      <alignment vertical="center" wrapText="1"/>
      <protection locked="0"/>
    </xf>
    <xf numFmtId="0" fontId="73" fillId="21" borderId="1" xfId="0" applyFont="1" applyFill="1" applyBorder="1" applyAlignment="1">
      <alignment horizontal="left" vertical="top" wrapText="1"/>
    </xf>
    <xf numFmtId="0" fontId="71" fillId="21" borderId="1" xfId="0" applyFont="1" applyFill="1" applyBorder="1" applyAlignment="1" applyProtection="1">
      <alignment horizontal="center" vertical="center" wrapText="1"/>
      <protection locked="0"/>
    </xf>
    <xf numFmtId="0" fontId="0" fillId="21" borderId="0" xfId="0" applyFill="1"/>
    <xf numFmtId="0" fontId="3" fillId="0" borderId="0" xfId="0" applyFont="1" applyFill="1" applyBorder="1"/>
    <xf numFmtId="0" fontId="2" fillId="0" borderId="0" xfId="0" applyFont="1" applyFill="1" applyBorder="1"/>
    <xf numFmtId="0" fontId="74" fillId="0" borderId="1" xfId="0" applyFont="1" applyFill="1" applyBorder="1" applyAlignment="1" applyProtection="1">
      <alignment horizontal="left" vertical="center" wrapText="1"/>
      <protection locked="0"/>
    </xf>
    <xf numFmtId="0" fontId="72" fillId="0" borderId="1" xfId="0" applyFont="1" applyFill="1" applyBorder="1" applyAlignment="1" applyProtection="1">
      <alignment horizontal="left" vertical="center" wrapText="1"/>
      <protection locked="0"/>
    </xf>
    <xf numFmtId="169" fontId="76" fillId="0" borderId="1" xfId="0" applyNumberFormat="1" applyFont="1" applyFill="1" applyBorder="1" applyAlignment="1" applyProtection="1">
      <alignment horizontal="right" vertical="center" indent="1"/>
    </xf>
    <xf numFmtId="0" fontId="17" fillId="7" borderId="27" xfId="0" applyFont="1" applyFill="1" applyBorder="1" applyAlignment="1" applyProtection="1">
      <alignment vertical="center"/>
    </xf>
    <xf numFmtId="0" fontId="75" fillId="0" borderId="1" xfId="0" applyFont="1" applyFill="1" applyBorder="1" applyAlignment="1" applyProtection="1">
      <alignment horizontal="left" vertical="center" wrapText="1"/>
      <protection locked="0"/>
    </xf>
    <xf numFmtId="0" fontId="6" fillId="0" borderId="0" xfId="0" applyFont="1" applyAlignment="1">
      <alignment wrapText="1"/>
    </xf>
    <xf numFmtId="0" fontId="35" fillId="10" borderId="0" xfId="0" applyFont="1" applyFill="1" applyAlignment="1"/>
    <xf numFmtId="0" fontId="0" fillId="0" borderId="0" xfId="0" applyAlignment="1"/>
    <xf numFmtId="0" fontId="35" fillId="3" borderId="0" xfId="0" applyFont="1" applyFill="1" applyAlignment="1"/>
    <xf numFmtId="0" fontId="2" fillId="2" borderId="0" xfId="0" applyFont="1" applyFill="1" applyAlignment="1"/>
    <xf numFmtId="0" fontId="2" fillId="4" borderId="0" xfId="0" applyFont="1" applyFill="1" applyAlignment="1"/>
    <xf numFmtId="0" fontId="35" fillId="5" borderId="0" xfId="0" applyFont="1" applyFill="1" applyAlignment="1"/>
    <xf numFmtId="0" fontId="35" fillId="9" borderId="0" xfId="0" applyFont="1" applyFill="1" applyAlignment="1"/>
    <xf numFmtId="0" fontId="2" fillId="7" borderId="9" xfId="0" applyFont="1" applyFill="1" applyBorder="1" applyAlignment="1" applyProtection="1">
      <alignment vertical="center" wrapText="1"/>
    </xf>
    <xf numFmtId="0" fontId="0" fillId="7" borderId="10" xfId="0" applyFill="1" applyBorder="1" applyAlignment="1" applyProtection="1">
      <alignment vertical="center" wrapText="1"/>
    </xf>
    <xf numFmtId="165" fontId="4" fillId="12" borderId="9" xfId="0" applyNumberFormat="1" applyFont="1" applyFill="1" applyBorder="1" applyAlignment="1" applyProtection="1">
      <alignment horizontal="center" vertical="center"/>
    </xf>
    <xf numFmtId="0" fontId="14" fillId="0" borderId="15" xfId="0" applyFont="1" applyBorder="1" applyAlignment="1"/>
    <xf numFmtId="0" fontId="4" fillId="7" borderId="0" xfId="0" applyFont="1" applyFill="1" applyBorder="1" applyAlignment="1" applyProtection="1">
      <alignment horizontal="center"/>
    </xf>
    <xf numFmtId="0" fontId="14" fillId="0" borderId="0" xfId="0" applyFont="1" applyAlignment="1">
      <alignment horizontal="center"/>
    </xf>
    <xf numFmtId="0" fontId="2" fillId="0" borderId="9" xfId="0" applyFont="1" applyBorder="1" applyAlignment="1" applyProtection="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0" fontId="7" fillId="12" borderId="17" xfId="0" applyFont="1" applyFill="1" applyBorder="1" applyAlignment="1" applyProtection="1">
      <alignment horizontal="center" vertical="center" wrapText="1"/>
    </xf>
    <xf numFmtId="0" fontId="0" fillId="0" borderId="18" xfId="0" applyBorder="1" applyAlignment="1">
      <alignment horizontal="center" vertical="center" wrapText="1"/>
    </xf>
    <xf numFmtId="0" fontId="7" fillId="12" borderId="32" xfId="0" applyFont="1" applyFill="1" applyBorder="1" applyAlignment="1" applyProtection="1">
      <alignment horizontal="center" vertical="center" wrapText="1"/>
    </xf>
    <xf numFmtId="0" fontId="0" fillId="0" borderId="33" xfId="0" applyBorder="1" applyAlignment="1">
      <alignment horizontal="center" vertical="center" wrapText="1"/>
    </xf>
    <xf numFmtId="0" fontId="7" fillId="8" borderId="9" xfId="0" applyFont="1" applyFill="1" applyBorder="1" applyAlignment="1" applyProtection="1">
      <alignment horizontal="center" vertical="center" wrapText="1"/>
    </xf>
    <xf numFmtId="0" fontId="0" fillId="0" borderId="15" xfId="0" applyBorder="1" applyAlignment="1">
      <alignment horizontal="center" vertical="center" wrapText="1"/>
    </xf>
    <xf numFmtId="0" fontId="6" fillId="12" borderId="9" xfId="0" applyFont="1" applyFill="1" applyBorder="1" applyAlignment="1" applyProtection="1">
      <alignment horizontal="left" vertical="top" wrapText="1"/>
    </xf>
    <xf numFmtId="0" fontId="6" fillId="12" borderId="10" xfId="0" applyFont="1" applyFill="1" applyBorder="1" applyAlignment="1" applyProtection="1">
      <alignment horizontal="left" vertical="top" wrapText="1"/>
    </xf>
    <xf numFmtId="0" fontId="0" fillId="0" borderId="15" xfId="0" applyBorder="1" applyAlignment="1">
      <alignment horizontal="left" vertical="top" wrapText="1"/>
    </xf>
    <xf numFmtId="0" fontId="2"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0" fontId="7" fillId="0" borderId="9" xfId="0" applyFont="1" applyBorder="1" applyAlignment="1" applyProtection="1">
      <alignment horizontal="center" vertical="center" wrapText="1"/>
    </xf>
    <xf numFmtId="0" fontId="7" fillId="12" borderId="9" xfId="0" applyFont="1" applyFill="1" applyBorder="1" applyAlignment="1" applyProtection="1">
      <alignment horizontal="center" vertical="center" wrapText="1"/>
    </xf>
    <xf numFmtId="0" fontId="7" fillId="12" borderId="34" xfId="0" applyFont="1" applyFill="1" applyBorder="1" applyAlignment="1" applyProtection="1">
      <alignment horizontal="center" vertical="center" wrapText="1"/>
    </xf>
    <xf numFmtId="0" fontId="0" fillId="0" borderId="35" xfId="0" applyBorder="1" applyAlignment="1">
      <alignment horizontal="center" vertical="center" wrapText="1"/>
    </xf>
    <xf numFmtId="0" fontId="8" fillId="11" borderId="9" xfId="0" applyFont="1" applyFill="1" applyBorder="1" applyAlignment="1" applyProtection="1">
      <alignment horizontal="left" vertical="center" wrapText="1"/>
      <protection locked="0"/>
    </xf>
    <xf numFmtId="0" fontId="0" fillId="11" borderId="10" xfId="0"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2" fillId="13" borderId="9" xfId="0" applyFont="1" applyFill="1" applyBorder="1" applyAlignment="1" applyProtection="1">
      <alignment horizontal="center" vertical="center"/>
      <protection locked="0"/>
    </xf>
    <xf numFmtId="0" fontId="0" fillId="13" borderId="15" xfId="0" applyFill="1" applyBorder="1" applyAlignment="1" applyProtection="1">
      <alignment horizontal="center" vertical="center"/>
      <protection locked="0"/>
    </xf>
    <xf numFmtId="0" fontId="2" fillId="11" borderId="9" xfId="0" applyFont="1" applyFill="1" applyBorder="1" applyAlignment="1" applyProtection="1">
      <alignment horizontal="center" vertical="center"/>
      <protection locked="0"/>
    </xf>
    <xf numFmtId="0" fontId="0" fillId="11" borderId="15" xfId="0" applyFill="1" applyBorder="1" applyAlignment="1" applyProtection="1">
      <alignment horizontal="center" vertical="center"/>
      <protection locked="0"/>
    </xf>
    <xf numFmtId="0" fontId="7" fillId="11" borderId="34" xfId="0" applyFont="1" applyFill="1" applyBorder="1" applyAlignment="1" applyProtection="1">
      <alignment horizontal="center" vertical="center"/>
      <protection locked="0"/>
    </xf>
    <xf numFmtId="0" fontId="0" fillId="11" borderId="35" xfId="0" applyFill="1" applyBorder="1" applyAlignment="1" applyProtection="1">
      <alignment horizontal="center" vertical="center"/>
      <protection locked="0"/>
    </xf>
    <xf numFmtId="0" fontId="12" fillId="11" borderId="17" xfId="1" applyFill="1" applyBorder="1" applyAlignment="1" applyProtection="1">
      <alignment horizontal="center" vertical="center"/>
      <protection locked="0"/>
    </xf>
    <xf numFmtId="0" fontId="0" fillId="11" borderId="18" xfId="0" applyFill="1" applyBorder="1" applyAlignment="1" applyProtection="1">
      <alignment horizontal="center" vertical="center"/>
      <protection locked="0"/>
    </xf>
    <xf numFmtId="0" fontId="7" fillId="11" borderId="32" xfId="0" applyFont="1" applyFill="1" applyBorder="1" applyAlignment="1" applyProtection="1">
      <alignment horizontal="center" vertical="center"/>
      <protection locked="0"/>
    </xf>
    <xf numFmtId="0" fontId="0" fillId="11" borderId="33" xfId="0" applyFill="1" applyBorder="1" applyAlignment="1" applyProtection="1">
      <alignment horizontal="center" vertical="center"/>
      <protection locked="0"/>
    </xf>
    <xf numFmtId="0" fontId="4" fillId="6" borderId="9"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0" fontId="5" fillId="7" borderId="0" xfId="0" applyFont="1" applyFill="1" applyBorder="1" applyAlignment="1" applyProtection="1">
      <alignment horizontal="left" vertical="center" wrapText="1" indent="1"/>
    </xf>
    <xf numFmtId="0" fontId="5" fillId="0" borderId="0" xfId="0" applyFont="1" applyAlignment="1">
      <alignment horizontal="left" vertical="center" wrapText="1"/>
    </xf>
    <xf numFmtId="0" fontId="5" fillId="7" borderId="0" xfId="0" applyFont="1" applyFill="1" applyBorder="1" applyAlignment="1" applyProtection="1">
      <alignment horizontal="left" vertical="top" wrapText="1" indent="3"/>
    </xf>
    <xf numFmtId="0" fontId="0" fillId="0" borderId="0" xfId="0" applyAlignment="1">
      <alignment horizontal="left" vertical="top" wrapText="1" indent="3"/>
    </xf>
    <xf numFmtId="0" fontId="2" fillId="7" borderId="0" xfId="0" applyFont="1" applyFill="1" applyBorder="1" applyAlignment="1" applyProtection="1">
      <alignment horizontal="right" vertical="center" wrapText="1" indent="1"/>
    </xf>
    <xf numFmtId="0" fontId="6" fillId="0" borderId="0" xfId="0" applyFont="1" applyBorder="1" applyAlignment="1">
      <alignment horizontal="right" vertical="center" wrapText="1" indent="1"/>
    </xf>
    <xf numFmtId="0" fontId="6" fillId="0" borderId="0" xfId="0" applyFont="1" applyAlignment="1">
      <alignment horizontal="right" vertical="center" wrapText="1" indent="1"/>
    </xf>
    <xf numFmtId="3" fontId="62" fillId="7" borderId="0" xfId="0" applyNumberFormat="1"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wrapText="1"/>
      <protection locked="0"/>
    </xf>
    <xf numFmtId="0" fontId="11" fillId="15" borderId="0" xfId="0" applyFont="1" applyFill="1" applyBorder="1" applyAlignment="1" applyProtection="1">
      <alignment horizontal="center" vertical="center" wrapText="1"/>
      <protection locked="0"/>
    </xf>
    <xf numFmtId="0" fontId="26" fillId="7" borderId="13" xfId="0" applyFont="1" applyFill="1" applyBorder="1" applyAlignment="1" applyProtection="1">
      <alignment horizontal="right" vertical="center" wrapText="1"/>
    </xf>
    <xf numFmtId="0" fontId="5" fillId="7" borderId="0" xfId="0" applyFont="1" applyFill="1" applyAlignment="1" applyProtection="1">
      <alignment horizontal="right" vertical="center"/>
    </xf>
    <xf numFmtId="0" fontId="17" fillId="7" borderId="0" xfId="0" applyFont="1" applyFill="1" applyAlignment="1" applyProtection="1">
      <alignment horizontal="right" vertical="center"/>
    </xf>
    <xf numFmtId="0" fontId="38" fillId="0" borderId="29" xfId="0" applyFont="1" applyBorder="1" applyAlignment="1" applyProtection="1">
      <alignment wrapText="1"/>
    </xf>
    <xf numFmtId="0" fontId="39" fillId="0" borderId="29" xfId="0" applyFont="1" applyBorder="1" applyAlignment="1" applyProtection="1">
      <alignment wrapText="1"/>
    </xf>
    <xf numFmtId="0" fontId="39" fillId="0" borderId="37" xfId="0" applyFont="1" applyBorder="1" applyAlignment="1" applyProtection="1">
      <alignment wrapText="1"/>
    </xf>
    <xf numFmtId="0" fontId="7" fillId="0" borderId="32" xfId="0" applyFont="1" applyFill="1" applyBorder="1" applyAlignment="1" applyProtection="1">
      <alignment vertical="center" wrapText="1"/>
    </xf>
    <xf numFmtId="0" fontId="0" fillId="0" borderId="25" xfId="0" applyBorder="1" applyAlignment="1" applyProtection="1">
      <alignment wrapText="1"/>
    </xf>
    <xf numFmtId="0" fontId="0" fillId="0" borderId="33" xfId="0" applyBorder="1" applyAlignment="1" applyProtection="1">
      <alignment wrapText="1"/>
    </xf>
    <xf numFmtId="0" fontId="17" fillId="6" borderId="9" xfId="0" applyFont="1" applyFill="1" applyBorder="1" applyAlignment="1" applyProtection="1">
      <alignment horizontal="left" vertical="top" wrapText="1"/>
      <protection locked="0"/>
    </xf>
    <xf numFmtId="0" fontId="17" fillId="6" borderId="10" xfId="0" applyFont="1" applyFill="1" applyBorder="1" applyAlignment="1" applyProtection="1">
      <alignment horizontal="left" vertical="top" wrapText="1"/>
      <protection locked="0"/>
    </xf>
    <xf numFmtId="0" fontId="17" fillId="6" borderId="15" xfId="0" applyFont="1" applyFill="1" applyBorder="1" applyAlignment="1" applyProtection="1">
      <alignment horizontal="left" vertical="top" wrapText="1"/>
      <protection locked="0"/>
    </xf>
    <xf numFmtId="0" fontId="5" fillId="12" borderId="9" xfId="0" applyFont="1" applyFill="1" applyBorder="1" applyAlignment="1" applyProtection="1">
      <alignment horizontal="center" vertical="center" wrapText="1"/>
    </xf>
    <xf numFmtId="0" fontId="17" fillId="0" borderId="10" xfId="0" applyFont="1" applyBorder="1" applyAlignment="1">
      <alignment wrapText="1"/>
    </xf>
    <xf numFmtId="0" fontId="17" fillId="0" borderId="15" xfId="0" applyFont="1" applyBorder="1" applyAlignment="1">
      <alignment wrapText="1"/>
    </xf>
    <xf numFmtId="0" fontId="7" fillId="7" borderId="6" xfId="0" applyFont="1" applyFill="1" applyBorder="1" applyAlignment="1" applyProtection="1">
      <alignment horizontal="right" vertical="center" wrapText="1" indent="1"/>
    </xf>
    <xf numFmtId="0" fontId="0" fillId="0" borderId="6" xfId="0" applyBorder="1" applyAlignment="1">
      <alignment horizontal="right" wrapText="1" indent="1"/>
    </xf>
    <xf numFmtId="0" fontId="0" fillId="0" borderId="0" xfId="0" applyAlignment="1">
      <alignment horizontal="right" wrapText="1" indent="1"/>
    </xf>
    <xf numFmtId="0" fontId="61" fillId="13" borderId="14" xfId="0" applyFont="1" applyFill="1" applyBorder="1" applyAlignment="1" applyProtection="1">
      <alignment horizontal="center" vertical="center" wrapText="1"/>
      <protection locked="0"/>
    </xf>
    <xf numFmtId="0" fontId="67" fillId="0" borderId="11" xfId="0" applyFont="1" applyBorder="1" applyAlignment="1">
      <alignment wrapText="1"/>
    </xf>
    <xf numFmtId="0" fontId="7" fillId="12" borderId="5" xfId="0" applyFont="1" applyFill="1" applyBorder="1" applyAlignment="1">
      <alignment horizontal="center" vertical="center" wrapText="1"/>
    </xf>
    <xf numFmtId="0" fontId="0" fillId="0" borderId="6" xfId="0" applyBorder="1" applyAlignment="1">
      <alignment horizontal="center" vertical="center" wrapText="1"/>
    </xf>
    <xf numFmtId="0" fontId="5" fillId="13" borderId="9" xfId="0" applyFont="1" applyFill="1" applyBorder="1" applyAlignment="1" applyProtection="1">
      <alignment vertical="center"/>
      <protection locked="0"/>
    </xf>
    <xf numFmtId="0" fontId="0" fillId="0" borderId="10" xfId="0" applyBorder="1" applyAlignment="1">
      <alignment vertical="center"/>
    </xf>
    <xf numFmtId="0" fontId="0" fillId="0" borderId="15" xfId="0" applyBorder="1" applyAlignment="1">
      <alignment vertical="center"/>
    </xf>
    <xf numFmtId="0" fontId="5" fillId="0" borderId="13" xfId="0" applyFont="1" applyBorder="1" applyAlignment="1" applyProtection="1">
      <alignment horizontal="right" vertical="center" indent="1"/>
    </xf>
    <xf numFmtId="0" fontId="0" fillId="0" borderId="0" xfId="0" applyAlignment="1">
      <alignment horizontal="right" vertical="center" indent="1"/>
    </xf>
    <xf numFmtId="0" fontId="7" fillId="0" borderId="25" xfId="0" applyFont="1" applyFill="1" applyBorder="1" applyAlignment="1" applyProtection="1">
      <alignment vertical="center" wrapText="1"/>
    </xf>
    <xf numFmtId="0" fontId="7" fillId="0" borderId="33" xfId="0" applyFont="1" applyFill="1" applyBorder="1" applyAlignment="1" applyProtection="1">
      <alignment vertical="center" wrapText="1"/>
    </xf>
    <xf numFmtId="0" fontId="26" fillId="7" borderId="4" xfId="0" applyFont="1" applyFill="1" applyBorder="1" applyAlignment="1" applyProtection="1">
      <alignment horizontal="right" vertical="center" wrapText="1"/>
    </xf>
    <xf numFmtId="0" fontId="5" fillId="7" borderId="4" xfId="0" applyFont="1" applyFill="1" applyBorder="1" applyAlignment="1" applyProtection="1">
      <alignment horizontal="right" vertical="center"/>
    </xf>
    <xf numFmtId="0" fontId="17" fillId="7" borderId="4" xfId="0" applyFont="1" applyFill="1" applyBorder="1" applyAlignment="1" applyProtection="1">
      <alignment horizontal="right" vertical="center"/>
    </xf>
    <xf numFmtId="0" fontId="7" fillId="7" borderId="5" xfId="0" applyFont="1" applyFill="1" applyBorder="1" applyAlignment="1" applyProtection="1">
      <alignment horizontal="right" vertical="center" wrapText="1" indent="1"/>
    </xf>
    <xf numFmtId="0" fontId="7" fillId="7" borderId="28" xfId="0" applyFont="1" applyFill="1" applyBorder="1" applyAlignment="1" applyProtection="1">
      <alignment horizontal="right" vertical="center" wrapText="1" indent="1"/>
    </xf>
    <xf numFmtId="0" fontId="7" fillId="7" borderId="7" xfId="0" applyFont="1" applyFill="1" applyBorder="1" applyAlignment="1" applyProtection="1">
      <alignment horizontal="right" vertical="center" wrapText="1" indent="1"/>
    </xf>
    <xf numFmtId="0" fontId="7" fillId="7" borderId="8" xfId="0" applyFont="1" applyFill="1" applyBorder="1" applyAlignment="1" applyProtection="1">
      <alignment horizontal="right" vertical="center" wrapText="1" indent="1"/>
    </xf>
    <xf numFmtId="0" fontId="7" fillId="7" borderId="30" xfId="0" applyFont="1" applyFill="1" applyBorder="1" applyAlignment="1" applyProtection="1">
      <alignment horizontal="right" vertical="center" wrapText="1" indent="1"/>
    </xf>
    <xf numFmtId="0" fontId="61" fillId="13" borderId="11" xfId="0" applyFont="1" applyFill="1" applyBorder="1" applyAlignment="1" applyProtection="1">
      <alignment horizontal="center" vertical="center" wrapText="1"/>
      <protection locked="0"/>
    </xf>
    <xf numFmtId="0" fontId="7" fillId="12" borderId="9"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5" fillId="13" borderId="10" xfId="0" applyFont="1" applyFill="1" applyBorder="1" applyAlignment="1" applyProtection="1">
      <alignment vertical="center"/>
      <protection locked="0"/>
    </xf>
    <xf numFmtId="0" fontId="5" fillId="13" borderId="15" xfId="0" applyFont="1" applyFill="1" applyBorder="1" applyAlignment="1" applyProtection="1">
      <alignment vertical="center"/>
      <protection locked="0"/>
    </xf>
    <xf numFmtId="0" fontId="5" fillId="0" borderId="29" xfId="0" applyFont="1" applyBorder="1" applyAlignment="1" applyProtection="1">
      <alignment horizontal="right" vertical="center" indent="1"/>
    </xf>
    <xf numFmtId="0" fontId="7" fillId="7" borderId="4" xfId="0" applyFont="1" applyFill="1" applyBorder="1" applyAlignment="1" applyProtection="1"/>
    <xf numFmtId="0" fontId="0" fillId="0" borderId="4" xfId="0" applyBorder="1" applyAlignment="1"/>
    <xf numFmtId="0" fontId="5" fillId="0" borderId="32"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33" xfId="0" applyFont="1" applyFill="1" applyBorder="1" applyAlignment="1" applyProtection="1">
      <alignment vertical="center" wrapText="1"/>
    </xf>
    <xf numFmtId="0" fontId="2" fillId="13" borderId="14" xfId="0" applyFont="1" applyFill="1" applyBorder="1" applyAlignment="1" applyProtection="1">
      <alignment horizontal="center" vertical="center" wrapText="1"/>
      <protection locked="0"/>
    </xf>
    <xf numFmtId="0" fontId="2" fillId="13" borderId="11" xfId="0" applyFont="1" applyFill="1" applyBorder="1" applyAlignment="1" applyProtection="1">
      <alignment horizontal="center" vertical="center" wrapText="1"/>
      <protection locked="0"/>
    </xf>
    <xf numFmtId="0" fontId="68" fillId="7" borderId="4" xfId="0" applyFont="1" applyFill="1" applyBorder="1" applyAlignment="1" applyProtection="1">
      <alignment horizontal="right" vertical="center" wrapText="1"/>
    </xf>
    <xf numFmtId="0" fontId="68" fillId="7" borderId="4" xfId="0" applyFont="1" applyFill="1" applyBorder="1" applyAlignment="1" applyProtection="1">
      <alignment horizontal="right" vertical="center"/>
    </xf>
    <xf numFmtId="0" fontId="69" fillId="7" borderId="4" xfId="0" applyFont="1" applyFill="1" applyBorder="1" applyAlignment="1" applyProtection="1">
      <alignment horizontal="right" vertical="center"/>
    </xf>
    <xf numFmtId="0" fontId="3" fillId="0" borderId="11" xfId="0" applyFont="1" applyBorder="1" applyAlignment="1" applyProtection="1">
      <alignment wrapText="1"/>
      <protection locked="0"/>
    </xf>
    <xf numFmtId="0" fontId="0" fillId="0" borderId="6" xfId="0" applyBorder="1" applyAlignment="1" applyProtection="1">
      <alignment horizontal="right" wrapText="1" indent="1"/>
    </xf>
    <xf numFmtId="0" fontId="0" fillId="0" borderId="0" xfId="0" applyAlignment="1" applyProtection="1">
      <alignment horizontal="right" wrapText="1" indent="1"/>
    </xf>
    <xf numFmtId="0" fontId="0" fillId="0" borderId="0" xfId="0" applyAlignment="1" applyProtection="1">
      <alignment horizontal="right" vertical="center" indent="1"/>
    </xf>
    <xf numFmtId="0" fontId="0" fillId="0" borderId="10" xfId="0" applyBorder="1" applyAlignment="1" applyProtection="1">
      <alignment vertical="center"/>
      <protection locked="0"/>
    </xf>
    <xf numFmtId="0" fontId="0" fillId="0" borderId="15" xfId="0" applyBorder="1" applyAlignment="1" applyProtection="1">
      <alignment vertical="center"/>
      <protection locked="0"/>
    </xf>
    <xf numFmtId="0" fontId="50" fillId="0" borderId="0" xfId="0" applyFont="1" applyFill="1" applyBorder="1" applyAlignment="1" applyProtection="1">
      <alignment wrapText="1"/>
      <protection hidden="1"/>
    </xf>
    <xf numFmtId="0" fontId="17" fillId="0" borderId="25" xfId="0" applyFont="1" applyBorder="1" applyAlignment="1" applyProtection="1">
      <alignment wrapText="1"/>
    </xf>
    <xf numFmtId="0" fontId="17" fillId="0" borderId="33" xfId="0" applyFont="1" applyBorder="1" applyAlignment="1" applyProtection="1">
      <alignment wrapText="1"/>
    </xf>
    <xf numFmtId="0" fontId="5" fillId="13" borderId="7" xfId="0"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30" xfId="0" applyBorder="1" applyAlignment="1" applyProtection="1">
      <alignment vertical="center"/>
      <protection locked="0"/>
    </xf>
    <xf numFmtId="0" fontId="7" fillId="12" borderId="9" xfId="0" applyFont="1" applyFill="1" applyBorder="1" applyAlignment="1" applyProtection="1">
      <alignment horizontal="left" vertical="center"/>
    </xf>
    <xf numFmtId="0" fontId="6" fillId="0" borderId="15" xfId="0" applyFont="1" applyBorder="1" applyAlignment="1" applyProtection="1"/>
    <xf numFmtId="0" fontId="41" fillId="7" borderId="0" xfId="0" quotePrefix="1" applyFont="1" applyFill="1" applyAlignment="1" applyProtection="1">
      <alignment horizontal="left" vertical="center" wrapText="1" indent="1"/>
    </xf>
    <xf numFmtId="0" fontId="15" fillId="7" borderId="0" xfId="0" applyFont="1" applyFill="1" applyAlignment="1" applyProtection="1">
      <alignment horizontal="left" wrapText="1" indent="1"/>
    </xf>
    <xf numFmtId="0" fontId="9" fillId="7" borderId="0" xfId="0" applyFont="1" applyFill="1" applyAlignment="1" applyProtection="1">
      <alignment horizontal="left" wrapText="1" indent="1"/>
    </xf>
    <xf numFmtId="0" fontId="41" fillId="7" borderId="0" xfId="0" quotePrefix="1" applyFont="1" applyFill="1" applyAlignment="1" applyProtection="1">
      <alignment horizontal="left" vertical="top" wrapText="1" indent="1"/>
    </xf>
    <xf numFmtId="0" fontId="9" fillId="7" borderId="0" xfId="0" applyFont="1" applyFill="1" applyAlignment="1" applyProtection="1">
      <alignment horizontal="left" vertical="top" wrapText="1" indent="1"/>
    </xf>
    <xf numFmtId="0" fontId="68" fillId="7" borderId="13" xfId="0" applyFont="1" applyFill="1" applyBorder="1" applyAlignment="1" applyProtection="1">
      <alignment horizontal="left" vertical="center" wrapText="1"/>
    </xf>
    <xf numFmtId="0" fontId="68" fillId="7" borderId="0" xfId="0" applyFont="1" applyFill="1" applyAlignment="1" applyProtection="1"/>
    <xf numFmtId="0" fontId="69" fillId="7" borderId="0" xfId="0" applyFont="1" applyFill="1" applyAlignment="1" applyProtection="1"/>
    <xf numFmtId="0" fontId="38" fillId="7" borderId="29" xfId="0" applyFont="1" applyFill="1" applyBorder="1" applyAlignment="1" applyProtection="1">
      <alignment wrapText="1"/>
    </xf>
    <xf numFmtId="0" fontId="39" fillId="7" borderId="29" xfId="0" applyFont="1" applyFill="1" applyBorder="1" applyAlignment="1" applyProtection="1">
      <alignment wrapText="1"/>
    </xf>
    <xf numFmtId="0" fontId="7" fillId="12" borderId="9" xfId="0" applyFont="1" applyFill="1" applyBorder="1" applyAlignment="1" applyProtection="1">
      <alignment vertical="center"/>
    </xf>
    <xf numFmtId="0" fontId="6" fillId="12" borderId="10" xfId="0" applyFont="1" applyFill="1" applyBorder="1" applyAlignment="1" applyProtection="1"/>
    <xf numFmtId="0" fontId="6" fillId="12" borderId="15" xfId="0" applyFont="1" applyFill="1" applyBorder="1" applyAlignment="1" applyProtection="1"/>
    <xf numFmtId="0" fontId="8" fillId="6" borderId="5" xfId="0" applyFont="1" applyFill="1" applyBorder="1" applyAlignment="1" applyProtection="1">
      <alignment horizontal="left" vertical="top" wrapText="1"/>
      <protection locked="0"/>
    </xf>
    <xf numFmtId="0" fontId="0" fillId="6" borderId="6" xfId="0" applyFill="1" applyBorder="1" applyAlignment="1" applyProtection="1">
      <alignment horizontal="left" vertical="top" wrapText="1"/>
      <protection locked="0"/>
    </xf>
    <xf numFmtId="0" fontId="0" fillId="6" borderId="28" xfId="0" applyFill="1" applyBorder="1" applyAlignment="1" applyProtection="1">
      <alignment horizontal="left" vertical="top" wrapText="1"/>
      <protection locked="0"/>
    </xf>
    <xf numFmtId="0" fontId="0" fillId="6" borderId="13"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9"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0" fillId="6" borderId="30" xfId="0" applyFill="1" applyBorder="1" applyAlignment="1" applyProtection="1">
      <alignment horizontal="left" vertical="top" wrapText="1"/>
      <protection locked="0"/>
    </xf>
    <xf numFmtId="0" fontId="10" fillId="12" borderId="9" xfId="0" applyFont="1" applyFill="1" applyBorder="1" applyAlignment="1" applyProtection="1">
      <alignment horizontal="left" vertical="center" wrapText="1"/>
    </xf>
    <xf numFmtId="0" fontId="1" fillId="12" borderId="10" xfId="0" applyFont="1" applyFill="1" applyBorder="1" applyAlignment="1" applyProtection="1">
      <alignment horizontal="left" vertical="center" wrapText="1"/>
    </xf>
    <xf numFmtId="0" fontId="1" fillId="12" borderId="15" xfId="0" applyFont="1" applyFill="1" applyBorder="1" applyAlignment="1" applyProtection="1">
      <alignment horizontal="left" vertical="center" wrapText="1"/>
    </xf>
    <xf numFmtId="0" fontId="10" fillId="12" borderId="9" xfId="0" applyFont="1" applyFill="1" applyBorder="1" applyAlignment="1" applyProtection="1">
      <alignment vertical="center"/>
    </xf>
    <xf numFmtId="0" fontId="0" fillId="12" borderId="10" xfId="0" applyFill="1" applyBorder="1" applyAlignment="1" applyProtection="1"/>
    <xf numFmtId="0" fontId="0" fillId="12" borderId="15" xfId="0" applyFill="1" applyBorder="1" applyAlignment="1" applyProtection="1"/>
    <xf numFmtId="0" fontId="8" fillId="6" borderId="9" xfId="0" applyFont="1"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9" fillId="7" borderId="9" xfId="0" applyFont="1" applyFill="1" applyBorder="1" applyAlignment="1" applyProtection="1">
      <alignment horizontal="left" vertical="center" wrapText="1"/>
    </xf>
    <xf numFmtId="0" fontId="6" fillId="7" borderId="10" xfId="0" applyFont="1" applyFill="1" applyBorder="1" applyAlignment="1" applyProtection="1">
      <alignment horizontal="left" vertical="center" wrapText="1"/>
    </xf>
    <xf numFmtId="0" fontId="6" fillId="7" borderId="15"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5" xfId="0"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41" fillId="0" borderId="0" xfId="0" quotePrefix="1" applyFont="1" applyAlignment="1" applyProtection="1">
      <alignment horizontal="left" vertical="center" wrapText="1" indent="1"/>
    </xf>
    <xf numFmtId="0" fontId="9" fillId="0" borderId="0" xfId="0" applyFont="1" applyAlignment="1" applyProtection="1">
      <alignment horizontal="left" vertical="center" wrapText="1" indent="1"/>
    </xf>
    <xf numFmtId="0" fontId="7" fillId="7" borderId="9" xfId="0" applyFont="1" applyFill="1" applyBorder="1" applyAlignment="1" applyProtection="1">
      <alignment horizontal="left" vertical="center" wrapText="1"/>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5" xfId="0" applyFont="1" applyFill="1" applyBorder="1" applyAlignment="1" applyProtection="1">
      <alignment horizontal="left" vertical="top" wrapText="1"/>
      <protection locked="0"/>
    </xf>
    <xf numFmtId="0" fontId="5"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7" fillId="12" borderId="9" xfId="0" applyFont="1" applyFill="1" applyBorder="1" applyAlignment="1" applyProtection="1">
      <alignment vertical="center" wrapText="1"/>
    </xf>
    <xf numFmtId="0" fontId="6" fillId="12" borderId="10" xfId="0" applyFont="1" applyFill="1" applyBorder="1" applyAlignment="1" applyProtection="1">
      <alignment wrapText="1"/>
    </xf>
    <xf numFmtId="0" fontId="6" fillId="12" borderId="15" xfId="0" applyFont="1" applyFill="1" applyBorder="1" applyAlignment="1" applyProtection="1">
      <alignment wrapText="1"/>
    </xf>
    <xf numFmtId="0" fontId="0" fillId="0" borderId="10" xfId="0" applyBorder="1" applyAlignment="1" applyProtection="1"/>
    <xf numFmtId="0" fontId="0" fillId="0" borderId="15" xfId="0" applyBorder="1" applyAlignment="1" applyProtection="1"/>
    <xf numFmtId="0" fontId="1" fillId="12" borderId="34" xfId="0" applyFont="1" applyFill="1" applyBorder="1" applyAlignment="1" applyProtection="1">
      <alignment horizontal="left" vertical="center" indent="1"/>
    </xf>
    <xf numFmtId="0" fontId="1" fillId="0" borderId="35" xfId="0" applyFont="1" applyBorder="1" applyAlignment="1" applyProtection="1">
      <alignment horizontal="left" vertical="center" indent="1"/>
    </xf>
    <xf numFmtId="0" fontId="1" fillId="12" borderId="17" xfId="0" applyFont="1" applyFill="1" applyBorder="1" applyAlignment="1" applyProtection="1">
      <alignment horizontal="left" vertical="center" indent="1"/>
    </xf>
    <xf numFmtId="0" fontId="1" fillId="0" borderId="18" xfId="0" applyFont="1" applyBorder="1" applyAlignment="1" applyProtection="1">
      <alignment horizontal="left" vertical="center" indent="1"/>
    </xf>
    <xf numFmtId="0" fontId="1" fillId="12" borderId="32" xfId="0" applyFont="1" applyFill="1" applyBorder="1" applyAlignment="1" applyProtection="1">
      <alignment horizontal="left" vertical="center" indent="1"/>
    </xf>
    <xf numFmtId="0" fontId="1" fillId="0" borderId="33" xfId="0" applyFont="1" applyBorder="1" applyAlignment="1" applyProtection="1">
      <alignment horizontal="left" vertical="center" indent="1"/>
    </xf>
    <xf numFmtId="0" fontId="5" fillId="12" borderId="9" xfId="0" applyFont="1" applyFill="1" applyBorder="1" applyAlignment="1" applyProtection="1">
      <alignment vertical="center"/>
    </xf>
    <xf numFmtId="0" fontId="0" fillId="0" borderId="15" xfId="0" applyBorder="1" applyAlignment="1" applyProtection="1">
      <alignment vertical="center"/>
    </xf>
    <xf numFmtId="0" fontId="19" fillId="7" borderId="13" xfId="0" quotePrefix="1" applyFont="1" applyFill="1" applyBorder="1" applyAlignment="1" applyProtection="1">
      <alignment vertical="center" wrapText="1"/>
    </xf>
    <xf numFmtId="0" fontId="17" fillId="7" borderId="0" xfId="0" applyFont="1" applyFill="1" applyBorder="1" applyAlignment="1" applyProtection="1">
      <alignment wrapText="1"/>
    </xf>
    <xf numFmtId="0" fontId="17" fillId="7" borderId="29" xfId="0" applyFont="1" applyFill="1" applyBorder="1" applyAlignment="1" applyProtection="1">
      <alignment wrapText="1"/>
    </xf>
    <xf numFmtId="0" fontId="19" fillId="7" borderId="7" xfId="0" quotePrefix="1" applyFont="1" applyFill="1" applyBorder="1" applyAlignment="1" applyProtection="1">
      <alignment vertical="center" wrapText="1"/>
    </xf>
    <xf numFmtId="0" fontId="17" fillId="0" borderId="8" xfId="0" applyFont="1" applyBorder="1" applyAlignment="1">
      <alignment wrapText="1"/>
    </xf>
    <xf numFmtId="0" fontId="17" fillId="0" borderId="30" xfId="0" applyFont="1" applyBorder="1" applyAlignment="1">
      <alignment wrapText="1"/>
    </xf>
    <xf numFmtId="0" fontId="7" fillId="7" borderId="14" xfId="0" applyFont="1" applyFill="1" applyBorder="1" applyAlignment="1" applyProtection="1">
      <alignment horizontal="center" vertical="center" textRotation="90"/>
    </xf>
    <xf numFmtId="0" fontId="7" fillId="7" borderId="42" xfId="0" applyFont="1" applyFill="1" applyBorder="1" applyAlignment="1" applyProtection="1">
      <alignment horizontal="center" vertical="center" textRotation="90"/>
    </xf>
    <xf numFmtId="0" fontId="0" fillId="0" borderId="42" xfId="0" applyBorder="1" applyAlignment="1" applyProtection="1">
      <alignment horizontal="center" vertical="center" textRotation="90"/>
    </xf>
    <xf numFmtId="0" fontId="0" fillId="0" borderId="11" xfId="0" applyBorder="1" applyAlignment="1" applyProtection="1">
      <alignment horizontal="center" vertical="center" textRotation="90"/>
    </xf>
    <xf numFmtId="0" fontId="4" fillId="7" borderId="9" xfId="0" applyFont="1" applyFill="1" applyBorder="1" applyAlignment="1" applyProtection="1">
      <alignment horizontal="left" vertical="center" wrapText="1"/>
    </xf>
    <xf numFmtId="0" fontId="14" fillId="7" borderId="10" xfId="0" applyFont="1" applyFill="1" applyBorder="1" applyAlignment="1" applyProtection="1">
      <alignment vertical="center" wrapText="1"/>
    </xf>
    <xf numFmtId="0" fontId="14" fillId="7" borderId="15" xfId="0" applyFont="1" applyFill="1" applyBorder="1" applyAlignment="1" applyProtection="1">
      <alignment wrapText="1"/>
    </xf>
    <xf numFmtId="0" fontId="31" fillId="7" borderId="9" xfId="0" applyFont="1" applyFill="1" applyBorder="1" applyAlignment="1" applyProtection="1">
      <alignment horizontal="left" vertical="top" wrapText="1"/>
    </xf>
    <xf numFmtId="0" fontId="0" fillId="0" borderId="10" xfId="0" applyBorder="1" applyAlignment="1" applyProtection="1">
      <alignment horizontal="left" vertical="top" wrapText="1"/>
    </xf>
    <xf numFmtId="0" fontId="5" fillId="7" borderId="5" xfId="0" applyFont="1" applyFill="1" applyBorder="1" applyAlignment="1" applyProtection="1">
      <alignment horizontal="left" vertical="center" indent="1"/>
    </xf>
    <xf numFmtId="0" fontId="5" fillId="7" borderId="28" xfId="0" applyFont="1" applyFill="1" applyBorder="1" applyAlignment="1" applyProtection="1">
      <alignment horizontal="left" vertical="center" indent="1"/>
    </xf>
    <xf numFmtId="0" fontId="8" fillId="6" borderId="17" xfId="0" applyFon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18" xfId="0" applyBorder="1" applyAlignment="1" applyProtection="1">
      <alignment horizontal="left" wrapText="1"/>
      <protection locked="0"/>
    </xf>
    <xf numFmtId="0" fontId="29" fillId="7" borderId="10" xfId="0" applyFont="1" applyFill="1" applyBorder="1" applyAlignment="1" applyProtection="1">
      <alignment horizontal="right" wrapText="1"/>
    </xf>
    <xf numFmtId="0" fontId="0" fillId="0" borderId="10" xfId="0" applyBorder="1" applyAlignment="1" applyProtection="1">
      <alignment wrapText="1"/>
    </xf>
    <xf numFmtId="0" fontId="8" fillId="6" borderId="32" xfId="0" applyFont="1" applyFill="1"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7" borderId="0" xfId="0" applyFill="1" applyBorder="1" applyAlignment="1" applyProtection="1">
      <alignment wrapText="1"/>
    </xf>
    <xf numFmtId="0" fontId="0" fillId="7" borderId="29" xfId="0" applyFill="1" applyBorder="1" applyAlignment="1" applyProtection="1">
      <alignment wrapText="1"/>
    </xf>
    <xf numFmtId="0" fontId="7" fillId="7" borderId="5" xfId="0" applyFont="1" applyFill="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0" xfId="0"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left" vertical="center" wrapText="1"/>
    </xf>
    <xf numFmtId="0" fontId="19" fillId="7" borderId="7" xfId="0" quotePrefix="1" applyFont="1" applyFill="1" applyBorder="1" applyAlignment="1" applyProtection="1">
      <alignment vertical="top" wrapText="1"/>
    </xf>
    <xf numFmtId="0" fontId="0" fillId="7" borderId="8" xfId="0" applyFill="1" applyBorder="1" applyAlignment="1" applyProtection="1">
      <alignment vertical="top" wrapText="1"/>
    </xf>
    <xf numFmtId="0" fontId="0" fillId="7" borderId="30" xfId="0" applyFill="1" applyBorder="1" applyAlignment="1" applyProtection="1">
      <alignment vertical="top" wrapText="1"/>
    </xf>
    <xf numFmtId="0" fontId="5" fillId="7" borderId="9" xfId="0" applyFont="1" applyFill="1" applyBorder="1" applyAlignment="1" applyProtection="1">
      <alignment horizontal="left" vertical="center" indent="1"/>
    </xf>
    <xf numFmtId="0" fontId="5" fillId="7" borderId="15" xfId="0" applyFont="1" applyFill="1" applyBorder="1" applyAlignment="1" applyProtection="1">
      <alignment horizontal="left" vertical="center" indent="1"/>
    </xf>
    <xf numFmtId="0" fontId="54" fillId="0" borderId="45" xfId="0" applyFont="1" applyBorder="1" applyAlignment="1" applyProtection="1">
      <alignment vertical="center" wrapText="1"/>
    </xf>
    <xf numFmtId="0" fontId="54" fillId="0" borderId="48" xfId="0" applyFont="1" applyBorder="1" applyAlignment="1" applyProtection="1">
      <alignment vertical="center" wrapText="1"/>
    </xf>
    <xf numFmtId="0" fontId="54" fillId="0" borderId="46" xfId="0" applyFont="1" applyBorder="1" applyAlignment="1" applyProtection="1">
      <alignment vertical="center" wrapText="1"/>
    </xf>
    <xf numFmtId="0" fontId="54" fillId="0" borderId="63" xfId="0" applyFont="1" applyBorder="1" applyAlignment="1" applyProtection="1">
      <alignment vertical="center" wrapText="1"/>
    </xf>
    <xf numFmtId="0" fontId="0" fillId="0" borderId="46" xfId="0" applyBorder="1" applyAlignment="1" applyProtection="1">
      <alignment vertical="center" wrapText="1"/>
    </xf>
    <xf numFmtId="0" fontId="0" fillId="0" borderId="63" xfId="0" applyBorder="1" applyAlignment="1" applyProtection="1">
      <alignment vertical="center" wrapText="1"/>
    </xf>
    <xf numFmtId="0" fontId="0" fillId="0" borderId="47" xfId="0" applyBorder="1" applyAlignment="1" applyProtection="1">
      <alignment vertical="center" wrapText="1"/>
    </xf>
    <xf numFmtId="0" fontId="0" fillId="0" borderId="64" xfId="0" applyBorder="1" applyAlignment="1" applyProtection="1">
      <alignment vertical="center" wrapText="1"/>
    </xf>
    <xf numFmtId="0" fontId="0" fillId="7" borderId="6" xfId="0" applyFill="1" applyBorder="1" applyAlignment="1" applyProtection="1">
      <alignment horizontal="left" vertical="center" wrapText="1"/>
    </xf>
    <xf numFmtId="0" fontId="0" fillId="7" borderId="13" xfId="0" applyFill="1" applyBorder="1" applyAlignment="1" applyProtection="1">
      <alignment horizontal="left" vertical="center" wrapText="1"/>
    </xf>
    <xf numFmtId="0" fontId="0" fillId="7" borderId="0" xfId="0" applyFill="1" applyBorder="1" applyAlignment="1" applyProtection="1">
      <alignment horizontal="left" vertical="center" wrapText="1"/>
    </xf>
    <xf numFmtId="0" fontId="0" fillId="0" borderId="36" xfId="0" applyBorder="1" applyAlignment="1" applyProtection="1">
      <alignment horizontal="left" wrapText="1"/>
    </xf>
    <xf numFmtId="0" fontId="0" fillId="0" borderId="4" xfId="0" applyBorder="1" applyAlignment="1" applyProtection="1">
      <alignment horizontal="left" wrapText="1"/>
    </xf>
    <xf numFmtId="0" fontId="31" fillId="7" borderId="0" xfId="0" applyFont="1" applyFill="1" applyBorder="1" applyAlignment="1" applyProtection="1">
      <alignment horizontal="left" vertical="center" wrapText="1"/>
    </xf>
    <xf numFmtId="0" fontId="29" fillId="7" borderId="0" xfId="0" applyFont="1" applyFill="1" applyBorder="1" applyAlignment="1" applyProtection="1">
      <alignment horizontal="left" wrapText="1"/>
    </xf>
    <xf numFmtId="0" fontId="4" fillId="7" borderId="5" xfId="0"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2" fillId="12" borderId="9" xfId="0" applyFont="1" applyFill="1" applyBorder="1" applyAlignment="1" applyProtection="1">
      <alignment vertical="center"/>
    </xf>
    <xf numFmtId="0" fontId="3" fillId="12" borderId="10" xfId="0" applyFont="1" applyFill="1" applyBorder="1" applyAlignment="1" applyProtection="1"/>
    <xf numFmtId="0" fontId="3" fillId="12" borderId="15" xfId="0" applyFont="1" applyFill="1" applyBorder="1" applyAlignment="1" applyProtection="1"/>
    <xf numFmtId="0" fontId="8" fillId="6" borderId="9"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5" xfId="0" applyBorder="1" applyAlignment="1" applyProtection="1">
      <alignment horizontal="left" wrapText="1"/>
      <protection locked="0"/>
    </xf>
    <xf numFmtId="0" fontId="8" fillId="6" borderId="34" xfId="0" applyFont="1" applyFill="1"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35" xfId="0" applyBorder="1" applyAlignment="1" applyProtection="1">
      <alignment horizontal="left" wrapText="1"/>
      <protection locked="0"/>
    </xf>
    <xf numFmtId="0" fontId="4" fillId="7" borderId="9" xfId="0"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wrapText="1"/>
    </xf>
    <xf numFmtId="0" fontId="2" fillId="12" borderId="9" xfId="0" applyFont="1" applyFill="1" applyBorder="1" applyAlignment="1" applyProtection="1">
      <alignment horizontal="center" vertical="center"/>
    </xf>
    <xf numFmtId="0" fontId="5" fillId="7" borderId="9" xfId="0" applyFont="1" applyFill="1" applyBorder="1" applyAlignment="1" applyProtection="1">
      <alignment horizontal="right"/>
    </xf>
    <xf numFmtId="0" fontId="17" fillId="0" borderId="10" xfId="0" applyFont="1" applyBorder="1" applyAlignment="1" applyProtection="1">
      <alignment horizontal="right"/>
    </xf>
    <xf numFmtId="0" fontId="17" fillId="0" borderId="15" xfId="0" applyFont="1" applyBorder="1" applyAlignment="1" applyProtection="1">
      <alignment horizontal="right"/>
    </xf>
    <xf numFmtId="0" fontId="19" fillId="7"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9" xfId="0" applyBorder="1" applyAlignment="1" applyProtection="1">
      <alignment horizontal="center" vertical="center" wrapText="1"/>
    </xf>
    <xf numFmtId="0" fontId="2" fillId="12" borderId="9" xfId="0" applyFont="1" applyFill="1" applyBorder="1" applyAlignment="1">
      <alignment vertical="center" wrapText="1"/>
    </xf>
    <xf numFmtId="0" fontId="3" fillId="0" borderId="10" xfId="0" applyFont="1" applyBorder="1" applyAlignment="1">
      <alignment wrapText="1"/>
    </xf>
    <xf numFmtId="0" fontId="3" fillId="0" borderId="15" xfId="0" applyFont="1" applyBorder="1" applyAlignment="1">
      <alignment wrapText="1"/>
    </xf>
    <xf numFmtId="0" fontId="3" fillId="0" borderId="15" xfId="0" applyFont="1" applyBorder="1" applyAlignment="1"/>
    <xf numFmtId="0" fontId="9" fillId="7" borderId="8" xfId="0" quotePrefix="1" applyFont="1" applyFill="1" applyBorder="1" applyAlignment="1" applyProtection="1">
      <alignment vertical="center" wrapText="1"/>
    </xf>
    <xf numFmtId="0" fontId="9" fillId="0" borderId="8" xfId="0" applyFont="1" applyBorder="1" applyAlignment="1">
      <alignment vertical="center" wrapText="1"/>
    </xf>
    <xf numFmtId="0" fontId="14" fillId="0" borderId="1" xfId="0" applyFont="1" applyFill="1" applyBorder="1" applyAlignment="1">
      <alignment horizontal="center" vertical="center"/>
    </xf>
    <xf numFmtId="0" fontId="77" fillId="7" borderId="5" xfId="0" applyFont="1" applyFill="1" applyBorder="1" applyAlignment="1" applyProtection="1">
      <alignment horizontal="center" vertical="center" textRotation="90" wrapText="1"/>
    </xf>
    <xf numFmtId="0" fontId="77" fillId="0" borderId="7" xfId="0" applyFont="1" applyBorder="1" applyAlignment="1">
      <alignment horizontal="center" vertical="center" textRotation="90" wrapText="1"/>
    </xf>
    <xf numFmtId="0" fontId="77" fillId="0" borderId="68" xfId="0" applyFont="1" applyBorder="1" applyAlignment="1">
      <alignment horizontal="center" vertical="center" textRotation="90" wrapText="1"/>
    </xf>
    <xf numFmtId="0" fontId="77" fillId="0" borderId="69" xfId="0" applyFont="1" applyBorder="1" applyAlignment="1">
      <alignment horizontal="center" vertical="center" textRotation="90"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7" fillId="0" borderId="0" xfId="0" applyFont="1" applyAlignment="1">
      <alignment vertical="center" wrapText="1"/>
    </xf>
    <xf numFmtId="0" fontId="11" fillId="7" borderId="0" xfId="0" applyFont="1" applyFill="1" applyAlignment="1">
      <alignment vertical="center"/>
    </xf>
    <xf numFmtId="0" fontId="0" fillId="7" borderId="14" xfId="0" applyFill="1" applyBorder="1"/>
    <xf numFmtId="0" fontId="7" fillId="7" borderId="67" xfId="0" applyFont="1" applyFill="1" applyBorder="1" applyAlignment="1">
      <alignment horizontal="center" vertical="center"/>
    </xf>
    <xf numFmtId="0" fontId="7" fillId="7" borderId="70" xfId="0" applyFont="1" applyFill="1" applyBorder="1" applyAlignment="1">
      <alignment horizontal="center" vertical="center"/>
    </xf>
    <xf numFmtId="0" fontId="7" fillId="7" borderId="70" xfId="0" applyFont="1" applyFill="1" applyBorder="1" applyAlignment="1">
      <alignment horizontal="left" vertical="center"/>
    </xf>
    <xf numFmtId="0" fontId="7" fillId="7" borderId="71" xfId="0" applyFont="1" applyFill="1" applyBorder="1" applyAlignment="1">
      <alignment horizontal="center" vertical="center"/>
    </xf>
    <xf numFmtId="0" fontId="0" fillId="7" borderId="10" xfId="0" applyFill="1" applyBorder="1" applyAlignment="1">
      <alignment horizontal="center" vertical="center"/>
    </xf>
    <xf numFmtId="0" fontId="0" fillId="7" borderId="72" xfId="0" applyFill="1" applyBorder="1" applyAlignment="1">
      <alignment horizontal="center" vertical="center"/>
    </xf>
    <xf numFmtId="0" fontId="0" fillId="7" borderId="15" xfId="0" applyFill="1" applyBorder="1" applyAlignment="1">
      <alignment horizontal="center" vertical="center"/>
    </xf>
    <xf numFmtId="0" fontId="6" fillId="7" borderId="14" xfId="0" applyFont="1" applyFill="1" applyBorder="1" applyAlignment="1">
      <alignment horizontal="center" vertical="center" textRotation="90"/>
    </xf>
    <xf numFmtId="0" fontId="7" fillId="7" borderId="74" xfId="0" applyFont="1" applyFill="1" applyBorder="1" applyAlignment="1">
      <alignment vertical="center"/>
    </xf>
    <xf numFmtId="0" fontId="7" fillId="7" borderId="75" xfId="0" applyFont="1" applyFill="1" applyBorder="1" applyAlignment="1">
      <alignment vertical="center"/>
    </xf>
    <xf numFmtId="0" fontId="7" fillId="7" borderId="75" xfId="0" applyFont="1" applyFill="1" applyBorder="1" applyAlignment="1">
      <alignment vertical="center" wrapText="1"/>
    </xf>
    <xf numFmtId="0" fontId="1" fillId="7" borderId="75" xfId="0" applyFont="1" applyFill="1" applyBorder="1" applyAlignment="1">
      <alignment vertical="center" wrapText="1"/>
    </xf>
    <xf numFmtId="0" fontId="0" fillId="7" borderId="75" xfId="0" applyFill="1" applyBorder="1" applyAlignment="1">
      <alignment vertical="center" wrapText="1"/>
    </xf>
    <xf numFmtId="0" fontId="0" fillId="7" borderId="75" xfId="0" applyFill="1" applyBorder="1" applyAlignment="1">
      <alignment wrapText="1"/>
    </xf>
    <xf numFmtId="0" fontId="0" fillId="7" borderId="20" xfId="0" applyFill="1" applyBorder="1" applyAlignment="1">
      <alignment wrapText="1"/>
    </xf>
    <xf numFmtId="0" fontId="6" fillId="7" borderId="11" xfId="0" applyFont="1" applyFill="1" applyBorder="1" applyAlignment="1">
      <alignment horizontal="center" vertical="center" textRotation="90"/>
    </xf>
    <xf numFmtId="0" fontId="7" fillId="7" borderId="77" xfId="0" applyFont="1" applyFill="1" applyBorder="1" applyAlignment="1">
      <alignment vertical="center"/>
    </xf>
    <xf numFmtId="0" fontId="7" fillId="7" borderId="78" xfId="0" applyFont="1" applyFill="1" applyBorder="1" applyAlignment="1">
      <alignment vertical="center"/>
    </xf>
    <xf numFmtId="0" fontId="7" fillId="7" borderId="78" xfId="0" applyFont="1" applyFill="1" applyBorder="1" applyAlignment="1">
      <alignment vertical="center" wrapText="1"/>
    </xf>
    <xf numFmtId="0" fontId="1" fillId="7" borderId="78" xfId="0" applyFont="1" applyFill="1" applyBorder="1" applyAlignment="1">
      <alignment vertical="center" wrapText="1"/>
    </xf>
    <xf numFmtId="0" fontId="0" fillId="7" borderId="78" xfId="0" applyFill="1" applyBorder="1" applyAlignment="1">
      <alignment vertical="center" wrapText="1"/>
    </xf>
    <xf numFmtId="0" fontId="0" fillId="7" borderId="78" xfId="0" applyFill="1" applyBorder="1" applyAlignment="1">
      <alignment wrapText="1"/>
    </xf>
    <xf numFmtId="0" fontId="0" fillId="7" borderId="43" xfId="0" applyFill="1" applyBorder="1" applyAlignment="1">
      <alignment wrapText="1"/>
    </xf>
    <xf numFmtId="0" fontId="6" fillId="7" borderId="42" xfId="0" applyFont="1" applyFill="1" applyBorder="1" applyAlignment="1">
      <alignment horizontal="center" vertical="center"/>
    </xf>
    <xf numFmtId="0" fontId="7" fillId="7" borderId="67" xfId="0" applyFont="1" applyFill="1" applyBorder="1" applyAlignment="1">
      <alignment vertical="center"/>
    </xf>
    <xf numFmtId="0" fontId="7" fillId="7" borderId="70" xfId="0" applyFont="1" applyFill="1" applyBorder="1" applyAlignment="1">
      <alignment vertical="center"/>
    </xf>
    <xf numFmtId="0" fontId="7" fillId="7" borderId="70" xfId="0" applyFont="1" applyFill="1" applyBorder="1" applyAlignment="1">
      <alignment vertical="center" wrapText="1"/>
    </xf>
    <xf numFmtId="0" fontId="1" fillId="7" borderId="70" xfId="0" applyFont="1" applyFill="1" applyBorder="1" applyAlignment="1">
      <alignment vertical="center" wrapText="1"/>
    </xf>
    <xf numFmtId="0" fontId="0" fillId="7" borderId="70" xfId="0" applyFill="1" applyBorder="1" applyAlignment="1">
      <alignment vertical="center" wrapText="1"/>
    </xf>
    <xf numFmtId="0" fontId="0" fillId="7" borderId="70" xfId="0" applyFill="1" applyBorder="1" applyAlignment="1">
      <alignment wrapText="1"/>
    </xf>
    <xf numFmtId="0" fontId="0" fillId="7" borderId="73" xfId="0" applyFill="1" applyBorder="1" applyAlignment="1">
      <alignment wrapText="1"/>
    </xf>
    <xf numFmtId="0" fontId="6" fillId="7" borderId="12" xfId="0" applyFont="1" applyFill="1" applyBorder="1" applyAlignment="1">
      <alignment horizontal="center" vertical="center"/>
    </xf>
    <xf numFmtId="0" fontId="6" fillId="7" borderId="42" xfId="0" applyFont="1" applyFill="1" applyBorder="1" applyAlignment="1">
      <alignment horizontal="center" vertical="center" textRotation="90"/>
    </xf>
    <xf numFmtId="0" fontId="7" fillId="7" borderId="76" xfId="0" applyFont="1" applyFill="1" applyBorder="1" applyAlignment="1">
      <alignment vertical="center"/>
    </xf>
    <xf numFmtId="0" fontId="7" fillId="7" borderId="1" xfId="0" applyFont="1" applyFill="1" applyBorder="1" applyAlignment="1">
      <alignment vertical="center"/>
    </xf>
    <xf numFmtId="0" fontId="1" fillId="7" borderId="1" xfId="0" applyFont="1" applyFill="1" applyBorder="1" applyAlignment="1">
      <alignment vertical="center" wrapText="1"/>
    </xf>
    <xf numFmtId="0" fontId="0" fillId="7" borderId="1" xfId="0" applyFill="1" applyBorder="1" applyAlignment="1">
      <alignment vertical="center" wrapText="1"/>
    </xf>
    <xf numFmtId="0" fontId="0" fillId="7" borderId="1" xfId="0" applyFill="1" applyBorder="1" applyAlignment="1">
      <alignment wrapText="1"/>
    </xf>
    <xf numFmtId="0" fontId="0" fillId="7" borderId="23" xfId="0" applyFill="1" applyBorder="1" applyAlignment="1">
      <alignment wrapText="1"/>
    </xf>
    <xf numFmtId="0" fontId="6" fillId="7" borderId="12" xfId="0" applyFont="1" applyFill="1" applyBorder="1"/>
    <xf numFmtId="0" fontId="6" fillId="7" borderId="14" xfId="0" applyFont="1" applyFill="1" applyBorder="1" applyAlignment="1">
      <alignment horizontal="center" vertical="center"/>
    </xf>
    <xf numFmtId="0" fontId="7" fillId="7" borderId="79" xfId="0" applyFont="1" applyFill="1" applyBorder="1" applyAlignment="1">
      <alignment vertical="center"/>
    </xf>
    <xf numFmtId="0" fontId="7" fillId="7" borderId="80" xfId="0" applyFont="1" applyFill="1" applyBorder="1" applyAlignment="1">
      <alignment vertical="center" wrapText="1"/>
    </xf>
    <xf numFmtId="0" fontId="6" fillId="7" borderId="11" xfId="0" applyFont="1" applyFill="1" applyBorder="1" applyAlignment="1">
      <alignment horizontal="center" vertical="center" textRotation="90"/>
    </xf>
    <xf numFmtId="0" fontId="7" fillId="7" borderId="81" xfId="0" applyFont="1" applyFill="1" applyBorder="1" applyAlignment="1">
      <alignment vertical="center"/>
    </xf>
    <xf numFmtId="0" fontId="7" fillId="7" borderId="82" xfId="0" applyFont="1" applyFill="1" applyBorder="1" applyAlignment="1">
      <alignment vertical="center" wrapText="1"/>
    </xf>
    <xf numFmtId="0" fontId="6" fillId="7" borderId="75" xfId="0" applyFont="1" applyFill="1" applyBorder="1" applyAlignment="1">
      <alignment vertical="center" wrapText="1"/>
    </xf>
    <xf numFmtId="0" fontId="17" fillId="7" borderId="75" xfId="0" applyFont="1" applyFill="1" applyBorder="1" applyAlignment="1">
      <alignment vertical="center" wrapText="1"/>
    </xf>
    <xf numFmtId="0" fontId="6" fillId="7" borderId="78" xfId="0" applyFont="1" applyFill="1" applyBorder="1" applyAlignment="1">
      <alignment vertical="center" wrapText="1"/>
    </xf>
    <xf numFmtId="0" fontId="17" fillId="7" borderId="78" xfId="0" applyFont="1" applyFill="1" applyBorder="1" applyAlignment="1">
      <alignment vertical="center" wrapText="1"/>
    </xf>
    <xf numFmtId="0" fontId="6" fillId="7" borderId="70" xfId="0" applyFont="1" applyFill="1" applyBorder="1" applyAlignment="1">
      <alignment vertical="center" wrapText="1"/>
    </xf>
    <xf numFmtId="0" fontId="17" fillId="7" borderId="70" xfId="0" applyFont="1" applyFill="1" applyBorder="1" applyAlignment="1">
      <alignment vertical="center" wrapText="1"/>
    </xf>
    <xf numFmtId="0" fontId="6" fillId="7" borderId="80" xfId="0" applyFont="1" applyFill="1" applyBorder="1" applyAlignment="1">
      <alignment vertical="center" wrapText="1"/>
    </xf>
    <xf numFmtId="0" fontId="17" fillId="7" borderId="80" xfId="0" applyFont="1" applyFill="1" applyBorder="1" applyAlignment="1">
      <alignment vertical="center" wrapText="1"/>
    </xf>
    <xf numFmtId="0" fontId="6" fillId="7" borderId="1" xfId="0" applyFont="1" applyFill="1" applyBorder="1" applyAlignment="1">
      <alignment vertical="center" wrapText="1"/>
    </xf>
    <xf numFmtId="0" fontId="17" fillId="7" borderId="1" xfId="0" applyFont="1" applyFill="1" applyBorder="1" applyAlignment="1">
      <alignment vertical="center" wrapText="1"/>
    </xf>
    <xf numFmtId="0" fontId="6" fillId="7" borderId="82" xfId="0" applyFont="1" applyFill="1" applyBorder="1" applyAlignment="1">
      <alignment vertical="center" wrapText="1"/>
    </xf>
    <xf numFmtId="0" fontId="17" fillId="7" borderId="82" xfId="0" applyFont="1" applyFill="1" applyBorder="1" applyAlignment="1">
      <alignment vertical="center" wrapText="1"/>
    </xf>
    <xf numFmtId="0" fontId="1" fillId="7" borderId="71" xfId="0" applyFont="1" applyFill="1" applyBorder="1" applyAlignment="1">
      <alignment vertical="center" wrapText="1"/>
    </xf>
    <xf numFmtId="0" fontId="1" fillId="7" borderId="10" xfId="0" applyFont="1" applyFill="1" applyBorder="1" applyAlignment="1">
      <alignment vertical="center" wrapText="1"/>
    </xf>
    <xf numFmtId="0" fontId="1" fillId="7" borderId="15" xfId="0" applyFont="1" applyFill="1" applyBorder="1" applyAlignment="1">
      <alignment vertical="center" wrapText="1"/>
    </xf>
    <xf numFmtId="0" fontId="1" fillId="7" borderId="72" xfId="0" applyFont="1" applyFill="1" applyBorder="1" applyAlignment="1">
      <alignment vertical="center" wrapText="1"/>
    </xf>
    <xf numFmtId="0" fontId="6" fillId="7" borderId="0" xfId="0" applyFont="1" applyFill="1" applyAlignment="1">
      <alignment wrapText="1"/>
    </xf>
    <xf numFmtId="0" fontId="14" fillId="7" borderId="0" xfId="0" applyFont="1" applyFill="1" applyAlignment="1">
      <alignment horizontal="right" vertical="center" indent="1"/>
    </xf>
    <xf numFmtId="0" fontId="65" fillId="7" borderId="0" xfId="0" applyFont="1" applyFill="1" applyAlignment="1">
      <alignment vertical="center" wrapText="1"/>
    </xf>
    <xf numFmtId="0" fontId="34" fillId="0" borderId="0" xfId="0" applyFont="1" applyAlignment="1">
      <alignment vertical="center" wrapText="1"/>
    </xf>
    <xf numFmtId="0" fontId="63" fillId="7" borderId="0" xfId="0" applyFont="1" applyFill="1" applyAlignment="1">
      <alignment horizontal="right" vertical="center" indent="1"/>
    </xf>
  </cellXfs>
  <cellStyles count="2">
    <cellStyle name="Hyperlink" xfId="1" builtinId="8"/>
    <cellStyle name="Normal" xfId="0" builtinId="0"/>
  </cellStyles>
  <dxfs count="16">
    <dxf>
      <font>
        <color auto="1"/>
      </font>
      <fill>
        <patternFill>
          <bgColor rgb="FFF8EBA0"/>
        </patternFill>
      </fill>
    </dxf>
    <dxf>
      <font>
        <color auto="1"/>
      </font>
      <fill>
        <patternFill>
          <bgColor rgb="FFF8EBA0"/>
        </patternFill>
      </fill>
    </dxf>
    <dxf>
      <font>
        <b/>
        <i val="0"/>
        <color auto="1"/>
      </font>
      <fill>
        <patternFill>
          <bgColor theme="6" tint="0.59996337778862885"/>
        </patternFill>
      </fill>
    </dxf>
    <dxf>
      <font>
        <b/>
        <i val="0"/>
        <color auto="1"/>
      </font>
      <fill>
        <patternFill>
          <bgColor rgb="FFF8EBA0"/>
        </patternFill>
      </fill>
    </dxf>
    <dxf>
      <font>
        <b/>
        <i val="0"/>
        <color auto="1"/>
      </font>
      <fill>
        <patternFill>
          <bgColor rgb="FFF8EBA0"/>
        </patternFill>
      </fill>
    </dxf>
    <dxf>
      <font>
        <color auto="1"/>
      </font>
      <fill>
        <patternFill>
          <bgColor rgb="FFF8EBA0"/>
        </patternFill>
      </fill>
    </dxf>
    <dxf>
      <font>
        <b/>
        <i val="0"/>
        <color auto="1"/>
      </font>
      <fill>
        <patternFill>
          <bgColor theme="6" tint="0.59996337778862885"/>
        </patternFill>
      </fill>
    </dxf>
    <dxf>
      <font>
        <b/>
        <i val="0"/>
        <color auto="1"/>
      </font>
      <fill>
        <patternFill>
          <bgColor rgb="FFF8EBA0"/>
        </patternFill>
      </fill>
    </dxf>
    <dxf>
      <font>
        <b/>
        <i val="0"/>
        <color auto="1"/>
      </font>
      <fill>
        <patternFill>
          <bgColor rgb="FFF8EBA0"/>
        </patternFill>
      </fill>
    </dxf>
    <dxf>
      <font>
        <color auto="1"/>
      </font>
      <fill>
        <patternFill>
          <bgColor rgb="FFF8EBA0"/>
        </patternFill>
      </fill>
    </dxf>
    <dxf>
      <font>
        <color auto="1"/>
      </font>
      <fill>
        <patternFill>
          <bgColor rgb="FFF8EBA0"/>
        </patternFill>
      </fill>
    </dxf>
    <dxf>
      <font>
        <b/>
        <i val="0"/>
        <color auto="1"/>
      </font>
      <fill>
        <patternFill>
          <bgColor theme="6" tint="0.59996337778862885"/>
        </patternFill>
      </fill>
    </dxf>
    <dxf>
      <font>
        <color auto="1"/>
      </font>
      <fill>
        <patternFill>
          <bgColor rgb="FFF8EBA0"/>
        </patternFill>
      </fill>
    </dxf>
    <dxf>
      <font>
        <b/>
        <i val="0"/>
        <color auto="1"/>
      </font>
      <fill>
        <patternFill>
          <bgColor theme="6" tint="0.59996337778862885"/>
        </patternFill>
      </fill>
    </dxf>
    <dxf>
      <fill>
        <patternFill patternType="lightUp">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8EBA0"/>
      <color rgb="FFFFFFCC"/>
      <color rgb="FFF8FFA0"/>
      <color rgb="FFFFFF99"/>
      <color rgb="FFFFCC00"/>
      <color rgb="FF008080"/>
      <color rgb="FFCC99FF"/>
      <color rgb="FFCC00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933450</xdr:colOff>
      <xdr:row>1</xdr:row>
      <xdr:rowOff>152401</xdr:rowOff>
    </xdr:from>
    <xdr:to>
      <xdr:col>7</xdr:col>
      <xdr:colOff>723901</xdr:colOff>
      <xdr:row>3</xdr:row>
      <xdr:rowOff>285750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476251"/>
          <a:ext cx="5991226" cy="70484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90</xdr:row>
      <xdr:rowOff>28575</xdr:rowOff>
    </xdr:from>
    <xdr:to>
      <xdr:col>2</xdr:col>
      <xdr:colOff>219074</xdr:colOff>
      <xdr:row>90</xdr:row>
      <xdr:rowOff>935182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20807" y="20974916"/>
          <a:ext cx="1141267" cy="906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900" baseline="0">
              <a:latin typeface="Arial" panose="020B0604020202020204" pitchFamily="34" charset="0"/>
              <a:cs typeface="Arial" panose="020B0604020202020204" pitchFamily="34" charset="0"/>
            </a:rPr>
            <a:t>Examples:</a:t>
          </a:r>
        </a:p>
        <a:p>
          <a:endParaRPr lang="en-US" sz="500" baseline="0">
            <a:latin typeface="Arial" panose="020B0604020202020204" pitchFamily="34" charset="0"/>
            <a:cs typeface="Arial" panose="020B0604020202020204" pitchFamily="34" charset="0"/>
          </a:endParaRPr>
        </a:p>
        <a:p>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Central </a:t>
          </a:r>
          <a:r>
            <a:rPr lang="en-US" sz="900" baseline="0">
              <a:latin typeface="Arial" panose="020B0604020202020204" pitchFamily="34" charset="0"/>
              <a:cs typeface="Arial" panose="020B0604020202020204" pitchFamily="34" charset="0"/>
            </a:rPr>
            <a:t>Plant </a:t>
          </a:r>
          <a:endParaRPr lang="en-US" sz="900">
            <a:latin typeface="Arial" panose="020B0604020202020204" pitchFamily="34" charset="0"/>
            <a:cs typeface="Arial" panose="020B0604020202020204" pitchFamily="34" charset="0"/>
          </a:endParaRPr>
        </a:p>
        <a:p>
          <a:endParaRPr lang="en-US" sz="3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Distribution/Loop</a:t>
          </a:r>
        </a:p>
        <a:p>
          <a:endParaRPr lang="en-US" sz="3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System Controls</a:t>
          </a:r>
        </a:p>
      </xdr:txBody>
    </xdr:sp>
    <xdr:clientData/>
  </xdr:twoCellAnchor>
  <xdr:twoCellAnchor>
    <xdr:from>
      <xdr:col>1</xdr:col>
      <xdr:colOff>28574</xdr:colOff>
      <xdr:row>93</xdr:row>
      <xdr:rowOff>9525</xdr:rowOff>
    </xdr:from>
    <xdr:to>
      <xdr:col>2</xdr:col>
      <xdr:colOff>219075</xdr:colOff>
      <xdr:row>93</xdr:row>
      <xdr:rowOff>1200150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00024" y="24041100"/>
          <a:ext cx="1162051"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latin typeface="Arial" panose="020B0604020202020204" pitchFamily="34" charset="0"/>
              <a:cs typeface="Arial" panose="020B0604020202020204" pitchFamily="34" charset="0"/>
            </a:rPr>
            <a:t>Examples:</a:t>
          </a:r>
        </a:p>
        <a:p>
          <a:endParaRPr lang="en-US" sz="400" baseline="0">
            <a:latin typeface="Arial" panose="020B0604020202020204" pitchFamily="34" charset="0"/>
            <a:cs typeface="Arial" panose="020B0604020202020204" pitchFamily="34" charset="0"/>
          </a:endParaRPr>
        </a:p>
        <a:p>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Water/Sewer</a:t>
          </a:r>
        </a:p>
        <a:p>
          <a:endParaRPr lang="en-US" sz="400" baseline="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Stormwater</a:t>
          </a:r>
        </a:p>
        <a:p>
          <a:endParaRPr lang="en-US" sz="4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Electrical/Lighting</a:t>
          </a:r>
        </a:p>
        <a:p>
          <a:endParaRPr lang="en-US" sz="4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Gas</a:t>
          </a:r>
        </a:p>
        <a:p>
          <a:endParaRPr lang="en-US" sz="4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Fiber/Data</a:t>
          </a:r>
        </a:p>
      </xdr:txBody>
    </xdr:sp>
    <xdr:clientData/>
  </xdr:twoCellAnchor>
  <xdr:twoCellAnchor>
    <xdr:from>
      <xdr:col>1</xdr:col>
      <xdr:colOff>12989</xdr:colOff>
      <xdr:row>96</xdr:row>
      <xdr:rowOff>27708</xdr:rowOff>
    </xdr:from>
    <xdr:to>
      <xdr:col>2</xdr:col>
      <xdr:colOff>233796</xdr:colOff>
      <xdr:row>96</xdr:row>
      <xdr:rowOff>1047750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84439" y="25354683"/>
          <a:ext cx="1192357" cy="10200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latin typeface="Arial" panose="020B0604020202020204" pitchFamily="34" charset="0"/>
              <a:cs typeface="Arial" panose="020B0604020202020204" pitchFamily="34" charset="0"/>
            </a:rPr>
            <a:t>Examples:</a:t>
          </a:r>
        </a:p>
        <a:p>
          <a:endParaRPr lang="en-US" sz="3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Roads/Driveways</a:t>
          </a:r>
        </a:p>
        <a:p>
          <a:endParaRPr lang="en-US" sz="3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Sidewalks/Trails</a:t>
          </a:r>
        </a:p>
        <a:p>
          <a:endParaRPr lang="en-US" sz="4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a:t>
          </a:r>
          <a:r>
            <a:rPr lang="en-US" sz="900" baseline="0">
              <a:latin typeface="Arial" panose="020B0604020202020204" pitchFamily="34" charset="0"/>
              <a:cs typeface="Arial" panose="020B0604020202020204" pitchFamily="34" charset="0"/>
            </a:rPr>
            <a:t> Hardscape</a:t>
          </a:r>
        </a:p>
        <a:p>
          <a:endParaRPr lang="en-US" sz="400" baseline="0">
            <a:latin typeface="Arial" panose="020B0604020202020204" pitchFamily="34" charset="0"/>
            <a:cs typeface="Arial" panose="020B0604020202020204" pitchFamily="34" charset="0"/>
          </a:endParaRPr>
        </a:p>
        <a:p>
          <a:r>
            <a:rPr lang="en-US" sz="900" baseline="0">
              <a:latin typeface="Arial" panose="020B0604020202020204" pitchFamily="34" charset="0"/>
              <a:cs typeface="Arial" panose="020B0604020202020204" pitchFamily="34" charset="0"/>
            </a:rPr>
            <a:t>- Landscape</a:t>
          </a:r>
          <a:endParaRPr lang="en-US"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GG145"/>
  <sheetViews>
    <sheetView workbookViewId="0">
      <selection activeCell="F7" sqref="F7"/>
    </sheetView>
  </sheetViews>
  <sheetFormatPr defaultRowHeight="12.75" x14ac:dyDescent="0.2"/>
  <cols>
    <col min="1" max="1" width="2.85546875" customWidth="1"/>
    <col min="2" max="2" width="6.140625" customWidth="1"/>
    <col min="3" max="3" width="10.42578125" customWidth="1"/>
    <col min="4" max="4" width="30" customWidth="1"/>
    <col min="5" max="5" width="12.42578125" customWidth="1"/>
    <col min="6" max="6" width="28.7109375" customWidth="1"/>
    <col min="7" max="8" width="9.28515625" customWidth="1"/>
    <col min="9" max="11" width="17.140625" customWidth="1"/>
    <col min="12" max="19" width="11.42578125" customWidth="1"/>
  </cols>
  <sheetData>
    <row r="1" spans="1:189" ht="3" customHeight="1" x14ac:dyDescent="0.2">
      <c r="A1" s="182">
        <f>'TAB 1 Project ID &amp; Exec Summary'!D5</f>
        <v>0</v>
      </c>
      <c r="B1" s="182">
        <f>'TAB 1 Project ID &amp; Exec Summary'!D11</f>
        <v>0</v>
      </c>
      <c r="C1" s="182">
        <f>'TAB 1 Project ID &amp; Exec Summary'!D7</f>
        <v>0</v>
      </c>
      <c r="D1" s="182">
        <f>'TAB 1 Project ID &amp; Exec Summary'!D18</f>
        <v>0</v>
      </c>
      <c r="E1" s="182" t="str">
        <f>'TAB 1 Project ID &amp; Exec Summary'!I18</f>
        <v>No</v>
      </c>
      <c r="F1" s="182">
        <f>'TAB 1 Project ID &amp; Exec Summary'!$D$22</f>
        <v>0</v>
      </c>
      <c r="G1" s="201" t="str">
        <f>'TAB 4 Project Funding'!F25</f>
        <v/>
      </c>
      <c r="H1" s="182">
        <f>'TAB 1 Project ID &amp; Exec Summary'!J22</f>
        <v>0</v>
      </c>
      <c r="I1" s="201">
        <f>'TAB 3 Project Cost'!F4</f>
        <v>0</v>
      </c>
      <c r="J1" s="697">
        <f>'TAB 3 Project Cost'!F5</f>
        <v>0</v>
      </c>
      <c r="K1" s="697">
        <f>'TAB 3 Project Cost'!I4</f>
        <v>0</v>
      </c>
      <c r="L1" s="697">
        <f>'TAB 4 Project Funding'!F18</f>
        <v>0</v>
      </c>
      <c r="M1" s="697">
        <f>'TAB 4 Project Funding'!F10</f>
        <v>0</v>
      </c>
      <c r="N1" s="697">
        <f>'TAB 1 Project ID &amp; Exec Summary'!I31</f>
        <v>0</v>
      </c>
      <c r="O1" s="697">
        <f>'TAB 4 Project Funding'!F11</f>
        <v>0</v>
      </c>
      <c r="P1" s="697">
        <f>'TAB 4 Project Funding'!F12</f>
        <v>0</v>
      </c>
      <c r="Q1" s="696">
        <f>'TAB 4 Project Funding'!F13</f>
        <v>0</v>
      </c>
      <c r="R1" s="696">
        <f>'TAB 4 Project Funding'!F14</f>
        <v>0</v>
      </c>
      <c r="S1" s="696">
        <f>'TAB 4 Project Funding'!F15</f>
        <v>0</v>
      </c>
      <c r="T1" s="696">
        <f>'TAB 4 Project Funding'!F16</f>
        <v>0</v>
      </c>
      <c r="U1" s="702">
        <f>'TAB 4 Project Funding'!F17</f>
        <v>0</v>
      </c>
      <c r="V1" s="696">
        <f>'TAB 4 Project Funding'!F28</f>
        <v>0</v>
      </c>
      <c r="W1" s="696">
        <f>'TAB 4 Project Funding'!F29</f>
        <v>0</v>
      </c>
      <c r="X1" s="696">
        <f>'TAB 4 Project Funding'!F30</f>
        <v>0</v>
      </c>
      <c r="Y1" s="696">
        <f>'TAB 2 Project Specifications'!J7</f>
        <v>0</v>
      </c>
      <c r="Z1" s="697">
        <f>'TAB 2 Project Specifications'!D8</f>
        <v>0</v>
      </c>
      <c r="AA1" s="698">
        <f>'TAB 2 Project Specifications'!H8</f>
        <v>0</v>
      </c>
      <c r="AB1" s="697">
        <f>'TAB 2 Project Specifications'!O8</f>
        <v>0</v>
      </c>
      <c r="AC1" s="696">
        <f>'TAB 3 Project Cost'!H11</f>
        <v>0</v>
      </c>
      <c r="AD1" s="696">
        <f>'TAB 3 Project Cost'!G12</f>
        <v>0</v>
      </c>
      <c r="AE1" s="699">
        <f>'TAB 3 Project Cost'!F13</f>
        <v>1.4999999999999999E-2</v>
      </c>
      <c r="AF1" s="699" t="str">
        <f>'TAB 3 Project Cost'!F16</f>
        <v/>
      </c>
      <c r="AG1" s="696">
        <f>'TAB 3 Project Cost'!G18</f>
        <v>0</v>
      </c>
      <c r="AH1" s="696">
        <f>'TAB 3 Project Cost'!H18</f>
        <v>0</v>
      </c>
      <c r="AI1" s="696">
        <f>'TAB 3 Project Cost'!G20</f>
        <v>0</v>
      </c>
      <c r="AJ1" s="696">
        <f>'TAB 3 Project Cost'!H20</f>
        <v>0</v>
      </c>
      <c r="AK1" s="696">
        <f>'TAB 3 Project Cost'!F20</f>
        <v>0</v>
      </c>
      <c r="AL1" s="699">
        <f>'TAB 3 Project Cost'!F21</f>
        <v>1.4999999999999999E-2</v>
      </c>
      <c r="AM1" s="699">
        <f>'TAB 3 Project Cost'!F22</f>
        <v>7.0000000000000007E-2</v>
      </c>
      <c r="AN1" s="699">
        <f>'TAB 3 Project Cost'!F23</f>
        <v>1.4999999999999999E-2</v>
      </c>
      <c r="AO1" s="699">
        <f>'TAB 3 Project Cost'!F24</f>
        <v>0.1</v>
      </c>
      <c r="AP1" s="699">
        <f>'TAB 3 Project Cost'!F25</f>
        <v>0.03</v>
      </c>
      <c r="AQ1" s="699">
        <f>'TAB 3 Project Cost'!F26</f>
        <v>0.01</v>
      </c>
      <c r="AR1" s="699">
        <f>'TAB 3 Project Cost'!F28</f>
        <v>5.0000000000000001E-3</v>
      </c>
      <c r="AS1" s="699">
        <f>'TAB 3 Project Cost'!F30</f>
        <v>0.05</v>
      </c>
      <c r="AT1" s="699">
        <f>'TAB 3 Project Cost'!F27</f>
        <v>0.01</v>
      </c>
      <c r="AU1" s="696">
        <f>'TAB 3 Project Cost'!G31</f>
        <v>0</v>
      </c>
      <c r="AV1" s="696">
        <f>'TAB 3 Project Cost'!H31</f>
        <v>0</v>
      </c>
      <c r="AW1" s="696">
        <f>'TAB 2 Project Specifications'!I19</f>
        <v>0</v>
      </c>
      <c r="AX1" s="696" t="str">
        <f>'TAB 2 Project Specifications'!L19</f>
        <v/>
      </c>
      <c r="AY1" s="696">
        <f>'TAB 2 Project Specifications'!O24</f>
        <v>0</v>
      </c>
      <c r="AZ1" s="696">
        <f>'TAB 2 Project Specifications'!M20</f>
        <v>0</v>
      </c>
      <c r="BA1" s="697" t="str">
        <f>'TAB 2 Project Specifications'!D22</f>
        <v/>
      </c>
      <c r="BB1" s="700">
        <f>'TAB 2 Project Specifications'!D24</f>
        <v>1</v>
      </c>
      <c r="BC1" s="697" t="str">
        <f>'TAB 2 Project Specifications'!D26</f>
        <v/>
      </c>
      <c r="BD1" s="698">
        <f>'TAB 2 Project Specifications'!G26</f>
        <v>0</v>
      </c>
      <c r="BE1" s="697" t="str">
        <f>'TAB 2 Project Specifications'!I26</f>
        <v/>
      </c>
      <c r="BF1" s="696">
        <f>'TAB 3 Project Cost'!H36</f>
        <v>0</v>
      </c>
      <c r="BG1" s="696">
        <f>'TAB 2 Project Specifications'!I36</f>
        <v>0</v>
      </c>
      <c r="BH1" s="696" t="str">
        <f>'TAB 2 Project Specifications'!L36</f>
        <v/>
      </c>
      <c r="BI1" s="696">
        <f>'TAB 2 Project Specifications'!O41</f>
        <v>0</v>
      </c>
      <c r="BJ1" s="696">
        <f>'TAB 2 Project Specifications'!M37</f>
        <v>0</v>
      </c>
      <c r="BK1" s="697" t="str">
        <f>'TAB 2 Project Specifications'!D39</f>
        <v/>
      </c>
      <c r="BL1" s="700">
        <f>'TAB 2 Project Specifications'!D41</f>
        <v>1</v>
      </c>
      <c r="BM1" s="697" t="str">
        <f>'TAB 2 Project Specifications'!D43</f>
        <v/>
      </c>
      <c r="BN1" s="698">
        <f>'TAB 2 Project Specifications'!G43</f>
        <v>0</v>
      </c>
      <c r="BO1" s="697" t="str">
        <f>'TAB 2 Project Specifications'!I43</f>
        <v/>
      </c>
      <c r="BP1" s="696">
        <f>'TAB 3 Project Cost'!H37</f>
        <v>0</v>
      </c>
      <c r="BQ1" s="696">
        <f>'TAB 2 Project Specifications'!I53</f>
        <v>0</v>
      </c>
      <c r="BR1" s="696" t="str">
        <f>'TAB 2 Project Specifications'!L53</f>
        <v/>
      </c>
      <c r="BS1" s="696">
        <f>'TAB 2 Project Specifications'!O58</f>
        <v>0</v>
      </c>
      <c r="BT1" s="696">
        <f>'TAB 2 Project Specifications'!M54</f>
        <v>0</v>
      </c>
      <c r="BU1" s="697" t="str">
        <f>'TAB 2 Project Specifications'!D56</f>
        <v/>
      </c>
      <c r="BV1" s="700">
        <f>'TAB 2 Project Specifications'!D58</f>
        <v>1</v>
      </c>
      <c r="BW1" s="697" t="str">
        <f>'TAB 2 Project Specifications'!D60</f>
        <v/>
      </c>
      <c r="BX1" s="698">
        <f>'TAB 2 Project Specifications'!G60</f>
        <v>0</v>
      </c>
      <c r="BY1" s="697" t="str">
        <f>'TAB 2 Project Specifications'!I60</f>
        <v/>
      </c>
      <c r="BZ1" s="696">
        <f>'TAB 3 Project Cost'!H38</f>
        <v>0</v>
      </c>
      <c r="CA1" s="697">
        <f>'TAB 3 Project Cost'!G33</f>
        <v>0</v>
      </c>
      <c r="CB1" s="697">
        <f>'TAB 3 Project Cost'!G40</f>
        <v>0</v>
      </c>
      <c r="CC1" s="699">
        <f>'TAB 3 Project Cost'!F42</f>
        <v>0.02</v>
      </c>
      <c r="CD1" s="699">
        <f>'TAB 3 Project Cost'!F44</f>
        <v>0</v>
      </c>
      <c r="CE1" s="696">
        <f>'TAB 3 Project Cost'!G47</f>
        <v>0</v>
      </c>
      <c r="CF1" s="696">
        <f>'TAB 3 Project Cost'!H47</f>
        <v>0</v>
      </c>
      <c r="CG1" s="696">
        <f>'TAB 3 Project Cost'!G49</f>
        <v>0</v>
      </c>
      <c r="CH1" s="696">
        <f>'TAB 3 Project Cost'!H49</f>
        <v>0</v>
      </c>
      <c r="CI1" s="696">
        <f>'TAB 3 Project Cost'!F49</f>
        <v>0</v>
      </c>
      <c r="CJ1" s="699">
        <f>'TAB 3 Project Cost'!F50</f>
        <v>1.4999999999999999E-2</v>
      </c>
      <c r="CK1" s="699">
        <f>'TAB 3 Project Cost'!F51</f>
        <v>0.09</v>
      </c>
      <c r="CL1" s="699">
        <f>'TAB 3 Project Cost'!F52</f>
        <v>1.4999999999999999E-2</v>
      </c>
      <c r="CM1" s="699">
        <f>'TAB 3 Project Cost'!F53</f>
        <v>0.1</v>
      </c>
      <c r="CN1" s="699">
        <f>'TAB 3 Project Cost'!F54</f>
        <v>0.03</v>
      </c>
      <c r="CO1" s="699">
        <f>'TAB 3 Project Cost'!F55</f>
        <v>1.4999999999999999E-2</v>
      </c>
      <c r="CP1" s="699">
        <f>'TAB 3 Project Cost'!F57</f>
        <v>5.0000000000000001E-3</v>
      </c>
      <c r="CQ1" s="699">
        <f>'TAB 3 Project Cost'!F59</f>
        <v>0.1</v>
      </c>
      <c r="CR1" s="699">
        <f>'TAB 3 Project Cost'!F56</f>
        <v>0.01</v>
      </c>
      <c r="CS1" s="696">
        <f>'TAB 3 Project Cost'!G60</f>
        <v>0</v>
      </c>
      <c r="CT1" s="696">
        <f>'TAB 3 Project Cost'!H60</f>
        <v>0</v>
      </c>
      <c r="CU1" s="696" t="str">
        <f>'TAB 2 Project Specifications'!G74</f>
        <v/>
      </c>
      <c r="CV1" s="697">
        <f>'TAB 2 Project Specifications'!N76</f>
        <v>0</v>
      </c>
      <c r="CW1" s="697">
        <f>'TAB 3 Project Cost'!G69</f>
        <v>0</v>
      </c>
      <c r="CX1" s="697">
        <f>'TAB 3 Project Cost'!H69</f>
        <v>0</v>
      </c>
      <c r="CY1" s="697">
        <f>'TAB 3 Project Cost'!G70</f>
        <v>0</v>
      </c>
      <c r="CZ1" s="696">
        <f>'TAB 3 Project Cost'!H70</f>
        <v>0</v>
      </c>
      <c r="DA1" s="696">
        <f>'TAB 3 Project Cost'!G71</f>
        <v>0</v>
      </c>
      <c r="DB1" s="696">
        <f>'TAB 3 Project Cost'!H71</f>
        <v>0</v>
      </c>
      <c r="DC1" s="697">
        <f>'TAB 3 Project Cost'!F76</f>
        <v>0</v>
      </c>
      <c r="DD1" s="696">
        <f>'TAB 3 Project Cost'!H76</f>
        <v>0</v>
      </c>
      <c r="DE1" s="696">
        <f>'TAB 3 Project Cost'!G76</f>
        <v>0</v>
      </c>
      <c r="DF1" s="697">
        <f>'TAB 3 Project Cost'!F77</f>
        <v>0</v>
      </c>
      <c r="DG1" s="696">
        <f>'TAB 3 Project Cost'!H77</f>
        <v>0</v>
      </c>
      <c r="DH1" s="696">
        <f>'TAB 3 Project Cost'!G77</f>
        <v>0</v>
      </c>
      <c r="DI1" s="696">
        <f>'TAB 3 Project Cost'!G78</f>
        <v>0</v>
      </c>
      <c r="DJ1" s="696">
        <f>'TAB 3 Project Cost'!G79</f>
        <v>0</v>
      </c>
      <c r="DK1" s="696">
        <f>'TAB 3 Project Cost'!G80</f>
        <v>0</v>
      </c>
      <c r="DL1" s="696">
        <f>'TAB 3 Project Cost'!G81</f>
        <v>0</v>
      </c>
      <c r="DM1" s="696">
        <f>'TAB 3 Project Cost'!G82</f>
        <v>0</v>
      </c>
      <c r="DN1" s="697">
        <f>'TAB 3 Project Cost'!F86</f>
        <v>0</v>
      </c>
      <c r="DO1" s="696">
        <f>'TAB 3 Project Cost'!H88</f>
        <v>0</v>
      </c>
      <c r="DP1" s="696">
        <f>'TAB 3 Project Cost'!G88</f>
        <v>0</v>
      </c>
      <c r="DQ1" s="697">
        <f>'TAB 3 Project Cost'!H86</f>
        <v>0</v>
      </c>
      <c r="DR1" s="696">
        <f>'TAB 3 Project Cost'!H89</f>
        <v>0</v>
      </c>
      <c r="DS1" s="696">
        <f>'TAB 3 Project Cost'!G89</f>
        <v>0</v>
      </c>
      <c r="DT1" s="700">
        <f>'TAB 2 Project Specifications'!D12</f>
        <v>0</v>
      </c>
      <c r="DU1" s="700">
        <f>'TAB 2 Project Specifications'!E12</f>
        <v>0</v>
      </c>
      <c r="DV1" s="700">
        <f>'TAB 2 Project Specifications'!F12</f>
        <v>0</v>
      </c>
      <c r="DW1" s="700">
        <f>'TAB 2 Project Specifications'!G12</f>
        <v>0</v>
      </c>
      <c r="DX1" s="700">
        <f>'TAB 2 Project Specifications'!H12</f>
        <v>0</v>
      </c>
      <c r="DY1" s="700">
        <f>'TAB 2 Project Specifications'!I12</f>
        <v>0</v>
      </c>
      <c r="DZ1" s="700">
        <f>'TAB 2 Project Specifications'!J12</f>
        <v>0</v>
      </c>
      <c r="EA1" s="700">
        <f>'TAB 2 Project Specifications'!K12</f>
        <v>0</v>
      </c>
      <c r="EB1" s="700">
        <f>'TAB 2 Project Specifications'!L12</f>
        <v>0</v>
      </c>
      <c r="EC1" s="700">
        <f>'TAB 2 Project Specifications'!M12</f>
        <v>0</v>
      </c>
      <c r="ED1" s="700">
        <f>'TAB 2 Project Specifications'!D30</f>
        <v>0</v>
      </c>
      <c r="EE1" s="700">
        <f>'TAB 2 Project Specifications'!E30</f>
        <v>0</v>
      </c>
      <c r="EF1" s="700">
        <f>'TAB 2 Project Specifications'!F30</f>
        <v>0</v>
      </c>
      <c r="EG1" s="700">
        <f>'TAB 2 Project Specifications'!G30</f>
        <v>0</v>
      </c>
      <c r="EH1" s="700">
        <f>'TAB 2 Project Specifications'!H30</f>
        <v>0</v>
      </c>
      <c r="EI1" s="700">
        <f>'TAB 2 Project Specifications'!I30</f>
        <v>0</v>
      </c>
      <c r="EJ1" s="700">
        <f>'TAB 2 Project Specifications'!J30</f>
        <v>0</v>
      </c>
      <c r="EK1" s="700">
        <f>'TAB 2 Project Specifications'!K30</f>
        <v>0</v>
      </c>
      <c r="EL1" s="700">
        <f>'TAB 2 Project Specifications'!L30</f>
        <v>0</v>
      </c>
      <c r="EM1" s="700">
        <f>'TAB 2 Project Specifications'!M30</f>
        <v>0</v>
      </c>
      <c r="EN1" s="700">
        <f>'TAB 2 Project Specifications'!D47</f>
        <v>0</v>
      </c>
      <c r="EO1" s="700">
        <f>'TAB 2 Project Specifications'!E47</f>
        <v>0</v>
      </c>
      <c r="EP1" s="700">
        <f>'TAB 2 Project Specifications'!F47</f>
        <v>0</v>
      </c>
      <c r="EQ1" s="700">
        <f>'TAB 2 Project Specifications'!G47</f>
        <v>0</v>
      </c>
      <c r="ER1" s="700">
        <f>'TAB 2 Project Specifications'!H47</f>
        <v>0</v>
      </c>
      <c r="ES1" s="700">
        <f>'TAB 2 Project Specifications'!I47</f>
        <v>0</v>
      </c>
      <c r="ET1" s="700">
        <f>'TAB 2 Project Specifications'!J47</f>
        <v>0</v>
      </c>
      <c r="EU1" s="700">
        <f>'TAB 2 Project Specifications'!K47</f>
        <v>0</v>
      </c>
      <c r="EV1" s="700">
        <f>'TAB 2 Project Specifications'!L47</f>
        <v>0</v>
      </c>
      <c r="EW1" s="700">
        <f>'TAB 2 Project Specifications'!M47</f>
        <v>0</v>
      </c>
      <c r="EX1" s="700">
        <f>'TAB 2 Project Specifications'!D64</f>
        <v>0</v>
      </c>
      <c r="EY1" s="700">
        <f>'TAB 2 Project Specifications'!E64</f>
        <v>0</v>
      </c>
      <c r="EZ1" s="700">
        <f>'TAB 2 Project Specifications'!F64</f>
        <v>0</v>
      </c>
      <c r="FA1" s="700">
        <f>'TAB 2 Project Specifications'!G64</f>
        <v>0</v>
      </c>
      <c r="FB1" s="700">
        <f>'TAB 2 Project Specifications'!H64</f>
        <v>0</v>
      </c>
      <c r="FC1" s="700">
        <f>'TAB 2 Project Specifications'!I64</f>
        <v>0</v>
      </c>
      <c r="FD1" s="700">
        <f>'TAB 2 Project Specifications'!J64</f>
        <v>0</v>
      </c>
      <c r="FE1" s="700">
        <f>'TAB 2 Project Specifications'!K64</f>
        <v>0</v>
      </c>
      <c r="FF1" s="700">
        <f>'TAB 2 Project Specifications'!L64</f>
        <v>0</v>
      </c>
      <c r="FG1" s="700">
        <f>'TAB 2 Project Specifications'!M64</f>
        <v>0</v>
      </c>
      <c r="FH1" s="696">
        <f>'TAB 5 Project Narrative'!B6</f>
        <v>0</v>
      </c>
      <c r="FI1" s="696">
        <f>'TAB 5 Project Narrative'!B12</f>
        <v>0</v>
      </c>
      <c r="FJ1" s="696">
        <f>'TAB 5 Project Narrative'!B17</f>
        <v>0</v>
      </c>
      <c r="FK1" s="696">
        <f>'TAB 5 Project Narrative'!B22</f>
        <v>0</v>
      </c>
      <c r="FL1" s="702">
        <f>'TAB 5 Project Narrative'!B26</f>
        <v>0</v>
      </c>
      <c r="FM1" s="696">
        <f>'TAB 3 Project Cost'!B95</f>
        <v>0</v>
      </c>
      <c r="FN1" s="696">
        <f>'TAB 4 Project Funding'!B39</f>
        <v>0</v>
      </c>
      <c r="FO1" s="696">
        <f>'TAB 2 Project Specifications'!B16</f>
        <v>0</v>
      </c>
      <c r="FP1" s="696">
        <f>'TAB 2 Project Specifications'!B34</f>
        <v>0</v>
      </c>
      <c r="FQ1" s="696">
        <f>'TAB 2 Project Specifications'!B51</f>
        <v>0</v>
      </c>
      <c r="FR1" s="696">
        <f>'TAB 2 Project Specifications'!B68</f>
        <v>0</v>
      </c>
      <c r="FS1" s="696">
        <f>'TAB 2 Project Specifications'!B79</f>
        <v>0</v>
      </c>
      <c r="FT1" s="696">
        <f>'TAB 2 Project Specifications'!D85</f>
        <v>0</v>
      </c>
      <c r="FU1" s="696">
        <f>'TAB 2 Project Specifications'!D91</f>
        <v>0</v>
      </c>
      <c r="FV1" s="696">
        <f>'TAB 2 Project Specifications'!D94</f>
        <v>0</v>
      </c>
      <c r="FW1" s="696">
        <f>'TAB 2 Project Specifications'!D97</f>
        <v>0</v>
      </c>
      <c r="FX1" s="696">
        <f>'TAB 2 Project Specifications'!D102</f>
        <v>0</v>
      </c>
    </row>
    <row r="2" spans="1:189" ht="3" customHeight="1" x14ac:dyDescent="0.2">
      <c r="A2" s="182" t="s">
        <v>288</v>
      </c>
      <c r="B2" s="182" t="s">
        <v>289</v>
      </c>
      <c r="C2" s="182" t="s">
        <v>104</v>
      </c>
      <c r="D2" s="182" t="s">
        <v>294</v>
      </c>
      <c r="E2" s="182" t="s">
        <v>11109</v>
      </c>
      <c r="F2" s="703" t="s">
        <v>290</v>
      </c>
      <c r="G2" s="703" t="s">
        <v>11105</v>
      </c>
      <c r="H2" s="182" t="s">
        <v>11110</v>
      </c>
      <c r="I2" s="703" t="s">
        <v>291</v>
      </c>
      <c r="J2" s="701" t="s">
        <v>292</v>
      </c>
      <c r="K2" s="701" t="s">
        <v>293</v>
      </c>
      <c r="L2" s="701" t="s">
        <v>301</v>
      </c>
      <c r="M2" s="701" t="s">
        <v>170</v>
      </c>
      <c r="N2" s="701" t="s">
        <v>300</v>
      </c>
      <c r="O2" s="701" t="s">
        <v>11111</v>
      </c>
      <c r="P2" s="701" t="s">
        <v>11159</v>
      </c>
      <c r="Q2" s="701" t="s">
        <v>11160</v>
      </c>
      <c r="R2" s="701" t="s">
        <v>11161</v>
      </c>
      <c r="S2" s="701" t="s">
        <v>11162</v>
      </c>
      <c r="T2" s="701" t="s">
        <v>11112</v>
      </c>
      <c r="U2" s="701" t="s">
        <v>11113</v>
      </c>
      <c r="V2" s="701" t="s">
        <v>302</v>
      </c>
      <c r="W2" s="701" t="s">
        <v>303</v>
      </c>
      <c r="X2" s="701" t="s">
        <v>304</v>
      </c>
      <c r="Y2" s="701" t="s">
        <v>342</v>
      </c>
      <c r="Z2" s="701" t="s">
        <v>296</v>
      </c>
      <c r="AA2" s="701" t="s">
        <v>297</v>
      </c>
      <c r="AB2" s="701" t="s">
        <v>298</v>
      </c>
      <c r="AC2" s="701" t="s">
        <v>299</v>
      </c>
      <c r="AD2" s="701" t="s">
        <v>306</v>
      </c>
      <c r="AE2" s="701" t="s">
        <v>307</v>
      </c>
      <c r="AF2" s="701" t="s">
        <v>11114</v>
      </c>
      <c r="AG2" s="701" t="s">
        <v>11115</v>
      </c>
      <c r="AH2" s="701" t="s">
        <v>11116</v>
      </c>
      <c r="AI2" s="701" t="s">
        <v>308</v>
      </c>
      <c r="AJ2" s="701" t="s">
        <v>310</v>
      </c>
      <c r="AK2" s="701" t="s">
        <v>309</v>
      </c>
      <c r="AL2" s="701" t="s">
        <v>11117</v>
      </c>
      <c r="AM2" s="701" t="s">
        <v>11118</v>
      </c>
      <c r="AN2" s="701" t="s">
        <v>11119</v>
      </c>
      <c r="AO2" s="701" t="s">
        <v>11120</v>
      </c>
      <c r="AP2" s="701" t="s">
        <v>11121</v>
      </c>
      <c r="AQ2" s="701" t="s">
        <v>11122</v>
      </c>
      <c r="AR2" s="701" t="s">
        <v>311</v>
      </c>
      <c r="AS2" s="701" t="s">
        <v>322</v>
      </c>
      <c r="AT2" s="701" t="s">
        <v>343</v>
      </c>
      <c r="AU2" s="701" t="s">
        <v>312</v>
      </c>
      <c r="AV2" s="701" t="s">
        <v>313</v>
      </c>
      <c r="AW2" s="701" t="s">
        <v>11123</v>
      </c>
      <c r="AX2" s="701" t="s">
        <v>319</v>
      </c>
      <c r="AY2" s="701" t="s">
        <v>356</v>
      </c>
      <c r="AZ2" s="701" t="s">
        <v>320</v>
      </c>
      <c r="BA2" s="701" t="s">
        <v>338</v>
      </c>
      <c r="BB2" s="701" t="s">
        <v>11124</v>
      </c>
      <c r="BC2" s="701" t="s">
        <v>11102</v>
      </c>
      <c r="BD2" s="701" t="s">
        <v>297</v>
      </c>
      <c r="BE2" s="701" t="s">
        <v>388</v>
      </c>
      <c r="BF2" s="701" t="s">
        <v>318</v>
      </c>
      <c r="BG2" s="701" t="s">
        <v>11123</v>
      </c>
      <c r="BH2" s="701" t="s">
        <v>319</v>
      </c>
      <c r="BI2" s="701" t="s">
        <v>356</v>
      </c>
      <c r="BJ2" s="701" t="s">
        <v>320</v>
      </c>
      <c r="BK2" s="701" t="s">
        <v>338</v>
      </c>
      <c r="BL2" s="701" t="s">
        <v>11124</v>
      </c>
      <c r="BM2" s="701" t="s">
        <v>11102</v>
      </c>
      <c r="BN2" s="701" t="s">
        <v>297</v>
      </c>
      <c r="BO2" s="701" t="s">
        <v>388</v>
      </c>
      <c r="BP2" s="701" t="s">
        <v>318</v>
      </c>
      <c r="BQ2" s="701" t="s">
        <v>319</v>
      </c>
      <c r="BR2" s="701" t="s">
        <v>356</v>
      </c>
      <c r="BS2" s="701" t="s">
        <v>320</v>
      </c>
      <c r="BT2" s="701" t="s">
        <v>321</v>
      </c>
      <c r="BU2" s="701" t="s">
        <v>297</v>
      </c>
      <c r="BV2" s="701"/>
      <c r="BW2" s="701"/>
      <c r="BX2" s="701"/>
      <c r="BY2" s="701" t="s">
        <v>298</v>
      </c>
      <c r="BZ2" s="701" t="s">
        <v>318</v>
      </c>
      <c r="CA2" s="701" t="s">
        <v>299</v>
      </c>
      <c r="CB2" s="701" t="s">
        <v>508</v>
      </c>
      <c r="CC2" s="701" t="s">
        <v>307</v>
      </c>
      <c r="CD2" s="701" t="s">
        <v>11125</v>
      </c>
      <c r="CE2" s="701" t="s">
        <v>11126</v>
      </c>
      <c r="CF2" s="701" t="s">
        <v>11116</v>
      </c>
      <c r="CG2" s="701" t="s">
        <v>308</v>
      </c>
      <c r="CH2" s="701" t="s">
        <v>310</v>
      </c>
      <c r="CI2" s="701" t="s">
        <v>309</v>
      </c>
      <c r="CJ2" s="701" t="s">
        <v>11117</v>
      </c>
      <c r="CK2" s="701" t="s">
        <v>11118</v>
      </c>
      <c r="CL2" s="701" t="s">
        <v>11119</v>
      </c>
      <c r="CM2" s="701" t="s">
        <v>11120</v>
      </c>
      <c r="CN2" s="701" t="s">
        <v>11121</v>
      </c>
      <c r="CO2" s="701" t="s">
        <v>11122</v>
      </c>
      <c r="CP2" s="701" t="s">
        <v>311</v>
      </c>
      <c r="CQ2" s="701" t="s">
        <v>322</v>
      </c>
      <c r="CR2" s="701" t="s">
        <v>343</v>
      </c>
      <c r="CS2" s="701" t="s">
        <v>312</v>
      </c>
      <c r="CT2" s="701" t="s">
        <v>313</v>
      </c>
      <c r="CU2" s="701" t="s">
        <v>319</v>
      </c>
      <c r="CV2" s="701" t="s">
        <v>324</v>
      </c>
      <c r="CW2" s="701" t="s">
        <v>11128</v>
      </c>
      <c r="CX2" s="701" t="s">
        <v>11127</v>
      </c>
      <c r="CY2" s="701" t="s">
        <v>11129</v>
      </c>
      <c r="CZ2" s="701" t="s">
        <v>11130</v>
      </c>
      <c r="DA2" s="701" t="s">
        <v>11131</v>
      </c>
      <c r="DB2" s="701" t="s">
        <v>325</v>
      </c>
      <c r="DC2" s="701" t="s">
        <v>326</v>
      </c>
      <c r="DD2" s="701" t="s">
        <v>212</v>
      </c>
      <c r="DE2" s="701" t="s">
        <v>11132</v>
      </c>
      <c r="DF2" s="701" t="s">
        <v>327</v>
      </c>
      <c r="DG2" s="701" t="s">
        <v>328</v>
      </c>
      <c r="DH2" s="701" t="s">
        <v>329</v>
      </c>
      <c r="DI2" s="701" t="s">
        <v>330</v>
      </c>
      <c r="DJ2" s="701" t="s">
        <v>331</v>
      </c>
      <c r="DK2" s="701" t="s">
        <v>332</v>
      </c>
      <c r="DL2" s="701" t="s">
        <v>333</v>
      </c>
      <c r="DM2" s="701" t="s">
        <v>334</v>
      </c>
      <c r="DN2" s="701" t="s">
        <v>335</v>
      </c>
      <c r="DO2" s="701" t="s">
        <v>336</v>
      </c>
      <c r="DP2" s="701" t="s">
        <v>337</v>
      </c>
      <c r="DQ2" s="701" t="s">
        <v>338</v>
      </c>
      <c r="DR2" s="701" t="s">
        <v>339</v>
      </c>
      <c r="DS2" s="701" t="s">
        <v>340</v>
      </c>
      <c r="DT2" s="701" t="s">
        <v>345</v>
      </c>
      <c r="DU2" s="701" t="s">
        <v>385</v>
      </c>
      <c r="DV2" s="701" t="s">
        <v>386</v>
      </c>
      <c r="DW2" s="701" t="s">
        <v>346</v>
      </c>
      <c r="DX2" s="701" t="s">
        <v>347</v>
      </c>
      <c r="DY2" s="701" t="s">
        <v>348</v>
      </c>
      <c r="DZ2" s="701" t="s">
        <v>349</v>
      </c>
      <c r="EA2" s="701" t="s">
        <v>350</v>
      </c>
      <c r="EB2" s="701" t="s">
        <v>351</v>
      </c>
      <c r="EC2" s="701" t="s">
        <v>352</v>
      </c>
      <c r="ED2" s="701" t="s">
        <v>345</v>
      </c>
      <c r="EE2" s="701" t="s">
        <v>385</v>
      </c>
      <c r="EF2" s="701" t="s">
        <v>386</v>
      </c>
      <c r="EG2" s="701" t="s">
        <v>346</v>
      </c>
      <c r="EH2" s="701" t="s">
        <v>347</v>
      </c>
      <c r="EI2" s="701" t="s">
        <v>348</v>
      </c>
      <c r="EJ2" s="701" t="s">
        <v>349</v>
      </c>
      <c r="EK2" s="701" t="s">
        <v>350</v>
      </c>
      <c r="EL2" s="701" t="s">
        <v>351</v>
      </c>
      <c r="EM2" s="701" t="s">
        <v>352</v>
      </c>
      <c r="EN2" s="701" t="s">
        <v>345</v>
      </c>
      <c r="EO2" s="701" t="s">
        <v>385</v>
      </c>
      <c r="EP2" s="701" t="s">
        <v>386</v>
      </c>
      <c r="EQ2" s="701" t="s">
        <v>346</v>
      </c>
      <c r="ER2" s="701" t="s">
        <v>347</v>
      </c>
      <c r="ES2" s="701" t="s">
        <v>348</v>
      </c>
      <c r="ET2" s="701" t="s">
        <v>349</v>
      </c>
      <c r="EU2" s="701" t="s">
        <v>350</v>
      </c>
      <c r="EV2" s="701" t="s">
        <v>351</v>
      </c>
      <c r="EW2" s="701" t="s">
        <v>352</v>
      </c>
      <c r="EX2" s="701" t="s">
        <v>345</v>
      </c>
      <c r="EY2" s="701" t="s">
        <v>385</v>
      </c>
      <c r="EZ2" s="701" t="s">
        <v>386</v>
      </c>
      <c r="FA2" s="701" t="s">
        <v>346</v>
      </c>
      <c r="FB2" s="701" t="s">
        <v>347</v>
      </c>
      <c r="FC2" s="701" t="s">
        <v>348</v>
      </c>
      <c r="FD2" s="701" t="s">
        <v>349</v>
      </c>
      <c r="FE2" s="701" t="s">
        <v>350</v>
      </c>
      <c r="FF2" s="701" t="s">
        <v>351</v>
      </c>
      <c r="FG2" s="701" t="s">
        <v>352</v>
      </c>
      <c r="FH2" s="701" t="s">
        <v>359</v>
      </c>
      <c r="FI2" s="701" t="s">
        <v>11145</v>
      </c>
      <c r="FJ2" s="701" t="s">
        <v>11146</v>
      </c>
      <c r="FK2" s="701" t="s">
        <v>11147</v>
      </c>
      <c r="FL2" s="701" t="s">
        <v>11148</v>
      </c>
      <c r="FM2" s="701" t="s">
        <v>11149</v>
      </c>
      <c r="FN2" s="701" t="s">
        <v>360</v>
      </c>
      <c r="FO2" s="701" t="s">
        <v>362</v>
      </c>
      <c r="FP2" s="701" t="s">
        <v>361</v>
      </c>
      <c r="FQ2" s="701" t="s">
        <v>363</v>
      </c>
      <c r="FR2" s="701" t="s">
        <v>364</v>
      </c>
      <c r="FS2" s="701" t="s">
        <v>365</v>
      </c>
      <c r="FT2" s="701" t="s">
        <v>366</v>
      </c>
      <c r="FU2" s="701" t="s">
        <v>367</v>
      </c>
      <c r="FV2" s="701" t="s">
        <v>387</v>
      </c>
      <c r="FW2" s="701" t="s">
        <v>368</v>
      </c>
      <c r="FX2" s="701" t="s">
        <v>369</v>
      </c>
    </row>
    <row r="3" spans="1:189" ht="1.5" customHeight="1" x14ac:dyDescent="0.2">
      <c r="A3" s="182">
        <v>1</v>
      </c>
      <c r="B3" s="182">
        <v>1</v>
      </c>
      <c r="C3" s="182">
        <v>1</v>
      </c>
      <c r="D3" s="182">
        <v>1</v>
      </c>
      <c r="E3" s="182">
        <v>1</v>
      </c>
      <c r="F3" s="182">
        <v>1</v>
      </c>
      <c r="G3" s="182">
        <v>4</v>
      </c>
      <c r="H3" s="182">
        <v>1</v>
      </c>
      <c r="I3" s="182">
        <v>3</v>
      </c>
      <c r="J3" s="696">
        <v>3</v>
      </c>
      <c r="K3" s="696">
        <v>3</v>
      </c>
      <c r="L3" s="696">
        <v>4</v>
      </c>
      <c r="M3" s="696">
        <v>4</v>
      </c>
      <c r="N3" s="696">
        <v>1</v>
      </c>
      <c r="O3" s="696">
        <v>4</v>
      </c>
      <c r="P3" s="696">
        <v>4</v>
      </c>
      <c r="Q3" s="696">
        <v>4</v>
      </c>
      <c r="R3" s="696"/>
      <c r="S3" s="696">
        <v>4</v>
      </c>
      <c r="T3" s="696">
        <v>4</v>
      </c>
      <c r="U3" s="696">
        <v>4</v>
      </c>
      <c r="V3" s="696">
        <v>4</v>
      </c>
      <c r="W3" s="696">
        <v>4</v>
      </c>
      <c r="X3" s="696">
        <v>4</v>
      </c>
      <c r="Y3" s="696">
        <v>2</v>
      </c>
      <c r="Z3" s="696">
        <v>2</v>
      </c>
      <c r="AA3" s="696">
        <v>2</v>
      </c>
      <c r="AB3" s="696">
        <v>2</v>
      </c>
      <c r="AC3" s="696">
        <v>3</v>
      </c>
      <c r="AD3" s="696">
        <v>3</v>
      </c>
      <c r="AE3" s="696">
        <v>3</v>
      </c>
      <c r="AF3" s="696">
        <v>3</v>
      </c>
      <c r="AG3" s="696">
        <v>3</v>
      </c>
      <c r="AH3" s="696">
        <v>3</v>
      </c>
      <c r="AI3" s="696">
        <v>3</v>
      </c>
      <c r="AJ3" s="696">
        <v>3</v>
      </c>
      <c r="AK3" s="696">
        <v>3</v>
      </c>
      <c r="AL3" s="696">
        <v>3</v>
      </c>
      <c r="AM3" s="696">
        <v>3</v>
      </c>
      <c r="AN3" s="696">
        <v>3</v>
      </c>
      <c r="AO3" s="696">
        <v>3</v>
      </c>
      <c r="AP3" s="696">
        <v>3</v>
      </c>
      <c r="AQ3" s="696">
        <v>3</v>
      </c>
      <c r="AR3" s="696">
        <v>3</v>
      </c>
      <c r="AS3" s="696">
        <v>3</v>
      </c>
      <c r="AT3" s="696">
        <v>3</v>
      </c>
      <c r="AU3" s="696">
        <v>3</v>
      </c>
      <c r="AV3" s="696">
        <v>3</v>
      </c>
      <c r="AW3" s="696">
        <v>2</v>
      </c>
      <c r="AX3" s="696">
        <v>2</v>
      </c>
      <c r="AY3" s="696">
        <v>2</v>
      </c>
      <c r="AZ3" s="696">
        <v>2</v>
      </c>
      <c r="BA3" s="696">
        <v>2</v>
      </c>
      <c r="BB3" s="696">
        <v>2</v>
      </c>
      <c r="BC3" s="696">
        <v>2</v>
      </c>
      <c r="BD3" s="696">
        <v>2</v>
      </c>
      <c r="BE3" s="696">
        <v>2</v>
      </c>
      <c r="BF3" s="696">
        <v>3</v>
      </c>
      <c r="BG3" s="696">
        <v>2</v>
      </c>
      <c r="BH3" s="696">
        <v>2</v>
      </c>
      <c r="BI3" s="696">
        <v>2</v>
      </c>
      <c r="BJ3" s="696">
        <v>2</v>
      </c>
      <c r="BK3" s="696">
        <v>2</v>
      </c>
      <c r="BL3" s="696">
        <v>2</v>
      </c>
      <c r="BM3" s="696">
        <v>2</v>
      </c>
      <c r="BN3" s="696">
        <v>2</v>
      </c>
      <c r="BO3" s="696">
        <v>2</v>
      </c>
      <c r="BP3" s="696">
        <v>3</v>
      </c>
      <c r="BQ3" s="696">
        <v>2</v>
      </c>
      <c r="BR3" s="696">
        <v>2</v>
      </c>
      <c r="BS3" s="696">
        <v>2</v>
      </c>
      <c r="BT3" s="696">
        <v>2</v>
      </c>
      <c r="BU3" s="696">
        <v>2</v>
      </c>
      <c r="BV3" s="696">
        <v>2</v>
      </c>
      <c r="BW3" s="696">
        <v>2</v>
      </c>
      <c r="BX3" s="696">
        <v>2</v>
      </c>
      <c r="BY3" s="696">
        <v>2</v>
      </c>
      <c r="BZ3" s="696">
        <v>3</v>
      </c>
      <c r="CA3" s="696">
        <v>3</v>
      </c>
      <c r="CB3" s="696"/>
      <c r="CC3" s="696">
        <v>3</v>
      </c>
      <c r="CD3" s="696">
        <v>3</v>
      </c>
      <c r="CE3" s="696">
        <v>3</v>
      </c>
      <c r="CF3" s="696">
        <v>3</v>
      </c>
      <c r="CG3" s="696">
        <v>3</v>
      </c>
      <c r="CH3" s="696">
        <v>3</v>
      </c>
      <c r="CI3" s="696">
        <v>3</v>
      </c>
      <c r="CJ3" s="696">
        <v>3</v>
      </c>
      <c r="CK3" s="696">
        <v>3</v>
      </c>
      <c r="CL3" s="696">
        <v>3</v>
      </c>
      <c r="CM3" s="696">
        <v>3</v>
      </c>
      <c r="CN3" s="696">
        <v>3</v>
      </c>
      <c r="CO3" s="696">
        <v>3</v>
      </c>
      <c r="CP3" s="696">
        <v>3</v>
      </c>
      <c r="CQ3" s="696">
        <v>3</v>
      </c>
      <c r="CR3" s="696">
        <v>3</v>
      </c>
      <c r="CS3" s="696">
        <v>3</v>
      </c>
      <c r="CT3" s="696">
        <v>3</v>
      </c>
      <c r="CU3" s="696">
        <v>2</v>
      </c>
      <c r="CV3" s="696">
        <v>2</v>
      </c>
      <c r="CW3" s="696"/>
      <c r="CX3" s="696"/>
      <c r="CY3" s="696"/>
      <c r="CZ3" s="696"/>
      <c r="DA3" s="696">
        <v>3</v>
      </c>
      <c r="DB3" s="696">
        <v>3</v>
      </c>
      <c r="DC3" s="696">
        <v>3</v>
      </c>
      <c r="DD3" s="696">
        <v>3</v>
      </c>
      <c r="DE3" s="696">
        <v>3</v>
      </c>
      <c r="DF3" s="696">
        <v>2</v>
      </c>
      <c r="DG3" s="696">
        <v>3</v>
      </c>
      <c r="DH3" s="696">
        <v>3</v>
      </c>
      <c r="DI3" s="696">
        <v>3</v>
      </c>
      <c r="DJ3" s="696">
        <v>3</v>
      </c>
      <c r="DK3" s="696">
        <v>3</v>
      </c>
      <c r="DL3" s="696">
        <v>3</v>
      </c>
      <c r="DM3" s="696">
        <v>3</v>
      </c>
      <c r="DN3" s="696">
        <v>3</v>
      </c>
      <c r="DO3" s="696">
        <v>3</v>
      </c>
      <c r="DP3" s="696">
        <v>3</v>
      </c>
      <c r="DQ3" s="696">
        <v>2</v>
      </c>
      <c r="DR3" s="696">
        <v>3</v>
      </c>
      <c r="DS3" s="696">
        <v>3</v>
      </c>
      <c r="DT3" s="696"/>
      <c r="DU3" s="696"/>
      <c r="DV3" s="696"/>
      <c r="DW3" s="696"/>
      <c r="DX3" s="696"/>
      <c r="DY3" s="696"/>
      <c r="DZ3" s="696"/>
      <c r="EA3" s="696"/>
      <c r="EB3" s="696"/>
      <c r="EC3" s="696"/>
      <c r="ED3" s="696"/>
      <c r="EE3" s="696"/>
      <c r="EF3" s="696"/>
      <c r="EG3" s="696"/>
      <c r="EH3" s="696"/>
      <c r="EI3" s="696"/>
      <c r="EJ3" s="696"/>
      <c r="EK3" s="696"/>
      <c r="EL3" s="696"/>
      <c r="EM3" s="696"/>
      <c r="EN3" s="696"/>
      <c r="EO3" s="696"/>
      <c r="EP3" s="696"/>
      <c r="EQ3" s="696"/>
      <c r="ER3" s="696"/>
      <c r="ES3" s="696"/>
      <c r="ET3" s="696"/>
      <c r="EU3" s="696"/>
      <c r="EV3" s="696"/>
      <c r="EW3" s="696"/>
      <c r="EX3" s="696"/>
      <c r="EY3" s="696"/>
      <c r="EZ3" s="696"/>
      <c r="FA3" s="696"/>
      <c r="FB3" s="696"/>
      <c r="FC3" s="696"/>
      <c r="FD3" s="696"/>
      <c r="FE3" s="696"/>
      <c r="FF3" s="696"/>
      <c r="FG3" s="696"/>
      <c r="FH3" s="696">
        <v>5</v>
      </c>
      <c r="FI3" s="696">
        <v>5</v>
      </c>
      <c r="FJ3" s="696">
        <v>5</v>
      </c>
      <c r="FK3" s="696">
        <v>5</v>
      </c>
      <c r="FL3" s="696">
        <v>3</v>
      </c>
      <c r="FM3" s="696">
        <v>3</v>
      </c>
      <c r="FN3" s="696">
        <v>4</v>
      </c>
      <c r="FO3" s="696">
        <v>2</v>
      </c>
      <c r="FP3" s="696">
        <v>2</v>
      </c>
      <c r="FQ3" s="696">
        <v>2</v>
      </c>
      <c r="FR3" s="696">
        <v>2</v>
      </c>
      <c r="FS3" s="696">
        <v>2</v>
      </c>
      <c r="FT3" s="696">
        <v>2</v>
      </c>
      <c r="FU3" s="696">
        <v>2</v>
      </c>
      <c r="FV3" s="696">
        <v>2</v>
      </c>
      <c r="FW3" s="696">
        <v>2</v>
      </c>
      <c r="FX3" s="696">
        <v>2</v>
      </c>
      <c r="FY3" s="688"/>
      <c r="FZ3" s="688"/>
      <c r="GA3" s="688"/>
    </row>
    <row r="4" spans="1:189" ht="2.25" customHeight="1" x14ac:dyDescent="0.2">
      <c r="A4" s="182"/>
      <c r="B4" s="182" t="s">
        <v>11151</v>
      </c>
      <c r="C4" s="182"/>
      <c r="D4" s="182"/>
      <c r="E4" s="182"/>
      <c r="F4" s="182"/>
      <c r="G4" s="182"/>
      <c r="H4" s="182"/>
      <c r="I4" s="182" t="s">
        <v>209</v>
      </c>
      <c r="J4" s="696"/>
      <c r="K4" s="696"/>
      <c r="L4" s="696" t="s">
        <v>11150</v>
      </c>
      <c r="M4" s="696"/>
      <c r="N4" s="696"/>
      <c r="O4" s="696"/>
      <c r="P4" s="696"/>
      <c r="Q4" s="696"/>
      <c r="R4" s="696"/>
      <c r="S4" s="696"/>
      <c r="T4" s="696"/>
      <c r="U4" s="696"/>
      <c r="V4" s="696"/>
      <c r="W4" s="696"/>
      <c r="X4" s="696"/>
      <c r="Y4" s="696" t="s">
        <v>295</v>
      </c>
      <c r="Z4" s="696"/>
      <c r="AA4" s="696"/>
      <c r="AB4" s="702"/>
      <c r="AC4" s="696"/>
      <c r="AD4" s="696"/>
      <c r="AE4" s="696"/>
      <c r="AF4" s="696"/>
      <c r="AG4" s="696"/>
      <c r="AH4" s="696"/>
      <c r="AI4" s="696"/>
      <c r="AJ4" s="696"/>
      <c r="AK4" s="696"/>
      <c r="AL4" s="696"/>
      <c r="AM4" s="696"/>
      <c r="AN4" s="696"/>
      <c r="AO4" s="696"/>
      <c r="AP4" s="696"/>
      <c r="AQ4" s="696"/>
      <c r="AR4" s="696"/>
      <c r="AS4" s="696"/>
      <c r="AT4" s="696"/>
      <c r="AU4" s="696"/>
      <c r="AV4" s="696"/>
      <c r="AW4" s="696"/>
      <c r="AX4" s="696"/>
      <c r="AY4" s="696"/>
      <c r="AZ4" s="696"/>
      <c r="BA4" s="696"/>
      <c r="BB4" s="696"/>
      <c r="BC4" s="696" t="s">
        <v>315</v>
      </c>
      <c r="BD4" s="696"/>
      <c r="BE4" s="696"/>
      <c r="BF4" s="696"/>
      <c r="BG4" s="696"/>
      <c r="BH4" s="696"/>
      <c r="BI4" s="696"/>
      <c r="BJ4" s="696"/>
      <c r="BK4" s="696"/>
      <c r="BL4" s="696"/>
      <c r="BM4" s="696" t="s">
        <v>316</v>
      </c>
      <c r="BN4" s="696"/>
      <c r="BO4" s="696"/>
      <c r="BP4" s="696"/>
      <c r="BQ4" s="696"/>
      <c r="BR4" s="696"/>
      <c r="BS4" s="696"/>
      <c r="BT4" s="696"/>
      <c r="BU4" s="696"/>
      <c r="BV4" s="696"/>
      <c r="BW4" s="696" t="s">
        <v>317</v>
      </c>
      <c r="BX4" s="696"/>
      <c r="BY4" s="696"/>
      <c r="BZ4" s="696"/>
      <c r="CA4" s="696"/>
      <c r="CB4" s="696"/>
      <c r="CC4" s="696"/>
      <c r="CD4" s="696"/>
      <c r="CE4" s="696"/>
      <c r="CF4" s="696"/>
      <c r="CG4" s="696" t="s">
        <v>314</v>
      </c>
      <c r="CH4" s="696"/>
      <c r="CI4" s="696"/>
      <c r="CJ4" s="696"/>
      <c r="CK4" s="696"/>
      <c r="CL4" s="696"/>
      <c r="CM4" s="696"/>
      <c r="CN4" s="696"/>
      <c r="CO4" s="696"/>
      <c r="CP4" s="696"/>
      <c r="CQ4" s="696"/>
      <c r="CR4" s="696"/>
      <c r="CS4" s="696"/>
      <c r="CT4" s="696"/>
      <c r="CU4" s="696"/>
      <c r="CV4" s="696"/>
      <c r="CW4" s="696"/>
      <c r="CX4" s="696"/>
      <c r="CY4" s="696"/>
      <c r="CZ4" s="696"/>
      <c r="DA4" s="696" t="s">
        <v>323</v>
      </c>
      <c r="DB4" s="696"/>
      <c r="DC4" s="696"/>
      <c r="DD4" s="696"/>
      <c r="DE4" s="696"/>
      <c r="DF4" s="696"/>
      <c r="DG4" s="696"/>
      <c r="DH4" s="696"/>
      <c r="DI4" s="696" t="s">
        <v>390</v>
      </c>
      <c r="DJ4" s="696"/>
      <c r="DK4" s="696"/>
      <c r="DL4" s="696"/>
      <c r="DM4" s="696"/>
      <c r="DN4" s="696"/>
      <c r="DO4" s="696"/>
      <c r="DP4" s="696" t="s">
        <v>389</v>
      </c>
      <c r="DQ4" s="696" t="s">
        <v>391</v>
      </c>
      <c r="DR4" s="696"/>
      <c r="DS4" s="696"/>
      <c r="DT4" s="696" t="s">
        <v>341</v>
      </c>
      <c r="DU4" s="696"/>
      <c r="DV4" s="696"/>
      <c r="DW4" s="696"/>
      <c r="DX4" s="702"/>
      <c r="DY4" s="696"/>
      <c r="DZ4" s="696" t="s">
        <v>344</v>
      </c>
      <c r="EA4" s="696"/>
      <c r="EB4" s="696"/>
      <c r="EC4" s="696"/>
      <c r="ED4" s="696"/>
      <c r="EE4" s="696"/>
      <c r="EF4" s="696"/>
      <c r="EG4" s="696"/>
      <c r="EH4" s="696"/>
      <c r="EI4" s="696"/>
      <c r="EJ4" s="696" t="s">
        <v>353</v>
      </c>
      <c r="EK4" s="696"/>
      <c r="EL4" s="696"/>
      <c r="EM4" s="696"/>
      <c r="EN4" s="696"/>
      <c r="EO4" s="696"/>
      <c r="EP4" s="696"/>
      <c r="EQ4" s="696"/>
      <c r="ER4" s="696"/>
      <c r="ES4" s="696"/>
      <c r="ET4" s="696" t="s">
        <v>354</v>
      </c>
      <c r="EU4" s="696"/>
      <c r="EV4" s="696"/>
      <c r="EW4" s="696"/>
      <c r="EX4" s="696"/>
      <c r="EY4" s="696"/>
      <c r="EZ4" s="696"/>
      <c r="FA4" s="696"/>
      <c r="FB4" s="696"/>
      <c r="FC4" s="696"/>
      <c r="FD4" s="696" t="s">
        <v>355</v>
      </c>
      <c r="FE4" s="696"/>
      <c r="FF4" s="696"/>
      <c r="FG4" s="696"/>
      <c r="FH4" s="696" t="s">
        <v>11138</v>
      </c>
      <c r="FI4" s="696"/>
      <c r="FJ4" s="696"/>
      <c r="FK4" s="696"/>
      <c r="FL4" s="696"/>
      <c r="FM4" s="696"/>
      <c r="FN4" s="696"/>
      <c r="FO4" s="696"/>
      <c r="FP4" s="696"/>
      <c r="FQ4" s="696"/>
      <c r="FR4" s="696"/>
      <c r="FS4" s="696"/>
      <c r="FT4" s="696"/>
      <c r="FU4" s="696"/>
      <c r="FV4" s="696"/>
      <c r="FW4" s="696"/>
      <c r="FX4" s="696"/>
      <c r="FY4" s="688"/>
      <c r="FZ4" s="688"/>
      <c r="GA4" s="688"/>
      <c r="GB4" s="688"/>
      <c r="GC4" s="688"/>
      <c r="GD4" s="688"/>
      <c r="GE4" s="688"/>
      <c r="GF4" s="688"/>
      <c r="GG4" s="688"/>
    </row>
    <row r="5" spans="1:189" ht="26.25" customHeight="1" x14ac:dyDescent="0.25">
      <c r="A5" s="245"/>
      <c r="B5" s="246" t="s">
        <v>11321</v>
      </c>
      <c r="C5" s="245"/>
      <c r="D5" s="245"/>
      <c r="E5" s="245"/>
      <c r="F5" s="245"/>
      <c r="G5" s="245"/>
      <c r="H5" s="24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row>
    <row r="6" spans="1:189" x14ac:dyDescent="0.2">
      <c r="A6" s="247"/>
      <c r="B6" s="247"/>
      <c r="C6" s="247"/>
      <c r="D6" s="247"/>
      <c r="E6" s="247"/>
      <c r="F6" s="247"/>
      <c r="G6" s="247"/>
      <c r="H6" s="247"/>
    </row>
    <row r="7" spans="1:189" ht="15.75" x14ac:dyDescent="0.25">
      <c r="A7" s="247"/>
      <c r="B7" s="248" t="s">
        <v>222</v>
      </c>
      <c r="C7" s="247"/>
      <c r="D7" s="247"/>
      <c r="E7" s="247"/>
      <c r="F7" s="247"/>
      <c r="G7" s="39"/>
      <c r="H7" s="39"/>
      <c r="I7" s="3"/>
      <c r="J7" s="3"/>
      <c r="K7" s="3"/>
      <c r="L7" s="3"/>
      <c r="M7" s="3"/>
      <c r="N7" s="3"/>
      <c r="O7" s="3"/>
    </row>
    <row r="8" spans="1:189" x14ac:dyDescent="0.2">
      <c r="A8" s="247"/>
      <c r="B8" s="247"/>
      <c r="C8" s="247"/>
      <c r="D8" s="247"/>
      <c r="E8" s="247"/>
      <c r="F8" s="247"/>
      <c r="G8" s="39"/>
      <c r="H8" s="39"/>
      <c r="I8" s="3"/>
      <c r="J8" s="3"/>
      <c r="K8" s="3"/>
      <c r="L8" s="3"/>
      <c r="M8" s="3"/>
      <c r="N8" s="3"/>
      <c r="O8" s="3"/>
    </row>
    <row r="9" spans="1:189" ht="20.25" customHeight="1" x14ac:dyDescent="0.25">
      <c r="A9" s="247"/>
      <c r="B9" s="247"/>
      <c r="C9" s="746" t="s">
        <v>230</v>
      </c>
      <c r="D9" s="745"/>
      <c r="E9" s="247"/>
      <c r="F9" s="247"/>
      <c r="G9" s="39"/>
      <c r="H9" s="687"/>
      <c r="I9" s="3"/>
      <c r="J9" s="204"/>
      <c r="K9" s="205"/>
      <c r="L9" s="204"/>
      <c r="M9" s="205"/>
      <c r="N9" s="204"/>
      <c r="O9" s="3"/>
    </row>
    <row r="10" spans="1:189" ht="20.25" customHeight="1" x14ac:dyDescent="0.25">
      <c r="A10" s="247"/>
      <c r="B10" s="247"/>
      <c r="C10" s="747" t="s">
        <v>228</v>
      </c>
      <c r="D10" s="745"/>
      <c r="E10" s="247"/>
      <c r="F10" s="247"/>
      <c r="G10" s="39"/>
      <c r="H10" s="687"/>
      <c r="I10" s="3"/>
      <c r="J10" s="206"/>
      <c r="K10" s="3"/>
      <c r="L10" s="207"/>
      <c r="M10" s="3"/>
      <c r="N10" s="208"/>
      <c r="O10" s="3"/>
    </row>
    <row r="11" spans="1:189" ht="20.25" customHeight="1" x14ac:dyDescent="0.25">
      <c r="A11" s="247"/>
      <c r="B11" s="247"/>
      <c r="C11" s="748" t="s">
        <v>151</v>
      </c>
      <c r="D11" s="745"/>
      <c r="E11" s="247"/>
      <c r="F11" s="247"/>
      <c r="G11" s="39"/>
      <c r="H11" s="39"/>
      <c r="I11" s="3"/>
      <c r="J11" s="3"/>
      <c r="K11" s="3"/>
      <c r="L11" s="3"/>
      <c r="M11" s="3"/>
      <c r="N11" s="3"/>
      <c r="O11" s="3"/>
    </row>
    <row r="12" spans="1:189" ht="20.25" customHeight="1" x14ac:dyDescent="0.25">
      <c r="A12" s="247"/>
      <c r="B12" s="247"/>
      <c r="C12" s="749" t="s">
        <v>229</v>
      </c>
      <c r="D12" s="745"/>
      <c r="E12" s="247"/>
      <c r="F12" s="247"/>
      <c r="G12" s="39"/>
      <c r="H12" s="39"/>
      <c r="I12" s="3"/>
      <c r="J12" s="3"/>
      <c r="K12" s="3"/>
      <c r="L12" s="3"/>
      <c r="M12" s="3"/>
      <c r="N12" s="3"/>
      <c r="O12" s="3"/>
    </row>
    <row r="13" spans="1:189" ht="20.25" customHeight="1" x14ac:dyDescent="0.25">
      <c r="A13" s="247"/>
      <c r="B13" s="247"/>
      <c r="C13" s="750" t="s">
        <v>197</v>
      </c>
      <c r="D13" s="745"/>
      <c r="E13" s="247"/>
      <c r="F13" s="247"/>
      <c r="G13" s="247"/>
      <c r="H13" s="247"/>
      <c r="DT13" s="167"/>
      <c r="DU13" s="167"/>
      <c r="DV13" s="167"/>
      <c r="DW13" s="167"/>
      <c r="DX13" s="167"/>
      <c r="DY13" s="167"/>
      <c r="DZ13" s="167"/>
      <c r="EA13" s="167"/>
      <c r="EB13" s="167"/>
      <c r="EL13" s="167"/>
      <c r="EM13" s="167"/>
      <c r="EN13" s="167"/>
      <c r="EO13" s="167"/>
      <c r="EP13" s="167"/>
      <c r="EQ13" s="167"/>
      <c r="ER13" s="167"/>
      <c r="ES13" s="167"/>
      <c r="ET13" s="167"/>
    </row>
    <row r="14" spans="1:189" ht="20.25" customHeight="1" x14ac:dyDescent="0.25">
      <c r="A14" s="247"/>
      <c r="B14" s="247"/>
      <c r="C14" s="744" t="s">
        <v>169</v>
      </c>
      <c r="D14" s="745"/>
      <c r="E14" s="247"/>
      <c r="F14" s="247"/>
      <c r="G14" s="247"/>
      <c r="H14" s="247"/>
    </row>
    <row r="15" spans="1:189" x14ac:dyDescent="0.2">
      <c r="A15" s="247"/>
      <c r="B15" s="247"/>
      <c r="C15" s="247"/>
      <c r="D15" s="251"/>
      <c r="E15" s="249"/>
      <c r="F15" s="249"/>
      <c r="G15" s="249"/>
      <c r="H15" s="249"/>
      <c r="I15" s="4"/>
      <c r="J15" s="4"/>
      <c r="K15" s="4"/>
      <c r="L15" s="4"/>
    </row>
    <row r="16" spans="1:189" ht="15.75" x14ac:dyDescent="0.25">
      <c r="A16" s="247"/>
      <c r="B16" s="248" t="s">
        <v>392</v>
      </c>
      <c r="C16" s="247"/>
      <c r="D16" s="247"/>
      <c r="E16" s="249"/>
      <c r="F16" s="249"/>
      <c r="G16" s="249"/>
      <c r="H16" s="249"/>
      <c r="I16" s="4"/>
      <c r="J16" s="4"/>
      <c r="K16" s="4"/>
      <c r="L16" s="4"/>
    </row>
    <row r="17" spans="1:12" ht="18.75" customHeight="1" thickBot="1" x14ac:dyDescent="0.25">
      <c r="A17" s="247"/>
      <c r="B17" s="247"/>
      <c r="C17" s="247"/>
      <c r="D17" s="247"/>
      <c r="E17" s="249"/>
      <c r="F17" s="249"/>
      <c r="G17" s="249"/>
      <c r="H17" s="249"/>
      <c r="I17" s="4"/>
      <c r="J17" s="4"/>
      <c r="K17" s="4"/>
      <c r="L17" s="4"/>
    </row>
    <row r="18" spans="1:12" ht="21.75" customHeight="1" thickBot="1" x14ac:dyDescent="0.25">
      <c r="A18" s="247"/>
      <c r="B18" s="247"/>
      <c r="C18" s="164"/>
      <c r="D18" s="252" t="s">
        <v>284</v>
      </c>
      <c r="E18" s="249"/>
      <c r="F18" s="249"/>
      <c r="G18" s="249"/>
      <c r="H18" s="249"/>
      <c r="I18" s="4"/>
      <c r="J18" s="4"/>
      <c r="K18" s="4"/>
      <c r="L18" s="4"/>
    </row>
    <row r="19" spans="1:12" ht="21.75" customHeight="1" thickBot="1" x14ac:dyDescent="0.25">
      <c r="A19" s="247"/>
      <c r="B19" s="247"/>
      <c r="C19" s="161"/>
      <c r="D19" s="252" t="s">
        <v>285</v>
      </c>
      <c r="E19" s="250"/>
      <c r="F19" s="249"/>
      <c r="G19" s="249"/>
      <c r="H19" s="249"/>
      <c r="I19" s="4"/>
      <c r="J19" s="4"/>
      <c r="K19" s="4"/>
      <c r="L19" s="4"/>
    </row>
    <row r="20" spans="1:12" ht="21.75" customHeight="1" thickBot="1" x14ac:dyDescent="0.25">
      <c r="A20" s="247"/>
      <c r="B20" s="247"/>
      <c r="C20" s="151"/>
      <c r="D20" s="252" t="s">
        <v>393</v>
      </c>
      <c r="E20" s="249"/>
      <c r="F20" s="249"/>
      <c r="G20" s="249"/>
      <c r="H20" s="249"/>
      <c r="I20" s="4"/>
      <c r="J20" s="4"/>
      <c r="K20" s="4"/>
      <c r="L20" s="4"/>
    </row>
    <row r="21" spans="1:12" ht="7.5" customHeight="1" x14ac:dyDescent="0.2">
      <c r="A21" s="247"/>
      <c r="B21" s="247"/>
      <c r="C21" s="253"/>
      <c r="D21" s="247"/>
      <c r="E21" s="249"/>
      <c r="F21" s="249"/>
      <c r="G21" s="249"/>
      <c r="H21" s="249"/>
      <c r="I21" s="4"/>
      <c r="J21" s="4"/>
      <c r="K21" s="4"/>
      <c r="L21" s="4"/>
    </row>
    <row r="22" spans="1:12" ht="23.25" customHeight="1" x14ac:dyDescent="0.2">
      <c r="A22" s="247"/>
      <c r="B22" s="286" t="s">
        <v>12</v>
      </c>
      <c r="C22" s="254"/>
      <c r="D22" s="247"/>
      <c r="E22" s="249"/>
      <c r="F22" s="249"/>
      <c r="G22" s="249"/>
      <c r="H22" s="249"/>
      <c r="I22" s="4"/>
      <c r="J22" s="4"/>
      <c r="K22" s="4"/>
      <c r="L22" s="4"/>
    </row>
    <row r="23" spans="1:12" ht="21" customHeight="1" x14ac:dyDescent="0.2">
      <c r="A23" s="247"/>
      <c r="B23" s="1090">
        <v>1</v>
      </c>
      <c r="C23" s="1088" t="s">
        <v>11319</v>
      </c>
      <c r="D23" s="1089"/>
      <c r="E23" s="1089"/>
      <c r="F23" s="1089"/>
      <c r="G23" s="249"/>
      <c r="H23" s="249"/>
      <c r="I23" s="4"/>
      <c r="J23" s="4"/>
      <c r="K23" s="4"/>
      <c r="L23" s="4"/>
    </row>
    <row r="24" spans="1:12" ht="30" customHeight="1" x14ac:dyDescent="0.2">
      <c r="A24" s="247"/>
      <c r="B24" s="1087">
        <v>2</v>
      </c>
      <c r="C24" s="1086" t="s">
        <v>11317</v>
      </c>
      <c r="D24" s="743"/>
      <c r="E24" s="743"/>
      <c r="F24" s="743"/>
      <c r="G24" s="249"/>
      <c r="H24" s="249"/>
      <c r="I24" s="4"/>
      <c r="J24" s="4"/>
      <c r="K24" s="4"/>
      <c r="L24" s="4"/>
    </row>
    <row r="25" spans="1:12" ht="17.45" customHeight="1" x14ac:dyDescent="0.2">
      <c r="A25" s="247"/>
      <c r="B25" s="287">
        <v>3</v>
      </c>
      <c r="C25" s="245" t="s">
        <v>381</v>
      </c>
      <c r="D25" s="247"/>
      <c r="E25" s="249"/>
      <c r="F25" s="249"/>
      <c r="G25" s="249"/>
      <c r="H25" s="249"/>
      <c r="I25" s="4"/>
      <c r="J25" s="4"/>
      <c r="K25" s="4"/>
      <c r="L25" s="4"/>
    </row>
    <row r="26" spans="1:12" ht="21.75" customHeight="1" x14ac:dyDescent="0.2">
      <c r="A26" s="247"/>
      <c r="B26" s="287">
        <v>4</v>
      </c>
      <c r="C26" s="254" t="s">
        <v>243</v>
      </c>
      <c r="D26" s="247"/>
      <c r="E26" s="249"/>
      <c r="F26" s="249"/>
      <c r="G26" s="249"/>
      <c r="H26" s="249"/>
      <c r="I26" s="4"/>
      <c r="J26" s="4"/>
      <c r="K26" s="4"/>
      <c r="L26" s="4"/>
    </row>
    <row r="27" spans="1:12" ht="17.25" customHeight="1" x14ac:dyDescent="0.2">
      <c r="A27" s="247"/>
      <c r="B27" s="287">
        <v>5</v>
      </c>
      <c r="C27" s="254" t="s">
        <v>379</v>
      </c>
      <c r="D27" s="247"/>
      <c r="E27" s="249"/>
      <c r="F27" s="249"/>
      <c r="G27" s="249"/>
      <c r="H27" s="249"/>
      <c r="I27" s="4"/>
      <c r="J27" s="4"/>
      <c r="K27" s="4"/>
      <c r="L27" s="4"/>
    </row>
    <row r="28" spans="1:12" ht="17.25" customHeight="1" x14ac:dyDescent="0.2">
      <c r="A28" s="247"/>
      <c r="B28" s="288"/>
      <c r="C28" s="255" t="s">
        <v>429</v>
      </c>
      <c r="D28" s="247"/>
      <c r="E28" s="247"/>
      <c r="F28" s="247"/>
      <c r="G28" s="249"/>
      <c r="H28" s="249"/>
      <c r="I28" s="4"/>
      <c r="J28" s="4"/>
      <c r="K28" s="4"/>
      <c r="L28" s="4"/>
    </row>
    <row r="29" spans="1:12" ht="17.25" customHeight="1" x14ac:dyDescent="0.2">
      <c r="A29" s="247"/>
      <c r="B29" s="288"/>
      <c r="C29" s="254" t="s">
        <v>11226</v>
      </c>
      <c r="D29" s="249"/>
      <c r="E29" s="249"/>
      <c r="F29" s="249"/>
      <c r="G29" s="249"/>
      <c r="H29" s="249"/>
      <c r="I29" s="4"/>
      <c r="J29" s="4"/>
      <c r="K29" s="4"/>
      <c r="L29" s="4"/>
    </row>
    <row r="30" spans="1:12" ht="17.25" customHeight="1" x14ac:dyDescent="0.2">
      <c r="A30" s="247"/>
      <c r="B30" s="287">
        <v>6</v>
      </c>
      <c r="C30" s="254" t="s">
        <v>11107</v>
      </c>
      <c r="D30" s="249"/>
      <c r="E30" s="249"/>
      <c r="F30" s="249"/>
      <c r="G30" s="249"/>
      <c r="H30" s="249"/>
      <c r="I30" s="4"/>
      <c r="J30" s="4"/>
      <c r="K30" s="4"/>
      <c r="L30" s="4"/>
    </row>
    <row r="31" spans="1:12" ht="17.25" customHeight="1" x14ac:dyDescent="0.2">
      <c r="A31" s="247"/>
      <c r="B31" s="287">
        <v>7</v>
      </c>
      <c r="C31" s="254" t="s">
        <v>378</v>
      </c>
      <c r="D31" s="249"/>
      <c r="E31" s="249"/>
      <c r="F31" s="249"/>
      <c r="G31" s="249"/>
      <c r="H31" s="249"/>
      <c r="I31" s="4"/>
      <c r="J31" s="4"/>
      <c r="K31" s="4"/>
      <c r="L31" s="4"/>
    </row>
    <row r="32" spans="1:12" ht="17.25" customHeight="1" x14ac:dyDescent="0.2">
      <c r="A32" s="247"/>
      <c r="B32" s="287">
        <v>8</v>
      </c>
      <c r="C32" s="254" t="s">
        <v>380</v>
      </c>
      <c r="D32" s="249"/>
      <c r="E32" s="249"/>
      <c r="F32" s="249"/>
      <c r="G32" s="249"/>
      <c r="H32" s="249"/>
      <c r="I32" s="4"/>
      <c r="J32" s="4"/>
      <c r="K32" s="4"/>
      <c r="L32" s="4"/>
    </row>
    <row r="33" spans="1:12" ht="11.25" customHeight="1" x14ac:dyDescent="0.2">
      <c r="A33" s="247"/>
      <c r="B33" s="287"/>
      <c r="C33" s="254"/>
      <c r="D33" s="249"/>
      <c r="E33" s="249"/>
      <c r="F33" s="249"/>
      <c r="G33" s="249"/>
      <c r="H33" s="249"/>
      <c r="I33" s="4"/>
      <c r="J33" s="4"/>
      <c r="K33" s="4"/>
      <c r="L33" s="4"/>
    </row>
    <row r="34" spans="1:12" ht="10.5" customHeight="1" x14ac:dyDescent="0.2">
      <c r="A34" s="247"/>
      <c r="B34" s="247"/>
      <c r="C34" s="247"/>
      <c r="D34" s="247"/>
      <c r="E34" s="247"/>
      <c r="F34" s="247"/>
      <c r="G34" s="249"/>
      <c r="H34" s="249"/>
      <c r="I34" s="4"/>
      <c r="J34" s="4"/>
      <c r="K34" s="4"/>
      <c r="L34" s="4"/>
    </row>
    <row r="35" spans="1:12" ht="6" customHeight="1" x14ac:dyDescent="0.2">
      <c r="A35" s="247"/>
      <c r="B35" s="247"/>
      <c r="C35" s="249"/>
      <c r="D35" s="249"/>
      <c r="E35" s="249"/>
      <c r="F35" s="249"/>
      <c r="G35" s="249"/>
      <c r="H35" s="249"/>
      <c r="I35" s="4"/>
      <c r="J35" s="4"/>
      <c r="K35" s="4"/>
      <c r="L35" s="4"/>
    </row>
    <row r="36" spans="1:12" ht="15.75" x14ac:dyDescent="0.25">
      <c r="A36" s="247"/>
      <c r="B36" s="248" t="s">
        <v>231</v>
      </c>
      <c r="C36" s="249"/>
      <c r="D36" s="249"/>
      <c r="E36" s="249"/>
      <c r="F36" s="249"/>
      <c r="G36" s="249"/>
      <c r="H36" s="249"/>
      <c r="I36" s="4"/>
      <c r="J36" s="4"/>
      <c r="K36" s="4"/>
      <c r="L36" s="4"/>
    </row>
    <row r="37" spans="1:12" x14ac:dyDescent="0.2">
      <c r="A37" s="247"/>
      <c r="B37" s="247"/>
      <c r="C37" s="247"/>
      <c r="D37" s="247"/>
      <c r="E37" s="249"/>
      <c r="F37" s="245"/>
      <c r="G37" s="249"/>
      <c r="H37" s="249"/>
      <c r="I37" s="4"/>
      <c r="J37" s="4"/>
      <c r="K37" s="4"/>
      <c r="L37" s="4"/>
    </row>
    <row r="38" spans="1:12" x14ac:dyDescent="0.2">
      <c r="A38" s="247"/>
      <c r="B38" s="688"/>
      <c r="C38" s="44" t="s">
        <v>22</v>
      </c>
      <c r="D38" s="44" t="s">
        <v>35</v>
      </c>
      <c r="E38" s="249"/>
      <c r="F38" s="245"/>
      <c r="G38" s="249"/>
      <c r="H38" s="249"/>
      <c r="I38" s="4"/>
      <c r="J38" s="4"/>
      <c r="K38" s="4"/>
      <c r="L38" s="4"/>
    </row>
    <row r="39" spans="1:12" x14ac:dyDescent="0.2">
      <c r="A39" s="247"/>
      <c r="B39" s="688"/>
      <c r="C39" s="44" t="s">
        <v>18</v>
      </c>
      <c r="D39" s="290" t="s">
        <v>395</v>
      </c>
      <c r="E39" s="249"/>
      <c r="F39" s="245"/>
      <c r="G39" s="249"/>
      <c r="H39" s="249"/>
      <c r="I39" s="4"/>
      <c r="J39" s="4"/>
      <c r="K39" s="4"/>
      <c r="L39" s="4"/>
    </row>
    <row r="40" spans="1:12" x14ac:dyDescent="0.2">
      <c r="A40" s="247"/>
      <c r="B40" s="247"/>
      <c r="C40" s="537" t="s">
        <v>55</v>
      </c>
      <c r="D40" s="44" t="s">
        <v>56</v>
      </c>
      <c r="E40" s="249"/>
      <c r="F40" s="245"/>
      <c r="G40" s="249"/>
      <c r="H40" s="249"/>
      <c r="I40" s="4"/>
      <c r="J40" s="4"/>
      <c r="K40" s="4"/>
      <c r="L40" s="4"/>
    </row>
    <row r="41" spans="1:12" x14ac:dyDescent="0.2">
      <c r="A41" s="247"/>
      <c r="B41" s="688"/>
      <c r="C41" s="537" t="s">
        <v>61</v>
      </c>
      <c r="D41" s="44" t="s">
        <v>62</v>
      </c>
      <c r="E41" s="249"/>
      <c r="F41" s="245"/>
      <c r="G41" s="249"/>
      <c r="H41" s="249"/>
      <c r="I41" s="4"/>
      <c r="J41" s="4"/>
      <c r="K41" s="4"/>
      <c r="L41" s="4"/>
    </row>
    <row r="42" spans="1:12" x14ac:dyDescent="0.2">
      <c r="A42" s="247"/>
      <c r="B42" s="688"/>
      <c r="C42" s="537" t="s">
        <v>19</v>
      </c>
      <c r="D42" s="44" t="s">
        <v>36</v>
      </c>
      <c r="E42" s="249"/>
      <c r="F42" s="245"/>
      <c r="G42" s="249"/>
      <c r="H42" s="249"/>
      <c r="I42" s="4"/>
      <c r="J42" s="4"/>
      <c r="K42" s="4"/>
      <c r="L42" s="4"/>
    </row>
    <row r="43" spans="1:12" x14ac:dyDescent="0.2">
      <c r="A43" s="247"/>
      <c r="B43" s="247"/>
      <c r="C43" s="538" t="s">
        <v>532</v>
      </c>
      <c r="D43" s="44" t="s">
        <v>57</v>
      </c>
      <c r="E43" s="249"/>
      <c r="F43" s="245"/>
      <c r="G43" s="249"/>
      <c r="H43" s="249"/>
      <c r="I43" s="4"/>
      <c r="J43" s="4"/>
      <c r="K43" s="4"/>
      <c r="L43" s="4"/>
    </row>
    <row r="44" spans="1:12" x14ac:dyDescent="0.2">
      <c r="A44" s="247"/>
      <c r="B44" s="688"/>
      <c r="C44" s="537" t="s">
        <v>20</v>
      </c>
      <c r="D44" s="44" t="s">
        <v>37</v>
      </c>
      <c r="E44" s="249"/>
      <c r="F44" s="245"/>
      <c r="G44" s="249"/>
      <c r="H44" s="249"/>
      <c r="I44" s="4"/>
      <c r="J44" s="4"/>
      <c r="K44" s="4"/>
      <c r="L44" s="4"/>
    </row>
    <row r="45" spans="1:12" x14ac:dyDescent="0.2">
      <c r="A45" s="247"/>
      <c r="B45" s="688"/>
      <c r="C45" s="537" t="s">
        <v>21</v>
      </c>
      <c r="D45" s="44" t="s">
        <v>38</v>
      </c>
      <c r="E45" s="247"/>
      <c r="F45" s="245"/>
      <c r="G45" s="247"/>
      <c r="H45" s="247"/>
    </row>
    <row r="46" spans="1:12" x14ac:dyDescent="0.2">
      <c r="A46" s="247"/>
      <c r="B46" s="688"/>
      <c r="C46" s="290" t="s">
        <v>412</v>
      </c>
      <c r="D46" s="44" t="s">
        <v>58</v>
      </c>
      <c r="E46" s="247"/>
      <c r="F46" s="245"/>
      <c r="G46" s="247"/>
      <c r="H46" s="247"/>
    </row>
    <row r="47" spans="1:12" x14ac:dyDescent="0.2">
      <c r="A47" s="247"/>
      <c r="B47" s="688"/>
      <c r="C47" s="44" t="s">
        <v>23</v>
      </c>
      <c r="D47" s="44" t="s">
        <v>39</v>
      </c>
      <c r="E47" s="247"/>
      <c r="F47" s="245"/>
      <c r="G47" s="247"/>
      <c r="H47" s="247"/>
    </row>
    <row r="48" spans="1:12" x14ac:dyDescent="0.2">
      <c r="A48" s="247"/>
      <c r="B48" s="688"/>
      <c r="C48" s="44" t="s">
        <v>26</v>
      </c>
      <c r="D48" s="44" t="s">
        <v>41</v>
      </c>
      <c r="E48" s="247"/>
      <c r="F48" s="245"/>
      <c r="G48" s="247"/>
      <c r="H48" s="247"/>
    </row>
    <row r="49" spans="1:8" x14ac:dyDescent="0.2">
      <c r="A49" s="247"/>
      <c r="B49" s="688"/>
      <c r="C49" s="44" t="s">
        <v>25</v>
      </c>
      <c r="D49" s="44" t="s">
        <v>40</v>
      </c>
      <c r="E49" s="247"/>
      <c r="F49" s="245"/>
      <c r="G49" s="247"/>
      <c r="H49" s="247"/>
    </row>
    <row r="50" spans="1:8" x14ac:dyDescent="0.2">
      <c r="A50" s="247"/>
      <c r="B50" s="688"/>
      <c r="C50" s="44" t="s">
        <v>27</v>
      </c>
      <c r="D50" s="44" t="s">
        <v>42</v>
      </c>
      <c r="E50" s="247"/>
      <c r="F50" s="245"/>
      <c r="G50" s="247"/>
      <c r="H50" s="247"/>
    </row>
    <row r="51" spans="1:8" x14ac:dyDescent="0.2">
      <c r="A51" s="247"/>
      <c r="B51" s="688"/>
      <c r="C51" s="44" t="s">
        <v>28</v>
      </c>
      <c r="D51" s="44" t="s">
        <v>43</v>
      </c>
      <c r="E51" s="247"/>
      <c r="F51" s="245"/>
      <c r="G51" s="247"/>
      <c r="H51" s="247"/>
    </row>
    <row r="52" spans="1:8" x14ac:dyDescent="0.2">
      <c r="A52" s="247"/>
      <c r="B52" s="688"/>
      <c r="C52" s="44" t="s">
        <v>30</v>
      </c>
      <c r="D52" s="44" t="s">
        <v>44</v>
      </c>
      <c r="E52" s="247"/>
      <c r="F52" s="245"/>
      <c r="G52" s="247"/>
      <c r="H52" s="247"/>
    </row>
    <row r="53" spans="1:8" x14ac:dyDescent="0.2">
      <c r="A53" s="247"/>
      <c r="B53" s="688"/>
      <c r="C53" s="44" t="s">
        <v>124</v>
      </c>
      <c r="D53" s="44" t="s">
        <v>45</v>
      </c>
      <c r="E53" s="247"/>
      <c r="F53" s="245"/>
      <c r="G53" s="247"/>
      <c r="H53" s="247"/>
    </row>
    <row r="54" spans="1:8" x14ac:dyDescent="0.2">
      <c r="A54" s="247"/>
      <c r="B54" s="688"/>
      <c r="C54" s="44" t="s">
        <v>29</v>
      </c>
      <c r="D54" s="44" t="s">
        <v>46</v>
      </c>
      <c r="E54" s="247"/>
      <c r="F54" s="245"/>
      <c r="G54" s="247"/>
      <c r="H54" s="247"/>
    </row>
    <row r="55" spans="1:8" x14ac:dyDescent="0.2">
      <c r="A55" s="247"/>
      <c r="B55" s="688"/>
      <c r="C55" s="44" t="s">
        <v>24</v>
      </c>
      <c r="D55" s="44" t="s">
        <v>59</v>
      </c>
      <c r="E55" s="247"/>
      <c r="F55" s="245"/>
      <c r="G55" s="247"/>
      <c r="H55" s="247"/>
    </row>
    <row r="56" spans="1:8" x14ac:dyDescent="0.2">
      <c r="A56" s="247"/>
      <c r="B56" s="688"/>
      <c r="C56" s="44" t="s">
        <v>31</v>
      </c>
      <c r="D56" s="44" t="s">
        <v>47</v>
      </c>
      <c r="E56" s="247"/>
      <c r="F56" s="245"/>
      <c r="G56" s="247"/>
      <c r="H56" s="247"/>
    </row>
    <row r="57" spans="1:8" x14ac:dyDescent="0.2">
      <c r="A57" s="247"/>
      <c r="B57" s="688"/>
      <c r="C57" s="44" t="s">
        <v>60</v>
      </c>
      <c r="D57" s="44" t="s">
        <v>63</v>
      </c>
      <c r="E57" s="247"/>
      <c r="F57" s="245"/>
      <c r="G57" s="247"/>
      <c r="H57" s="247"/>
    </row>
    <row r="58" spans="1:8" x14ac:dyDescent="0.2">
      <c r="A58" s="247"/>
      <c r="B58" s="688"/>
      <c r="C58" s="44" t="s">
        <v>32</v>
      </c>
      <c r="D58" s="290" t="s">
        <v>48</v>
      </c>
      <c r="E58" s="247"/>
      <c r="F58" s="245"/>
      <c r="G58" s="247"/>
      <c r="H58" s="247"/>
    </row>
    <row r="59" spans="1:8" x14ac:dyDescent="0.2">
      <c r="A59" s="247"/>
      <c r="B59" s="688"/>
      <c r="C59" s="290" t="s">
        <v>411</v>
      </c>
      <c r="D59" s="44" t="s">
        <v>66</v>
      </c>
      <c r="E59" s="247"/>
      <c r="F59" s="245"/>
      <c r="G59" s="247"/>
      <c r="H59" s="247"/>
    </row>
    <row r="60" spans="1:8" x14ac:dyDescent="0.2">
      <c r="A60" s="247"/>
      <c r="B60" s="688"/>
      <c r="C60" s="44" t="s">
        <v>51</v>
      </c>
      <c r="D60" s="44" t="s">
        <v>52</v>
      </c>
      <c r="E60" s="247"/>
      <c r="F60" s="245"/>
      <c r="G60" s="247"/>
      <c r="H60" s="247"/>
    </row>
    <row r="61" spans="1:8" x14ac:dyDescent="0.2">
      <c r="A61" s="247"/>
      <c r="B61" s="688"/>
      <c r="C61" s="44" t="s">
        <v>64</v>
      </c>
      <c r="D61" s="44" t="s">
        <v>65</v>
      </c>
      <c r="E61" s="247"/>
      <c r="F61" s="245"/>
      <c r="G61" s="247"/>
      <c r="H61" s="247"/>
    </row>
    <row r="62" spans="1:8" x14ac:dyDescent="0.2">
      <c r="A62" s="247"/>
      <c r="B62" s="688"/>
      <c r="C62" s="44" t="s">
        <v>33</v>
      </c>
      <c r="D62" s="44" t="s">
        <v>49</v>
      </c>
      <c r="E62" s="247"/>
      <c r="F62" s="245"/>
      <c r="G62" s="247"/>
      <c r="H62" s="247"/>
    </row>
    <row r="63" spans="1:8" x14ac:dyDescent="0.2">
      <c r="A63" s="247"/>
      <c r="B63" s="688"/>
      <c r="C63" s="44" t="s">
        <v>34</v>
      </c>
      <c r="D63" s="44" t="s">
        <v>50</v>
      </c>
      <c r="E63" s="247"/>
      <c r="F63" s="247"/>
      <c r="G63" s="247"/>
      <c r="H63" s="247"/>
    </row>
    <row r="64" spans="1:8" x14ac:dyDescent="0.2">
      <c r="A64" s="247"/>
      <c r="B64" s="247"/>
      <c r="C64" s="247"/>
      <c r="D64" s="247"/>
      <c r="E64" s="247"/>
      <c r="F64" s="247"/>
      <c r="G64" s="247"/>
      <c r="H64" s="247"/>
    </row>
    <row r="66" spans="1:16" ht="15.75" x14ac:dyDescent="0.25">
      <c r="C66" s="737" t="s">
        <v>11224</v>
      </c>
    </row>
    <row r="67" spans="1:16" ht="15" x14ac:dyDescent="0.2">
      <c r="C67" s="736"/>
    </row>
    <row r="68" spans="1:16" ht="48" x14ac:dyDescent="0.2">
      <c r="C68" s="732" t="s">
        <v>11098</v>
      </c>
      <c r="D68" s="732" t="s">
        <v>164</v>
      </c>
      <c r="E68" s="732" t="s">
        <v>104</v>
      </c>
      <c r="F68" s="732" t="s">
        <v>11099</v>
      </c>
      <c r="G68" s="733" t="s">
        <v>11222</v>
      </c>
      <c r="H68" s="733" t="s">
        <v>11104</v>
      </c>
      <c r="I68" s="734" t="s">
        <v>11100</v>
      </c>
      <c r="J68" s="734" t="s">
        <v>11101</v>
      </c>
      <c r="K68" s="734" t="s">
        <v>11223</v>
      </c>
      <c r="L68" s="734" t="s">
        <v>296</v>
      </c>
      <c r="M68" s="734" t="s">
        <v>11102</v>
      </c>
      <c r="N68" s="734" t="s">
        <v>11103</v>
      </c>
    </row>
    <row r="69" spans="1:16" ht="36.75" customHeight="1" x14ac:dyDescent="0.2">
      <c r="C69" s="727">
        <f>'TAB 1 Project ID &amp; Exec Summary'!D5</f>
        <v>0</v>
      </c>
      <c r="D69" s="739">
        <f>'TAB 1 Project ID &amp; Exec Summary'!D11</f>
        <v>0</v>
      </c>
      <c r="E69" s="738">
        <f>'TAB 1 Project ID &amp; Exec Summary'!D7</f>
        <v>0</v>
      </c>
      <c r="F69" s="728">
        <f>'TAB 1 Project ID &amp; Exec Summary'!D22</f>
        <v>0</v>
      </c>
      <c r="G69" s="1009" t="str">
        <f>'TAB 1 Project ID &amp; Exec Summary'!M11</f>
        <v/>
      </c>
      <c r="H69" s="729">
        <f>'TAB 1 Project ID &amp; Exec Summary'!J22</f>
        <v>0</v>
      </c>
      <c r="I69" s="730">
        <f>'TAB 1 Project ID &amp; Exec Summary'!F31</f>
        <v>0</v>
      </c>
      <c r="J69" s="730">
        <f>'TAB 1 Project ID &amp; Exec Summary'!I31</f>
        <v>0</v>
      </c>
      <c r="K69" s="740">
        <f>'TAB 1 Project ID &amp; Exec Summary'!D31</f>
        <v>0</v>
      </c>
      <c r="L69" s="731" t="str">
        <f>'TAB 1 Project ID &amp; Exec Summary'!E34</f>
        <v/>
      </c>
      <c r="M69" s="731" t="str">
        <f>'TAB 1 Project ID &amp; Exec Summary'!E35</f>
        <v/>
      </c>
      <c r="N69" s="742" t="str">
        <f>IF('TAB 1 Project ID &amp; Exec Summary'!I18="No","New",IF('TAB 1 Project ID &amp; Exec Summary'!I18="Yes","Prev. Funded",""))</f>
        <v>New</v>
      </c>
    </row>
    <row r="70" spans="1:16" x14ac:dyDescent="0.2">
      <c r="C70" s="735"/>
      <c r="D70" s="735"/>
      <c r="E70" s="735"/>
      <c r="F70" s="735"/>
      <c r="G70" s="735"/>
      <c r="H70" s="735"/>
      <c r="I70" s="735"/>
      <c r="J70" s="735"/>
      <c r="K70" s="735"/>
      <c r="L70" s="735"/>
      <c r="M70" s="735"/>
      <c r="N70" s="735"/>
    </row>
    <row r="73" spans="1:16" ht="39.75" customHeight="1" thickBot="1" x14ac:dyDescent="0.25">
      <c r="A73" s="247"/>
      <c r="B73" s="1022" t="s">
        <v>11320</v>
      </c>
      <c r="C73" s="247"/>
      <c r="D73" s="247"/>
      <c r="E73" s="247"/>
      <c r="F73" s="247"/>
      <c r="G73" s="247"/>
      <c r="H73" s="247"/>
      <c r="I73" s="247"/>
      <c r="J73" s="247"/>
      <c r="K73" s="247"/>
      <c r="L73" s="247"/>
      <c r="M73" s="247"/>
      <c r="N73" s="247"/>
      <c r="O73" s="247"/>
      <c r="P73" s="247"/>
    </row>
    <row r="74" spans="1:16" ht="24" customHeight="1" thickBot="1" x14ac:dyDescent="0.25">
      <c r="A74" s="1023"/>
      <c r="B74" s="1024" t="s">
        <v>11231</v>
      </c>
      <c r="C74" s="1025" t="s">
        <v>11237</v>
      </c>
      <c r="D74" s="1025" t="s">
        <v>11232</v>
      </c>
      <c r="E74" s="1026" t="s">
        <v>11240</v>
      </c>
      <c r="F74" s="1027" t="s">
        <v>11233</v>
      </c>
      <c r="G74" s="1028"/>
      <c r="H74" s="1028"/>
      <c r="I74" s="1029"/>
      <c r="J74" s="1027" t="s">
        <v>11234</v>
      </c>
      <c r="K74" s="1028"/>
      <c r="L74" s="1028"/>
      <c r="M74" s="1028"/>
      <c r="N74" s="1028"/>
      <c r="O74" s="1028"/>
      <c r="P74" s="1030"/>
    </row>
    <row r="75" spans="1:16" ht="24" customHeight="1" thickBot="1" x14ac:dyDescent="0.25">
      <c r="A75" s="1023"/>
      <c r="B75" s="1048" t="s">
        <v>11314</v>
      </c>
      <c r="C75" s="1049" t="s">
        <v>11315</v>
      </c>
      <c r="D75" s="1074" t="s">
        <v>11316</v>
      </c>
      <c r="E75" s="1075" t="s">
        <v>11304</v>
      </c>
      <c r="F75" s="1082" t="s">
        <v>11318</v>
      </c>
      <c r="G75" s="1083"/>
      <c r="H75" s="1083"/>
      <c r="I75" s="1085"/>
      <c r="J75" s="1082"/>
      <c r="K75" s="1083"/>
      <c r="L75" s="1083"/>
      <c r="M75" s="1083"/>
      <c r="N75" s="1083"/>
      <c r="O75" s="1083"/>
      <c r="P75" s="1084"/>
    </row>
    <row r="76" spans="1:16" ht="35.25" customHeight="1" x14ac:dyDescent="0.2">
      <c r="A76" s="1031" t="s">
        <v>11287</v>
      </c>
      <c r="B76" s="1032" t="s">
        <v>11236</v>
      </c>
      <c r="C76" s="1033" t="s">
        <v>11207</v>
      </c>
      <c r="D76" s="1070" t="s">
        <v>11275</v>
      </c>
      <c r="E76" s="1071" t="s">
        <v>11238</v>
      </c>
      <c r="F76" s="1035" t="s">
        <v>11276</v>
      </c>
      <c r="G76" s="1036"/>
      <c r="H76" s="1036"/>
      <c r="I76" s="1036"/>
      <c r="J76" s="1035" t="s">
        <v>11277</v>
      </c>
      <c r="K76" s="1037"/>
      <c r="L76" s="1037"/>
      <c r="M76" s="1037"/>
      <c r="N76" s="1037"/>
      <c r="O76" s="1037"/>
      <c r="P76" s="1038"/>
    </row>
    <row r="77" spans="1:16" ht="30" customHeight="1" thickBot="1" x14ac:dyDescent="0.25">
      <c r="A77" s="1039"/>
      <c r="B77" s="1040" t="s">
        <v>11236</v>
      </c>
      <c r="C77" s="1041" t="s">
        <v>11228</v>
      </c>
      <c r="D77" s="1072" t="s">
        <v>11270</v>
      </c>
      <c r="E77" s="1073" t="s">
        <v>11239</v>
      </c>
      <c r="F77" s="1043" t="s">
        <v>11255</v>
      </c>
      <c r="G77" s="1044"/>
      <c r="H77" s="1044"/>
      <c r="I77" s="1044"/>
      <c r="J77" s="1043" t="s">
        <v>11235</v>
      </c>
      <c r="K77" s="1045"/>
      <c r="L77" s="1045"/>
      <c r="M77" s="1045"/>
      <c r="N77" s="1045"/>
      <c r="O77" s="1045"/>
      <c r="P77" s="1046"/>
    </row>
    <row r="78" spans="1:16" ht="27" customHeight="1" thickBot="1" x14ac:dyDescent="0.25">
      <c r="A78" s="1047"/>
      <c r="B78" s="1048" t="s">
        <v>11242</v>
      </c>
      <c r="C78" s="1049" t="s">
        <v>11229</v>
      </c>
      <c r="D78" s="1074" t="s">
        <v>11230</v>
      </c>
      <c r="E78" s="1075" t="s">
        <v>11239</v>
      </c>
      <c r="F78" s="1051" t="s">
        <v>11241</v>
      </c>
      <c r="G78" s="1052"/>
      <c r="H78" s="1052"/>
      <c r="I78" s="1052"/>
      <c r="J78" s="1051" t="s">
        <v>11256</v>
      </c>
      <c r="K78" s="1053"/>
      <c r="L78" s="1053"/>
      <c r="M78" s="1053"/>
      <c r="N78" s="1053"/>
      <c r="O78" s="1053"/>
      <c r="P78" s="1054"/>
    </row>
    <row r="79" spans="1:16" ht="45" customHeight="1" thickBot="1" x14ac:dyDescent="0.25">
      <c r="A79" s="1055"/>
      <c r="B79" s="1048" t="s">
        <v>11242</v>
      </c>
      <c r="C79" s="1049" t="s">
        <v>11243</v>
      </c>
      <c r="D79" s="1074" t="s">
        <v>11244</v>
      </c>
      <c r="E79" s="1075" t="s">
        <v>11239</v>
      </c>
      <c r="F79" s="1051" t="s">
        <v>11245</v>
      </c>
      <c r="G79" s="1052"/>
      <c r="H79" s="1052"/>
      <c r="I79" s="1052"/>
      <c r="J79" s="1051" t="s">
        <v>11246</v>
      </c>
      <c r="K79" s="1053"/>
      <c r="L79" s="1053"/>
      <c r="M79" s="1053"/>
      <c r="N79" s="1053"/>
      <c r="O79" s="1053"/>
      <c r="P79" s="1054"/>
    </row>
    <row r="80" spans="1:16" ht="49.5" customHeight="1" thickBot="1" x14ac:dyDescent="0.25">
      <c r="A80" s="1064"/>
      <c r="B80" s="1065" t="s">
        <v>11242</v>
      </c>
      <c r="C80" s="1066" t="s">
        <v>11288</v>
      </c>
      <c r="D80" s="1076" t="s">
        <v>11289</v>
      </c>
      <c r="E80" s="1077" t="s">
        <v>11249</v>
      </c>
      <c r="F80" s="1051" t="s">
        <v>11290</v>
      </c>
      <c r="G80" s="1052"/>
      <c r="H80" s="1052"/>
      <c r="I80" s="1052"/>
      <c r="J80" s="1051" t="s">
        <v>11291</v>
      </c>
      <c r="K80" s="1053"/>
      <c r="L80" s="1053"/>
      <c r="M80" s="1053"/>
      <c r="N80" s="1053"/>
      <c r="O80" s="1053"/>
      <c r="P80" s="1054"/>
    </row>
    <row r="81" spans="1:16" ht="54" customHeight="1" x14ac:dyDescent="0.2">
      <c r="A81" s="1031" t="s">
        <v>11280</v>
      </c>
      <c r="B81" s="1032" t="s">
        <v>11247</v>
      </c>
      <c r="C81" s="1033" t="s">
        <v>11248</v>
      </c>
      <c r="D81" s="1070" t="s">
        <v>11265</v>
      </c>
      <c r="E81" s="1071" t="s">
        <v>11249</v>
      </c>
      <c r="F81" s="1035" t="s">
        <v>11286</v>
      </c>
      <c r="G81" s="1036"/>
      <c r="H81" s="1036"/>
      <c r="I81" s="1036"/>
      <c r="J81" s="1035" t="s">
        <v>11250</v>
      </c>
      <c r="K81" s="1037"/>
      <c r="L81" s="1037"/>
      <c r="M81" s="1037"/>
      <c r="N81" s="1037"/>
      <c r="O81" s="1037"/>
      <c r="P81" s="1038"/>
    </row>
    <row r="82" spans="1:16" ht="45.75" customHeight="1" x14ac:dyDescent="0.2">
      <c r="A82" s="1056"/>
      <c r="B82" s="1057" t="s">
        <v>11247</v>
      </c>
      <c r="C82" s="1058" t="s">
        <v>11205</v>
      </c>
      <c r="D82" s="1078" t="s">
        <v>11263</v>
      </c>
      <c r="E82" s="1079" t="s">
        <v>11279</v>
      </c>
      <c r="F82" s="1059" t="s">
        <v>11285</v>
      </c>
      <c r="G82" s="1060"/>
      <c r="H82" s="1060"/>
      <c r="I82" s="1060"/>
      <c r="J82" s="1059" t="s">
        <v>11252</v>
      </c>
      <c r="K82" s="1061"/>
      <c r="L82" s="1061"/>
      <c r="M82" s="1061"/>
      <c r="N82" s="1061"/>
      <c r="O82" s="1061"/>
      <c r="P82" s="1062"/>
    </row>
    <row r="83" spans="1:16" ht="54.75" customHeight="1" x14ac:dyDescent="0.2">
      <c r="A83" s="1056"/>
      <c r="B83" s="1057" t="s">
        <v>11247</v>
      </c>
      <c r="C83" s="1058" t="s">
        <v>11251</v>
      </c>
      <c r="D83" s="1078" t="s">
        <v>11264</v>
      </c>
      <c r="E83" s="1079" t="s">
        <v>11279</v>
      </c>
      <c r="F83" s="1059" t="s">
        <v>11284</v>
      </c>
      <c r="G83" s="1060"/>
      <c r="H83" s="1060"/>
      <c r="I83" s="1060"/>
      <c r="J83" s="1059" t="s">
        <v>11253</v>
      </c>
      <c r="K83" s="1061"/>
      <c r="L83" s="1061"/>
      <c r="M83" s="1061"/>
      <c r="N83" s="1061"/>
      <c r="O83" s="1061"/>
      <c r="P83" s="1062"/>
    </row>
    <row r="84" spans="1:16" ht="45" customHeight="1" x14ac:dyDescent="0.2">
      <c r="A84" s="1056"/>
      <c r="B84" s="1057" t="s">
        <v>11247</v>
      </c>
      <c r="C84" s="1058" t="s">
        <v>11254</v>
      </c>
      <c r="D84" s="1078" t="s">
        <v>11258</v>
      </c>
      <c r="E84" s="1079" t="s">
        <v>11249</v>
      </c>
      <c r="F84" s="1059" t="s">
        <v>11283</v>
      </c>
      <c r="G84" s="1060"/>
      <c r="H84" s="1060"/>
      <c r="I84" s="1060"/>
      <c r="J84" s="1059" t="s">
        <v>11257</v>
      </c>
      <c r="K84" s="1061"/>
      <c r="L84" s="1061"/>
      <c r="M84" s="1061"/>
      <c r="N84" s="1061"/>
      <c r="O84" s="1061"/>
      <c r="P84" s="1062"/>
    </row>
    <row r="85" spans="1:16" ht="41.25" customHeight="1" x14ac:dyDescent="0.2">
      <c r="A85" s="1056"/>
      <c r="B85" s="1057" t="s">
        <v>11247</v>
      </c>
      <c r="C85" s="1058" t="s">
        <v>492</v>
      </c>
      <c r="D85" s="1078" t="s">
        <v>11260</v>
      </c>
      <c r="E85" s="1079" t="s">
        <v>11279</v>
      </c>
      <c r="F85" s="1059" t="s">
        <v>11282</v>
      </c>
      <c r="G85" s="1060"/>
      <c r="H85" s="1060"/>
      <c r="I85" s="1060"/>
      <c r="J85" s="1059" t="s">
        <v>11261</v>
      </c>
      <c r="K85" s="1061"/>
      <c r="L85" s="1061"/>
      <c r="M85" s="1061"/>
      <c r="N85" s="1061"/>
      <c r="O85" s="1061"/>
      <c r="P85" s="1062"/>
    </row>
    <row r="86" spans="1:16" ht="45" customHeight="1" thickBot="1" x14ac:dyDescent="0.25">
      <c r="A86" s="1039"/>
      <c r="B86" s="1040" t="s">
        <v>11247</v>
      </c>
      <c r="C86" s="1041" t="s">
        <v>493</v>
      </c>
      <c r="D86" s="1072" t="s">
        <v>11259</v>
      </c>
      <c r="E86" s="1073" t="s">
        <v>11279</v>
      </c>
      <c r="F86" s="1043" t="s">
        <v>11281</v>
      </c>
      <c r="G86" s="1044"/>
      <c r="H86" s="1044"/>
      <c r="I86" s="1044"/>
      <c r="J86" s="1043" t="s">
        <v>11262</v>
      </c>
      <c r="K86" s="1045"/>
      <c r="L86" s="1045"/>
      <c r="M86" s="1045"/>
      <c r="N86" s="1045"/>
      <c r="O86" s="1045"/>
      <c r="P86" s="1046"/>
    </row>
    <row r="87" spans="1:16" ht="37.5" customHeight="1" thickBot="1" x14ac:dyDescent="0.25">
      <c r="A87" s="1067"/>
      <c r="B87" s="1068" t="s">
        <v>11247</v>
      </c>
      <c r="C87" s="1069" t="s">
        <v>11292</v>
      </c>
      <c r="D87" s="1080" t="s">
        <v>11293</v>
      </c>
      <c r="E87" s="1081" t="s">
        <v>11249</v>
      </c>
      <c r="F87" s="1051" t="s">
        <v>11294</v>
      </c>
      <c r="G87" s="1052"/>
      <c r="H87" s="1052"/>
      <c r="I87" s="1052"/>
      <c r="J87" s="1043" t="s">
        <v>11297</v>
      </c>
      <c r="K87" s="1045"/>
      <c r="L87" s="1045"/>
      <c r="M87" s="1045"/>
      <c r="N87" s="1045"/>
      <c r="O87" s="1045"/>
      <c r="P87" s="1046"/>
    </row>
    <row r="88" spans="1:16" ht="45" customHeight="1" thickBot="1" x14ac:dyDescent="0.25">
      <c r="A88" s="1067"/>
      <c r="B88" s="1068" t="s">
        <v>11247</v>
      </c>
      <c r="C88" s="1069" t="s">
        <v>11298</v>
      </c>
      <c r="D88" s="1080" t="s">
        <v>11300</v>
      </c>
      <c r="E88" s="1081" t="s">
        <v>11249</v>
      </c>
      <c r="F88" s="1051" t="s">
        <v>11299</v>
      </c>
      <c r="G88" s="1052"/>
      <c r="H88" s="1052"/>
      <c r="I88" s="1052"/>
      <c r="J88" s="1051" t="s">
        <v>11301</v>
      </c>
      <c r="K88" s="1053"/>
      <c r="L88" s="1053"/>
      <c r="M88" s="1053"/>
      <c r="N88" s="1053"/>
      <c r="O88" s="1053"/>
      <c r="P88" s="1054"/>
    </row>
    <row r="89" spans="1:16" ht="45" customHeight="1" thickBot="1" x14ac:dyDescent="0.25">
      <c r="A89" s="1067"/>
      <c r="B89" s="1068" t="s">
        <v>11247</v>
      </c>
      <c r="C89" s="1069" t="s">
        <v>11295</v>
      </c>
      <c r="D89" s="1080" t="s">
        <v>11296</v>
      </c>
      <c r="E89" s="1081" t="s">
        <v>11279</v>
      </c>
      <c r="F89" s="1051" t="s">
        <v>11302</v>
      </c>
      <c r="G89" s="1052"/>
      <c r="H89" s="1052"/>
      <c r="I89" s="1052"/>
      <c r="J89" s="1051" t="s">
        <v>11303</v>
      </c>
      <c r="K89" s="1053"/>
      <c r="L89" s="1053"/>
      <c r="M89" s="1053"/>
      <c r="N89" s="1053"/>
      <c r="O89" s="1053"/>
      <c r="P89" s="1054"/>
    </row>
    <row r="90" spans="1:16" ht="41.25" customHeight="1" x14ac:dyDescent="0.2">
      <c r="A90" s="1031" t="s">
        <v>11312</v>
      </c>
      <c r="B90" s="1032" t="s">
        <v>11247</v>
      </c>
      <c r="C90" s="1034" t="s">
        <v>11305</v>
      </c>
      <c r="D90" s="1070" t="s">
        <v>11306</v>
      </c>
      <c r="E90" s="1071" t="s">
        <v>11313</v>
      </c>
      <c r="F90" s="1035" t="s">
        <v>11308</v>
      </c>
      <c r="G90" s="1036"/>
      <c r="H90" s="1036"/>
      <c r="I90" s="1036"/>
      <c r="J90" s="1035" t="s">
        <v>11310</v>
      </c>
      <c r="K90" s="1037"/>
      <c r="L90" s="1037"/>
      <c r="M90" s="1037"/>
      <c r="N90" s="1037"/>
      <c r="O90" s="1037"/>
      <c r="P90" s="1038"/>
    </row>
    <row r="91" spans="1:16" ht="42.75" customHeight="1" thickBot="1" x14ac:dyDescent="0.25">
      <c r="A91" s="1039"/>
      <c r="B91" s="1040" t="s">
        <v>11247</v>
      </c>
      <c r="C91" s="1042" t="s">
        <v>491</v>
      </c>
      <c r="D91" s="1072" t="s">
        <v>11307</v>
      </c>
      <c r="E91" s="1073" t="s">
        <v>11313</v>
      </c>
      <c r="F91" s="1043" t="s">
        <v>11309</v>
      </c>
      <c r="G91" s="1044"/>
      <c r="H91" s="1044"/>
      <c r="I91" s="1044"/>
      <c r="J91" s="1043" t="s">
        <v>11311</v>
      </c>
      <c r="K91" s="1045"/>
      <c r="L91" s="1045"/>
      <c r="M91" s="1045"/>
      <c r="N91" s="1045"/>
      <c r="O91" s="1045"/>
      <c r="P91" s="1046"/>
    </row>
    <row r="92" spans="1:16" ht="55.5" customHeight="1" thickBot="1" x14ac:dyDescent="0.25">
      <c r="A92" s="1063"/>
      <c r="B92" s="1048" t="s">
        <v>11266</v>
      </c>
      <c r="C92" s="1049" t="s">
        <v>11267</v>
      </c>
      <c r="D92" s="1074" t="s">
        <v>11268</v>
      </c>
      <c r="E92" s="1075" t="s">
        <v>11279</v>
      </c>
      <c r="F92" s="1051" t="s">
        <v>11269</v>
      </c>
      <c r="G92" s="1052"/>
      <c r="H92" s="1052"/>
      <c r="I92" s="1052"/>
      <c r="J92" s="1051" t="s">
        <v>11278</v>
      </c>
      <c r="K92" s="1053"/>
      <c r="L92" s="1053"/>
      <c r="M92" s="1053"/>
      <c r="N92" s="1053"/>
      <c r="O92" s="1053"/>
      <c r="P92" s="1054"/>
    </row>
    <row r="93" spans="1:16" ht="37.5" customHeight="1" thickBot="1" x14ac:dyDescent="0.25">
      <c r="A93" s="1063"/>
      <c r="B93" s="1048" t="s">
        <v>11271</v>
      </c>
      <c r="C93" s="1050" t="s">
        <v>11272</v>
      </c>
      <c r="D93" s="1074" t="s">
        <v>11273</v>
      </c>
      <c r="E93" s="1075" t="s">
        <v>11279</v>
      </c>
      <c r="F93" s="1051" t="s">
        <v>11274</v>
      </c>
      <c r="G93" s="1052"/>
      <c r="H93" s="1052"/>
      <c r="I93" s="1052"/>
      <c r="J93" s="1051"/>
      <c r="K93" s="1053"/>
      <c r="L93" s="1053"/>
      <c r="M93" s="1053"/>
      <c r="N93" s="1053"/>
      <c r="O93" s="1053"/>
      <c r="P93" s="1054"/>
    </row>
    <row r="94" spans="1:16" ht="27" customHeight="1" x14ac:dyDescent="0.2">
      <c r="B94" s="1016"/>
      <c r="C94" s="1014"/>
      <c r="D94" s="1021"/>
      <c r="E94" s="1017"/>
      <c r="F94" s="1018"/>
      <c r="G94" s="1019"/>
      <c r="H94" s="1019"/>
      <c r="I94" s="1019"/>
      <c r="J94" s="1020"/>
      <c r="K94" s="1018"/>
      <c r="L94" s="1019"/>
      <c r="M94" s="1019"/>
      <c r="N94" s="1019"/>
      <c r="O94" s="1019"/>
    </row>
    <row r="95" spans="1:16" ht="27" customHeight="1" x14ac:dyDescent="0.2">
      <c r="B95" s="1016"/>
      <c r="C95" s="1014"/>
      <c r="D95" s="1021"/>
      <c r="E95" s="1017"/>
      <c r="F95" s="1018"/>
      <c r="G95" s="1019"/>
      <c r="H95" s="1019"/>
      <c r="I95" s="1019"/>
      <c r="J95" s="1020"/>
      <c r="K95" s="1018"/>
      <c r="L95" s="1019"/>
      <c r="M95" s="1019"/>
      <c r="N95" s="1019"/>
      <c r="O95" s="1019"/>
    </row>
    <row r="96" spans="1:16" ht="27" customHeight="1" x14ac:dyDescent="0.2">
      <c r="B96" s="1016"/>
      <c r="C96" s="1014"/>
      <c r="D96" s="1021"/>
      <c r="E96" s="1017"/>
      <c r="F96" s="1018"/>
      <c r="G96" s="1019"/>
      <c r="H96" s="1019"/>
      <c r="I96" s="1019"/>
      <c r="J96" s="1020"/>
      <c r="K96" s="1018"/>
      <c r="L96" s="1019"/>
      <c r="M96" s="1019"/>
      <c r="N96" s="1019"/>
      <c r="O96" s="1019"/>
    </row>
    <row r="97" spans="2:15" ht="27" customHeight="1" x14ac:dyDescent="0.2">
      <c r="B97" s="1016"/>
      <c r="C97" s="1014"/>
      <c r="D97" s="1021"/>
      <c r="E97" s="1017"/>
      <c r="F97" s="1018"/>
      <c r="G97" s="1019"/>
      <c r="H97" s="1019"/>
      <c r="I97" s="1019"/>
      <c r="J97" s="1020"/>
      <c r="K97" s="1018"/>
      <c r="L97" s="1019"/>
      <c r="M97" s="1019"/>
      <c r="N97" s="1019"/>
      <c r="O97" s="1019"/>
    </row>
    <row r="98" spans="2:15" ht="27" customHeight="1" x14ac:dyDescent="0.2">
      <c r="B98" s="1016"/>
      <c r="C98" s="1014"/>
      <c r="D98" s="1021"/>
      <c r="E98" s="1017"/>
      <c r="F98" s="1018"/>
      <c r="G98" s="1019"/>
      <c r="H98" s="1019"/>
      <c r="I98" s="1019"/>
      <c r="J98" s="1020"/>
      <c r="K98" s="1018"/>
      <c r="L98" s="1019"/>
      <c r="M98" s="1019"/>
      <c r="N98" s="1019"/>
      <c r="O98" s="1019"/>
    </row>
    <row r="99" spans="2:15" ht="27" customHeight="1" x14ac:dyDescent="0.2">
      <c r="B99" s="1016"/>
      <c r="C99" s="1014"/>
      <c r="D99" s="1021"/>
      <c r="E99" s="1017"/>
      <c r="F99" s="1018"/>
      <c r="G99" s="1019"/>
      <c r="H99" s="1019"/>
      <c r="I99" s="1019"/>
      <c r="J99" s="1020"/>
      <c r="K99" s="1018"/>
      <c r="L99" s="1019"/>
      <c r="M99" s="1019"/>
      <c r="N99" s="1019"/>
      <c r="O99" s="1019"/>
    </row>
    <row r="100" spans="2:15" ht="27" customHeight="1" x14ac:dyDescent="0.2">
      <c r="B100" s="1016"/>
      <c r="C100" s="1014"/>
      <c r="D100" s="1021"/>
      <c r="E100" s="1017"/>
      <c r="F100" s="1018"/>
      <c r="G100" s="1019"/>
      <c r="H100" s="1019"/>
      <c r="I100" s="1019"/>
      <c r="J100" s="1020"/>
      <c r="K100" s="1018"/>
      <c r="L100" s="1019"/>
      <c r="M100" s="1019"/>
      <c r="N100" s="1019"/>
      <c r="O100" s="1019"/>
    </row>
    <row r="101" spans="2:15" ht="27" customHeight="1" x14ac:dyDescent="0.2">
      <c r="B101" s="1016"/>
      <c r="C101" s="1014"/>
      <c r="D101" s="1021"/>
      <c r="E101" s="1017"/>
      <c r="F101" s="1018"/>
      <c r="G101" s="1019"/>
      <c r="H101" s="1019"/>
      <c r="I101" s="1019"/>
      <c r="J101" s="1020"/>
      <c r="K101" s="1018"/>
      <c r="L101" s="1019"/>
      <c r="M101" s="1019"/>
      <c r="N101" s="1019"/>
      <c r="O101" s="1019"/>
    </row>
    <row r="102" spans="2:15" ht="27" customHeight="1" x14ac:dyDescent="0.2">
      <c r="B102" s="1016"/>
      <c r="C102" s="1014"/>
      <c r="D102" s="1021"/>
      <c r="E102" s="1017"/>
      <c r="F102" s="1018"/>
      <c r="G102" s="1019"/>
      <c r="H102" s="1019"/>
      <c r="I102" s="1019"/>
      <c r="J102" s="1020"/>
      <c r="K102" s="1018"/>
      <c r="L102" s="1019"/>
      <c r="M102" s="1019"/>
      <c r="N102" s="1019"/>
      <c r="O102" s="1019"/>
    </row>
    <row r="103" spans="2:15" ht="27" customHeight="1" x14ac:dyDescent="0.2">
      <c r="B103" s="1016"/>
      <c r="C103" s="1014"/>
      <c r="D103" s="1021"/>
      <c r="E103" s="1017"/>
      <c r="F103" s="1018"/>
      <c r="G103" s="1019"/>
      <c r="H103" s="1019"/>
      <c r="I103" s="1019"/>
      <c r="J103" s="1020"/>
      <c r="K103" s="1018"/>
      <c r="L103" s="1019"/>
      <c r="M103" s="1019"/>
      <c r="N103" s="1019"/>
      <c r="O103" s="1019"/>
    </row>
    <row r="104" spans="2:15" ht="27" customHeight="1" x14ac:dyDescent="0.2">
      <c r="B104" s="1016"/>
      <c r="C104" s="1014"/>
      <c r="D104" s="1021"/>
      <c r="E104" s="1017"/>
      <c r="F104" s="1018"/>
      <c r="G104" s="1019"/>
      <c r="H104" s="1019"/>
      <c r="I104" s="1019"/>
      <c r="J104" s="1020"/>
      <c r="K104" s="1018"/>
      <c r="L104" s="1019"/>
      <c r="M104" s="1019"/>
      <c r="N104" s="1019"/>
      <c r="O104" s="1019"/>
    </row>
    <row r="105" spans="2:15" ht="27" customHeight="1" x14ac:dyDescent="0.2">
      <c r="B105" s="1016"/>
      <c r="C105" s="1014"/>
      <c r="D105" s="1021"/>
      <c r="E105" s="1017"/>
      <c r="F105" s="1018"/>
      <c r="G105" s="1019"/>
      <c r="H105" s="1019"/>
      <c r="I105" s="1019"/>
      <c r="J105" s="1020"/>
      <c r="K105" s="1018"/>
      <c r="L105" s="1019"/>
      <c r="M105" s="1019"/>
      <c r="N105" s="1019"/>
      <c r="O105" s="1019"/>
    </row>
    <row r="106" spans="2:15" ht="27" customHeight="1" x14ac:dyDescent="0.2">
      <c r="B106" s="1016"/>
      <c r="C106" s="1014"/>
      <c r="D106" s="1021"/>
      <c r="E106" s="1017"/>
      <c r="F106" s="1018"/>
      <c r="G106" s="1019"/>
      <c r="H106" s="1019"/>
      <c r="I106" s="1019"/>
      <c r="J106" s="1020"/>
      <c r="K106" s="1018"/>
      <c r="L106" s="1019"/>
      <c r="M106" s="1019"/>
      <c r="N106" s="1019"/>
      <c r="O106" s="1019"/>
    </row>
    <row r="107" spans="2:15" ht="27" customHeight="1" x14ac:dyDescent="0.2">
      <c r="B107" s="1016"/>
      <c r="C107" s="1014"/>
      <c r="D107" s="1021"/>
      <c r="E107" s="1017"/>
      <c r="F107" s="1018"/>
      <c r="G107" s="1019"/>
      <c r="H107" s="1019"/>
      <c r="I107" s="1019"/>
      <c r="J107" s="1020"/>
      <c r="K107" s="1018"/>
      <c r="L107" s="1019"/>
      <c r="M107" s="1019"/>
      <c r="N107" s="1019"/>
      <c r="O107" s="1019"/>
    </row>
    <row r="108" spans="2:15" ht="27" customHeight="1" x14ac:dyDescent="0.2">
      <c r="B108" s="1016"/>
      <c r="C108" s="1014"/>
      <c r="D108" s="1021"/>
      <c r="E108" s="1017"/>
      <c r="F108" s="1018"/>
      <c r="G108" s="1019"/>
      <c r="H108" s="1019"/>
      <c r="I108" s="1019"/>
      <c r="J108" s="1020"/>
      <c r="K108" s="1018"/>
      <c r="L108" s="1019"/>
      <c r="M108" s="1019"/>
      <c r="N108" s="1019"/>
      <c r="O108" s="1019"/>
    </row>
    <row r="109" spans="2:15" ht="27" customHeight="1" x14ac:dyDescent="0.2">
      <c r="B109" s="1016"/>
      <c r="C109" s="1014"/>
      <c r="D109" s="1021"/>
      <c r="E109" s="1017"/>
      <c r="F109" s="1018"/>
      <c r="G109" s="1019"/>
      <c r="H109" s="1019"/>
      <c r="I109" s="1019"/>
      <c r="J109" s="1020"/>
      <c r="K109" s="1018"/>
      <c r="L109" s="1019"/>
      <c r="M109" s="1019"/>
      <c r="N109" s="1019"/>
      <c r="O109" s="1019"/>
    </row>
    <row r="110" spans="2:15" ht="27" customHeight="1" x14ac:dyDescent="0.2">
      <c r="B110" s="1016"/>
      <c r="C110" s="1014"/>
      <c r="D110" s="1021"/>
      <c r="E110" s="1017"/>
      <c r="F110" s="1018"/>
      <c r="G110" s="1019"/>
      <c r="H110" s="1019"/>
      <c r="I110" s="1019"/>
      <c r="J110" s="1020"/>
      <c r="K110" s="1018"/>
      <c r="L110" s="1019"/>
      <c r="M110" s="1019"/>
      <c r="N110" s="1019"/>
      <c r="O110" s="1019"/>
    </row>
    <row r="111" spans="2:15" ht="27" customHeight="1" x14ac:dyDescent="0.2">
      <c r="B111" s="1016"/>
      <c r="C111" s="1014"/>
      <c r="D111" s="1021"/>
      <c r="E111" s="1017"/>
      <c r="F111" s="1018"/>
      <c r="G111" s="1019"/>
      <c r="H111" s="1019"/>
      <c r="I111" s="1019"/>
      <c r="J111" s="1020"/>
      <c r="K111" s="1018"/>
      <c r="L111" s="1019"/>
      <c r="M111" s="1019"/>
      <c r="N111" s="1019"/>
      <c r="O111" s="1019"/>
    </row>
    <row r="112" spans="2:15" ht="27" customHeight="1" x14ac:dyDescent="0.2">
      <c r="B112" s="1016"/>
      <c r="C112" s="1014"/>
      <c r="D112" s="1021"/>
      <c r="E112" s="1017"/>
      <c r="F112" s="1018"/>
      <c r="G112" s="1019"/>
      <c r="H112" s="1019"/>
      <c r="I112" s="1019"/>
      <c r="J112" s="1020"/>
      <c r="K112" s="1018"/>
      <c r="L112" s="1019"/>
      <c r="M112" s="1019"/>
      <c r="N112" s="1019"/>
      <c r="O112" s="1019"/>
    </row>
    <row r="113" spans="2:15" ht="27" customHeight="1" x14ac:dyDescent="0.2">
      <c r="B113" s="1016"/>
      <c r="C113" s="1014"/>
      <c r="D113" s="1021"/>
      <c r="E113" s="1017"/>
      <c r="F113" s="1018"/>
      <c r="G113" s="1019"/>
      <c r="H113" s="1019"/>
      <c r="I113" s="1019"/>
      <c r="J113" s="1020"/>
      <c r="K113" s="1018"/>
      <c r="L113" s="1019"/>
      <c r="M113" s="1019"/>
      <c r="N113" s="1019"/>
      <c r="O113" s="1019"/>
    </row>
    <row r="114" spans="2:15" ht="27" customHeight="1" x14ac:dyDescent="0.2">
      <c r="B114" s="1016"/>
      <c r="C114" s="1014"/>
      <c r="D114" s="1021"/>
      <c r="E114" s="1017"/>
      <c r="F114" s="1018"/>
      <c r="G114" s="1019"/>
      <c r="H114" s="1019"/>
      <c r="I114" s="1019"/>
      <c r="J114" s="1020"/>
      <c r="K114" s="1018"/>
      <c r="L114" s="1019"/>
      <c r="M114" s="1019"/>
      <c r="N114" s="1019"/>
      <c r="O114" s="1019"/>
    </row>
    <row r="115" spans="2:15" ht="27" customHeight="1" x14ac:dyDescent="0.2">
      <c r="B115" s="1016"/>
      <c r="C115" s="1014"/>
      <c r="D115" s="1021"/>
      <c r="E115" s="1017"/>
      <c r="F115" s="1018"/>
      <c r="G115" s="1019"/>
      <c r="H115" s="1019"/>
      <c r="I115" s="1019"/>
      <c r="J115" s="1020"/>
      <c r="K115" s="1018"/>
      <c r="L115" s="1019"/>
      <c r="M115" s="1019"/>
      <c r="N115" s="1019"/>
      <c r="O115" s="1019"/>
    </row>
    <row r="116" spans="2:15" ht="27" customHeight="1" x14ac:dyDescent="0.2">
      <c r="B116" s="1016"/>
      <c r="C116" s="1014"/>
      <c r="D116" s="1021"/>
      <c r="E116" s="1017"/>
      <c r="F116" s="1018"/>
      <c r="G116" s="1019"/>
      <c r="H116" s="1019"/>
      <c r="I116" s="1019"/>
      <c r="J116" s="1020"/>
      <c r="K116" s="1018"/>
      <c r="L116" s="1019"/>
      <c r="M116" s="1019"/>
      <c r="N116" s="1019"/>
      <c r="O116" s="1019"/>
    </row>
    <row r="117" spans="2:15" ht="27" customHeight="1" x14ac:dyDescent="0.2">
      <c r="B117" s="1016"/>
      <c r="C117" s="1014"/>
      <c r="D117" s="1021"/>
      <c r="E117" s="1017"/>
      <c r="F117" s="1018"/>
      <c r="G117" s="1019"/>
      <c r="H117" s="1019"/>
      <c r="I117" s="1019"/>
      <c r="J117" s="1020"/>
      <c r="K117" s="1018"/>
      <c r="L117" s="1019"/>
      <c r="M117" s="1019"/>
      <c r="N117" s="1019"/>
      <c r="O117" s="1019"/>
    </row>
    <row r="118" spans="2:15" ht="27" customHeight="1" x14ac:dyDescent="0.2">
      <c r="B118" s="1016"/>
      <c r="C118" s="1014"/>
      <c r="D118" s="1021"/>
      <c r="E118" s="1017"/>
      <c r="F118" s="1018"/>
      <c r="G118" s="1019"/>
      <c r="H118" s="1019"/>
      <c r="I118" s="1019"/>
      <c r="J118" s="1020"/>
      <c r="K118" s="1018"/>
      <c r="L118" s="1019"/>
      <c r="M118" s="1019"/>
      <c r="N118" s="1019"/>
      <c r="O118" s="1019"/>
    </row>
    <row r="119" spans="2:15" ht="27" customHeight="1" x14ac:dyDescent="0.2">
      <c r="B119" s="1016"/>
      <c r="C119" s="1014"/>
      <c r="D119" s="1021"/>
      <c r="E119" s="1017"/>
      <c r="F119" s="1018"/>
      <c r="G119" s="1019"/>
      <c r="H119" s="1019"/>
      <c r="I119" s="1019"/>
      <c r="J119" s="1020"/>
      <c r="K119" s="1018"/>
      <c r="L119" s="1019"/>
      <c r="M119" s="1019"/>
      <c r="N119" s="1019"/>
      <c r="O119" s="1019"/>
    </row>
    <row r="120" spans="2:15" ht="27" customHeight="1" x14ac:dyDescent="0.2">
      <c r="B120" s="1016"/>
      <c r="C120" s="1014"/>
      <c r="D120" s="1021"/>
      <c r="E120" s="1017"/>
      <c r="F120" s="1018"/>
      <c r="G120" s="1019"/>
      <c r="H120" s="1019"/>
      <c r="I120" s="1019"/>
      <c r="J120" s="1020"/>
      <c r="K120" s="1018"/>
      <c r="L120" s="1019"/>
      <c r="M120" s="1019"/>
      <c r="N120" s="1019"/>
      <c r="O120" s="1019"/>
    </row>
    <row r="121" spans="2:15" ht="27" customHeight="1" x14ac:dyDescent="0.2">
      <c r="B121" s="1016"/>
      <c r="C121" s="1014"/>
      <c r="D121" s="1021"/>
      <c r="E121" s="1017"/>
      <c r="F121" s="1018"/>
      <c r="G121" s="1019"/>
      <c r="H121" s="1019"/>
      <c r="I121" s="1019"/>
      <c r="J121" s="1020"/>
      <c r="K121" s="1018"/>
      <c r="L121" s="1019"/>
      <c r="M121" s="1019"/>
      <c r="N121" s="1019"/>
      <c r="O121" s="1019"/>
    </row>
    <row r="122" spans="2:15" ht="27" customHeight="1" x14ac:dyDescent="0.2">
      <c r="B122" s="1016"/>
      <c r="C122" s="1014"/>
      <c r="D122" s="1021"/>
      <c r="E122" s="1017"/>
      <c r="F122" s="1018"/>
      <c r="G122" s="1019"/>
      <c r="H122" s="1019"/>
      <c r="I122" s="1019"/>
      <c r="J122" s="1020"/>
      <c r="K122" s="1018"/>
      <c r="L122" s="1019"/>
      <c r="M122" s="1019"/>
      <c r="N122" s="1019"/>
      <c r="O122" s="1019"/>
    </row>
    <row r="123" spans="2:15" ht="27" customHeight="1" x14ac:dyDescent="0.2">
      <c r="B123" s="1016"/>
      <c r="C123" s="1014"/>
      <c r="D123" s="1021"/>
      <c r="E123" s="1017"/>
      <c r="F123" s="1018"/>
      <c r="G123" s="1019"/>
      <c r="H123" s="1019"/>
      <c r="I123" s="1019"/>
      <c r="J123" s="1020"/>
      <c r="K123" s="1018"/>
      <c r="L123" s="1019"/>
      <c r="M123" s="1019"/>
      <c r="N123" s="1019"/>
      <c r="O123" s="1019"/>
    </row>
    <row r="124" spans="2:15" ht="27" customHeight="1" x14ac:dyDescent="0.2">
      <c r="B124" s="1016"/>
      <c r="C124" s="1014"/>
      <c r="D124" s="1021"/>
      <c r="E124" s="1017"/>
      <c r="F124" s="1018"/>
      <c r="G124" s="1019"/>
      <c r="H124" s="1019"/>
      <c r="I124" s="1019"/>
      <c r="J124" s="1020"/>
      <c r="K124" s="1018"/>
      <c r="L124" s="1019"/>
      <c r="M124" s="1019"/>
      <c r="N124" s="1019"/>
      <c r="O124" s="1019"/>
    </row>
    <row r="125" spans="2:15" ht="27" customHeight="1" x14ac:dyDescent="0.2">
      <c r="B125" s="1016"/>
      <c r="C125" s="1014"/>
      <c r="D125" s="1021"/>
      <c r="E125" s="1017"/>
      <c r="F125" s="1018"/>
      <c r="G125" s="1019"/>
      <c r="H125" s="1019"/>
      <c r="I125" s="1019"/>
      <c r="J125" s="1020"/>
      <c r="K125" s="1018"/>
      <c r="L125" s="1019"/>
      <c r="M125" s="1019"/>
      <c r="N125" s="1019"/>
      <c r="O125" s="1019"/>
    </row>
    <row r="126" spans="2:15" ht="27" customHeight="1" x14ac:dyDescent="0.2">
      <c r="B126" s="1016"/>
      <c r="C126" s="1014"/>
      <c r="D126" s="1021"/>
      <c r="E126" s="1017"/>
      <c r="F126" s="1018"/>
      <c r="G126" s="1019"/>
      <c r="H126" s="1019"/>
      <c r="I126" s="1019"/>
      <c r="J126" s="1020"/>
      <c r="K126" s="1018"/>
      <c r="L126" s="1019"/>
      <c r="M126" s="1019"/>
      <c r="N126" s="1019"/>
      <c r="O126" s="1019"/>
    </row>
    <row r="127" spans="2:15" ht="27" customHeight="1" x14ac:dyDescent="0.2">
      <c r="B127" s="1016"/>
      <c r="C127" s="1014"/>
      <c r="D127" s="1021"/>
      <c r="E127" s="1017"/>
      <c r="F127" s="1018"/>
      <c r="G127" s="1019"/>
      <c r="H127" s="1019"/>
      <c r="I127" s="1019"/>
      <c r="J127" s="1020"/>
      <c r="K127" s="1018"/>
      <c r="L127" s="1019"/>
      <c r="M127" s="1019"/>
      <c r="N127" s="1019"/>
      <c r="O127" s="1019"/>
    </row>
    <row r="128" spans="2:15" ht="27" customHeight="1" x14ac:dyDescent="0.2">
      <c r="B128" s="1016"/>
      <c r="C128" s="1014"/>
      <c r="D128" s="1021"/>
      <c r="E128" s="1017"/>
      <c r="F128" s="1018"/>
      <c r="G128" s="1019"/>
      <c r="H128" s="1019"/>
      <c r="I128" s="1019"/>
      <c r="J128" s="1020"/>
      <c r="K128" s="1018"/>
      <c r="L128" s="1019"/>
      <c r="M128" s="1019"/>
      <c r="N128" s="1019"/>
      <c r="O128" s="1019"/>
    </row>
    <row r="129" spans="2:15" ht="27" customHeight="1" x14ac:dyDescent="0.2">
      <c r="B129" s="1016"/>
      <c r="C129" s="1014"/>
      <c r="D129" s="1021"/>
      <c r="E129" s="1017"/>
      <c r="F129" s="1018"/>
      <c r="G129" s="1019"/>
      <c r="H129" s="1019"/>
      <c r="I129" s="1019"/>
      <c r="J129" s="1020"/>
      <c r="K129" s="1018"/>
      <c r="L129" s="1019"/>
      <c r="M129" s="1019"/>
      <c r="N129" s="1019"/>
      <c r="O129" s="1019"/>
    </row>
    <row r="130" spans="2:15" ht="27" customHeight="1" x14ac:dyDescent="0.2">
      <c r="B130" s="1016"/>
      <c r="C130" s="1014"/>
      <c r="D130" s="1015"/>
      <c r="E130" s="1017"/>
      <c r="F130" s="1018"/>
      <c r="G130" s="1019"/>
      <c r="H130" s="1019"/>
      <c r="I130" s="1019"/>
      <c r="J130" s="1020"/>
      <c r="K130" s="1018"/>
      <c r="L130" s="1019"/>
      <c r="M130" s="1019"/>
      <c r="N130" s="1019"/>
      <c r="O130" s="1019"/>
    </row>
    <row r="131" spans="2:15" ht="27" customHeight="1" x14ac:dyDescent="0.2">
      <c r="B131" s="1016"/>
      <c r="C131" s="1014"/>
      <c r="D131" s="1015"/>
      <c r="E131" s="1017"/>
      <c r="F131" s="1018"/>
      <c r="G131" s="1019"/>
      <c r="H131" s="1019"/>
      <c r="I131" s="1019"/>
      <c r="J131" s="1020"/>
      <c r="K131" s="1018"/>
      <c r="L131" s="1019"/>
      <c r="M131" s="1019"/>
      <c r="N131" s="1019"/>
      <c r="O131" s="1019"/>
    </row>
    <row r="132" spans="2:15" ht="27" customHeight="1" x14ac:dyDescent="0.2">
      <c r="B132" s="1016"/>
      <c r="C132" s="1014"/>
      <c r="D132" s="1015"/>
      <c r="E132" s="1017"/>
      <c r="F132" s="1018"/>
      <c r="G132" s="1019"/>
      <c r="H132" s="1019"/>
      <c r="I132" s="1019"/>
      <c r="J132" s="1020"/>
      <c r="K132" s="1018"/>
      <c r="L132" s="1019"/>
      <c r="M132" s="1019"/>
      <c r="N132" s="1019"/>
      <c r="O132" s="1019"/>
    </row>
    <row r="133" spans="2:15" ht="27" customHeight="1" x14ac:dyDescent="0.2">
      <c r="B133" s="1016"/>
      <c r="C133" s="1014"/>
      <c r="D133" s="1015"/>
      <c r="E133" s="1017"/>
      <c r="F133" s="1018"/>
      <c r="G133" s="1019"/>
      <c r="H133" s="1019"/>
      <c r="I133" s="1019"/>
      <c r="J133" s="1020"/>
      <c r="K133" s="1018"/>
      <c r="L133" s="1019"/>
      <c r="M133" s="1019"/>
      <c r="N133" s="1019"/>
      <c r="O133" s="1019"/>
    </row>
    <row r="134" spans="2:15" ht="27" customHeight="1" x14ac:dyDescent="0.2">
      <c r="B134" s="1016"/>
      <c r="C134" s="1014"/>
      <c r="D134" s="1015"/>
      <c r="E134" s="1017"/>
      <c r="F134" s="1018"/>
      <c r="G134" s="1019"/>
      <c r="H134" s="1019"/>
      <c r="I134" s="1019"/>
      <c r="J134" s="1020"/>
      <c r="K134" s="1018"/>
      <c r="L134" s="1019"/>
      <c r="M134" s="1019"/>
      <c r="N134" s="1019"/>
      <c r="O134" s="1019"/>
    </row>
    <row r="135" spans="2:15" ht="27" customHeight="1" x14ac:dyDescent="0.2">
      <c r="B135" s="1016"/>
      <c r="C135" s="1014"/>
      <c r="D135" s="1015"/>
      <c r="E135" s="1017"/>
      <c r="F135" s="1018"/>
      <c r="G135" s="1019"/>
      <c r="H135" s="1019"/>
      <c r="I135" s="1019"/>
      <c r="J135" s="1020"/>
      <c r="K135" s="1018"/>
      <c r="L135" s="1019"/>
      <c r="M135" s="1019"/>
      <c r="N135" s="1019"/>
      <c r="O135" s="1019"/>
    </row>
    <row r="136" spans="2:15" ht="27" customHeight="1" x14ac:dyDescent="0.2">
      <c r="B136" s="1016"/>
      <c r="C136" s="1014"/>
      <c r="D136" s="1015"/>
      <c r="E136" s="1017"/>
      <c r="F136" s="1018"/>
      <c r="G136" s="1019"/>
      <c r="H136" s="1019"/>
      <c r="I136" s="1019"/>
      <c r="J136" s="1020"/>
      <c r="K136" s="1018"/>
      <c r="L136" s="1019"/>
      <c r="M136" s="1019"/>
      <c r="N136" s="1019"/>
      <c r="O136" s="1019"/>
    </row>
    <row r="137" spans="2:15" ht="27" customHeight="1" x14ac:dyDescent="0.2">
      <c r="B137" s="1016"/>
      <c r="C137" s="1014"/>
      <c r="D137" s="1015"/>
      <c r="E137" s="1017"/>
      <c r="F137" s="1018"/>
      <c r="G137" s="1019"/>
      <c r="H137" s="1019"/>
      <c r="I137" s="1019"/>
      <c r="J137" s="1020"/>
      <c r="K137" s="1018"/>
      <c r="L137" s="1019"/>
      <c r="M137" s="1019"/>
      <c r="N137" s="1019"/>
      <c r="O137" s="1019"/>
    </row>
    <row r="138" spans="2:15" ht="27" customHeight="1" x14ac:dyDescent="0.2">
      <c r="B138" s="1016"/>
      <c r="C138" s="1014"/>
      <c r="D138" s="1015"/>
      <c r="E138" s="1017"/>
      <c r="F138" s="1018"/>
      <c r="G138" s="1019"/>
      <c r="H138" s="1019"/>
      <c r="I138" s="1019"/>
      <c r="J138" s="1020"/>
      <c r="K138" s="1018"/>
      <c r="L138" s="1019"/>
      <c r="M138" s="1019"/>
      <c r="N138" s="1019"/>
      <c r="O138" s="1019"/>
    </row>
    <row r="139" spans="2:15" ht="27" customHeight="1" x14ac:dyDescent="0.2">
      <c r="B139" s="1016"/>
      <c r="C139" s="1014"/>
      <c r="D139" s="1015"/>
      <c r="E139" s="1017"/>
      <c r="F139" s="1018"/>
      <c r="G139" s="1019"/>
      <c r="H139" s="1019"/>
      <c r="I139" s="1019"/>
      <c r="J139" s="1020"/>
      <c r="K139" s="1018"/>
      <c r="L139" s="1019"/>
      <c r="M139" s="1019"/>
      <c r="N139" s="1019"/>
      <c r="O139" s="1019"/>
    </row>
    <row r="140" spans="2:15" ht="27" customHeight="1" x14ac:dyDescent="0.2">
      <c r="B140" s="1016"/>
      <c r="C140" s="1014"/>
      <c r="D140" s="1015"/>
      <c r="E140" s="1017"/>
      <c r="F140" s="1018"/>
      <c r="G140" s="1019"/>
      <c r="H140" s="1019"/>
      <c r="I140" s="1019"/>
      <c r="J140" s="1020"/>
      <c r="K140" s="1018"/>
      <c r="L140" s="1019"/>
      <c r="M140" s="1019"/>
      <c r="N140" s="1019"/>
      <c r="O140" s="1019"/>
    </row>
    <row r="141" spans="2:15" ht="27" customHeight="1" x14ac:dyDescent="0.2">
      <c r="B141" s="1016"/>
      <c r="C141" s="1014"/>
      <c r="D141" s="1015"/>
      <c r="E141" s="1017"/>
      <c r="F141" s="1018"/>
      <c r="G141" s="1019"/>
      <c r="H141" s="1019"/>
      <c r="I141" s="1019"/>
      <c r="J141" s="1020"/>
      <c r="K141" s="1018"/>
      <c r="L141" s="1019"/>
      <c r="M141" s="1019"/>
      <c r="N141" s="1019"/>
      <c r="O141" s="1019"/>
    </row>
    <row r="142" spans="2:15" ht="27" customHeight="1" x14ac:dyDescent="0.2">
      <c r="B142" s="1016"/>
      <c r="C142" s="1014"/>
      <c r="D142" s="1015"/>
      <c r="E142" s="1017"/>
      <c r="F142" s="1018"/>
      <c r="G142" s="1019"/>
      <c r="H142" s="1019"/>
      <c r="I142" s="1019"/>
      <c r="J142" s="1020"/>
      <c r="K142" s="1018"/>
      <c r="L142" s="1019"/>
      <c r="M142" s="1019"/>
      <c r="N142" s="1019"/>
      <c r="O142" s="1019"/>
    </row>
    <row r="143" spans="2:15" ht="27" customHeight="1" x14ac:dyDescent="0.2">
      <c r="B143" s="1016"/>
      <c r="C143" s="1014"/>
      <c r="D143" s="1015"/>
      <c r="E143" s="1017"/>
      <c r="F143" s="1018"/>
      <c r="G143" s="1019"/>
      <c r="H143" s="1019"/>
      <c r="I143" s="1019"/>
      <c r="J143" s="1020"/>
      <c r="K143" s="1018"/>
      <c r="L143" s="1019"/>
      <c r="M143" s="1019"/>
      <c r="N143" s="1019"/>
      <c r="O143" s="1019"/>
    </row>
    <row r="144" spans="2:15" ht="27" customHeight="1" x14ac:dyDescent="0.2">
      <c r="B144" s="1016"/>
      <c r="C144" s="1014"/>
      <c r="D144" s="1015"/>
      <c r="E144" s="1017"/>
      <c r="F144" s="1018"/>
      <c r="G144" s="1019"/>
      <c r="H144" s="1019"/>
      <c r="I144" s="1019"/>
      <c r="J144" s="1020"/>
      <c r="K144" s="1018"/>
      <c r="L144" s="1019"/>
      <c r="M144" s="1019"/>
      <c r="N144" s="1019"/>
      <c r="O144" s="1019"/>
    </row>
    <row r="145" spans="2:15" ht="27" customHeight="1" x14ac:dyDescent="0.2">
      <c r="B145" s="1016"/>
      <c r="C145" s="1014"/>
      <c r="D145" s="1015"/>
      <c r="E145" s="1017"/>
      <c r="F145" s="1018"/>
      <c r="G145" s="1019"/>
      <c r="H145" s="1019"/>
      <c r="I145" s="1019"/>
      <c r="J145" s="1020"/>
      <c r="K145" s="1018"/>
      <c r="L145" s="1019"/>
      <c r="M145" s="1019"/>
      <c r="N145" s="1019"/>
      <c r="O145" s="1019"/>
    </row>
  </sheetData>
  <sheetProtection algorithmName="SHA-512" hashValue="uVi2ZVszUQz70H/2PqYMus49KFvIELjgOMf8SKvOe+j9iumtzG6vfwzC47tLWl5JEU7OpntretKuEqO7idipQA==" saltValue="8kZP5Tx9PYa2/Tb/G0RqhA==" spinCount="100000" sheet="1" objects="1" scenarios="1"/>
  <mergeCells count="155">
    <mergeCell ref="C24:F24"/>
    <mergeCell ref="F80:I80"/>
    <mergeCell ref="J80:P80"/>
    <mergeCell ref="F87:I87"/>
    <mergeCell ref="J87:P87"/>
    <mergeCell ref="F75:I75"/>
    <mergeCell ref="J75:P75"/>
    <mergeCell ref="F74:I74"/>
    <mergeCell ref="J74:P74"/>
    <mergeCell ref="F93:I93"/>
    <mergeCell ref="J93:P93"/>
    <mergeCell ref="A81:A86"/>
    <mergeCell ref="A76:A77"/>
    <mergeCell ref="F89:I89"/>
    <mergeCell ref="J89:P89"/>
    <mergeCell ref="F88:I88"/>
    <mergeCell ref="J88:P88"/>
    <mergeCell ref="F90:I90"/>
    <mergeCell ref="J90:P90"/>
    <mergeCell ref="F91:I91"/>
    <mergeCell ref="J91:P91"/>
    <mergeCell ref="A90:A91"/>
    <mergeCell ref="F144:J144"/>
    <mergeCell ref="K144:O144"/>
    <mergeCell ref="F145:J145"/>
    <mergeCell ref="K145:O145"/>
    <mergeCell ref="F141:J141"/>
    <mergeCell ref="K141:O141"/>
    <mergeCell ref="F142:J142"/>
    <mergeCell ref="K142:O142"/>
    <mergeCell ref="F143:J143"/>
    <mergeCell ref="K143:O143"/>
    <mergeCell ref="F138:J138"/>
    <mergeCell ref="K138:O138"/>
    <mergeCell ref="F139:J139"/>
    <mergeCell ref="K139:O139"/>
    <mergeCell ref="F140:J140"/>
    <mergeCell ref="K140:O140"/>
    <mergeCell ref="F135:J135"/>
    <mergeCell ref="K135:O135"/>
    <mergeCell ref="F136:J136"/>
    <mergeCell ref="K136:O136"/>
    <mergeCell ref="F137:J137"/>
    <mergeCell ref="K137:O137"/>
    <mergeCell ref="F132:J132"/>
    <mergeCell ref="K132:O132"/>
    <mergeCell ref="F133:J133"/>
    <mergeCell ref="K133:O133"/>
    <mergeCell ref="F134:J134"/>
    <mergeCell ref="K134:O134"/>
    <mergeCell ref="F129:J129"/>
    <mergeCell ref="K129:O129"/>
    <mergeCell ref="F130:J130"/>
    <mergeCell ref="K130:O130"/>
    <mergeCell ref="F131:J131"/>
    <mergeCell ref="K131:O131"/>
    <mergeCell ref="F126:J126"/>
    <mergeCell ref="K126:O126"/>
    <mergeCell ref="F127:J127"/>
    <mergeCell ref="K127:O127"/>
    <mergeCell ref="F128:J128"/>
    <mergeCell ref="K128:O128"/>
    <mergeCell ref="F123:J123"/>
    <mergeCell ref="K123:O123"/>
    <mergeCell ref="F124:J124"/>
    <mergeCell ref="K124:O124"/>
    <mergeCell ref="F125:J125"/>
    <mergeCell ref="K125:O125"/>
    <mergeCell ref="F120:J120"/>
    <mergeCell ref="K120:O120"/>
    <mergeCell ref="F121:J121"/>
    <mergeCell ref="K121:O121"/>
    <mergeCell ref="F122:J122"/>
    <mergeCell ref="K122:O122"/>
    <mergeCell ref="F117:J117"/>
    <mergeCell ref="K117:O117"/>
    <mergeCell ref="F118:J118"/>
    <mergeCell ref="K118:O118"/>
    <mergeCell ref="F119:J119"/>
    <mergeCell ref="K119:O119"/>
    <mergeCell ref="F114:J114"/>
    <mergeCell ref="K114:O114"/>
    <mergeCell ref="F115:J115"/>
    <mergeCell ref="K115:O115"/>
    <mergeCell ref="F116:J116"/>
    <mergeCell ref="K116:O116"/>
    <mergeCell ref="F111:J111"/>
    <mergeCell ref="K111:O111"/>
    <mergeCell ref="F112:J112"/>
    <mergeCell ref="K112:O112"/>
    <mergeCell ref="F113:J113"/>
    <mergeCell ref="K113:O113"/>
    <mergeCell ref="F108:J108"/>
    <mergeCell ref="K108:O108"/>
    <mergeCell ref="F109:J109"/>
    <mergeCell ref="K109:O109"/>
    <mergeCell ref="F110:J110"/>
    <mergeCell ref="K110:O110"/>
    <mergeCell ref="F105:J105"/>
    <mergeCell ref="K105:O105"/>
    <mergeCell ref="F106:J106"/>
    <mergeCell ref="K106:O106"/>
    <mergeCell ref="F107:J107"/>
    <mergeCell ref="K107:O107"/>
    <mergeCell ref="F102:J102"/>
    <mergeCell ref="K102:O102"/>
    <mergeCell ref="F103:J103"/>
    <mergeCell ref="K103:O103"/>
    <mergeCell ref="F104:J104"/>
    <mergeCell ref="K104:O104"/>
    <mergeCell ref="F99:J99"/>
    <mergeCell ref="K99:O99"/>
    <mergeCell ref="F100:J100"/>
    <mergeCell ref="K100:O100"/>
    <mergeCell ref="F101:J101"/>
    <mergeCell ref="K101:O101"/>
    <mergeCell ref="F96:J96"/>
    <mergeCell ref="K96:O96"/>
    <mergeCell ref="F97:J97"/>
    <mergeCell ref="K97:O97"/>
    <mergeCell ref="F98:J98"/>
    <mergeCell ref="K98:O98"/>
    <mergeCell ref="F94:J94"/>
    <mergeCell ref="K94:O94"/>
    <mergeCell ref="F95:J95"/>
    <mergeCell ref="K95:O95"/>
    <mergeCell ref="J85:P85"/>
    <mergeCell ref="J86:P86"/>
    <mergeCell ref="J92:P92"/>
    <mergeCell ref="F85:I85"/>
    <mergeCell ref="F86:I86"/>
    <mergeCell ref="F92:I92"/>
    <mergeCell ref="J82:P82"/>
    <mergeCell ref="J83:P83"/>
    <mergeCell ref="J84:P84"/>
    <mergeCell ref="F82:I82"/>
    <mergeCell ref="F83:I83"/>
    <mergeCell ref="F84:I84"/>
    <mergeCell ref="J77:P77"/>
    <mergeCell ref="J78:P78"/>
    <mergeCell ref="J79:P79"/>
    <mergeCell ref="J81:P81"/>
    <mergeCell ref="F79:I79"/>
    <mergeCell ref="F81:I81"/>
    <mergeCell ref="F76:I76"/>
    <mergeCell ref="F77:I77"/>
    <mergeCell ref="F78:I78"/>
    <mergeCell ref="J76:P76"/>
    <mergeCell ref="C23:F23"/>
    <mergeCell ref="C14:D14"/>
    <mergeCell ref="C9:D9"/>
    <mergeCell ref="C10:D10"/>
    <mergeCell ref="C11:D11"/>
    <mergeCell ref="C12:D12"/>
    <mergeCell ref="C13:D13"/>
  </mergeCells>
  <phoneticPr fontId="1" type="noConversion"/>
  <pageMargins left="0.2" right="0.2" top="0.25" bottom="0.25" header="0.3" footer="0.3"/>
  <pageSetup paperSize="5" scale="97"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2.75" x14ac:dyDescent="0.2"/>
  <cols>
    <col min="1" max="1" width="9" customWidth="1"/>
  </cols>
  <sheetData>
    <row r="1" spans="1:2" x14ac:dyDescent="0.2">
      <c r="A1" s="181" t="s">
        <v>277</v>
      </c>
      <c r="B1" s="181">
        <v>250</v>
      </c>
    </row>
    <row r="2" spans="1:2" x14ac:dyDescent="0.2">
      <c r="A2" s="181" t="s">
        <v>185</v>
      </c>
      <c r="B2" s="181">
        <v>225</v>
      </c>
    </row>
    <row r="3" spans="1:2" x14ac:dyDescent="0.2">
      <c r="A3" s="181" t="s">
        <v>133</v>
      </c>
      <c r="B3" s="181">
        <v>1000</v>
      </c>
    </row>
    <row r="4" spans="1:2" x14ac:dyDescent="0.2">
      <c r="A4" s="181" t="s">
        <v>132</v>
      </c>
      <c r="B4" s="181">
        <v>150</v>
      </c>
    </row>
    <row r="5" spans="1:2" x14ac:dyDescent="0.2">
      <c r="A5" s="181" t="s">
        <v>274</v>
      </c>
      <c r="B5" s="181">
        <v>280</v>
      </c>
    </row>
    <row r="6" spans="1:2" x14ac:dyDescent="0.2">
      <c r="A6" s="181" t="s">
        <v>275</v>
      </c>
      <c r="B6" s="181">
        <v>310</v>
      </c>
    </row>
    <row r="7" spans="1:2" x14ac:dyDescent="0.2">
      <c r="A7" s="181" t="s">
        <v>10</v>
      </c>
      <c r="B7" s="181">
        <v>250</v>
      </c>
    </row>
    <row r="8" spans="1:2" x14ac:dyDescent="0.2">
      <c r="A8" s="181" t="s">
        <v>279</v>
      </c>
      <c r="B8" s="181">
        <v>220</v>
      </c>
    </row>
    <row r="9" spans="1:2" x14ac:dyDescent="0.2">
      <c r="A9" s="181" t="s">
        <v>4</v>
      </c>
      <c r="B9" s="181">
        <v>200</v>
      </c>
    </row>
    <row r="10" spans="1:2" x14ac:dyDescent="0.2">
      <c r="A10" s="181" t="s">
        <v>186</v>
      </c>
      <c r="B10" s="181">
        <v>150</v>
      </c>
    </row>
    <row r="11" spans="1:2" x14ac:dyDescent="0.2">
      <c r="A11" s="181" t="s">
        <v>276</v>
      </c>
      <c r="B11" s="181">
        <v>600</v>
      </c>
    </row>
    <row r="12" spans="1:2" x14ac:dyDescent="0.2">
      <c r="A12" s="181" t="s">
        <v>184</v>
      </c>
      <c r="B12" s="181">
        <v>250</v>
      </c>
    </row>
    <row r="13" spans="1:2" x14ac:dyDescent="0.2">
      <c r="A13" s="181" t="s">
        <v>278</v>
      </c>
      <c r="B13" s="181">
        <v>250</v>
      </c>
    </row>
    <row r="14" spans="1:2" x14ac:dyDescent="0.2">
      <c r="A14" s="181" t="s">
        <v>187</v>
      </c>
      <c r="B14" s="181">
        <v>80</v>
      </c>
    </row>
  </sheetData>
  <sheetProtection password="CE2B" sheet="1" objects="1" scenarios="1"/>
  <sortState ref="A1:B14">
    <sortCondition ref="A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N62"/>
  <sheetViews>
    <sheetView tabSelected="1" zoomScaleNormal="100" workbookViewId="0">
      <selection activeCell="D5" sqref="D5:E5"/>
    </sheetView>
  </sheetViews>
  <sheetFormatPr defaultColWidth="9.140625" defaultRowHeight="12.75" x14ac:dyDescent="0.2"/>
  <cols>
    <col min="1" max="1" width="3" style="5" customWidth="1"/>
    <col min="2" max="2" width="5.28515625" style="5" customWidth="1"/>
    <col min="3" max="3" width="32.28515625" style="5" customWidth="1"/>
    <col min="4" max="4" width="24.7109375" style="5" customWidth="1"/>
    <col min="5" max="5" width="11.85546875" style="5" customWidth="1"/>
    <col min="6" max="6" width="11.7109375" style="5" customWidth="1"/>
    <col min="7" max="7" width="12.42578125" style="5" customWidth="1"/>
    <col min="8" max="8" width="13.140625" style="5" customWidth="1"/>
    <col min="9" max="10" width="12.7109375" style="5" customWidth="1"/>
    <col min="11" max="11" width="2.5703125" style="5" customWidth="1"/>
    <col min="12" max="13" width="11.7109375" style="5" hidden="1" customWidth="1"/>
    <col min="14" max="15" width="12.5703125" style="5" hidden="1" customWidth="1"/>
    <col min="16" max="16" width="15.42578125" style="5" hidden="1" customWidth="1"/>
    <col min="17" max="17" width="11.7109375" style="5" hidden="1" customWidth="1"/>
    <col min="18" max="18" width="14.5703125" style="5" hidden="1" customWidth="1"/>
    <col min="19" max="36" width="11.7109375" style="5" hidden="1" customWidth="1"/>
    <col min="37" max="37" width="16.140625" style="5" hidden="1" customWidth="1"/>
    <col min="38" max="16384" width="9.140625" style="5"/>
  </cols>
  <sheetData>
    <row r="1" spans="1:40" ht="25.5" customHeight="1" x14ac:dyDescent="0.2">
      <c r="A1" s="457" t="s">
        <v>225</v>
      </c>
      <c r="B1" s="45"/>
      <c r="C1" s="45"/>
      <c r="D1" s="45"/>
      <c r="E1" s="45"/>
      <c r="F1" s="45"/>
      <c r="G1" s="45"/>
      <c r="H1" s="45"/>
      <c r="J1" s="264" t="s">
        <v>523</v>
      </c>
      <c r="K1" s="45"/>
      <c r="L1" s="539" t="s">
        <v>22</v>
      </c>
      <c r="M1" s="539" t="s">
        <v>18</v>
      </c>
      <c r="N1" s="539" t="s">
        <v>55</v>
      </c>
      <c r="O1" s="539" t="s">
        <v>61</v>
      </c>
      <c r="P1" s="539" t="s">
        <v>19</v>
      </c>
      <c r="Q1" s="539" t="s">
        <v>532</v>
      </c>
      <c r="R1" s="539" t="s">
        <v>20</v>
      </c>
      <c r="S1" s="539" t="s">
        <v>21</v>
      </c>
      <c r="T1" s="540" t="s">
        <v>412</v>
      </c>
      <c r="U1" s="540" t="s">
        <v>23</v>
      </c>
      <c r="V1" s="539" t="s">
        <v>26</v>
      </c>
      <c r="W1" s="539" t="s">
        <v>25</v>
      </c>
      <c r="X1" s="539" t="s">
        <v>27</v>
      </c>
      <c r="Y1" s="539" t="s">
        <v>28</v>
      </c>
      <c r="Z1" s="539" t="s">
        <v>30</v>
      </c>
      <c r="AA1" s="539" t="s">
        <v>124</v>
      </c>
      <c r="AB1" s="539" t="s">
        <v>29</v>
      </c>
      <c r="AC1" s="539" t="s">
        <v>24</v>
      </c>
      <c r="AD1" s="539" t="s">
        <v>31</v>
      </c>
      <c r="AE1" s="539" t="s">
        <v>60</v>
      </c>
      <c r="AF1" s="539" t="s">
        <v>32</v>
      </c>
      <c r="AG1" s="540" t="s">
        <v>411</v>
      </c>
      <c r="AH1" s="539" t="s">
        <v>51</v>
      </c>
      <c r="AI1" s="539" t="s">
        <v>64</v>
      </c>
      <c r="AJ1" s="539" t="s">
        <v>33</v>
      </c>
      <c r="AK1" s="539" t="s">
        <v>34</v>
      </c>
    </row>
    <row r="2" spans="1:40" ht="24.75" customHeight="1" x14ac:dyDescent="0.2">
      <c r="A2" s="17"/>
      <c r="B2" s="45"/>
      <c r="C2" s="45"/>
      <c r="D2" s="45"/>
      <c r="E2" s="45"/>
      <c r="F2" s="45"/>
      <c r="G2" s="45"/>
      <c r="H2" s="45"/>
      <c r="I2" s="45"/>
      <c r="J2" s="45"/>
      <c r="K2" s="45"/>
      <c r="L2" s="310" t="s">
        <v>72</v>
      </c>
      <c r="M2" s="310" t="s">
        <v>70</v>
      </c>
      <c r="N2" s="310" t="s">
        <v>68</v>
      </c>
      <c r="O2" s="310" t="s">
        <v>75</v>
      </c>
      <c r="P2" s="310" t="s">
        <v>78</v>
      </c>
      <c r="Q2" s="310" t="s">
        <v>80</v>
      </c>
      <c r="R2" s="310" t="s">
        <v>119</v>
      </c>
      <c r="S2" s="310" t="s">
        <v>82</v>
      </c>
      <c r="T2" s="310" t="s">
        <v>83</v>
      </c>
      <c r="U2" s="310" t="s">
        <v>68</v>
      </c>
      <c r="V2" s="310" t="s">
        <v>86</v>
      </c>
      <c r="W2" s="310" t="s">
        <v>87</v>
      </c>
      <c r="X2" s="310" t="s">
        <v>89</v>
      </c>
      <c r="Y2" s="310" t="s">
        <v>90</v>
      </c>
      <c r="Z2" s="310" t="s">
        <v>84</v>
      </c>
      <c r="AA2" s="310" t="s">
        <v>91</v>
      </c>
      <c r="AB2" s="310" t="s">
        <v>92</v>
      </c>
      <c r="AC2" s="310" t="s">
        <v>97</v>
      </c>
      <c r="AD2" s="310" t="s">
        <v>98</v>
      </c>
      <c r="AE2" s="310" t="s">
        <v>85</v>
      </c>
      <c r="AF2" s="310" t="s">
        <v>73</v>
      </c>
      <c r="AG2" s="310" t="s">
        <v>105</v>
      </c>
      <c r="AH2" s="310" t="s">
        <v>107</v>
      </c>
      <c r="AI2" s="310" t="s">
        <v>111</v>
      </c>
      <c r="AJ2" s="310" t="s">
        <v>115</v>
      </c>
      <c r="AK2" s="310" t="s">
        <v>117</v>
      </c>
      <c r="AL2" s="165"/>
    </row>
    <row r="3" spans="1:40" ht="20.25" customHeight="1" x14ac:dyDescent="0.2">
      <c r="A3" s="17"/>
      <c r="B3" s="45"/>
      <c r="C3" s="17"/>
      <c r="D3" s="45"/>
      <c r="E3" s="45"/>
      <c r="F3" s="45"/>
      <c r="G3" s="45"/>
      <c r="H3" s="45"/>
      <c r="I3" s="45"/>
      <c r="J3" s="45"/>
      <c r="K3" s="45"/>
      <c r="L3" s="310" t="s">
        <v>77</v>
      </c>
      <c r="M3" s="310" t="s">
        <v>69</v>
      </c>
      <c r="N3" s="310" t="s">
        <v>4</v>
      </c>
      <c r="O3" s="310" t="s">
        <v>76</v>
      </c>
      <c r="P3" s="310" t="s">
        <v>79</v>
      </c>
      <c r="Q3" s="310" t="s">
        <v>81</v>
      </c>
      <c r="R3" s="310" t="s">
        <v>120</v>
      </c>
      <c r="S3" s="310" t="s">
        <v>4</v>
      </c>
      <c r="T3" s="310" t="s">
        <v>84</v>
      </c>
      <c r="U3" s="310" t="s">
        <v>100</v>
      </c>
      <c r="V3" s="310" t="s">
        <v>4</v>
      </c>
      <c r="W3" s="310" t="s">
        <v>4</v>
      </c>
      <c r="X3" s="310" t="s">
        <v>88</v>
      </c>
      <c r="Y3" s="310" t="s">
        <v>533</v>
      </c>
      <c r="Z3" s="310" t="s">
        <v>413</v>
      </c>
      <c r="AA3" s="310" t="s">
        <v>4</v>
      </c>
      <c r="AB3" s="310" t="s">
        <v>93</v>
      </c>
      <c r="AC3" s="310" t="s">
        <v>4</v>
      </c>
      <c r="AD3" s="310" t="s">
        <v>99</v>
      </c>
      <c r="AE3" s="310" t="s">
        <v>100</v>
      </c>
      <c r="AF3" s="310" t="s">
        <v>4</v>
      </c>
      <c r="AG3" s="310" t="s">
        <v>106</v>
      </c>
      <c r="AH3" s="310" t="s">
        <v>121</v>
      </c>
      <c r="AI3" s="310" t="s">
        <v>112</v>
      </c>
      <c r="AJ3" s="310" t="s">
        <v>116</v>
      </c>
      <c r="AK3" s="310" t="s">
        <v>118</v>
      </c>
      <c r="AL3" s="165"/>
    </row>
    <row r="4" spans="1:40" ht="48.75" customHeight="1" thickBot="1" x14ac:dyDescent="0.25">
      <c r="A4" s="45"/>
      <c r="B4" s="45"/>
      <c r="C4" s="45"/>
      <c r="D4" s="45"/>
      <c r="E4" s="45"/>
      <c r="F4" s="45"/>
      <c r="G4" s="45"/>
      <c r="H4" s="45"/>
      <c r="I4" s="45"/>
      <c r="J4" s="45"/>
      <c r="K4" s="45"/>
      <c r="L4" s="310" t="s">
        <v>4</v>
      </c>
      <c r="M4" s="310" t="s">
        <v>71</v>
      </c>
      <c r="N4" s="310"/>
      <c r="O4" s="310" t="s">
        <v>384</v>
      </c>
      <c r="P4" s="310" t="s">
        <v>4</v>
      </c>
      <c r="Q4" s="310" t="s">
        <v>4</v>
      </c>
      <c r="R4" s="310" t="s">
        <v>4</v>
      </c>
      <c r="S4" s="310"/>
      <c r="T4" s="310" t="s">
        <v>4</v>
      </c>
      <c r="U4" s="310" t="s">
        <v>4</v>
      </c>
      <c r="V4" s="310"/>
      <c r="W4" s="310"/>
      <c r="X4" s="310" t="s">
        <v>123</v>
      </c>
      <c r="Y4" s="310" t="s">
        <v>4</v>
      </c>
      <c r="Z4" s="310" t="s">
        <v>74</v>
      </c>
      <c r="AA4" s="310"/>
      <c r="AB4" s="310" t="s">
        <v>94</v>
      </c>
      <c r="AC4" s="310"/>
      <c r="AD4" s="310" t="s">
        <v>4</v>
      </c>
      <c r="AE4" s="310" t="s">
        <v>101</v>
      </c>
      <c r="AF4" s="310"/>
      <c r="AG4" s="310" t="s">
        <v>4</v>
      </c>
      <c r="AH4" s="310" t="s">
        <v>108</v>
      </c>
      <c r="AI4" s="310" t="s">
        <v>113</v>
      </c>
      <c r="AJ4" s="310" t="s">
        <v>4</v>
      </c>
      <c r="AK4" s="310" t="s">
        <v>4</v>
      </c>
      <c r="AL4" s="165"/>
    </row>
    <row r="5" spans="1:40" ht="21" customHeight="1" thickBot="1" x14ac:dyDescent="0.25">
      <c r="A5" s="45"/>
      <c r="B5" s="209" t="s">
        <v>165</v>
      </c>
      <c r="C5" s="209"/>
      <c r="D5" s="778"/>
      <c r="E5" s="779"/>
      <c r="F5" s="17"/>
      <c r="G5" s="216"/>
      <c r="H5" s="217"/>
      <c r="I5" s="216"/>
      <c r="J5" s="216"/>
      <c r="K5" s="45"/>
      <c r="L5" s="310"/>
      <c r="M5" s="310" t="s">
        <v>4</v>
      </c>
      <c r="N5" s="310"/>
      <c r="O5" s="310" t="s">
        <v>414</v>
      </c>
      <c r="P5" s="310"/>
      <c r="Q5" s="310"/>
      <c r="R5" s="310"/>
      <c r="S5" s="310"/>
      <c r="T5" s="310"/>
      <c r="U5" s="310"/>
      <c r="V5" s="310"/>
      <c r="W5" s="310"/>
      <c r="X5" s="310" t="s">
        <v>4</v>
      </c>
      <c r="Y5" s="310"/>
      <c r="Z5" s="310" t="s">
        <v>4</v>
      </c>
      <c r="AA5" s="310"/>
      <c r="AB5" s="310" t="s">
        <v>95</v>
      </c>
      <c r="AC5" s="310"/>
      <c r="AD5" s="310"/>
      <c r="AE5" s="310" t="s">
        <v>102</v>
      </c>
      <c r="AF5" s="310"/>
      <c r="AG5" s="310"/>
      <c r="AH5" s="310" t="s">
        <v>67</v>
      </c>
      <c r="AI5" s="310" t="s">
        <v>114</v>
      </c>
      <c r="AJ5" s="310"/>
      <c r="AK5" s="310"/>
      <c r="AL5" s="165"/>
    </row>
    <row r="6" spans="1:40" ht="10.5" customHeight="1" thickBot="1" x14ac:dyDescent="0.25">
      <c r="A6" s="45"/>
      <c r="B6" s="45"/>
      <c r="C6" s="45"/>
      <c r="D6" s="221"/>
      <c r="E6" s="221"/>
      <c r="F6" s="17"/>
      <c r="G6" s="216"/>
      <c r="H6" s="217"/>
      <c r="I6" s="216"/>
      <c r="J6" s="216"/>
      <c r="K6" s="45"/>
      <c r="L6" s="310"/>
      <c r="M6" s="310"/>
      <c r="N6" s="310"/>
      <c r="O6" s="310" t="s">
        <v>4</v>
      </c>
      <c r="P6" s="310"/>
      <c r="Q6" s="310"/>
      <c r="R6" s="310"/>
      <c r="S6" s="310"/>
      <c r="T6" s="310"/>
      <c r="U6" s="310"/>
      <c r="V6" s="310"/>
      <c r="W6" s="310"/>
      <c r="X6" s="310"/>
      <c r="Y6" s="310"/>
      <c r="Z6" s="310"/>
      <c r="AA6" s="310"/>
      <c r="AB6" s="310" t="s">
        <v>96</v>
      </c>
      <c r="AC6" s="310"/>
      <c r="AD6" s="310"/>
      <c r="AE6" s="310" t="s">
        <v>103</v>
      </c>
      <c r="AF6" s="310"/>
      <c r="AG6" s="310"/>
      <c r="AH6" s="310" t="s">
        <v>109</v>
      </c>
      <c r="AI6" s="310" t="s">
        <v>198</v>
      </c>
      <c r="AJ6" s="310"/>
      <c r="AK6" s="310"/>
      <c r="AL6" s="165"/>
    </row>
    <row r="7" spans="1:40" ht="17.25" customHeight="1" thickBot="1" x14ac:dyDescent="0.25">
      <c r="A7" s="45"/>
      <c r="B7" s="209" t="s">
        <v>104</v>
      </c>
      <c r="C7" s="209"/>
      <c r="D7" s="778"/>
      <c r="E7" s="779"/>
      <c r="F7" s="17"/>
      <c r="G7" s="218"/>
      <c r="H7" s="217"/>
      <c r="I7" s="216"/>
      <c r="J7" s="216"/>
      <c r="K7" s="45"/>
      <c r="L7" s="310"/>
      <c r="M7" s="310"/>
      <c r="N7" s="310"/>
      <c r="O7" s="310"/>
      <c r="P7" s="310"/>
      <c r="Q7" s="310"/>
      <c r="R7" s="310"/>
      <c r="S7" s="310"/>
      <c r="T7" s="310"/>
      <c r="U7" s="310"/>
      <c r="V7" s="310"/>
      <c r="W7" s="310"/>
      <c r="X7" s="310"/>
      <c r="Y7" s="310"/>
      <c r="Z7" s="310"/>
      <c r="AA7" s="310"/>
      <c r="AB7" s="310" t="s">
        <v>4</v>
      </c>
      <c r="AC7" s="310"/>
      <c r="AD7" s="310"/>
      <c r="AE7" s="310" t="s">
        <v>4</v>
      </c>
      <c r="AF7" s="310"/>
      <c r="AG7" s="310"/>
      <c r="AH7" s="310" t="s">
        <v>110</v>
      </c>
      <c r="AI7" s="310" t="s">
        <v>4</v>
      </c>
      <c r="AJ7" s="310"/>
      <c r="AK7" s="310"/>
      <c r="AL7" s="165"/>
    </row>
    <row r="8" spans="1:40" ht="10.5" customHeight="1" thickBot="1" x14ac:dyDescent="0.25">
      <c r="A8" s="45"/>
      <c r="B8" s="209"/>
      <c r="C8" s="209"/>
      <c r="D8" s="209"/>
      <c r="E8" s="209"/>
      <c r="F8" s="17"/>
      <c r="G8" s="216"/>
      <c r="H8" s="219"/>
      <c r="I8" s="216"/>
      <c r="J8" s="216"/>
      <c r="K8" s="45"/>
      <c r="O8" s="310"/>
      <c r="P8" s="310"/>
      <c r="Q8" s="310"/>
      <c r="R8" s="310"/>
      <c r="S8" s="310"/>
      <c r="T8" s="310"/>
      <c r="U8" s="310"/>
      <c r="V8" s="310"/>
      <c r="W8" s="310"/>
      <c r="X8" s="310"/>
      <c r="Y8" s="310"/>
      <c r="Z8" s="310"/>
      <c r="AA8" s="310"/>
      <c r="AB8" s="310"/>
      <c r="AC8" s="310"/>
      <c r="AD8" s="310"/>
      <c r="AE8" s="310"/>
      <c r="AF8" s="310"/>
      <c r="AG8" s="310"/>
      <c r="AH8" s="310" t="s">
        <v>4</v>
      </c>
      <c r="AI8" s="310"/>
      <c r="AJ8" s="310"/>
      <c r="AK8" s="310"/>
      <c r="AL8" s="165"/>
    </row>
    <row r="9" spans="1:40" ht="19.5" customHeight="1" thickBot="1" x14ac:dyDescent="0.25">
      <c r="A9" s="45"/>
      <c r="B9" s="210" t="s">
        <v>193</v>
      </c>
      <c r="C9" s="211"/>
      <c r="D9" s="780"/>
      <c r="E9" s="781"/>
      <c r="F9" s="17"/>
      <c r="G9" s="216"/>
      <c r="H9" s="216"/>
      <c r="I9" s="216"/>
      <c r="J9" s="216"/>
      <c r="K9" s="45"/>
      <c r="O9" s="310"/>
      <c r="P9" s="310"/>
      <c r="Q9" s="310"/>
      <c r="R9" s="310"/>
      <c r="S9" s="310"/>
      <c r="T9" s="310"/>
      <c r="U9" s="310"/>
      <c r="V9" s="310"/>
      <c r="W9" s="310"/>
      <c r="X9" s="310"/>
      <c r="Y9" s="310"/>
      <c r="Z9" s="310"/>
      <c r="AA9" s="310"/>
      <c r="AB9" s="310"/>
      <c r="AC9" s="310"/>
      <c r="AD9" s="310"/>
      <c r="AE9" s="310"/>
      <c r="AF9" s="310"/>
      <c r="AG9" s="310"/>
      <c r="AH9" s="310"/>
      <c r="AI9" s="310"/>
      <c r="AJ9" s="310"/>
      <c r="AK9" s="310"/>
      <c r="AL9" s="165"/>
    </row>
    <row r="10" spans="1:40" ht="12" customHeight="1" thickBot="1" x14ac:dyDescent="0.25">
      <c r="A10" s="45"/>
      <c r="B10" s="212"/>
      <c r="C10" s="212"/>
      <c r="D10" s="212"/>
      <c r="E10" s="212"/>
      <c r="F10" s="17"/>
      <c r="G10" s="216"/>
      <c r="H10" s="216"/>
      <c r="I10" s="216"/>
      <c r="J10" s="216"/>
      <c r="K10" s="45"/>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165"/>
    </row>
    <row r="11" spans="1:40" ht="39" customHeight="1" thickBot="1" x14ac:dyDescent="0.25">
      <c r="A11" s="45"/>
      <c r="B11" s="209" t="s">
        <v>164</v>
      </c>
      <c r="C11" s="17"/>
      <c r="D11" s="788"/>
      <c r="E11" s="789"/>
      <c r="F11" s="789"/>
      <c r="G11" s="789"/>
      <c r="H11" s="789"/>
      <c r="I11" s="777"/>
      <c r="J11" s="496"/>
      <c r="K11" s="45"/>
      <c r="L11" s="461" t="str">
        <f>IF(D22="Large Cap","L",IF(D22="Small Cap","S",IF(D22="Non-GO Bond","N","")))</f>
        <v/>
      </c>
      <c r="M11" s="522" t="str">
        <f>IF(D22="","",CONCATENATE(L11," - ",L13))</f>
        <v/>
      </c>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165"/>
    </row>
    <row r="12" spans="1:40" ht="13.5" customHeight="1" x14ac:dyDescent="0.2">
      <c r="A12" s="45"/>
      <c r="B12" s="213"/>
      <c r="C12" s="209"/>
      <c r="D12" s="17"/>
      <c r="E12" s="17"/>
      <c r="F12" s="17"/>
      <c r="G12" s="17"/>
      <c r="H12" s="17"/>
      <c r="I12" s="17"/>
      <c r="J12" s="17"/>
      <c r="K12" s="45"/>
      <c r="L12" s="311"/>
      <c r="M12" s="311"/>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row>
    <row r="13" spans="1:40" ht="18.75" customHeight="1" thickBot="1" x14ac:dyDescent="0.25">
      <c r="A13" s="45"/>
      <c r="B13" s="209" t="s">
        <v>122</v>
      </c>
      <c r="C13" s="209"/>
      <c r="D13" s="17"/>
      <c r="E13" s="17"/>
      <c r="F13" s="17"/>
      <c r="G13" s="17"/>
      <c r="H13" s="17"/>
      <c r="I13" s="17"/>
      <c r="J13" s="17"/>
      <c r="K13" s="45"/>
      <c r="L13" s="460" t="str">
        <f>IF(G22&lt;&gt;"",G22,"")</f>
        <v/>
      </c>
      <c r="M13" s="312"/>
      <c r="N13" s="310" t="s">
        <v>434</v>
      </c>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row>
    <row r="14" spans="1:40" customFormat="1" ht="17.25" customHeight="1" x14ac:dyDescent="0.2">
      <c r="A14" s="45"/>
      <c r="B14" s="214" t="s">
        <v>16</v>
      </c>
      <c r="C14" s="45"/>
      <c r="D14" s="782"/>
      <c r="E14" s="783"/>
      <c r="F14" s="220"/>
      <c r="G14" s="220"/>
      <c r="H14" s="17"/>
      <c r="I14" s="218"/>
      <c r="J14" s="218"/>
      <c r="K14" s="216"/>
      <c r="L14" s="313"/>
      <c r="M14" s="310">
        <f>D5</f>
        <v>0</v>
      </c>
      <c r="N14" s="543" t="s">
        <v>11045</v>
      </c>
      <c r="O14" s="461" t="str">
        <f>CONCATENATE(M14,N14)</f>
        <v>0BLDG</v>
      </c>
      <c r="P14" s="302"/>
      <c r="Q14" s="302"/>
      <c r="R14" s="302"/>
      <c r="S14" s="302"/>
      <c r="T14" s="302"/>
      <c r="U14" s="302"/>
      <c r="V14" s="302"/>
      <c r="W14" s="302"/>
      <c r="X14" s="302"/>
      <c r="Y14" s="302"/>
      <c r="Z14" s="310"/>
      <c r="AA14" s="302"/>
      <c r="AB14" s="302"/>
      <c r="AC14" s="302"/>
      <c r="AD14" s="302"/>
      <c r="AE14" s="302"/>
      <c r="AF14" s="302"/>
      <c r="AG14" s="302"/>
      <c r="AH14" s="302"/>
      <c r="AI14" s="302"/>
      <c r="AJ14" s="302"/>
      <c r="AK14" s="302"/>
    </row>
    <row r="15" spans="1:40" ht="17.25" customHeight="1" x14ac:dyDescent="0.2">
      <c r="A15" s="45"/>
      <c r="B15" s="214" t="s">
        <v>17</v>
      </c>
      <c r="C15" s="209"/>
      <c r="D15" s="784"/>
      <c r="E15" s="785"/>
      <c r="F15" s="17"/>
      <c r="G15" s="17"/>
      <c r="H15" s="17"/>
      <c r="I15" s="17"/>
      <c r="J15" s="17"/>
      <c r="K15" s="17"/>
      <c r="L15" s="315"/>
      <c r="M15" s="301"/>
      <c r="N15" s="301"/>
      <c r="O15" s="302"/>
      <c r="P15" s="301"/>
      <c r="Q15" s="301"/>
      <c r="R15" s="301"/>
      <c r="S15" s="301"/>
      <c r="T15" s="301"/>
      <c r="U15" s="301"/>
      <c r="V15" s="301"/>
      <c r="W15" s="301"/>
      <c r="X15" s="301"/>
      <c r="Y15" s="301"/>
      <c r="Z15" s="310"/>
      <c r="AA15" s="301"/>
      <c r="AB15" s="301"/>
      <c r="AC15" s="301"/>
      <c r="AD15" s="301"/>
      <c r="AE15" s="301"/>
      <c r="AF15" s="301"/>
      <c r="AG15" s="301"/>
      <c r="AH15" s="301"/>
      <c r="AI15" s="301"/>
      <c r="AJ15" s="301"/>
      <c r="AK15" s="301"/>
    </row>
    <row r="16" spans="1:40" ht="17.25" customHeight="1" thickBot="1" x14ac:dyDescent="0.25">
      <c r="A16" s="45"/>
      <c r="B16" s="214" t="s">
        <v>227</v>
      </c>
      <c r="C16" s="214"/>
      <c r="D16" s="786"/>
      <c r="E16" s="787"/>
      <c r="F16" s="17"/>
      <c r="G16" s="216"/>
      <c r="H16" s="216"/>
      <c r="I16" s="216"/>
      <c r="J16" s="216"/>
      <c r="K16" s="45"/>
      <c r="L16" s="301"/>
      <c r="M16" s="301"/>
      <c r="N16" s="301"/>
      <c r="O16" s="301"/>
      <c r="P16" s="301"/>
      <c r="Q16" s="301"/>
      <c r="R16" s="301"/>
      <c r="S16" s="301"/>
      <c r="T16" s="301"/>
      <c r="U16" s="301"/>
      <c r="V16" s="301"/>
      <c r="W16" s="301"/>
      <c r="X16" s="301"/>
      <c r="Y16" s="301"/>
      <c r="Z16" s="302"/>
      <c r="AA16" s="301"/>
      <c r="AB16" s="301"/>
      <c r="AC16" s="301"/>
      <c r="AD16" s="301"/>
      <c r="AE16" s="301"/>
      <c r="AF16" s="301"/>
      <c r="AG16" s="301"/>
      <c r="AH16" s="301"/>
      <c r="AI16" s="301"/>
      <c r="AJ16" s="301"/>
      <c r="AK16" s="301"/>
    </row>
    <row r="17" spans="1:37" ht="18" customHeight="1" thickBot="1" x14ac:dyDescent="0.25">
      <c r="A17" s="45"/>
      <c r="B17" s="17"/>
      <c r="C17" s="214"/>
      <c r="D17" s="17"/>
      <c r="E17" s="17"/>
      <c r="F17" s="17"/>
      <c r="G17" s="216"/>
      <c r="H17" s="216"/>
      <c r="I17" s="216"/>
      <c r="J17" s="216"/>
      <c r="K17" s="45"/>
      <c r="L17" s="310"/>
      <c r="M17" s="310"/>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row>
    <row r="18" spans="1:37" ht="21" customHeight="1" thickBot="1" x14ac:dyDescent="0.3">
      <c r="A18" s="45"/>
      <c r="B18" s="454" t="s">
        <v>426</v>
      </c>
      <c r="C18" s="45"/>
      <c r="D18" s="162"/>
      <c r="E18" s="495" t="s">
        <v>470</v>
      </c>
      <c r="F18" s="458"/>
      <c r="G18" s="17"/>
      <c r="H18" s="223"/>
      <c r="I18" s="778" t="s">
        <v>402</v>
      </c>
      <c r="J18" s="790"/>
      <c r="K18" s="45"/>
      <c r="L18" s="310"/>
      <c r="M18" s="310"/>
      <c r="N18" s="310" t="s">
        <v>401</v>
      </c>
      <c r="O18" s="310" t="s">
        <v>402</v>
      </c>
      <c r="P18" s="301"/>
      <c r="Q18" s="310" t="s">
        <v>466</v>
      </c>
      <c r="R18" s="310" t="s">
        <v>467</v>
      </c>
      <c r="S18" s="310" t="s">
        <v>468</v>
      </c>
      <c r="T18" s="301"/>
      <c r="U18" s="301"/>
      <c r="V18" s="301"/>
      <c r="W18" s="301"/>
      <c r="X18" s="301"/>
      <c r="Y18" s="301"/>
      <c r="Z18" s="301"/>
      <c r="AA18" s="301"/>
      <c r="AB18" s="301"/>
      <c r="AC18" s="301"/>
      <c r="AD18" s="301"/>
      <c r="AE18" s="301"/>
      <c r="AF18" s="301"/>
      <c r="AG18" s="301"/>
      <c r="AH18" s="301"/>
      <c r="AI18" s="301"/>
      <c r="AJ18" s="301"/>
      <c r="AK18" s="301"/>
    </row>
    <row r="19" spans="1:37" ht="15.75" customHeight="1" x14ac:dyDescent="0.25">
      <c r="A19" s="45"/>
      <c r="B19" s="215"/>
      <c r="C19" s="209"/>
      <c r="D19" s="209"/>
      <c r="E19" s="209"/>
      <c r="F19" s="17"/>
      <c r="G19" s="216"/>
      <c r="H19" s="216"/>
      <c r="I19" s="216"/>
      <c r="J19" s="216"/>
      <c r="K19" s="45"/>
      <c r="L19" s="310"/>
      <c r="M19" s="310"/>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row>
    <row r="20" spans="1:37" ht="22.5" customHeight="1" x14ac:dyDescent="0.25">
      <c r="A20" s="45"/>
      <c r="B20" s="215"/>
      <c r="C20" s="209"/>
      <c r="D20" s="209"/>
      <c r="E20" s="493" t="s">
        <v>473</v>
      </c>
      <c r="F20" s="17"/>
      <c r="G20" s="216"/>
      <c r="H20" s="216"/>
      <c r="I20" s="216"/>
      <c r="J20" s="216"/>
      <c r="K20" s="45"/>
      <c r="L20" s="310"/>
      <c r="M20" s="310" t="s">
        <v>513</v>
      </c>
      <c r="N20" s="301" t="s">
        <v>514</v>
      </c>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row>
    <row r="21" spans="1:37" ht="8.25" customHeight="1" thickBot="1" x14ac:dyDescent="0.3">
      <c r="A21" s="45"/>
      <c r="B21" s="215"/>
      <c r="C21" s="209"/>
      <c r="D21" s="209"/>
      <c r="E21" s="17"/>
      <c r="F21" s="17"/>
      <c r="G21" s="17"/>
      <c r="H21" s="17"/>
      <c r="I21" s="17"/>
      <c r="J21" s="17"/>
      <c r="K21" s="45"/>
      <c r="L21" s="310"/>
      <c r="M21" s="310"/>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row>
    <row r="22" spans="1:37" ht="21.75" customHeight="1" thickBot="1" x14ac:dyDescent="0.25">
      <c r="A22" s="45"/>
      <c r="B22" s="209" t="s">
        <v>286</v>
      </c>
      <c r="C22" s="209"/>
      <c r="D22" s="162"/>
      <c r="E22" s="795" t="str">
        <f>IF(D22=N22,Q22,IF(D22=O22,R22,IF(D22=M37,S22,"")))</f>
        <v/>
      </c>
      <c r="F22" s="796"/>
      <c r="G22" s="798"/>
      <c r="H22" s="795" t="str">
        <f>IF(D22=N22,P23,IF(D22=O22,Q23,IF(D22=P22,R23,"")))</f>
        <v/>
      </c>
      <c r="I22" s="796"/>
      <c r="J22" s="800"/>
      <c r="K22" s="45"/>
      <c r="M22" s="310"/>
      <c r="N22" s="301" t="s">
        <v>161</v>
      </c>
      <c r="O22" s="301" t="s">
        <v>162</v>
      </c>
      <c r="P22" s="301" t="s">
        <v>11108</v>
      </c>
      <c r="Q22" s="301" t="s">
        <v>476</v>
      </c>
      <c r="R22" s="301" t="s">
        <v>517</v>
      </c>
      <c r="S22" s="301" t="s">
        <v>482</v>
      </c>
      <c r="T22" s="301"/>
      <c r="U22" s="493" t="s">
        <v>474</v>
      </c>
      <c r="V22" s="493" t="s">
        <v>475</v>
      </c>
      <c r="W22" s="301"/>
      <c r="X22" s="301"/>
      <c r="Y22" s="301"/>
      <c r="Z22" s="301"/>
      <c r="AA22" s="301"/>
      <c r="AB22" s="301"/>
      <c r="AC22" s="301"/>
      <c r="AD22" s="301"/>
      <c r="AE22" s="301"/>
      <c r="AF22" s="301"/>
      <c r="AG22" s="301"/>
      <c r="AH22" s="301"/>
      <c r="AI22" s="301"/>
      <c r="AJ22" s="301"/>
      <c r="AK22" s="301"/>
    </row>
    <row r="23" spans="1:37" ht="21.75" customHeight="1" x14ac:dyDescent="0.2">
      <c r="A23" s="45"/>
      <c r="B23" s="791" t="s">
        <v>531</v>
      </c>
      <c r="C23" s="792"/>
      <c r="D23" s="491"/>
      <c r="E23" s="797"/>
      <c r="F23" s="796"/>
      <c r="G23" s="799"/>
      <c r="H23" s="796"/>
      <c r="I23" s="796"/>
      <c r="J23" s="799"/>
      <c r="K23" s="45"/>
      <c r="M23" s="494" t="str">
        <f>IF(D22=M35,U22,IF(D22=M36,U22,IF(D22=M37,V22,"")))</f>
        <v/>
      </c>
      <c r="N23" s="301"/>
      <c r="O23" s="301"/>
      <c r="P23" s="301" t="s">
        <v>477</v>
      </c>
      <c r="Q23" s="301" t="s">
        <v>478</v>
      </c>
      <c r="R23" s="301" t="s">
        <v>471</v>
      </c>
      <c r="S23" s="301"/>
      <c r="T23" s="301"/>
      <c r="U23" s="301"/>
      <c r="V23" s="301"/>
      <c r="W23" s="301"/>
      <c r="X23" s="301"/>
      <c r="Y23" s="301"/>
      <c r="Z23" s="301"/>
      <c r="AA23" s="301"/>
      <c r="AB23" s="301"/>
      <c r="AC23" s="301"/>
      <c r="AD23" s="301"/>
      <c r="AE23" s="301"/>
      <c r="AF23" s="301"/>
      <c r="AG23" s="301"/>
      <c r="AH23" s="301"/>
      <c r="AI23" s="301"/>
      <c r="AJ23" s="301"/>
      <c r="AK23" s="301"/>
    </row>
    <row r="24" spans="1:37" ht="11.25" customHeight="1" x14ac:dyDescent="0.2">
      <c r="A24" s="534" t="str">
        <f>IF(C24="","",S24)</f>
        <v/>
      </c>
      <c r="B24" s="534"/>
      <c r="C24" s="534" t="str">
        <f>IF(D22&lt;&gt;N22,"",IF(F31&lt;5000001,T24,""))</f>
        <v/>
      </c>
      <c r="D24" s="491"/>
      <c r="E24" s="498"/>
      <c r="F24" s="499"/>
      <c r="G24" s="499"/>
      <c r="H24" s="499"/>
      <c r="I24" s="499"/>
      <c r="J24" s="499"/>
      <c r="K24" s="45"/>
      <c r="M24" s="310"/>
      <c r="N24" s="301"/>
      <c r="O24" s="301"/>
      <c r="P24" s="314" t="s">
        <v>428</v>
      </c>
      <c r="Q24" s="314" t="s">
        <v>432</v>
      </c>
      <c r="R24" s="314" t="s">
        <v>433</v>
      </c>
      <c r="S24" s="516" t="s">
        <v>526</v>
      </c>
      <c r="T24" s="301" t="s">
        <v>527</v>
      </c>
      <c r="U24" s="301"/>
      <c r="V24" s="301"/>
      <c r="W24" s="301"/>
      <c r="X24" s="301"/>
      <c r="Y24" s="301"/>
      <c r="Z24" s="301"/>
      <c r="AA24" s="301"/>
      <c r="AB24" s="301"/>
      <c r="AC24" s="301"/>
      <c r="AD24" s="301"/>
      <c r="AE24" s="301"/>
      <c r="AF24" s="301"/>
      <c r="AG24" s="301"/>
      <c r="AH24" s="301"/>
      <c r="AI24" s="301"/>
      <c r="AJ24" s="301"/>
      <c r="AK24" s="301"/>
    </row>
    <row r="25" spans="1:37" ht="21.75" customHeight="1" thickBot="1" x14ac:dyDescent="0.25">
      <c r="A25" s="534" t="str">
        <f>IF(C25="","",S25)</f>
        <v/>
      </c>
      <c r="B25" s="534"/>
      <c r="C25" s="534" t="str">
        <f>IF(D22&lt;&gt;O22,"",IF(F31&gt;5000000,T25,""))</f>
        <v/>
      </c>
      <c r="D25" s="491"/>
      <c r="E25" s="793" t="str">
        <f>IF(D22&lt;&gt;"",M26,"")</f>
        <v/>
      </c>
      <c r="F25" s="794"/>
      <c r="G25" s="794"/>
      <c r="H25" s="794"/>
      <c r="I25" s="794"/>
      <c r="J25" s="794"/>
      <c r="K25" s="45"/>
      <c r="M25" s="310"/>
      <c r="N25" s="301"/>
      <c r="O25" s="301"/>
      <c r="P25" s="314"/>
      <c r="Q25" s="314"/>
      <c r="R25" s="314"/>
      <c r="S25" s="516" t="s">
        <v>526</v>
      </c>
      <c r="T25" s="301" t="s">
        <v>528</v>
      </c>
      <c r="U25" s="301"/>
      <c r="V25" s="301"/>
      <c r="W25" s="301"/>
      <c r="X25" s="301"/>
      <c r="Y25" s="301"/>
      <c r="Z25" s="301"/>
      <c r="AA25" s="301"/>
      <c r="AB25" s="301"/>
      <c r="AC25" s="301"/>
      <c r="AD25" s="301"/>
      <c r="AE25" s="301"/>
      <c r="AF25" s="301"/>
      <c r="AG25" s="301"/>
      <c r="AH25" s="301"/>
      <c r="AI25" s="301"/>
      <c r="AJ25" s="301"/>
      <c r="AK25" s="301"/>
    </row>
    <row r="26" spans="1:37" ht="22.5" customHeight="1" thickBot="1" x14ac:dyDescent="0.25">
      <c r="A26" s="45"/>
      <c r="B26" s="209" t="s">
        <v>469</v>
      </c>
      <c r="C26" s="17"/>
      <c r="D26" s="162"/>
      <c r="E26" s="794"/>
      <c r="F26" s="794"/>
      <c r="G26" s="794"/>
      <c r="H26" s="794"/>
      <c r="I26" s="794"/>
      <c r="J26" s="794"/>
      <c r="K26" s="45"/>
      <c r="M26" s="310" t="s">
        <v>529</v>
      </c>
      <c r="P26" s="314" t="s">
        <v>400</v>
      </c>
      <c r="Q26" s="314" t="s">
        <v>428</v>
      </c>
      <c r="R26" s="314" t="s">
        <v>432</v>
      </c>
      <c r="S26" s="314" t="s">
        <v>433</v>
      </c>
      <c r="T26" s="301"/>
      <c r="U26" s="301"/>
      <c r="V26" s="301"/>
      <c r="W26" s="301"/>
      <c r="X26" s="301"/>
      <c r="Y26" s="301"/>
      <c r="Z26" s="301"/>
      <c r="AA26" s="301"/>
      <c r="AB26" s="301"/>
      <c r="AC26" s="301"/>
      <c r="AD26" s="301"/>
      <c r="AE26" s="301"/>
      <c r="AF26" s="301"/>
      <c r="AG26" s="301"/>
      <c r="AH26" s="301"/>
      <c r="AI26" s="301"/>
      <c r="AJ26" s="301"/>
      <c r="AK26" s="301"/>
    </row>
    <row r="27" spans="1:37" ht="3.75" customHeight="1" x14ac:dyDescent="0.25">
      <c r="A27" s="45"/>
      <c r="B27" s="536"/>
      <c r="C27" s="17"/>
      <c r="D27" s="489"/>
      <c r="E27" s="794"/>
      <c r="F27" s="794"/>
      <c r="G27" s="794"/>
      <c r="H27" s="794"/>
      <c r="I27" s="794"/>
      <c r="J27" s="794"/>
      <c r="K27" s="45"/>
      <c r="M27" s="520"/>
      <c r="N27" s="7"/>
      <c r="O27" s="7"/>
      <c r="P27" s="7"/>
      <c r="Q27" s="521"/>
      <c r="R27" s="301"/>
      <c r="S27" s="301"/>
      <c r="T27" s="301"/>
      <c r="U27" s="301"/>
      <c r="V27" s="301"/>
      <c r="W27" s="301"/>
      <c r="X27" s="301"/>
      <c r="Y27" s="301"/>
      <c r="Z27" s="301"/>
      <c r="AA27" s="301"/>
      <c r="AB27" s="301"/>
      <c r="AC27" s="301"/>
      <c r="AD27" s="301"/>
      <c r="AE27" s="301"/>
      <c r="AF27" s="301"/>
      <c r="AG27" s="301"/>
      <c r="AH27" s="301"/>
      <c r="AI27" s="301"/>
      <c r="AJ27" s="301"/>
      <c r="AK27" s="301"/>
    </row>
    <row r="28" spans="1:37" ht="12.75" customHeight="1" x14ac:dyDescent="0.2">
      <c r="A28" s="45"/>
      <c r="B28" s="490" t="s">
        <v>11089</v>
      </c>
      <c r="C28" s="516"/>
      <c r="D28" s="209"/>
      <c r="E28" s="535"/>
      <c r="F28" s="535"/>
      <c r="G28" s="535"/>
      <c r="H28" s="535"/>
      <c r="I28" s="535"/>
      <c r="J28" s="535"/>
      <c r="K28" s="45"/>
      <c r="L28" s="310"/>
      <c r="M28" s="310"/>
      <c r="N28" s="310" t="s">
        <v>396</v>
      </c>
      <c r="O28" s="310" t="s">
        <v>397</v>
      </c>
      <c r="P28" s="301"/>
      <c r="Q28" s="301" t="s">
        <v>530</v>
      </c>
      <c r="R28" s="301"/>
      <c r="S28" s="301"/>
      <c r="U28" s="301"/>
      <c r="V28" s="301"/>
      <c r="W28" s="301"/>
      <c r="X28" s="301"/>
      <c r="Y28" s="301"/>
      <c r="Z28" s="301"/>
      <c r="AA28" s="301"/>
      <c r="AB28" s="301"/>
      <c r="AC28" s="301"/>
      <c r="AD28" s="301"/>
      <c r="AE28" s="301"/>
      <c r="AF28" s="301"/>
      <c r="AG28" s="301"/>
      <c r="AH28" s="301"/>
      <c r="AI28" s="301"/>
      <c r="AJ28" s="301"/>
      <c r="AK28" s="301"/>
    </row>
    <row r="29" spans="1:37" ht="12.75" customHeight="1" x14ac:dyDescent="0.2">
      <c r="A29" s="45"/>
      <c r="B29" s="490" t="s">
        <v>11090</v>
      </c>
      <c r="C29" s="516"/>
      <c r="D29" s="209"/>
      <c r="E29" s="535"/>
      <c r="F29" s="535"/>
      <c r="G29" s="535"/>
      <c r="H29" s="535"/>
      <c r="I29" s="535"/>
      <c r="J29" s="535"/>
      <c r="K29" s="45"/>
      <c r="L29" s="310"/>
      <c r="M29" s="310"/>
      <c r="N29" s="310" t="s">
        <v>396</v>
      </c>
      <c r="O29" s="310" t="s">
        <v>397</v>
      </c>
      <c r="P29" s="301"/>
      <c r="Q29" s="301" t="s">
        <v>530</v>
      </c>
      <c r="R29" s="301"/>
      <c r="S29" s="301"/>
      <c r="U29" s="301"/>
      <c r="V29" s="301"/>
      <c r="W29" s="301"/>
      <c r="X29" s="301"/>
      <c r="Y29" s="301"/>
      <c r="Z29" s="301"/>
      <c r="AA29" s="301"/>
      <c r="AB29" s="301"/>
      <c r="AC29" s="301"/>
      <c r="AD29" s="301"/>
      <c r="AE29" s="301"/>
      <c r="AF29" s="301"/>
      <c r="AG29" s="301"/>
      <c r="AH29" s="301"/>
      <c r="AI29" s="301"/>
      <c r="AJ29" s="301"/>
      <c r="AK29" s="301"/>
    </row>
    <row r="30" spans="1:37" ht="37.5" customHeight="1" thickBot="1" x14ac:dyDescent="0.3">
      <c r="A30" s="45"/>
      <c r="B30" s="209" t="s">
        <v>525</v>
      </c>
      <c r="C30" s="530"/>
      <c r="D30" s="531" t="s">
        <v>479</v>
      </c>
      <c r="E30" s="531"/>
      <c r="F30" s="755" t="s">
        <v>480</v>
      </c>
      <c r="G30" s="756"/>
      <c r="H30" s="532"/>
      <c r="I30" s="755" t="s">
        <v>481</v>
      </c>
      <c r="J30" s="756"/>
      <c r="K30" s="45"/>
      <c r="L30" s="310"/>
      <c r="M30" s="310"/>
      <c r="N30" s="301"/>
      <c r="O30" s="301"/>
      <c r="P30" s="301"/>
      <c r="Q30" s="301"/>
      <c r="R30" s="301"/>
      <c r="S30" s="301"/>
      <c r="U30" s="301"/>
      <c r="V30" s="301"/>
      <c r="W30" s="301"/>
      <c r="X30" s="301"/>
      <c r="Y30" s="301"/>
      <c r="Z30" s="301"/>
      <c r="AA30" s="301"/>
      <c r="AB30" s="301"/>
      <c r="AC30" s="301"/>
      <c r="AD30" s="301"/>
      <c r="AE30" s="301"/>
      <c r="AF30" s="301"/>
      <c r="AG30" s="301"/>
      <c r="AH30" s="301"/>
      <c r="AI30" s="301"/>
      <c r="AJ30" s="301"/>
      <c r="AK30" s="301"/>
    </row>
    <row r="31" spans="1:37" ht="19.5" customHeight="1" thickBot="1" x14ac:dyDescent="0.25">
      <c r="A31" s="45"/>
      <c r="B31" s="213" t="s">
        <v>524</v>
      </c>
      <c r="C31" s="533"/>
      <c r="D31" s="693">
        <f>'TAB 3 Project Cost'!I4</f>
        <v>0</v>
      </c>
      <c r="E31" s="694"/>
      <c r="F31" s="753">
        <f>'TAB 4 Project Funding'!F10</f>
        <v>0</v>
      </c>
      <c r="G31" s="754"/>
      <c r="H31" s="695"/>
      <c r="I31" s="753">
        <f>D31-F31</f>
        <v>0</v>
      </c>
      <c r="J31" s="754"/>
      <c r="K31" s="45"/>
      <c r="L31" s="310"/>
      <c r="M31" s="209"/>
      <c r="N31" s="301"/>
      <c r="P31" s="301"/>
      <c r="Q31" s="488"/>
      <c r="R31" s="304"/>
      <c r="S31" s="301"/>
      <c r="T31" s="301"/>
      <c r="U31" s="301"/>
      <c r="V31" s="301"/>
      <c r="W31" s="301"/>
      <c r="X31" s="301"/>
      <c r="Y31" s="301"/>
      <c r="Z31" s="301"/>
      <c r="AA31" s="301"/>
      <c r="AB31" s="301"/>
      <c r="AC31" s="301"/>
      <c r="AD31" s="301"/>
      <c r="AE31" s="301"/>
      <c r="AF31" s="301"/>
      <c r="AG31" s="301"/>
      <c r="AH31" s="301"/>
      <c r="AI31" s="301"/>
      <c r="AJ31" s="301"/>
      <c r="AK31" s="301"/>
    </row>
    <row r="32" spans="1:37" ht="19.5" customHeight="1" thickBot="1" x14ac:dyDescent="0.25">
      <c r="A32" s="45"/>
      <c r="B32" s="209"/>
      <c r="C32" s="209"/>
      <c r="D32" s="53"/>
      <c r="E32" s="222"/>
      <c r="F32" s="17"/>
      <c r="G32" s="221"/>
      <c r="H32" s="216"/>
      <c r="I32" s="216"/>
      <c r="J32" s="216"/>
      <c r="K32" s="45"/>
      <c r="L32" s="310"/>
      <c r="M32" s="209"/>
      <c r="N32" s="301"/>
      <c r="P32" s="301"/>
      <c r="Q32" s="488"/>
      <c r="R32" s="304"/>
      <c r="S32" s="301"/>
      <c r="T32" s="301"/>
      <c r="U32" s="301"/>
      <c r="V32" s="301"/>
      <c r="W32" s="301"/>
      <c r="X32" s="301"/>
      <c r="Y32" s="301"/>
      <c r="Z32" s="301"/>
      <c r="AA32" s="301"/>
      <c r="AB32" s="301"/>
      <c r="AC32" s="301"/>
      <c r="AD32" s="301"/>
      <c r="AE32" s="301"/>
      <c r="AF32" s="301"/>
      <c r="AG32" s="301"/>
      <c r="AH32" s="301"/>
      <c r="AI32" s="301"/>
      <c r="AJ32" s="301"/>
      <c r="AK32" s="301"/>
    </row>
    <row r="33" spans="1:37" ht="31.5" customHeight="1" thickBot="1" x14ac:dyDescent="0.3">
      <c r="A33" s="45"/>
      <c r="B33" s="751" t="s">
        <v>196</v>
      </c>
      <c r="C33" s="752"/>
      <c r="D33" s="28" t="s">
        <v>238</v>
      </c>
      <c r="E33" s="28" t="s">
        <v>126</v>
      </c>
      <c r="F33" s="28" t="s">
        <v>207</v>
      </c>
      <c r="G33" s="28" t="s">
        <v>215</v>
      </c>
      <c r="H33" s="29" t="s">
        <v>195</v>
      </c>
      <c r="I33" s="771" t="s">
        <v>221</v>
      </c>
      <c r="J33" s="765"/>
      <c r="K33" s="45"/>
      <c r="L33" s="310"/>
      <c r="M33" s="222"/>
      <c r="N33" s="45"/>
      <c r="O33" s="224"/>
      <c r="P33" s="225" t="s">
        <v>287</v>
      </c>
      <c r="Q33" s="769"/>
      <c r="R33" s="770"/>
      <c r="S33" s="301"/>
      <c r="T33" s="301"/>
      <c r="U33" s="301"/>
      <c r="V33" s="301"/>
      <c r="W33" s="301"/>
      <c r="X33" s="301"/>
      <c r="Y33" s="301"/>
      <c r="Z33" s="301"/>
      <c r="AA33" s="301"/>
      <c r="AB33" s="301"/>
      <c r="AC33" s="301"/>
      <c r="AD33" s="301"/>
      <c r="AE33" s="301"/>
      <c r="AF33" s="301"/>
      <c r="AG33" s="301"/>
      <c r="AH33" s="301"/>
      <c r="AI33" s="301"/>
      <c r="AJ33" s="301"/>
      <c r="AK33" s="301"/>
    </row>
    <row r="34" spans="1:37" ht="18.75" customHeight="1" thickBot="1" x14ac:dyDescent="0.3">
      <c r="A34" s="45"/>
      <c r="B34" s="226"/>
      <c r="C34" s="227" t="s">
        <v>0</v>
      </c>
      <c r="D34" s="124" t="str">
        <f>IF('TAB 3 Project Cost'!G31=0,"",'TAB 3 Project Cost'!G31)</f>
        <v/>
      </c>
      <c r="E34" s="125" t="str">
        <f>IF('TAB 3 Project Cost'!G9=0,"",'TAB 3 Project Cost'!G9)</f>
        <v/>
      </c>
      <c r="F34" s="124" t="str">
        <f>IF('TAB 3 Project Cost'!G31=0,"",'TAB 3 Project Cost'!H11)</f>
        <v/>
      </c>
      <c r="G34" s="124" t="str">
        <f>IF('TAB 3 Project Cost'!H31=0,"",'TAB 3 Project Cost'!H31)</f>
        <v/>
      </c>
      <c r="H34" s="126" t="str">
        <f>IF('TAB 3 Project Cost'!F20=0,"",'TAB 3 Project Cost'!F20)</f>
        <v/>
      </c>
      <c r="I34" s="772" t="str">
        <f>IF('TAB 2 Project Specifications'!J7="","",'TAB 2 Project Specifications'!J7)</f>
        <v/>
      </c>
      <c r="J34" s="765"/>
      <c r="K34" s="45"/>
      <c r="L34" s="310"/>
      <c r="M34" s="310" t="s">
        <v>472</v>
      </c>
      <c r="N34" s="301" t="s">
        <v>161</v>
      </c>
      <c r="O34" s="301" t="s">
        <v>162</v>
      </c>
      <c r="P34" s="301" t="s">
        <v>11108</v>
      </c>
      <c r="Q34" s="301"/>
      <c r="R34" s="301"/>
      <c r="S34" s="301"/>
      <c r="T34" s="301"/>
      <c r="U34" s="301"/>
      <c r="V34" s="301"/>
      <c r="W34" s="301"/>
      <c r="X34" s="301"/>
      <c r="Y34" s="301"/>
      <c r="Z34" s="301"/>
      <c r="AA34" s="301"/>
      <c r="AB34" s="301"/>
      <c r="AC34" s="301"/>
      <c r="AD34" s="301"/>
      <c r="AE34" s="301"/>
      <c r="AF34" s="301"/>
      <c r="AG34" s="301"/>
      <c r="AH34" s="301"/>
      <c r="AI34" s="301"/>
      <c r="AJ34" s="301"/>
      <c r="AK34" s="301"/>
    </row>
    <row r="35" spans="1:37" ht="18.75" customHeight="1" thickBot="1" x14ac:dyDescent="0.3">
      <c r="A35" s="45"/>
      <c r="B35" s="228"/>
      <c r="C35" s="227" t="s">
        <v>1</v>
      </c>
      <c r="D35" s="124" t="str">
        <f>IF('TAB 3 Project Cost'!G60=0,"",'TAB 3 Project Cost'!G60)</f>
        <v/>
      </c>
      <c r="E35" s="125" t="str">
        <f>IF('TAB 3 Project Cost'!G33=0,"",'TAB 3 Project Cost'!G33)</f>
        <v/>
      </c>
      <c r="F35" s="124" t="str">
        <f>IF('TAB 3 Project Cost'!G60=0,"",'TAB 3 Project Cost'!H47)</f>
        <v/>
      </c>
      <c r="G35" s="124" t="str">
        <f>IF('TAB 3 Project Cost'!H60=0,"",'TAB 3 Project Cost'!H60)</f>
        <v/>
      </c>
      <c r="H35" s="126" t="str">
        <f>IF('TAB 3 Project Cost'!F49=0,"",'TAB 3 Project Cost'!F49)</f>
        <v/>
      </c>
      <c r="I35" s="764"/>
      <c r="J35" s="765"/>
      <c r="K35" s="45"/>
      <c r="L35" s="310"/>
      <c r="M35" s="310" t="s">
        <v>161</v>
      </c>
      <c r="N35" s="301" t="s">
        <v>428</v>
      </c>
      <c r="O35" s="301" t="s">
        <v>400</v>
      </c>
      <c r="P35" s="301" t="s">
        <v>400</v>
      </c>
      <c r="Q35" s="301"/>
      <c r="R35" s="301"/>
      <c r="S35" s="301"/>
      <c r="T35" s="301"/>
      <c r="U35" s="301"/>
      <c r="V35" s="301"/>
      <c r="W35" s="301"/>
      <c r="X35" s="301"/>
      <c r="Y35" s="301"/>
      <c r="Z35" s="301"/>
      <c r="AA35" s="301"/>
      <c r="AB35" s="301"/>
      <c r="AC35" s="301"/>
      <c r="AD35" s="301"/>
      <c r="AE35" s="301"/>
      <c r="AF35" s="301"/>
      <c r="AG35" s="301"/>
      <c r="AH35" s="301"/>
      <c r="AI35" s="301"/>
      <c r="AJ35" s="301"/>
      <c r="AK35" s="301"/>
    </row>
    <row r="36" spans="1:37" ht="17.25" customHeight="1" x14ac:dyDescent="0.2">
      <c r="A36" s="45"/>
      <c r="B36" s="578"/>
      <c r="C36" s="675" t="str">
        <f>IF('TAB 2 Project Specifications'!L19="","",'TAB 2 Project Specifications'!L19)</f>
        <v/>
      </c>
      <c r="D36" s="32"/>
      <c r="E36" s="128" t="str">
        <f>IF('TAB 3 Project Cost'!G36=0,"",'TAB 3 Project Cost'!G36)</f>
        <v/>
      </c>
      <c r="F36" s="129" t="str">
        <f>IF('TAB 3 Project Cost'!H36=0,"",'TAB 3 Project Cost'!H36)</f>
        <v/>
      </c>
      <c r="G36" s="32"/>
      <c r="H36" s="32"/>
      <c r="I36" s="773" t="str">
        <f>IF('TAB 2 Project Specifications'!M20="","",'TAB 2 Project Specifications'!M20)</f>
        <v/>
      </c>
      <c r="J36" s="774"/>
      <c r="K36" s="45"/>
      <c r="L36" s="310"/>
      <c r="M36" s="310" t="s">
        <v>162</v>
      </c>
      <c r="N36" s="301" t="s">
        <v>432</v>
      </c>
      <c r="O36" s="301" t="s">
        <v>428</v>
      </c>
      <c r="P36" s="301" t="s">
        <v>428</v>
      </c>
      <c r="Q36" s="301"/>
      <c r="R36" s="301"/>
      <c r="S36" s="301"/>
      <c r="T36" s="301"/>
      <c r="U36" s="301"/>
      <c r="V36" s="301"/>
      <c r="W36" s="301"/>
      <c r="X36" s="301"/>
      <c r="Y36" s="301"/>
      <c r="Z36" s="301"/>
      <c r="AA36" s="301"/>
      <c r="AB36" s="301"/>
      <c r="AC36" s="301"/>
      <c r="AD36" s="301"/>
      <c r="AE36" s="301"/>
      <c r="AF36" s="301"/>
      <c r="AG36" s="301"/>
      <c r="AH36" s="301"/>
      <c r="AI36" s="301"/>
      <c r="AJ36" s="301"/>
      <c r="AK36" s="301"/>
    </row>
    <row r="37" spans="1:37" ht="15.75" customHeight="1" x14ac:dyDescent="0.2">
      <c r="A37" s="45"/>
      <c r="B37" s="230"/>
      <c r="C37" s="676" t="str">
        <f>IF('TAB 2 Project Specifications'!L36="","",'TAB 2 Project Specifications'!L36)</f>
        <v/>
      </c>
      <c r="D37" s="33"/>
      <c r="E37" s="130" t="str">
        <f>IF('TAB 3 Project Cost'!G37=0,"",'TAB 3 Project Cost'!G37)</f>
        <v/>
      </c>
      <c r="F37" s="131" t="str">
        <f>IF('TAB 3 Project Cost'!H37=0,"",'TAB 3 Project Cost'!H37)</f>
        <v/>
      </c>
      <c r="G37" s="33"/>
      <c r="H37" s="33"/>
      <c r="I37" s="760" t="str">
        <f>IF('TAB 2 Project Specifications'!M37="","",'TAB 2 Project Specifications'!M37)</f>
        <v/>
      </c>
      <c r="J37" s="761"/>
      <c r="K37" s="45"/>
      <c r="L37" s="310"/>
      <c r="M37" s="310" t="s">
        <v>11108</v>
      </c>
      <c r="N37" s="301" t="s">
        <v>433</v>
      </c>
      <c r="O37" s="301" t="s">
        <v>432</v>
      </c>
      <c r="P37" s="301" t="s">
        <v>432</v>
      </c>
      <c r="Q37" s="301"/>
      <c r="R37" s="301"/>
      <c r="S37" s="301"/>
      <c r="T37" s="301"/>
      <c r="U37" s="301"/>
      <c r="V37" s="301"/>
      <c r="W37" s="301"/>
      <c r="X37" s="301"/>
      <c r="Y37" s="301"/>
      <c r="Z37" s="301"/>
      <c r="AA37" s="301"/>
      <c r="AB37" s="301"/>
      <c r="AC37" s="301"/>
      <c r="AD37" s="301"/>
      <c r="AE37" s="301"/>
      <c r="AF37" s="301"/>
      <c r="AG37" s="301"/>
      <c r="AH37" s="301"/>
      <c r="AI37" s="301"/>
      <c r="AJ37" s="301"/>
      <c r="AK37" s="301"/>
    </row>
    <row r="38" spans="1:37" ht="16.5" customHeight="1" thickBot="1" x14ac:dyDescent="0.25">
      <c r="A38" s="45"/>
      <c r="B38" s="231"/>
      <c r="C38" s="677" t="str">
        <f>IF('TAB 2 Project Specifications'!L53="","",'TAB 2 Project Specifications'!L53)</f>
        <v/>
      </c>
      <c r="D38" s="35"/>
      <c r="E38" s="132" t="str">
        <f>IF('TAB 3 Project Cost'!G38=0,"",'TAB 3 Project Cost'!G38)</f>
        <v/>
      </c>
      <c r="F38" s="133" t="str">
        <f>IF('TAB 3 Project Cost'!H38=0,"",'TAB 3 Project Cost'!H38)</f>
        <v/>
      </c>
      <c r="G38" s="35"/>
      <c r="H38" s="35"/>
      <c r="I38" s="762" t="str">
        <f>IF('TAB 2 Project Specifications'!M54="","",'TAB 2 Project Specifications'!M54)</f>
        <v/>
      </c>
      <c r="J38" s="763"/>
      <c r="K38" s="45"/>
      <c r="L38" s="310"/>
      <c r="M38" s="310"/>
      <c r="N38" s="301"/>
      <c r="O38" s="301" t="s">
        <v>433</v>
      </c>
      <c r="P38" s="301" t="s">
        <v>433</v>
      </c>
      <c r="Q38" s="301"/>
      <c r="R38" s="301"/>
      <c r="S38" s="301"/>
      <c r="T38" s="301"/>
      <c r="U38" s="301"/>
      <c r="V38" s="301"/>
      <c r="W38" s="301"/>
      <c r="X38" s="301"/>
      <c r="Y38" s="301"/>
      <c r="Z38" s="301"/>
      <c r="AA38" s="301"/>
      <c r="AB38" s="301"/>
      <c r="AC38" s="301"/>
      <c r="AD38" s="301"/>
      <c r="AE38" s="301"/>
      <c r="AF38" s="301"/>
      <c r="AG38" s="301"/>
      <c r="AH38" s="301"/>
      <c r="AI38" s="301"/>
      <c r="AJ38" s="301"/>
      <c r="AK38" s="301"/>
    </row>
    <row r="39" spans="1:37" ht="18.75" customHeight="1" thickBot="1" x14ac:dyDescent="0.3">
      <c r="A39" s="45"/>
      <c r="B39" s="232"/>
      <c r="C39" s="227" t="s">
        <v>2</v>
      </c>
      <c r="D39" s="124" t="str">
        <f>IF('TAB 3 Project Cost'!G71=0,"",'TAB 3 Project Cost'!G71)</f>
        <v/>
      </c>
      <c r="E39" s="125" t="str">
        <f>IF('TAB 3 Project Cost'!H67=0,"",'TAB 3 Project Cost'!H67)</f>
        <v/>
      </c>
      <c r="F39" s="34"/>
      <c r="G39" s="124" t="str">
        <f>IF('TAB 3 Project Cost'!H70=0,"",'TAB 3 Project Cost'!H70)</f>
        <v/>
      </c>
      <c r="H39" s="31"/>
      <c r="I39" s="764"/>
      <c r="J39" s="765"/>
      <c r="K39" s="45"/>
      <c r="L39" s="310"/>
      <c r="M39" s="310"/>
      <c r="Q39" s="301"/>
      <c r="R39" s="301"/>
      <c r="S39" s="301"/>
      <c r="T39" s="301"/>
      <c r="U39" s="301"/>
      <c r="V39" s="301"/>
      <c r="W39" s="301"/>
      <c r="X39" s="301"/>
      <c r="Y39" s="301"/>
      <c r="Z39" s="301"/>
      <c r="AA39" s="301"/>
      <c r="AB39" s="301"/>
      <c r="AC39" s="301"/>
      <c r="AD39" s="301"/>
      <c r="AE39" s="301"/>
      <c r="AF39" s="301"/>
      <c r="AG39" s="301"/>
      <c r="AH39" s="301"/>
      <c r="AI39" s="301"/>
      <c r="AJ39" s="301"/>
      <c r="AK39" s="301"/>
    </row>
    <row r="40" spans="1:37" ht="18.75" customHeight="1" thickBot="1" x14ac:dyDescent="0.3">
      <c r="A40" s="45"/>
      <c r="B40" s="232"/>
      <c r="C40" s="227" t="s">
        <v>3</v>
      </c>
      <c r="D40" s="124" t="str">
        <f>IF('TAB 3 Project Cost'!G82=0,"",'TAB 3 Project Cost'!G82)</f>
        <v/>
      </c>
      <c r="E40" s="31"/>
      <c r="F40" s="34"/>
      <c r="G40" s="34"/>
      <c r="H40" s="31"/>
      <c r="I40" s="764"/>
      <c r="J40" s="765"/>
      <c r="K40" s="45"/>
      <c r="L40" s="310"/>
      <c r="M40" s="310"/>
      <c r="Q40" s="301"/>
      <c r="R40" s="301"/>
      <c r="S40" s="301"/>
      <c r="T40" s="301"/>
      <c r="U40" s="301"/>
      <c r="V40" s="301"/>
      <c r="W40" s="301"/>
      <c r="X40" s="301"/>
      <c r="Y40" s="301"/>
      <c r="Z40" s="301"/>
      <c r="AA40" s="301"/>
      <c r="AB40" s="301"/>
      <c r="AC40" s="301"/>
      <c r="AD40" s="301"/>
      <c r="AE40" s="301"/>
      <c r="AF40" s="301"/>
      <c r="AG40" s="301"/>
      <c r="AH40" s="301"/>
      <c r="AI40" s="301"/>
      <c r="AJ40" s="301"/>
      <c r="AK40" s="301"/>
    </row>
    <row r="41" spans="1:37" ht="18.75" customHeight="1" thickBot="1" x14ac:dyDescent="0.3">
      <c r="A41" s="45"/>
      <c r="B41" s="232"/>
      <c r="C41" s="227" t="s">
        <v>156</v>
      </c>
      <c r="D41" s="124" t="str">
        <f>IF('TAB 3 Project Cost'!G90=0,"",'TAB 3 Project Cost'!G90)</f>
        <v/>
      </c>
      <c r="E41" s="125" t="str">
        <f>IF('TAB 3 Project Cost'!H86=0,"",'TAB 3 Project Cost'!H86)</f>
        <v/>
      </c>
      <c r="F41" s="124" t="str">
        <f>IF('TAB 3 Project Cost'!F89=0,"",'TAB 3 Project Cost'!F89)</f>
        <v/>
      </c>
      <c r="G41" s="124" t="str">
        <f>IF('TAB 3 Project Cost'!G89=0,"",'TAB 3 Project Cost'!G89)</f>
        <v/>
      </c>
      <c r="H41" s="31"/>
      <c r="I41" s="764"/>
      <c r="J41" s="765"/>
      <c r="K41" s="45"/>
      <c r="L41" s="310"/>
      <c r="M41" s="310"/>
      <c r="O41" s="209" t="s">
        <v>163</v>
      </c>
      <c r="Q41" s="301"/>
      <c r="R41" s="123" t="str">
        <f>CONCATENATE(L15,"  ",L17)</f>
        <v xml:space="preserve">  </v>
      </c>
      <c r="S41" s="301"/>
      <c r="T41" s="301"/>
      <c r="U41" s="301"/>
      <c r="V41" s="301"/>
      <c r="W41" s="301"/>
      <c r="X41" s="301"/>
      <c r="Y41" s="301"/>
      <c r="Z41" s="301"/>
      <c r="AA41" s="301"/>
      <c r="AB41" s="301"/>
      <c r="AC41" s="301"/>
      <c r="AD41" s="301"/>
      <c r="AE41" s="301"/>
      <c r="AF41" s="301"/>
      <c r="AG41" s="301"/>
      <c r="AH41" s="301"/>
      <c r="AI41" s="301"/>
      <c r="AJ41" s="301"/>
      <c r="AK41" s="301"/>
    </row>
    <row r="42" spans="1:37" ht="20.25" customHeight="1" x14ac:dyDescent="0.2">
      <c r="A42" s="45"/>
      <c r="B42" s="45"/>
      <c r="C42" s="45"/>
      <c r="D42" s="45"/>
      <c r="E42" s="45"/>
      <c r="F42" s="233"/>
      <c r="G42" s="233"/>
      <c r="H42" s="233"/>
      <c r="I42" s="233"/>
      <c r="J42" s="233"/>
      <c r="K42" s="45"/>
      <c r="L42" s="310"/>
      <c r="M42" s="310"/>
      <c r="Q42" s="301"/>
      <c r="R42" s="301"/>
      <c r="S42" s="301"/>
      <c r="T42" s="301"/>
      <c r="U42" s="301"/>
      <c r="V42" s="301"/>
      <c r="W42" s="301"/>
      <c r="X42" s="301"/>
      <c r="Y42" s="301"/>
      <c r="Z42" s="301"/>
      <c r="AA42" s="301"/>
      <c r="AB42" s="301"/>
      <c r="AC42" s="301"/>
      <c r="AD42" s="301"/>
      <c r="AE42" s="301"/>
      <c r="AF42" s="301"/>
      <c r="AG42" s="301"/>
      <c r="AH42" s="301"/>
      <c r="AI42" s="301"/>
      <c r="AJ42" s="301"/>
      <c r="AK42" s="301"/>
    </row>
    <row r="43" spans="1:37" ht="18" x14ac:dyDescent="0.2">
      <c r="A43" s="45"/>
      <c r="B43" s="30" t="s">
        <v>232</v>
      </c>
      <c r="C43" s="45"/>
      <c r="D43" s="45"/>
      <c r="E43" s="46"/>
      <c r="F43" s="47"/>
      <c r="G43" s="47"/>
      <c r="H43" s="47"/>
      <c r="I43" s="47"/>
      <c r="J43" s="47"/>
      <c r="K43" s="47"/>
      <c r="L43" s="310"/>
      <c r="M43" s="310"/>
      <c r="Q43" s="301"/>
      <c r="R43" s="301"/>
      <c r="S43" s="301"/>
      <c r="T43" s="301"/>
      <c r="U43" s="301"/>
      <c r="V43" s="301"/>
      <c r="W43" s="301"/>
      <c r="X43" s="301"/>
      <c r="Y43" s="301"/>
      <c r="Z43" s="301"/>
      <c r="AA43" s="301"/>
      <c r="AB43" s="301"/>
      <c r="AC43" s="301"/>
      <c r="AD43" s="301"/>
      <c r="AE43" s="301"/>
      <c r="AF43" s="301"/>
      <c r="AG43" s="301"/>
      <c r="AH43" s="301"/>
      <c r="AI43" s="301"/>
      <c r="AJ43" s="301"/>
      <c r="AK43" s="301"/>
    </row>
    <row r="44" spans="1:37" ht="9.75" customHeight="1" thickBot="1" x14ac:dyDescent="0.25">
      <c r="A44" s="45"/>
      <c r="B44" s="234"/>
      <c r="C44" s="48"/>
      <c r="D44" s="48"/>
      <c r="E44" s="49"/>
      <c r="F44" s="49"/>
      <c r="G44" s="47"/>
      <c r="H44" s="47"/>
      <c r="I44" s="47"/>
      <c r="J44" s="47"/>
      <c r="K44" s="47"/>
      <c r="L44" s="310"/>
      <c r="M44" s="310"/>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row>
    <row r="45" spans="1:37" ht="183" customHeight="1" thickBot="1" x14ac:dyDescent="0.25">
      <c r="A45" s="45"/>
      <c r="B45" s="766" t="str">
        <f>IF('TAB 5 Project Narrative'!B6="","",'TAB 5 Project Narrative'!B6)</f>
        <v/>
      </c>
      <c r="C45" s="767"/>
      <c r="D45" s="767"/>
      <c r="E45" s="767"/>
      <c r="F45" s="767"/>
      <c r="G45" s="767"/>
      <c r="H45" s="767"/>
      <c r="I45" s="767"/>
      <c r="J45" s="768"/>
      <c r="K45" s="235"/>
      <c r="L45" s="310"/>
      <c r="M45" s="310"/>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row>
    <row r="46" spans="1:37" ht="18" customHeight="1" x14ac:dyDescent="0.2">
      <c r="A46" s="45"/>
      <c r="B46" s="45"/>
      <c r="C46" s="45"/>
      <c r="D46" s="45"/>
      <c r="E46" s="45"/>
      <c r="F46" s="45"/>
      <c r="G46" s="45"/>
      <c r="H46" s="45"/>
      <c r="I46" s="45"/>
      <c r="J46" s="45"/>
      <c r="K46" s="45"/>
      <c r="L46" s="310"/>
      <c r="M46" s="310"/>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row>
    <row r="47" spans="1:37" ht="30.75" customHeight="1" thickBot="1" x14ac:dyDescent="0.25">
      <c r="A47" s="45"/>
      <c r="B47" s="30" t="s">
        <v>265</v>
      </c>
      <c r="C47" s="45"/>
      <c r="D47" s="45"/>
      <c r="E47" s="46"/>
      <c r="F47" s="47"/>
      <c r="G47" s="47"/>
      <c r="H47" s="47"/>
      <c r="I47" s="47"/>
      <c r="J47" s="47"/>
      <c r="K47" s="47"/>
      <c r="L47" s="310"/>
      <c r="M47" s="310" t="s">
        <v>251</v>
      </c>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row>
    <row r="48" spans="1:37" ht="27.75" customHeight="1" thickBot="1" x14ac:dyDescent="0.25">
      <c r="A48" s="17"/>
      <c r="B48" s="122"/>
      <c r="C48" s="52" t="s">
        <v>252</v>
      </c>
      <c r="D48" s="757" t="s">
        <v>253</v>
      </c>
      <c r="E48" s="758"/>
      <c r="F48" s="759"/>
      <c r="G48" s="757" t="s">
        <v>259</v>
      </c>
      <c r="H48" s="758"/>
      <c r="I48" s="758"/>
      <c r="J48" s="759"/>
      <c r="K48" s="17"/>
      <c r="L48" s="310"/>
      <c r="M48" s="310" t="s">
        <v>261</v>
      </c>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row>
    <row r="49" spans="1:37" ht="21" customHeight="1" thickBot="1" x14ac:dyDescent="0.25">
      <c r="A49" s="17"/>
      <c r="B49" s="497" t="s">
        <v>244</v>
      </c>
      <c r="C49" s="163"/>
      <c r="D49" s="775"/>
      <c r="E49" s="776"/>
      <c r="F49" s="776"/>
      <c r="G49" s="775"/>
      <c r="H49" s="776"/>
      <c r="I49" s="776"/>
      <c r="J49" s="777"/>
      <c r="K49" s="17"/>
      <c r="M49" s="310" t="s">
        <v>250</v>
      </c>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row>
    <row r="50" spans="1:37" ht="21" customHeight="1" thickBot="1" x14ac:dyDescent="0.25">
      <c r="A50" s="17"/>
      <c r="B50" s="497" t="s">
        <v>245</v>
      </c>
      <c r="C50" s="163"/>
      <c r="D50" s="775"/>
      <c r="E50" s="776"/>
      <c r="F50" s="776"/>
      <c r="G50" s="775"/>
      <c r="H50" s="776"/>
      <c r="I50" s="776"/>
      <c r="J50" s="777"/>
      <c r="K50" s="17"/>
      <c r="M50" s="310" t="s">
        <v>249</v>
      </c>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row>
    <row r="51" spans="1:37" ht="21" customHeight="1" thickBot="1" x14ac:dyDescent="0.25">
      <c r="A51" s="17"/>
      <c r="B51" s="497" t="s">
        <v>246</v>
      </c>
      <c r="C51" s="163"/>
      <c r="D51" s="775"/>
      <c r="E51" s="776"/>
      <c r="F51" s="776"/>
      <c r="G51" s="775"/>
      <c r="H51" s="776"/>
      <c r="I51" s="776"/>
      <c r="J51" s="777"/>
      <c r="K51" s="17"/>
      <c r="M51" s="310" t="s">
        <v>256</v>
      </c>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row>
    <row r="52" spans="1:37" ht="21" customHeight="1" thickBot="1" x14ac:dyDescent="0.25">
      <c r="A52" s="17"/>
      <c r="B52" s="497" t="s">
        <v>247</v>
      </c>
      <c r="C52" s="163"/>
      <c r="D52" s="775"/>
      <c r="E52" s="776"/>
      <c r="F52" s="776"/>
      <c r="G52" s="775"/>
      <c r="H52" s="776"/>
      <c r="I52" s="776"/>
      <c r="J52" s="777"/>
      <c r="K52" s="17"/>
      <c r="M52" s="310" t="s">
        <v>257</v>
      </c>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row>
    <row r="53" spans="1:37" ht="21" customHeight="1" thickBot="1" x14ac:dyDescent="0.25">
      <c r="A53" s="17"/>
      <c r="B53" s="497" t="s">
        <v>248</v>
      </c>
      <c r="C53" s="163"/>
      <c r="D53" s="775"/>
      <c r="E53" s="776"/>
      <c r="F53" s="776"/>
      <c r="G53" s="775"/>
      <c r="H53" s="776"/>
      <c r="I53" s="776"/>
      <c r="J53" s="777"/>
      <c r="K53" s="17"/>
      <c r="M53" s="310" t="s">
        <v>258</v>
      </c>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row>
    <row r="54" spans="1:37" ht="21" customHeight="1" thickBot="1" x14ac:dyDescent="0.25">
      <c r="A54" s="17"/>
      <c r="B54" s="497" t="s">
        <v>254</v>
      </c>
      <c r="C54" s="163"/>
      <c r="D54" s="775"/>
      <c r="E54" s="776"/>
      <c r="F54" s="776"/>
      <c r="G54" s="775"/>
      <c r="H54" s="776"/>
      <c r="I54" s="776"/>
      <c r="J54" s="777"/>
      <c r="K54" s="17"/>
      <c r="M54" s="310" t="s">
        <v>272</v>
      </c>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row>
    <row r="55" spans="1:37" ht="21" customHeight="1" thickBot="1" x14ac:dyDescent="0.25">
      <c r="A55" s="17"/>
      <c r="B55" s="497" t="s">
        <v>255</v>
      </c>
      <c r="C55" s="163"/>
      <c r="D55" s="775"/>
      <c r="E55" s="776"/>
      <c r="F55" s="776"/>
      <c r="G55" s="775"/>
      <c r="H55" s="776"/>
      <c r="I55" s="776"/>
      <c r="J55" s="777"/>
      <c r="K55" s="17"/>
      <c r="M55" s="310" t="s">
        <v>4</v>
      </c>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row>
    <row r="56" spans="1:37" ht="23.25" customHeight="1" x14ac:dyDescent="0.2">
      <c r="A56" s="17"/>
      <c r="B56" s="236"/>
      <c r="C56" s="237"/>
      <c r="D56" s="238"/>
      <c r="E56" s="239"/>
      <c r="F56" s="239"/>
      <c r="G56" s="238"/>
      <c r="H56" s="239"/>
      <c r="I56" s="239"/>
      <c r="J56" s="239"/>
      <c r="K56" s="17"/>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row>
    <row r="57" spans="1:37" ht="23.25" customHeight="1" x14ac:dyDescent="0.2">
      <c r="A57" s="17"/>
      <c r="B57" s="236"/>
      <c r="C57" s="237"/>
      <c r="D57" s="238"/>
      <c r="E57" s="239"/>
      <c r="F57" s="239"/>
      <c r="G57" s="238"/>
      <c r="H57" s="239"/>
      <c r="I57" s="239"/>
      <c r="J57" s="239"/>
      <c r="K57" s="17"/>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row>
    <row r="58" spans="1:37" s="683" customFormat="1" x14ac:dyDescent="0.2">
      <c r="B58" s="684"/>
      <c r="C58" s="684"/>
      <c r="D58" s="684"/>
      <c r="E58" s="684"/>
      <c r="F58" s="684"/>
      <c r="G58" s="684"/>
      <c r="M58" s="685"/>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686"/>
    </row>
    <row r="59" spans="1:37" x14ac:dyDescent="0.2">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row>
    <row r="60" spans="1:37" x14ac:dyDescent="0.2">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row>
    <row r="61" spans="1:37" x14ac:dyDescent="0.2">
      <c r="O61" s="301"/>
      <c r="Z61" s="301"/>
    </row>
    <row r="62" spans="1:37" x14ac:dyDescent="0.2">
      <c r="Z62" s="301"/>
    </row>
  </sheetData>
  <sheetProtection algorithmName="SHA-512" hashValue="qpZUCoEWFAAghuiVS3RLx179O81r4Lq8l9/0FgtAiQWfjHFWSCPisIur16muJCEA/tbdcXF/RzhemmXO9tTQpw==" saltValue="8N2zzUdQoTPJBOp/AsGjRQ==" spinCount="100000" sheet="1" objects="1" scenarios="1"/>
  <dataConsolidate/>
  <mergeCells count="46">
    <mergeCell ref="D16:E16"/>
    <mergeCell ref="D11:I11"/>
    <mergeCell ref="I18:J18"/>
    <mergeCell ref="B23:C23"/>
    <mergeCell ref="E25:J27"/>
    <mergeCell ref="E22:F23"/>
    <mergeCell ref="H22:I23"/>
    <mergeCell ref="G22:G23"/>
    <mergeCell ref="J22:J23"/>
    <mergeCell ref="D5:E5"/>
    <mergeCell ref="D7:E7"/>
    <mergeCell ref="D9:E9"/>
    <mergeCell ref="D14:E14"/>
    <mergeCell ref="D15:E15"/>
    <mergeCell ref="D55:F55"/>
    <mergeCell ref="D49:F49"/>
    <mergeCell ref="D50:F50"/>
    <mergeCell ref="D51:F51"/>
    <mergeCell ref="G55:J55"/>
    <mergeCell ref="D52:F52"/>
    <mergeCell ref="D53:F53"/>
    <mergeCell ref="D54:F54"/>
    <mergeCell ref="G52:J52"/>
    <mergeCell ref="G53:J53"/>
    <mergeCell ref="G54:J54"/>
    <mergeCell ref="G49:J49"/>
    <mergeCell ref="G50:J50"/>
    <mergeCell ref="G51:J51"/>
    <mergeCell ref="Q33:R33"/>
    <mergeCell ref="I33:J33"/>
    <mergeCell ref="I34:J34"/>
    <mergeCell ref="I35:J35"/>
    <mergeCell ref="I36:J36"/>
    <mergeCell ref="D48:F48"/>
    <mergeCell ref="I37:J37"/>
    <mergeCell ref="I38:J38"/>
    <mergeCell ref="I39:J39"/>
    <mergeCell ref="I40:J40"/>
    <mergeCell ref="I41:J41"/>
    <mergeCell ref="B45:J45"/>
    <mergeCell ref="G48:J48"/>
    <mergeCell ref="B33:C33"/>
    <mergeCell ref="F31:G31"/>
    <mergeCell ref="I31:J31"/>
    <mergeCell ref="F30:G30"/>
    <mergeCell ref="I30:J30"/>
  </mergeCells>
  <phoneticPr fontId="1" type="noConversion"/>
  <conditionalFormatting sqref="G22:G23">
    <cfRule type="expression" dxfId="15" priority="2">
      <formula>$D$22&lt;&gt;""</formula>
    </cfRule>
  </conditionalFormatting>
  <conditionalFormatting sqref="J22:J23">
    <cfRule type="expression" dxfId="14" priority="1">
      <formula>$D$22&lt;&gt;""</formula>
    </cfRule>
  </conditionalFormatting>
  <dataValidations xWindow="439" yWindow="401" count="13">
    <dataValidation type="textLength" operator="lessThan" allowBlank="1" showInputMessage="1" showErrorMessage="1" sqref="D9">
      <formula1>50</formula1>
    </dataValidation>
    <dataValidation type="textLength" operator="lessThanOrEqual" allowBlank="1" showInputMessage="1" showErrorMessage="1" sqref="K45">
      <formula1>1500</formula1>
    </dataValidation>
    <dataValidation type="list" allowBlank="1" showInputMessage="1" showErrorMessage="1" sqref="D7:E7 E8">
      <formula1>INDIRECT($D$5)</formula1>
    </dataValidation>
    <dataValidation type="textLength" operator="lessThan" allowBlank="1" showInputMessage="1" showErrorMessage="1" promptTitle="Project Name" prompt="Enter project name (Max Length 100 characters)" sqref="D11:J11">
      <formula1>100</formula1>
    </dataValidation>
    <dataValidation type="list" allowBlank="1" showInputMessage="1" showErrorMessage="1" promptTitle="USG CAPITAL PLAN STATUS" sqref="I18">
      <formula1>$N$18:$O$18</formula1>
    </dataValidation>
    <dataValidation type="list" allowBlank="1" showInputMessage="1" showErrorMessage="1" sqref="D22">
      <formula1>CATEGORY2</formula1>
    </dataValidation>
    <dataValidation type="list" allowBlank="1" showInputMessage="1" showErrorMessage="1" sqref="D26">
      <formula1>$Q$18:$S$18</formula1>
    </dataValidation>
    <dataValidation type="list" allowBlank="1" showInputMessage="1" showErrorMessage="1" sqref="J22:J23">
      <formula1>INDIRECT(SUBSTITUTE(D22," ","_"))</formula1>
    </dataValidation>
    <dataValidation type="whole" operator="greaterThan" allowBlank="1" showInputMessage="1" showErrorMessage="1" sqref="G22:G23">
      <formula1>0</formula1>
    </dataValidation>
    <dataValidation type="list" allowBlank="1" showInputMessage="1" showErrorMessage="1" promptTitle="USG CAPITAL PLAN STATUS" sqref="D18">
      <formula1>$N$28:$O$28</formula1>
    </dataValidation>
    <dataValidation type="list" allowBlank="1" showInputMessage="1" showErrorMessage="1" promptTitle="Institution Acronym" prompt="Please enter your institution acronym from the dropdown menu (the key is on the Template Reference Tab)" sqref="D5:E5">
      <formula1>$L$1:$AK$1</formula1>
    </dataValidation>
    <dataValidation type="list" allowBlank="1" showInputMessage="1" showErrorMessage="1" promptTitle="Supporting Documentation" sqref="C49:C55">
      <formula1>$M$47:$M$55</formula1>
    </dataValidation>
    <dataValidation type="list" allowBlank="1" showInputMessage="1" showErrorMessage="1" sqref="S33">
      <formula1>INDIRECT(SUBSTITUTE($D$22," ","_"))</formula1>
    </dataValidation>
  </dataValidations>
  <pageMargins left="0.2" right="0.2" top="0.25" bottom="0.25" header="0.3" footer="0.3"/>
  <pageSetup paperSize="5" scale="74" orientation="portrait" r:id="rId1"/>
  <headerFooter alignWithMargins="0"/>
  <ignoredErrors>
    <ignoredError sqref="B49:B53 B54:B55" numberStoredAsText="1"/>
    <ignoredError sqref="E3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99FF"/>
    <pageSetUpPr fitToPage="1"/>
  </sheetPr>
  <dimension ref="A1:BZ106"/>
  <sheetViews>
    <sheetView zoomScaleNormal="100" workbookViewId="0">
      <selection activeCell="I19" sqref="I19:I20"/>
    </sheetView>
  </sheetViews>
  <sheetFormatPr defaultRowHeight="12.75" x14ac:dyDescent="0.2"/>
  <cols>
    <col min="1" max="1" width="2.5703125" style="1" customWidth="1"/>
    <col min="2" max="2" width="14.5703125" customWidth="1"/>
    <col min="3" max="3" width="3.85546875" customWidth="1"/>
    <col min="4" max="4" width="9.85546875" customWidth="1"/>
    <col min="5" max="5" width="9.5703125" customWidth="1"/>
    <col min="6" max="13" width="9" customWidth="1"/>
    <col min="14" max="14" width="8.5703125" customWidth="1"/>
    <col min="15" max="15" width="10.7109375" customWidth="1"/>
    <col min="16" max="16" width="1.42578125" customWidth="1"/>
    <col min="17" max="17" width="9.140625" hidden="1" customWidth="1"/>
    <col min="18" max="18" width="10.7109375" hidden="1" customWidth="1"/>
    <col min="19" max="19" width="6.5703125" hidden="1" customWidth="1"/>
    <col min="20" max="20" width="6.7109375" hidden="1" customWidth="1"/>
    <col min="21" max="21" width="21" hidden="1" customWidth="1"/>
    <col min="22" max="26" width="6.7109375" hidden="1" customWidth="1"/>
    <col min="27" max="27" width="5.140625" hidden="1" customWidth="1"/>
    <col min="28" max="28" width="16.42578125" hidden="1" customWidth="1"/>
    <col min="29" max="31" width="11.5703125" hidden="1" customWidth="1"/>
    <col min="32" max="41" width="9.140625" hidden="1" customWidth="1"/>
    <col min="53" max="78" width="9.140625" style="179"/>
  </cols>
  <sheetData>
    <row r="1" spans="1:78" ht="28.5" customHeight="1" thickBot="1" x14ac:dyDescent="0.3">
      <c r="A1" s="119" t="s">
        <v>201</v>
      </c>
      <c r="B1" s="557"/>
      <c r="C1" s="5"/>
      <c r="D1" s="5"/>
      <c r="E1" s="17"/>
      <c r="F1" s="17"/>
      <c r="G1" s="17"/>
      <c r="H1" s="17"/>
      <c r="I1" s="17"/>
      <c r="J1" s="17"/>
      <c r="K1" s="17"/>
      <c r="L1" s="17"/>
      <c r="M1" s="17"/>
      <c r="N1" s="17"/>
      <c r="O1" s="166" t="str">
        <f>'TAB 1 Project ID &amp; Exec Summary'!J1</f>
        <v>USG CAPITAL PLAN -  FY 23-26 PROJECT TEMPLATE</v>
      </c>
      <c r="P1" s="5"/>
      <c r="Q1" s="182"/>
      <c r="X1" s="184"/>
      <c r="Y1" s="182"/>
      <c r="Z1" s="182"/>
      <c r="AA1" s="182"/>
      <c r="AB1" s="182"/>
      <c r="AC1" s="182"/>
      <c r="AD1" s="179"/>
    </row>
    <row r="2" spans="1:78" ht="22.5" customHeight="1" thickBot="1" x14ac:dyDescent="0.3">
      <c r="A2" s="54" t="s">
        <v>175</v>
      </c>
      <c r="B2" s="47"/>
      <c r="C2" s="47"/>
      <c r="D2" s="47"/>
      <c r="E2" s="127" t="str">
        <f>IF('TAB 1 Project ID &amp; Exec Summary'!$D$5="","",'TAB 1 Project ID &amp; Exec Summary'!$D$5)</f>
        <v/>
      </c>
      <c r="F2" s="866" t="str">
        <f>IF('TAB 1 Project ID &amp; Exec Summary'!D22="","",'TAB 1 Project ID &amp; Exec Summary'!D22)</f>
        <v/>
      </c>
      <c r="G2" s="867"/>
      <c r="H2" s="127" t="str">
        <f>IF('TAB 1 Project ID &amp; Exec Summary'!$L$13="","",'TAB 1 Project ID &amp; Exec Summary'!$M$11)</f>
        <v/>
      </c>
      <c r="I2" s="878" t="str">
        <f>IF('TAB 1 Project ID &amp; Exec Summary'!$D$11="","",'TAB 1 Project ID &amp; Exec Summary'!$D$11)</f>
        <v/>
      </c>
      <c r="J2" s="879"/>
      <c r="K2" s="879"/>
      <c r="L2" s="879"/>
      <c r="M2" s="879"/>
      <c r="N2" s="879"/>
      <c r="O2" s="880"/>
      <c r="P2" s="55"/>
      <c r="Q2" s="182"/>
      <c r="U2" s="182"/>
      <c r="V2" s="182"/>
      <c r="W2" s="183"/>
      <c r="X2" s="184"/>
      <c r="AD2" s="182" t="s">
        <v>450</v>
      </c>
      <c r="BA2" s="689"/>
      <c r="BB2" s="689"/>
      <c r="BC2" s="689"/>
      <c r="BD2" s="689"/>
      <c r="BE2" s="689"/>
      <c r="BF2" s="689"/>
      <c r="BG2" s="689"/>
      <c r="BH2" s="689"/>
      <c r="BI2" s="689"/>
      <c r="BJ2" s="689"/>
      <c r="BK2" s="689"/>
      <c r="BL2" s="689"/>
      <c r="BM2" s="689"/>
      <c r="BN2" s="689"/>
      <c r="BO2" s="689"/>
      <c r="BP2" s="689"/>
      <c r="BQ2" s="689"/>
      <c r="BR2" s="689"/>
      <c r="BS2" s="689"/>
      <c r="BT2" s="689"/>
      <c r="BU2" s="689"/>
      <c r="BV2" s="689"/>
      <c r="BW2" s="689"/>
      <c r="BX2" s="689"/>
      <c r="BY2" s="704"/>
      <c r="BZ2" s="704"/>
    </row>
    <row r="3" spans="1:78" ht="35.25" customHeight="1" x14ac:dyDescent="0.2">
      <c r="A3" s="868" t="s">
        <v>427</v>
      </c>
      <c r="B3" s="869"/>
      <c r="C3" s="869"/>
      <c r="D3" s="869"/>
      <c r="E3" s="869"/>
      <c r="F3" s="869"/>
      <c r="G3" s="869"/>
      <c r="H3" s="869"/>
      <c r="I3" s="869"/>
      <c r="J3" s="869"/>
      <c r="K3" s="869"/>
      <c r="L3" s="869"/>
      <c r="M3" s="869"/>
      <c r="N3" s="869"/>
      <c r="O3" s="869"/>
      <c r="P3" s="7"/>
      <c r="Q3" s="182"/>
      <c r="R3" s="182" t="s">
        <v>277</v>
      </c>
      <c r="S3" s="182" t="s">
        <v>440</v>
      </c>
      <c r="T3" s="182"/>
      <c r="U3" s="182" t="s">
        <v>437</v>
      </c>
      <c r="V3" s="182"/>
      <c r="W3" s="183"/>
      <c r="X3" s="184"/>
      <c r="AD3" s="182" t="s">
        <v>277</v>
      </c>
      <c r="AE3" s="182"/>
      <c r="AF3" s="182"/>
    </row>
    <row r="4" spans="1:78" ht="24.75" customHeight="1" x14ac:dyDescent="0.25">
      <c r="A4" s="30" t="s">
        <v>237</v>
      </c>
      <c r="B4" s="56"/>
      <c r="C4" s="45"/>
      <c r="D4" s="45"/>
      <c r="E4" s="45"/>
      <c r="F4" s="45"/>
      <c r="G4" s="45"/>
      <c r="H4" s="45"/>
      <c r="I4" s="45"/>
      <c r="J4" s="45"/>
      <c r="K4" s="45"/>
      <c r="L4" s="57"/>
      <c r="M4" s="57"/>
      <c r="N4" s="57"/>
      <c r="O4" s="57"/>
      <c r="P4" s="7"/>
      <c r="Q4" s="182"/>
      <c r="R4" s="182" t="s">
        <v>274</v>
      </c>
      <c r="S4" s="182" t="s">
        <v>441</v>
      </c>
      <c r="T4" s="182"/>
      <c r="U4" s="462" t="str">
        <f>IF($J$7="","",INDEX($S$2:$S$17,MATCH($J$7,$R$2:$R$17,0)))</f>
        <v/>
      </c>
      <c r="V4" s="182" t="s">
        <v>438</v>
      </c>
      <c r="W4" s="183"/>
      <c r="X4" s="184"/>
      <c r="AD4" s="182" t="s">
        <v>185</v>
      </c>
      <c r="AE4" s="182"/>
      <c r="AF4" s="182"/>
    </row>
    <row r="5" spans="1:78" ht="34.5" customHeight="1" x14ac:dyDescent="0.2">
      <c r="A5" s="868" t="s">
        <v>11152</v>
      </c>
      <c r="B5" s="870"/>
      <c r="C5" s="870"/>
      <c r="D5" s="870"/>
      <c r="E5" s="870"/>
      <c r="F5" s="870"/>
      <c r="G5" s="870"/>
      <c r="H5" s="870"/>
      <c r="I5" s="870"/>
      <c r="J5" s="870"/>
      <c r="K5" s="870"/>
      <c r="L5" s="870"/>
      <c r="M5" s="870"/>
      <c r="N5" s="870"/>
      <c r="O5" s="870"/>
      <c r="P5" s="13"/>
      <c r="Q5" s="182"/>
      <c r="R5" s="182" t="s">
        <v>275</v>
      </c>
      <c r="S5" s="182" t="s">
        <v>442</v>
      </c>
      <c r="T5" s="186"/>
      <c r="U5" s="462" t="str">
        <f>IF($M$20="","",INDEX($S$2:$S$17,MATCH($M$20,$R$2:$R$17,0)))</f>
        <v/>
      </c>
      <c r="V5" s="182" t="s">
        <v>439</v>
      </c>
      <c r="W5" s="183"/>
      <c r="X5" s="184"/>
      <c r="AD5" s="182" t="s">
        <v>133</v>
      </c>
      <c r="AE5" s="182"/>
      <c r="AF5" s="182"/>
    </row>
    <row r="6" spans="1:78" ht="36" customHeight="1" thickBot="1" x14ac:dyDescent="0.25">
      <c r="A6" s="871" t="s">
        <v>273</v>
      </c>
      <c r="B6" s="872"/>
      <c r="C6" s="872"/>
      <c r="D6" s="872"/>
      <c r="E6" s="872"/>
      <c r="F6" s="872"/>
      <c r="G6" s="872"/>
      <c r="H6" s="872"/>
      <c r="I6" s="872"/>
      <c r="J6" s="872"/>
      <c r="K6" s="872"/>
      <c r="L6" s="872"/>
      <c r="M6" s="872"/>
      <c r="N6" s="872"/>
      <c r="O6" s="872"/>
      <c r="P6" s="7"/>
      <c r="Q6" s="182"/>
      <c r="R6" s="182" t="s">
        <v>436</v>
      </c>
      <c r="S6" s="182" t="s">
        <v>441</v>
      </c>
      <c r="T6" s="182"/>
      <c r="U6" s="462" t="str">
        <f>IF($M$37="","",INDEX($S$2:$S$17,MATCH($M$37,$R$2:$R$17,0)))</f>
        <v/>
      </c>
      <c r="V6" s="182" t="s">
        <v>316</v>
      </c>
      <c r="W6" s="183"/>
      <c r="X6" s="184"/>
      <c r="AD6" s="182" t="s">
        <v>132</v>
      </c>
      <c r="AE6" s="182"/>
      <c r="AF6" s="182"/>
    </row>
    <row r="7" spans="1:78" s="8" customFormat="1" ht="18.75" thickBot="1" x14ac:dyDescent="0.3">
      <c r="A7" s="58"/>
      <c r="B7" s="428" t="s">
        <v>0</v>
      </c>
      <c r="C7" s="554"/>
      <c r="D7" s="429"/>
      <c r="E7" s="400"/>
      <c r="F7" s="400"/>
      <c r="G7" s="552"/>
      <c r="H7" s="430"/>
      <c r="I7" s="551" t="s">
        <v>190</v>
      </c>
      <c r="J7" s="823"/>
      <c r="K7" s="841"/>
      <c r="L7" s="842"/>
      <c r="M7" s="426"/>
      <c r="N7" s="426"/>
      <c r="O7" s="427"/>
      <c r="P7" s="26"/>
      <c r="Q7" s="185"/>
      <c r="R7" s="182" t="s">
        <v>276</v>
      </c>
      <c r="S7" s="182" t="s">
        <v>442</v>
      </c>
      <c r="T7" s="182"/>
      <c r="U7" s="462" t="str">
        <f>IF($M$54="","",INDEX($S$2:$S$17,MATCH($M$54,$R$2:$R$17,0)))</f>
        <v/>
      </c>
      <c r="V7" s="182" t="s">
        <v>317</v>
      </c>
      <c r="W7" s="183"/>
      <c r="X7" s="187"/>
      <c r="AB7" s="182"/>
      <c r="AC7" s="186"/>
      <c r="AD7" s="182" t="s">
        <v>274</v>
      </c>
      <c r="AE7" s="182"/>
      <c r="AF7" s="182"/>
      <c r="BA7" s="705"/>
      <c r="BB7" s="705"/>
      <c r="BC7" s="705"/>
      <c r="BD7" s="705"/>
      <c r="BE7" s="705"/>
      <c r="BF7" s="705"/>
      <c r="BG7" s="705"/>
      <c r="BH7" s="705"/>
      <c r="BI7" s="705"/>
      <c r="BJ7" s="705"/>
      <c r="BK7" s="705"/>
      <c r="BL7" s="705"/>
      <c r="BM7" s="705"/>
      <c r="BN7" s="705"/>
      <c r="BO7" s="705"/>
      <c r="BP7" s="705"/>
      <c r="BQ7" s="705"/>
      <c r="BR7" s="705"/>
      <c r="BS7" s="705"/>
      <c r="BT7" s="705"/>
      <c r="BU7" s="705"/>
      <c r="BV7" s="705"/>
      <c r="BW7" s="705"/>
      <c r="BX7" s="705"/>
      <c r="BY7" s="705"/>
      <c r="BZ7" s="705"/>
    </row>
    <row r="8" spans="1:78" s="8" customFormat="1" ht="15.75" customHeight="1" thickBot="1" x14ac:dyDescent="0.25">
      <c r="A8" s="58"/>
      <c r="B8" s="66"/>
      <c r="C8" s="553" t="s">
        <v>141</v>
      </c>
      <c r="D8" s="152"/>
      <c r="E8" s="67"/>
      <c r="F8" s="65"/>
      <c r="G8" s="59" t="s">
        <v>140</v>
      </c>
      <c r="H8" s="153"/>
      <c r="I8" s="873" t="str">
        <f>IF(J$7&lt;&gt;"",U4,"")</f>
        <v/>
      </c>
      <c r="J8" s="874"/>
      <c r="K8" s="875"/>
      <c r="L8" s="436" t="s">
        <v>142</v>
      </c>
      <c r="M8" s="137" t="str">
        <f>IF(D8=0,"",1/H8)</f>
        <v/>
      </c>
      <c r="N8" s="59" t="s">
        <v>143</v>
      </c>
      <c r="O8" s="136">
        <f>IF(D8=0,0,D8/H8)</f>
        <v>0</v>
      </c>
      <c r="P8" s="60"/>
      <c r="Q8" s="185"/>
      <c r="R8" s="182" t="s">
        <v>279</v>
      </c>
      <c r="S8" s="182" t="s">
        <v>443</v>
      </c>
      <c r="T8" s="186"/>
      <c r="U8" s="182"/>
      <c r="V8" s="186"/>
      <c r="W8" s="183"/>
      <c r="X8" s="187"/>
      <c r="AB8" s="182"/>
      <c r="AC8" s="190"/>
      <c r="AD8" s="182" t="s">
        <v>275</v>
      </c>
      <c r="AE8" s="182"/>
      <c r="AF8" s="182"/>
      <c r="BA8" s="705"/>
      <c r="BB8" s="705"/>
      <c r="BC8" s="705"/>
      <c r="BD8" s="705"/>
      <c r="BE8" s="705"/>
      <c r="BF8" s="705"/>
      <c r="BG8" s="705"/>
      <c r="BH8" s="705"/>
      <c r="BI8" s="705"/>
      <c r="BJ8" s="705"/>
      <c r="BK8" s="705"/>
      <c r="BL8" s="705"/>
      <c r="BM8" s="705"/>
      <c r="BN8" s="705"/>
      <c r="BO8" s="705"/>
      <c r="BP8" s="705"/>
      <c r="BQ8" s="705"/>
      <c r="BR8" s="705"/>
      <c r="BS8" s="705"/>
      <c r="BT8" s="705"/>
      <c r="BU8" s="705"/>
      <c r="BV8" s="705"/>
      <c r="BW8" s="705"/>
      <c r="BX8" s="705"/>
      <c r="BY8" s="705"/>
      <c r="BZ8" s="705"/>
    </row>
    <row r="9" spans="1:78" s="8" customFormat="1" ht="7.5" customHeight="1" x14ac:dyDescent="0.25">
      <c r="A9" s="58"/>
      <c r="B9" s="340"/>
      <c r="C9" s="417"/>
      <c r="D9" s="256"/>
      <c r="E9" s="418"/>
      <c r="F9" s="419"/>
      <c r="G9" s="419"/>
      <c r="H9" s="420"/>
      <c r="I9" s="419"/>
      <c r="J9" s="419"/>
      <c r="K9" s="419"/>
      <c r="L9" s="419"/>
      <c r="M9" s="420"/>
      <c r="N9" s="420"/>
      <c r="O9" s="62"/>
      <c r="P9" s="60"/>
      <c r="Q9" s="185"/>
      <c r="R9" s="182" t="s">
        <v>10</v>
      </c>
      <c r="S9" s="182" t="s">
        <v>444</v>
      </c>
      <c r="T9" s="190"/>
      <c r="U9" s="182"/>
      <c r="V9" s="190"/>
      <c r="W9" s="183"/>
      <c r="X9" s="187"/>
      <c r="AB9" s="182"/>
      <c r="AC9" s="190"/>
      <c r="AD9" s="182" t="s">
        <v>10</v>
      </c>
      <c r="AE9" s="186"/>
      <c r="AF9" s="186"/>
      <c r="BA9" s="705"/>
      <c r="BB9" s="705"/>
      <c r="BC9" s="705"/>
      <c r="BD9" s="705"/>
      <c r="BE9" s="705"/>
      <c r="BF9" s="705"/>
      <c r="BG9" s="705"/>
      <c r="BH9" s="705"/>
      <c r="BI9" s="705"/>
      <c r="BJ9" s="705"/>
      <c r="BK9" s="705"/>
      <c r="BL9" s="705"/>
      <c r="BM9" s="705"/>
      <c r="BN9" s="705"/>
      <c r="BO9" s="705"/>
      <c r="BP9" s="705"/>
      <c r="BQ9" s="705"/>
      <c r="BR9" s="705"/>
      <c r="BS9" s="705"/>
      <c r="BT9" s="705"/>
      <c r="BU9" s="705"/>
      <c r="BV9" s="705"/>
      <c r="BW9" s="705"/>
      <c r="BX9" s="705"/>
      <c r="BY9" s="705"/>
      <c r="BZ9" s="705"/>
    </row>
    <row r="10" spans="1:78" ht="15" customHeight="1" x14ac:dyDescent="0.2">
      <c r="A10" s="13"/>
      <c r="B10" s="421" t="s">
        <v>166</v>
      </c>
      <c r="C10" s="69"/>
      <c r="D10" s="422">
        <v>100</v>
      </c>
      <c r="E10" s="422" t="s">
        <v>179</v>
      </c>
      <c r="F10" s="422" t="s">
        <v>178</v>
      </c>
      <c r="G10" s="422">
        <v>300</v>
      </c>
      <c r="H10" s="422">
        <v>400</v>
      </c>
      <c r="I10" s="422">
        <v>500</v>
      </c>
      <c r="J10" s="422">
        <v>600</v>
      </c>
      <c r="K10" s="422">
        <v>700</v>
      </c>
      <c r="L10" s="422">
        <v>800</v>
      </c>
      <c r="M10" s="422">
        <v>900</v>
      </c>
      <c r="N10" s="422" t="s">
        <v>128</v>
      </c>
      <c r="O10" s="425" t="s">
        <v>180</v>
      </c>
      <c r="P10" s="13"/>
      <c r="Q10" s="192"/>
      <c r="R10" s="182" t="s">
        <v>278</v>
      </c>
      <c r="S10" s="182" t="s">
        <v>440</v>
      </c>
      <c r="T10" s="190"/>
      <c r="U10" s="182"/>
      <c r="V10" s="190"/>
      <c r="W10" s="183"/>
      <c r="X10" s="184"/>
      <c r="AB10" s="182"/>
      <c r="AC10" s="186"/>
      <c r="AD10" s="182" t="s">
        <v>279</v>
      </c>
      <c r="AE10" s="190"/>
      <c r="AF10" s="190" t="s">
        <v>260</v>
      </c>
    </row>
    <row r="11" spans="1:78" ht="15" customHeight="1" thickBot="1" x14ac:dyDescent="0.25">
      <c r="A11" s="13"/>
      <c r="B11" s="423" t="s">
        <v>137</v>
      </c>
      <c r="C11" s="45"/>
      <c r="D11" s="424" t="s">
        <v>8</v>
      </c>
      <c r="E11" s="424" t="s">
        <v>177</v>
      </c>
      <c r="F11" s="424" t="s">
        <v>131</v>
      </c>
      <c r="G11" s="424" t="s">
        <v>9</v>
      </c>
      <c r="H11" s="424" t="s">
        <v>127</v>
      </c>
      <c r="I11" s="424" t="s">
        <v>135</v>
      </c>
      <c r="J11" s="424" t="s">
        <v>134</v>
      </c>
      <c r="K11" s="424" t="s">
        <v>11</v>
      </c>
      <c r="L11" s="424" t="s">
        <v>133</v>
      </c>
      <c r="M11" s="424" t="s">
        <v>132</v>
      </c>
      <c r="N11" s="424" t="s">
        <v>129</v>
      </c>
      <c r="O11" s="876" t="str">
        <f>IF(Q11,"",Q13)</f>
        <v/>
      </c>
      <c r="P11" s="13"/>
      <c r="Q11" s="192" t="b">
        <f>OR(D8=0,N12=Q12)</f>
        <v>1</v>
      </c>
      <c r="R11" s="182" t="s">
        <v>435</v>
      </c>
      <c r="S11" s="182" t="s">
        <v>445</v>
      </c>
      <c r="T11" s="186"/>
      <c r="U11" s="182"/>
      <c r="V11" s="186"/>
      <c r="W11" s="183"/>
      <c r="X11" s="184"/>
      <c r="AB11" s="182"/>
      <c r="AC11" s="186"/>
      <c r="AD11" s="182" t="s">
        <v>4</v>
      </c>
      <c r="AE11" s="190"/>
      <c r="AF11" s="190"/>
    </row>
    <row r="12" spans="1:78" ht="15" customHeight="1" thickBot="1" x14ac:dyDescent="0.25">
      <c r="A12" s="13"/>
      <c r="B12" s="423" t="s">
        <v>138</v>
      </c>
      <c r="C12" s="256" t="s">
        <v>176</v>
      </c>
      <c r="D12" s="154"/>
      <c r="E12" s="154"/>
      <c r="F12" s="154"/>
      <c r="G12" s="154"/>
      <c r="H12" s="154"/>
      <c r="I12" s="154"/>
      <c r="J12" s="154"/>
      <c r="K12" s="154"/>
      <c r="L12" s="154"/>
      <c r="M12" s="154"/>
      <c r="N12" s="138">
        <f>SUM(D12:M12)</f>
        <v>0</v>
      </c>
      <c r="O12" s="877"/>
      <c r="P12" s="63"/>
      <c r="Q12" s="194">
        <v>1.0000000000000002</v>
      </c>
      <c r="R12" s="182" t="s">
        <v>185</v>
      </c>
      <c r="S12" s="182" t="s">
        <v>443</v>
      </c>
      <c r="T12" s="186"/>
      <c r="U12" s="182"/>
      <c r="V12" s="186"/>
      <c r="W12" s="183"/>
      <c r="X12" s="184"/>
      <c r="AB12" s="182"/>
      <c r="AC12" s="186"/>
      <c r="AD12" s="182" t="s">
        <v>186</v>
      </c>
      <c r="AE12" s="186"/>
      <c r="AF12" s="186"/>
    </row>
    <row r="13" spans="1:78" ht="15" customHeight="1" thickBot="1" x14ac:dyDescent="0.25">
      <c r="A13" s="13"/>
      <c r="B13" s="423" t="s">
        <v>136</v>
      </c>
      <c r="C13" s="444" t="s">
        <v>129</v>
      </c>
      <c r="D13" s="135">
        <f>$O8*D12</f>
        <v>0</v>
      </c>
      <c r="E13" s="135">
        <f t="shared" ref="E13:M13" si="0">$O8*E12</f>
        <v>0</v>
      </c>
      <c r="F13" s="135">
        <f t="shared" si="0"/>
        <v>0</v>
      </c>
      <c r="G13" s="135">
        <f t="shared" si="0"/>
        <v>0</v>
      </c>
      <c r="H13" s="135">
        <f t="shared" si="0"/>
        <v>0</v>
      </c>
      <c r="I13" s="135">
        <f t="shared" si="0"/>
        <v>0</v>
      </c>
      <c r="J13" s="135">
        <f t="shared" si="0"/>
        <v>0</v>
      </c>
      <c r="K13" s="135">
        <f t="shared" si="0"/>
        <v>0</v>
      </c>
      <c r="L13" s="135">
        <f t="shared" si="0"/>
        <v>0</v>
      </c>
      <c r="M13" s="135">
        <f t="shared" si="0"/>
        <v>0</v>
      </c>
      <c r="N13" s="135">
        <f>IF(H8=0,0,SUM(D13:M13))</f>
        <v>0</v>
      </c>
      <c r="O13" s="877"/>
      <c r="P13" s="7"/>
      <c r="Q13" s="860" t="s">
        <v>139</v>
      </c>
      <c r="R13" s="182" t="s">
        <v>186</v>
      </c>
      <c r="S13" s="182" t="s">
        <v>446</v>
      </c>
      <c r="T13" s="186"/>
      <c r="U13" s="182"/>
      <c r="V13" s="186"/>
      <c r="W13" s="183"/>
      <c r="X13" s="184"/>
      <c r="AB13" s="182"/>
      <c r="AC13" s="186"/>
      <c r="AD13" s="182" t="s">
        <v>276</v>
      </c>
      <c r="AE13" s="186"/>
      <c r="AF13" s="186"/>
    </row>
    <row r="14" spans="1:78" ht="6.75" customHeight="1" x14ac:dyDescent="0.2">
      <c r="A14" s="13"/>
      <c r="B14" s="340"/>
      <c r="C14" s="680"/>
      <c r="D14" s="682"/>
      <c r="E14" s="682"/>
      <c r="F14" s="682"/>
      <c r="G14" s="682"/>
      <c r="H14" s="682"/>
      <c r="I14" s="682"/>
      <c r="J14" s="682"/>
      <c r="K14" s="682"/>
      <c r="L14" s="682"/>
      <c r="M14" s="682"/>
      <c r="N14" s="682"/>
      <c r="O14" s="681"/>
      <c r="P14" s="7"/>
      <c r="Q14" s="860"/>
      <c r="R14" s="182" t="s">
        <v>187</v>
      </c>
      <c r="S14" s="182" t="s">
        <v>447</v>
      </c>
      <c r="T14" s="186"/>
      <c r="U14" s="182"/>
      <c r="V14" s="186"/>
      <c r="W14" s="183"/>
      <c r="X14" s="195"/>
      <c r="AB14" s="193"/>
      <c r="AC14" s="193"/>
      <c r="AD14" s="182" t="s">
        <v>278</v>
      </c>
      <c r="AE14" s="186"/>
      <c r="AF14" s="186"/>
    </row>
    <row r="15" spans="1:78" ht="18" customHeight="1" thickBot="1" x14ac:dyDescent="0.25">
      <c r="A15" s="13"/>
      <c r="B15" s="807" t="s">
        <v>11077</v>
      </c>
      <c r="C15" s="808"/>
      <c r="D15" s="808"/>
      <c r="E15" s="808"/>
      <c r="F15" s="808"/>
      <c r="G15" s="808"/>
      <c r="H15" s="808"/>
      <c r="I15" s="808"/>
      <c r="J15" s="808"/>
      <c r="K15" s="808"/>
      <c r="L15" s="808"/>
      <c r="M15" s="808"/>
      <c r="N15" s="808"/>
      <c r="O15" s="809"/>
      <c r="P15" s="63"/>
      <c r="Q15" s="860"/>
      <c r="R15" s="182" t="s">
        <v>133</v>
      </c>
      <c r="S15" s="182" t="s">
        <v>448</v>
      </c>
      <c r="T15" s="193"/>
      <c r="U15" s="186"/>
      <c r="V15" s="186">
        <f>1/0.6</f>
        <v>1.6666666666666667</v>
      </c>
      <c r="W15" s="196">
        <v>0.6</v>
      </c>
      <c r="X15" s="195"/>
      <c r="AB15" s="182"/>
      <c r="AC15" s="182"/>
      <c r="AD15" s="182" t="s">
        <v>187</v>
      </c>
      <c r="AE15" s="43"/>
      <c r="AF15" s="36"/>
    </row>
    <row r="16" spans="1:78" ht="81" customHeight="1" thickBot="1" x14ac:dyDescent="0.25">
      <c r="A16" s="13"/>
      <c r="B16" s="810"/>
      <c r="C16" s="811"/>
      <c r="D16" s="811"/>
      <c r="E16" s="811"/>
      <c r="F16" s="811"/>
      <c r="G16" s="811"/>
      <c r="H16" s="811"/>
      <c r="I16" s="811"/>
      <c r="J16" s="811"/>
      <c r="K16" s="811"/>
      <c r="L16" s="811"/>
      <c r="M16" s="811"/>
      <c r="N16" s="811"/>
      <c r="O16" s="812"/>
      <c r="P16" s="63"/>
      <c r="Q16" s="192"/>
      <c r="R16" s="182" t="s">
        <v>132</v>
      </c>
      <c r="S16" s="182" t="s">
        <v>449</v>
      </c>
      <c r="T16" s="182"/>
      <c r="U16" s="186"/>
      <c r="V16" s="186">
        <f>1/0.65</f>
        <v>1.5384615384615383</v>
      </c>
      <c r="W16" s="196">
        <v>0.65</v>
      </c>
      <c r="X16" s="195"/>
      <c r="Y16" s="182"/>
      <c r="Z16" s="182"/>
      <c r="AA16" s="182"/>
      <c r="AB16" s="182"/>
      <c r="AC16" s="182"/>
      <c r="AD16" s="37"/>
      <c r="AE16" s="37"/>
    </row>
    <row r="17" spans="1:78" ht="12" customHeight="1" x14ac:dyDescent="0.2">
      <c r="A17" s="45"/>
      <c r="B17" s="45"/>
      <c r="C17" s="45"/>
      <c r="D17" s="45"/>
      <c r="E17" s="45"/>
      <c r="F17" s="45"/>
      <c r="G17" s="45"/>
      <c r="H17" s="45"/>
      <c r="I17" s="45"/>
      <c r="J17" s="45"/>
      <c r="K17" s="45"/>
      <c r="L17" s="45"/>
      <c r="M17" s="45"/>
      <c r="N17" s="45"/>
      <c r="O17" s="45"/>
      <c r="P17" s="13"/>
      <c r="R17" s="182" t="s">
        <v>4</v>
      </c>
      <c r="S17" s="182" t="s">
        <v>445</v>
      </c>
      <c r="T17" s="182"/>
      <c r="U17" s="186"/>
      <c r="V17" s="186">
        <f>1/0.7</f>
        <v>1.4285714285714286</v>
      </c>
      <c r="W17" s="196">
        <v>0.7</v>
      </c>
      <c r="X17" s="195"/>
      <c r="Y17" s="193"/>
      <c r="Z17" s="193"/>
      <c r="AA17" s="193"/>
      <c r="AB17" s="183"/>
      <c r="AC17" s="193"/>
      <c r="AD17" s="37"/>
      <c r="AE17" s="37"/>
    </row>
    <row r="18" spans="1:78" ht="7.5" customHeight="1" thickBot="1" x14ac:dyDescent="0.25">
      <c r="A18" s="45"/>
      <c r="B18" s="561"/>
      <c r="C18" s="562"/>
      <c r="D18" s="563"/>
      <c r="E18" s="562"/>
      <c r="F18" s="562"/>
      <c r="G18" s="562"/>
      <c r="H18" s="562"/>
      <c r="I18" s="562"/>
      <c r="J18" s="562"/>
      <c r="K18" s="579"/>
      <c r="L18" s="580"/>
      <c r="M18" s="562"/>
      <c r="N18" s="562"/>
      <c r="O18" s="562"/>
      <c r="P18" s="13"/>
      <c r="R18" s="182"/>
      <c r="S18" s="182"/>
      <c r="T18" s="182"/>
      <c r="U18" s="186"/>
      <c r="V18" s="186"/>
      <c r="W18" s="196"/>
      <c r="X18" s="195"/>
      <c r="Y18" s="193"/>
      <c r="Z18" s="193"/>
      <c r="AA18" s="193"/>
      <c r="AB18" s="183"/>
      <c r="AC18" s="193"/>
      <c r="AD18" s="37"/>
      <c r="AE18" s="37"/>
    </row>
    <row r="19" spans="1:78" ht="17.25" customHeight="1" thickBot="1" x14ac:dyDescent="0.25">
      <c r="A19" s="64"/>
      <c r="B19" s="472" t="s">
        <v>518</v>
      </c>
      <c r="C19" s="473"/>
      <c r="D19" s="474"/>
      <c r="E19" s="400"/>
      <c r="F19" s="816" t="s">
        <v>11085</v>
      </c>
      <c r="G19" s="855"/>
      <c r="H19" s="855"/>
      <c r="I19" s="849"/>
      <c r="J19" s="581"/>
      <c r="K19" s="551" t="str">
        <f>IF(I19="","",AL19)</f>
        <v/>
      </c>
      <c r="L19" s="813" t="str">
        <f>IF($I$19="","",INDEX('Fall 20 FIDC'!$F$2:$F$3806,MATCH($R$19,'Fall 20 FIDC'!$A$2:$A$3806,0)))</f>
        <v/>
      </c>
      <c r="M19" s="814"/>
      <c r="N19" s="814"/>
      <c r="O19" s="815"/>
      <c r="P19" s="26"/>
      <c r="R19" s="546" t="str">
        <f>CONCATENATE(E2,"_",I19)</f>
        <v>_</v>
      </c>
      <c r="S19" s="186"/>
      <c r="T19" s="186"/>
      <c r="U19" s="560"/>
      <c r="V19" s="186"/>
      <c r="W19" s="190"/>
      <c r="X19" s="198"/>
      <c r="Y19" s="193"/>
      <c r="Z19" s="193"/>
      <c r="AA19" s="193"/>
      <c r="AB19" s="472" t="s">
        <v>518</v>
      </c>
      <c r="AC19" s="473"/>
      <c r="AD19" s="474"/>
      <c r="AE19" s="285"/>
      <c r="AF19" s="816" t="s">
        <v>11085</v>
      </c>
      <c r="AG19" s="817"/>
      <c r="AH19" s="817"/>
      <c r="AI19" s="819" t="s">
        <v>637</v>
      </c>
      <c r="AJ19" s="567"/>
      <c r="AK19" s="568"/>
      <c r="AL19" s="551" t="s">
        <v>11092</v>
      </c>
      <c r="AM19" s="821" t="str">
        <f>IF($I$19="","",INDEX('Fall 20 FIDC'!$F$2:$F$3806,MATCH($R$19,'Fall 20 FIDC'!$A$2:$A$3806,0)))</f>
        <v/>
      </c>
      <c r="AN19" s="822"/>
      <c r="AO19" s="822"/>
    </row>
    <row r="20" spans="1:78" ht="14.25" customHeight="1" thickBot="1" x14ac:dyDescent="0.25">
      <c r="A20" s="64"/>
      <c r="B20" s="525" t="s">
        <v>519</v>
      </c>
      <c r="C20" s="266"/>
      <c r="D20" s="524"/>
      <c r="E20" s="45"/>
      <c r="F20" s="856"/>
      <c r="G20" s="856"/>
      <c r="H20" s="856"/>
      <c r="I20" s="854"/>
      <c r="J20" s="435"/>
      <c r="K20" s="45"/>
      <c r="L20" s="485" t="str">
        <f>IF(I19="","",AL20)</f>
        <v/>
      </c>
      <c r="M20" s="863"/>
      <c r="N20" s="864"/>
      <c r="O20" s="865"/>
      <c r="P20" s="26"/>
      <c r="R20" s="186"/>
      <c r="S20" s="186"/>
      <c r="T20" s="186"/>
      <c r="U20" s="186"/>
      <c r="V20" s="186"/>
      <c r="W20" s="190"/>
      <c r="X20" s="198"/>
      <c r="Y20" s="193"/>
      <c r="Z20" s="193"/>
      <c r="AA20" s="193"/>
      <c r="AB20" s="526" t="s">
        <v>519</v>
      </c>
      <c r="AC20" s="266"/>
      <c r="AD20" s="524"/>
      <c r="AE20" s="39"/>
      <c r="AF20" s="818"/>
      <c r="AG20" s="818"/>
      <c r="AH20" s="818"/>
      <c r="AI20" s="820"/>
      <c r="AJ20" s="569"/>
      <c r="AK20" s="39"/>
      <c r="AL20" s="485" t="s">
        <v>190</v>
      </c>
      <c r="AM20" s="823"/>
      <c r="AN20" s="824"/>
      <c r="AO20" s="825"/>
    </row>
    <row r="21" spans="1:78" ht="3.75" customHeight="1" thickBot="1" x14ac:dyDescent="0.25">
      <c r="A21" s="64"/>
      <c r="B21" s="526"/>
      <c r="C21" s="266"/>
      <c r="D21" s="524"/>
      <c r="E21" s="45"/>
      <c r="F21" s="582"/>
      <c r="G21" s="582"/>
      <c r="H21" s="582"/>
      <c r="I21" s="57"/>
      <c r="J21" s="17"/>
      <c r="K21" s="17"/>
      <c r="L21" s="434"/>
      <c r="M21" s="583"/>
      <c r="N21" s="47"/>
      <c r="O21" s="584"/>
      <c r="P21" s="26"/>
      <c r="R21" s="186"/>
      <c r="S21" s="186"/>
      <c r="T21" s="186"/>
      <c r="U21" s="186"/>
      <c r="V21" s="186"/>
      <c r="W21" s="190"/>
      <c r="X21" s="198"/>
      <c r="Y21" s="193"/>
      <c r="Z21" s="193"/>
      <c r="AA21" s="193"/>
      <c r="AB21" s="526"/>
      <c r="AC21" s="266"/>
      <c r="AD21" s="524"/>
      <c r="AE21" s="39"/>
      <c r="AF21" s="564"/>
      <c r="AG21" s="564"/>
      <c r="AH21" s="564"/>
      <c r="AI21" s="459"/>
      <c r="AJ21" s="247"/>
      <c r="AK21" s="247"/>
      <c r="AL21" s="434"/>
      <c r="AM21" s="566"/>
      <c r="AN21" s="565"/>
      <c r="AO21" s="515"/>
    </row>
    <row r="22" spans="1:78" s="8" customFormat="1" ht="17.25" customHeight="1" thickBot="1" x14ac:dyDescent="0.25">
      <c r="A22" s="58"/>
      <c r="B22" s="375"/>
      <c r="C22" s="476" t="str">
        <f>IF($I$19="","",AC22)</f>
        <v/>
      </c>
      <c r="D22" s="548" t="str">
        <f>IF($I$19="","",INDEX('Fall 20 FIDC'!$G$2:$G$3806,MATCH($R$19,'Fall 20 FIDC'!$A$2:$A$3806,0)))</f>
        <v/>
      </c>
      <c r="E22" s="433"/>
      <c r="F22" s="433"/>
      <c r="G22" s="433"/>
      <c r="H22" s="420"/>
      <c r="I22" s="585"/>
      <c r="J22" s="585"/>
      <c r="K22" s="434" t="str">
        <f>IF($I$19="","",AK22)</f>
        <v/>
      </c>
      <c r="L22" s="547" t="str">
        <f>IF($I$19="","",INDEX('Fall 20 FIDC'!$M$2:$M$3806,MATCH($R$19,'Fall 20 FIDC'!$A$2:$A$3806,0)))</f>
        <v/>
      </c>
      <c r="M22" s="586"/>
      <c r="N22" s="434" t="str">
        <f>IF($I$19="","",AN22)</f>
        <v/>
      </c>
      <c r="O22" s="547" t="str">
        <f>IF($I$19="","",INDEX('Fall 20 FIDC'!$H$2:$H$3806,MATCH($R$19,'Fall 20 FIDC'!$A$2:$A$3806,0)))</f>
        <v/>
      </c>
      <c r="P22" s="60"/>
      <c r="S22" s="186"/>
      <c r="T22" s="186"/>
      <c r="U22" s="186"/>
      <c r="V22" s="190">
        <f>1/0.85</f>
        <v>1.1764705882352942</v>
      </c>
      <c r="W22" s="196">
        <v>0.85</v>
      </c>
      <c r="X22" s="195"/>
      <c r="Y22" s="189"/>
      <c r="Z22" s="189"/>
      <c r="AA22" s="189"/>
      <c r="AB22" s="482"/>
      <c r="AC22" s="456" t="s">
        <v>462</v>
      </c>
      <c r="AD22" s="548" t="str">
        <f>IF($I$19="","",INDEX('Fall 20 FIDC'!$G$2:$G$3806,MATCH($R$19,'Fall 20 FIDC'!$A$2:$A$3806,0)))</f>
        <v/>
      </c>
      <c r="AE22" s="433"/>
      <c r="AF22" s="433"/>
      <c r="AG22" s="433"/>
      <c r="AH22" s="479"/>
      <c r="AI22" s="475"/>
      <c r="AJ22" s="475"/>
      <c r="AK22" s="434" t="s">
        <v>534</v>
      </c>
      <c r="AL22" s="547" t="str">
        <f>IF($I$19="","",INDEX('Fall 20 FIDC'!$M$2:$M$3806,MATCH($R$19,'Fall 20 FIDC'!$A$2:$A$3806,0)))</f>
        <v/>
      </c>
      <c r="AN22" s="434" t="s">
        <v>11074</v>
      </c>
      <c r="AO22" s="547" t="str">
        <f>IF($I$19="","",INDEX('Fall 20 FIDC'!$H$2:$H$3806,MATCH($R$19,'Fall 20 FIDC'!$A$2:$A$3806,0)))</f>
        <v/>
      </c>
      <c r="BA22" s="705"/>
      <c r="BB22" s="705"/>
      <c r="BC22" s="705"/>
      <c r="BD22" s="705"/>
      <c r="BE22" s="705"/>
      <c r="BF22" s="705"/>
      <c r="BG22" s="705"/>
      <c r="BH22" s="705"/>
      <c r="BI22" s="705"/>
      <c r="BJ22" s="705"/>
      <c r="BK22" s="705"/>
      <c r="BL22" s="705"/>
      <c r="BM22" s="705"/>
      <c r="BN22" s="705"/>
      <c r="BO22" s="705"/>
      <c r="BP22" s="705"/>
      <c r="BQ22" s="705"/>
      <c r="BR22" s="705"/>
      <c r="BS22" s="705"/>
      <c r="BT22" s="705"/>
      <c r="BU22" s="705"/>
      <c r="BV22" s="705"/>
      <c r="BW22" s="705"/>
      <c r="BX22" s="705"/>
      <c r="BY22" s="705"/>
      <c r="BZ22" s="705"/>
    </row>
    <row r="23" spans="1:78" ht="3.75" customHeight="1" thickBot="1" x14ac:dyDescent="0.25">
      <c r="A23" s="5"/>
      <c r="B23" s="435"/>
      <c r="C23" s="438"/>
      <c r="D23" s="549"/>
      <c r="E23" s="45"/>
      <c r="F23" s="45"/>
      <c r="G23" s="45"/>
      <c r="H23" s="45"/>
      <c r="I23" s="45"/>
      <c r="J23" s="45"/>
      <c r="K23" s="45"/>
      <c r="L23" s="45"/>
      <c r="M23" s="45"/>
      <c r="N23" s="45"/>
      <c r="O23" s="478"/>
      <c r="P23" s="5"/>
      <c r="Q23" s="182"/>
      <c r="R23" s="190"/>
      <c r="S23" s="186"/>
      <c r="T23" s="186"/>
      <c r="U23" s="186"/>
      <c r="V23" s="186"/>
      <c r="W23" s="186"/>
      <c r="X23" s="200"/>
      <c r="Y23" s="193"/>
      <c r="Z23" s="193"/>
      <c r="AA23" s="193"/>
      <c r="AB23" s="435"/>
      <c r="AC23" s="438"/>
      <c r="AD23" s="549"/>
      <c r="AE23" s="45"/>
      <c r="AF23" s="45"/>
      <c r="AG23" s="45"/>
      <c r="AH23" s="45"/>
      <c r="AI23" s="45"/>
      <c r="AJ23" s="45"/>
      <c r="AK23" s="45"/>
      <c r="AL23" s="45"/>
      <c r="AM23" s="45"/>
      <c r="AN23" s="45"/>
      <c r="AO23" s="478"/>
    </row>
    <row r="24" spans="1:78" ht="15" customHeight="1" thickBot="1" x14ac:dyDescent="0.25">
      <c r="A24" s="5"/>
      <c r="B24" s="435"/>
      <c r="C24" s="476" t="str">
        <f>IF($I$19="","",AC24)</f>
        <v/>
      </c>
      <c r="D24" s="550">
        <v>1</v>
      </c>
      <c r="E24" s="587" t="str">
        <f t="shared" ref="E24" si="1">IF($I$19="","",AE24)</f>
        <v/>
      </c>
      <c r="F24" s="45"/>
      <c r="G24" s="486"/>
      <c r="H24" s="588"/>
      <c r="I24" s="17"/>
      <c r="J24" s="17"/>
      <c r="K24" s="434" t="str">
        <f>IF($I$19="","",AK24)</f>
        <v/>
      </c>
      <c r="L24" s="547" t="str">
        <f>IF($I$19="","",INDEX('Fall 20 FIDC'!$J$2:$J$3806,MATCH($R$19,'Fall 20 FIDC'!$A$2:$A$3806,0)))</f>
        <v/>
      </c>
      <c r="M24" s="5"/>
      <c r="N24" s="434" t="str">
        <f>IF($I$19="","",AN24)</f>
        <v/>
      </c>
      <c r="O24" s="161"/>
      <c r="P24" s="5"/>
      <c r="Q24" s="197" t="s">
        <v>53</v>
      </c>
      <c r="R24" s="197" t="s">
        <v>54</v>
      </c>
      <c r="S24" s="199" t="s">
        <v>377</v>
      </c>
      <c r="T24" s="186"/>
      <c r="U24" s="186"/>
      <c r="V24" s="186"/>
      <c r="W24" s="186"/>
      <c r="X24" s="200"/>
      <c r="Y24" s="193"/>
      <c r="Z24" s="193"/>
      <c r="AA24" s="193"/>
      <c r="AB24" s="435"/>
      <c r="AC24" s="456" t="s">
        <v>465</v>
      </c>
      <c r="AD24" s="550">
        <v>1</v>
      </c>
      <c r="AE24" s="571" t="s">
        <v>11082</v>
      </c>
      <c r="AF24" s="45"/>
      <c r="AG24" s="486"/>
      <c r="AH24" s="477"/>
      <c r="AI24" s="247"/>
      <c r="AJ24" s="247"/>
      <c r="AK24" s="434" t="s">
        <v>535</v>
      </c>
      <c r="AL24" s="547" t="str">
        <f>IF($I$19="","",INDEX('Fall 20 FIDC'!$J$2:$J$3806,MATCH($R$19,'Fall 20 FIDC'!$A$2:$A$3806,0)))</f>
        <v/>
      </c>
      <c r="AN24" s="434" t="s">
        <v>144</v>
      </c>
      <c r="AO24" s="161"/>
    </row>
    <row r="25" spans="1:78" ht="5.25" customHeight="1" thickBot="1" x14ac:dyDescent="0.25">
      <c r="A25" s="5"/>
      <c r="B25" s="480"/>
      <c r="C25" s="481"/>
      <c r="D25" s="549"/>
      <c r="E25" s="45"/>
      <c r="F25" s="45"/>
      <c r="G25" s="45"/>
      <c r="H25" s="45"/>
      <c r="I25" s="45"/>
      <c r="J25" s="45"/>
      <c r="K25" s="45"/>
      <c r="L25" s="45"/>
      <c r="M25" s="45"/>
      <c r="N25" s="45"/>
      <c r="O25" s="478"/>
      <c r="P25" s="5"/>
      <c r="Q25" s="182"/>
      <c r="R25" s="190"/>
      <c r="S25" s="186"/>
      <c r="T25" s="186"/>
      <c r="U25" s="186"/>
      <c r="V25" s="186"/>
      <c r="W25" s="186"/>
      <c r="X25" s="200"/>
      <c r="Y25" s="193"/>
      <c r="Z25" s="193"/>
      <c r="AA25" s="193"/>
      <c r="AB25" s="480"/>
      <c r="AC25" s="481"/>
      <c r="AD25" s="549"/>
      <c r="AE25" s="45"/>
      <c r="AF25" s="45"/>
      <c r="AG25" s="45"/>
      <c r="AH25" s="45"/>
      <c r="AI25" s="45"/>
      <c r="AJ25" s="45"/>
      <c r="AK25" s="45"/>
      <c r="AL25" s="45"/>
      <c r="AM25" s="45"/>
      <c r="AN25" s="45"/>
      <c r="AO25" s="478"/>
    </row>
    <row r="26" spans="1:78" s="8" customFormat="1" ht="15.75" customHeight="1" thickBot="1" x14ac:dyDescent="0.25">
      <c r="A26" s="58"/>
      <c r="B26" s="483"/>
      <c r="C26" s="438" t="str">
        <f>IF($I$19="","",AC26)</f>
        <v/>
      </c>
      <c r="D26" s="548" t="str">
        <f>IF(I19="","",D22*D24)</f>
        <v/>
      </c>
      <c r="E26" s="826" t="str">
        <f t="shared" ref="E26:F26" si="2">IF($I$19="","",AE26)</f>
        <v/>
      </c>
      <c r="F26" s="857" t="str">
        <f t="shared" si="2"/>
        <v/>
      </c>
      <c r="G26" s="153"/>
      <c r="H26" s="438" t="str">
        <f>IF($I$19="","",AH26)</f>
        <v/>
      </c>
      <c r="I26" s="548" t="str">
        <f>IF(I19="","",D22/G26)</f>
        <v/>
      </c>
      <c r="J26" s="586"/>
      <c r="K26" s="434" t="str">
        <f>IF($I$19="","",AK26)</f>
        <v/>
      </c>
      <c r="L26" s="137" t="str">
        <f>IF(I19="","",1/G26)</f>
        <v/>
      </c>
      <c r="M26" s="586"/>
      <c r="N26" s="434" t="str">
        <f>IF($I$19="","",AN26)</f>
        <v/>
      </c>
      <c r="O26" s="547" t="str">
        <f>IF($I$19="","",INDEX('Fall 20 FIDC'!$I$2:$I$3806,MATCH($R$19,'Fall 20 FIDC'!$A$2:$A$3806,0)))</f>
        <v/>
      </c>
      <c r="P26" s="60"/>
      <c r="Q26" s="197"/>
      <c r="R26" s="190"/>
      <c r="S26" s="190"/>
      <c r="T26" s="471" t="s">
        <v>192</v>
      </c>
      <c r="U26" s="190"/>
      <c r="V26" s="190"/>
      <c r="W26" s="190"/>
      <c r="X26" s="200"/>
      <c r="Y26" s="191"/>
      <c r="Z26" s="191"/>
      <c r="AA26" s="191"/>
      <c r="AB26" s="483"/>
      <c r="AC26" s="487" t="s">
        <v>464</v>
      </c>
      <c r="AD26" s="548" t="e">
        <f>IF(AI19="","",AD22*AD24)</f>
        <v>#VALUE!</v>
      </c>
      <c r="AE26" s="826" t="s">
        <v>11081</v>
      </c>
      <c r="AF26" s="827"/>
      <c r="AG26" s="153"/>
      <c r="AH26" s="438" t="s">
        <v>143</v>
      </c>
      <c r="AI26" s="548" t="e">
        <f>IF(AI19="","",AD22/AG26)</f>
        <v>#VALUE!</v>
      </c>
      <c r="AK26" s="434" t="s">
        <v>142</v>
      </c>
      <c r="AL26" s="137" t="e">
        <f>IF(AI19="","",1/AG26)</f>
        <v>#DIV/0!</v>
      </c>
      <c r="AN26" s="434" t="s">
        <v>11080</v>
      </c>
      <c r="AO26" s="547" t="str">
        <f>IF($I$19="","",INDEX('Fall 20 FIDC'!$I$2:$I$3806,MATCH($R$19,'Fall 20 FIDC'!$A$2:$A$3806,0)))</f>
        <v/>
      </c>
      <c r="BA26" s="705"/>
      <c r="BB26" s="705"/>
      <c r="BC26" s="705"/>
      <c r="BD26" s="705"/>
      <c r="BE26" s="705"/>
      <c r="BF26" s="705"/>
      <c r="BG26" s="705"/>
      <c r="BH26" s="705"/>
      <c r="BI26" s="705"/>
      <c r="BJ26" s="705"/>
      <c r="BK26" s="705"/>
      <c r="BL26" s="705"/>
      <c r="BM26" s="705"/>
      <c r="BN26" s="705"/>
      <c r="BO26" s="705"/>
      <c r="BP26" s="705"/>
      <c r="BQ26" s="705"/>
      <c r="BR26" s="705"/>
      <c r="BS26" s="705"/>
      <c r="BT26" s="705"/>
      <c r="BU26" s="705"/>
      <c r="BV26" s="705"/>
      <c r="BW26" s="705"/>
      <c r="BX26" s="705"/>
      <c r="BY26" s="705"/>
      <c r="BZ26" s="705"/>
    </row>
    <row r="27" spans="1:78" s="8" customFormat="1" ht="15.75" customHeight="1" thickBot="1" x14ac:dyDescent="0.25">
      <c r="A27" s="58"/>
      <c r="B27" s="589"/>
      <c r="C27" s="590"/>
      <c r="D27" s="575"/>
      <c r="E27" s="851" t="str">
        <f>IF(I19="","",IF(M$20&lt;&gt;"",U5,""))</f>
        <v/>
      </c>
      <c r="F27" s="852"/>
      <c r="G27" s="853"/>
      <c r="H27" s="420"/>
      <c r="I27" s="420"/>
      <c r="J27" s="420"/>
      <c r="K27" s="420"/>
      <c r="L27" s="420"/>
      <c r="M27" s="420"/>
      <c r="N27" s="420"/>
      <c r="O27" s="440"/>
      <c r="P27" s="60"/>
      <c r="Q27" s="197"/>
      <c r="R27" s="182"/>
      <c r="S27" s="190"/>
      <c r="T27" s="190"/>
      <c r="U27" s="190"/>
      <c r="V27" s="190"/>
      <c r="W27" s="190"/>
      <c r="X27" s="184"/>
      <c r="Y27" s="191"/>
      <c r="Z27" s="191"/>
      <c r="AA27" s="191"/>
      <c r="AB27" s="527"/>
      <c r="AC27" s="528"/>
      <c r="AD27" s="256"/>
      <c r="AE27" s="801" t="str">
        <f>IF(AM$20&lt;&gt;"",AU5,"")</f>
        <v/>
      </c>
      <c r="AF27" s="802"/>
      <c r="AG27" s="803"/>
      <c r="AH27" s="420"/>
      <c r="AI27" s="420"/>
      <c r="AJ27" s="420"/>
      <c r="AK27" s="420"/>
      <c r="AL27" s="420"/>
      <c r="AM27" s="420"/>
      <c r="AN27" s="420"/>
      <c r="AO27" s="440"/>
      <c r="BA27" s="705"/>
      <c r="BB27" s="705"/>
      <c r="BC27" s="705"/>
      <c r="BD27" s="705"/>
      <c r="BE27" s="705"/>
      <c r="BF27" s="705"/>
      <c r="BG27" s="705"/>
      <c r="BH27" s="705"/>
      <c r="BI27" s="705"/>
      <c r="BJ27" s="705"/>
      <c r="BK27" s="705"/>
      <c r="BL27" s="705"/>
      <c r="BM27" s="705"/>
      <c r="BN27" s="705"/>
      <c r="BO27" s="705"/>
      <c r="BP27" s="705"/>
      <c r="BQ27" s="705"/>
      <c r="BR27" s="705"/>
      <c r="BS27" s="705"/>
      <c r="BT27" s="705"/>
      <c r="BU27" s="705"/>
      <c r="BV27" s="705"/>
      <c r="BW27" s="705"/>
      <c r="BX27" s="705"/>
      <c r="BY27" s="705"/>
      <c r="BZ27" s="705"/>
    </row>
    <row r="28" spans="1:78" ht="15" x14ac:dyDescent="0.2">
      <c r="A28" s="13"/>
      <c r="B28" s="421" t="str">
        <f t="shared" ref="B28:B31" si="3">IF($I$19="","",AB28)</f>
        <v/>
      </c>
      <c r="C28" s="69"/>
      <c r="D28" s="422" t="str">
        <f t="shared" ref="D28:D29" si="4">IF($I$19="","",AD28)</f>
        <v/>
      </c>
      <c r="E28" s="422" t="str">
        <f t="shared" ref="E28:E29" si="5">IF($I$19="","",AE28)</f>
        <v/>
      </c>
      <c r="F28" s="422" t="str">
        <f t="shared" ref="F28:F29" si="6">IF($I$19="","",AF28)</f>
        <v/>
      </c>
      <c r="G28" s="422" t="str">
        <f t="shared" ref="G28:G29" si="7">IF($I$19="","",AG28)</f>
        <v/>
      </c>
      <c r="H28" s="422" t="str">
        <f t="shared" ref="H28:H29" si="8">IF($I$19="","",AH28)</f>
        <v/>
      </c>
      <c r="I28" s="422" t="str">
        <f t="shared" ref="I28:I29" si="9">IF($I$19="","",AI28)</f>
        <v/>
      </c>
      <c r="J28" s="422" t="str">
        <f t="shared" ref="J28:J29" si="10">IF($I$19="","",AJ28)</f>
        <v/>
      </c>
      <c r="K28" s="422" t="str">
        <f t="shared" ref="K28:K29" si="11">IF($I$19="","",AK28)</f>
        <v/>
      </c>
      <c r="L28" s="422" t="str">
        <f t="shared" ref="L28:L29" si="12">IF($I$19="","",AL28)</f>
        <v/>
      </c>
      <c r="M28" s="422" t="str">
        <f t="shared" ref="M28:M29" si="13">IF($I$19="","",AM28)</f>
        <v/>
      </c>
      <c r="N28" s="422" t="str">
        <f t="shared" ref="N28:N29" si="14">IF($I$19="","",AN28)</f>
        <v/>
      </c>
      <c r="O28" s="441"/>
      <c r="P28" s="13"/>
      <c r="Q28" s="199"/>
      <c r="R28" s="182"/>
      <c r="S28" s="437"/>
      <c r="V28" s="182"/>
      <c r="W28" s="182"/>
      <c r="X28" s="184"/>
      <c r="Y28" s="183"/>
      <c r="Z28" s="183"/>
      <c r="AA28" s="183"/>
      <c r="AB28" s="421" t="s">
        <v>166</v>
      </c>
      <c r="AC28" s="69"/>
      <c r="AD28" s="422">
        <v>100</v>
      </c>
      <c r="AE28" s="422" t="s">
        <v>179</v>
      </c>
      <c r="AF28" s="422" t="s">
        <v>178</v>
      </c>
      <c r="AG28" s="422">
        <v>300</v>
      </c>
      <c r="AH28" s="422">
        <v>400</v>
      </c>
      <c r="AI28" s="422">
        <v>500</v>
      </c>
      <c r="AJ28" s="422">
        <v>600</v>
      </c>
      <c r="AK28" s="422">
        <v>700</v>
      </c>
      <c r="AL28" s="422">
        <v>800</v>
      </c>
      <c r="AM28" s="422">
        <v>900</v>
      </c>
      <c r="AN28" s="422" t="s">
        <v>128</v>
      </c>
      <c r="AO28" s="441"/>
    </row>
    <row r="29" spans="1:78" ht="13.5" thickBot="1" x14ac:dyDescent="0.25">
      <c r="A29" s="13"/>
      <c r="B29" s="423" t="str">
        <f t="shared" si="3"/>
        <v/>
      </c>
      <c r="C29" s="45"/>
      <c r="D29" s="424" t="str">
        <f t="shared" si="4"/>
        <v/>
      </c>
      <c r="E29" s="424" t="str">
        <f t="shared" si="5"/>
        <v/>
      </c>
      <c r="F29" s="424" t="str">
        <f t="shared" si="6"/>
        <v/>
      </c>
      <c r="G29" s="424" t="str">
        <f t="shared" si="7"/>
        <v/>
      </c>
      <c r="H29" s="424" t="str">
        <f t="shared" si="8"/>
        <v/>
      </c>
      <c r="I29" s="424" t="str">
        <f t="shared" si="9"/>
        <v/>
      </c>
      <c r="J29" s="424" t="str">
        <f t="shared" si="10"/>
        <v/>
      </c>
      <c r="K29" s="424" t="str">
        <f t="shared" si="11"/>
        <v/>
      </c>
      <c r="L29" s="424" t="str">
        <f t="shared" si="12"/>
        <v/>
      </c>
      <c r="M29" s="424" t="str">
        <f t="shared" si="13"/>
        <v/>
      </c>
      <c r="N29" s="424" t="str">
        <f t="shared" si="14"/>
        <v/>
      </c>
      <c r="O29" s="804" t="str">
        <f>IF(I19="","",IF(Q29,"",R29))</f>
        <v/>
      </c>
      <c r="P29" s="13"/>
      <c r="Q29" s="192" t="b">
        <f>OR(D22=0,N30=S29)</f>
        <v>0</v>
      </c>
      <c r="R29" s="570" t="s">
        <v>139</v>
      </c>
      <c r="S29" s="194">
        <v>1.0000000000000002</v>
      </c>
      <c r="V29" s="182"/>
      <c r="W29" s="182"/>
      <c r="X29" s="184"/>
      <c r="Y29" s="183"/>
      <c r="Z29" s="183"/>
      <c r="AA29" s="183"/>
      <c r="AB29" s="423" t="s">
        <v>137</v>
      </c>
      <c r="AC29" s="45"/>
      <c r="AD29" s="442" t="s">
        <v>8</v>
      </c>
      <c r="AE29" s="424" t="s">
        <v>177</v>
      </c>
      <c r="AF29" s="424" t="s">
        <v>131</v>
      </c>
      <c r="AG29" s="442" t="s">
        <v>9</v>
      </c>
      <c r="AH29" s="442" t="s">
        <v>127</v>
      </c>
      <c r="AI29" s="442" t="s">
        <v>135</v>
      </c>
      <c r="AJ29" s="442" t="s">
        <v>134</v>
      </c>
      <c r="AK29" s="442" t="s">
        <v>11</v>
      </c>
      <c r="AL29" s="442" t="s">
        <v>133</v>
      </c>
      <c r="AM29" s="442" t="s">
        <v>132</v>
      </c>
      <c r="AN29" s="424" t="s">
        <v>129</v>
      </c>
      <c r="AO29" s="804">
        <f>IF(AI19="","",IF(AQ29,"",AR29))</f>
        <v>0</v>
      </c>
    </row>
    <row r="30" spans="1:78" ht="13.5" thickBot="1" x14ac:dyDescent="0.25">
      <c r="A30" s="13"/>
      <c r="B30" s="423" t="str">
        <f t="shared" si="3"/>
        <v/>
      </c>
      <c r="C30" s="256" t="str">
        <f t="shared" ref="C30:C31" si="15">IF($I$19="","",AC30)</f>
        <v/>
      </c>
      <c r="D30" s="156"/>
      <c r="E30" s="156"/>
      <c r="F30" s="156"/>
      <c r="G30" s="156"/>
      <c r="H30" s="156"/>
      <c r="I30" s="156"/>
      <c r="J30" s="156"/>
      <c r="K30" s="156"/>
      <c r="L30" s="156"/>
      <c r="M30" s="156"/>
      <c r="N30" s="138" t="str">
        <f>IF(I19="","",SUM(D30:M30))</f>
        <v/>
      </c>
      <c r="O30" s="805"/>
      <c r="P30" s="13"/>
      <c r="S30" s="479"/>
      <c r="V30" s="182"/>
      <c r="W30" s="182"/>
      <c r="X30" s="184"/>
      <c r="Y30" s="183"/>
      <c r="Z30" s="183"/>
      <c r="AA30" s="183"/>
      <c r="AB30" s="423" t="s">
        <v>138</v>
      </c>
      <c r="AC30" s="256" t="s">
        <v>176</v>
      </c>
      <c r="AD30" s="155"/>
      <c r="AE30" s="155"/>
      <c r="AF30" s="155"/>
      <c r="AG30" s="155"/>
      <c r="AH30" s="155"/>
      <c r="AI30" s="155"/>
      <c r="AJ30" s="155"/>
      <c r="AK30" s="155"/>
      <c r="AL30" s="155"/>
      <c r="AM30" s="155"/>
      <c r="AN30" s="138">
        <f>IF(AI19="","",SUM(AD30:AM30))</f>
        <v>0</v>
      </c>
      <c r="AO30" s="805"/>
    </row>
    <row r="31" spans="1:78" ht="13.5" thickBot="1" x14ac:dyDescent="0.25">
      <c r="A31" s="13"/>
      <c r="B31" s="423" t="str">
        <f t="shared" si="3"/>
        <v/>
      </c>
      <c r="C31" s="679" t="str">
        <f t="shared" si="15"/>
        <v/>
      </c>
      <c r="D31" s="135" t="str">
        <f t="shared" ref="D31:M31" si="16">IF($I19="","",$I26*D30)</f>
        <v/>
      </c>
      <c r="E31" s="135" t="str">
        <f t="shared" si="16"/>
        <v/>
      </c>
      <c r="F31" s="135" t="str">
        <f t="shared" si="16"/>
        <v/>
      </c>
      <c r="G31" s="135" t="str">
        <f t="shared" si="16"/>
        <v/>
      </c>
      <c r="H31" s="135" t="str">
        <f t="shared" si="16"/>
        <v/>
      </c>
      <c r="I31" s="135" t="str">
        <f t="shared" si="16"/>
        <v/>
      </c>
      <c r="J31" s="135" t="str">
        <f t="shared" si="16"/>
        <v/>
      </c>
      <c r="K31" s="135" t="str">
        <f t="shared" si="16"/>
        <v/>
      </c>
      <c r="L31" s="135" t="str">
        <f t="shared" si="16"/>
        <v/>
      </c>
      <c r="M31" s="135" t="str">
        <f t="shared" si="16"/>
        <v/>
      </c>
      <c r="N31" s="135" t="str">
        <f>IF(I19="","",SUM(D31:M31))</f>
        <v/>
      </c>
      <c r="O31" s="805"/>
      <c r="P31" s="13"/>
      <c r="S31" s="182"/>
      <c r="T31" s="182"/>
      <c r="U31" s="182"/>
      <c r="V31" s="182"/>
      <c r="W31" s="182"/>
      <c r="X31" s="184"/>
      <c r="Y31" s="183"/>
      <c r="Z31" s="183"/>
      <c r="AA31" s="183"/>
      <c r="AB31" s="443" t="s">
        <v>136</v>
      </c>
      <c r="AC31" s="444" t="s">
        <v>129</v>
      </c>
      <c r="AD31" s="135" t="str">
        <f t="shared" ref="AD31:AM31" si="17">IF($I19="","",$I26*AD30)</f>
        <v/>
      </c>
      <c r="AE31" s="135" t="str">
        <f t="shared" si="17"/>
        <v/>
      </c>
      <c r="AF31" s="135" t="str">
        <f t="shared" si="17"/>
        <v/>
      </c>
      <c r="AG31" s="135" t="str">
        <f t="shared" si="17"/>
        <v/>
      </c>
      <c r="AH31" s="135" t="str">
        <f t="shared" si="17"/>
        <v/>
      </c>
      <c r="AI31" s="135" t="str">
        <f t="shared" si="17"/>
        <v/>
      </c>
      <c r="AJ31" s="135" t="str">
        <f t="shared" si="17"/>
        <v/>
      </c>
      <c r="AK31" s="135" t="str">
        <f t="shared" si="17"/>
        <v/>
      </c>
      <c r="AL31" s="135" t="str">
        <f t="shared" si="17"/>
        <v/>
      </c>
      <c r="AM31" s="135" t="str">
        <f t="shared" si="17"/>
        <v/>
      </c>
      <c r="AN31" s="135">
        <f>IF(AI19="","",SUM(AD31:AM31))</f>
        <v>0</v>
      </c>
      <c r="AO31" s="806"/>
    </row>
    <row r="32" spans="1:78" ht="4.5" customHeight="1" x14ac:dyDescent="0.2">
      <c r="A32" s="7"/>
      <c r="B32" s="435"/>
      <c r="C32" s="45"/>
      <c r="D32" s="70"/>
      <c r="E32" s="71"/>
      <c r="F32" s="71"/>
      <c r="G32" s="71"/>
      <c r="H32" s="71"/>
      <c r="I32" s="71"/>
      <c r="J32" s="71"/>
      <c r="K32" s="71"/>
      <c r="L32" s="71"/>
      <c r="M32" s="71"/>
      <c r="N32" s="71"/>
      <c r="O32" s="678"/>
      <c r="P32" s="13"/>
      <c r="Q32" s="570"/>
      <c r="R32" s="201"/>
      <c r="S32" s="182"/>
      <c r="T32" s="182"/>
      <c r="U32" s="182"/>
      <c r="V32" s="182"/>
      <c r="W32" s="182"/>
      <c r="X32" s="184"/>
      <c r="Y32" s="183"/>
      <c r="Z32" s="183"/>
      <c r="AA32" s="183"/>
      <c r="AB32" s="68"/>
      <c r="AC32" s="69"/>
      <c r="AD32" s="70"/>
      <c r="AE32" s="71"/>
      <c r="AF32" s="71"/>
      <c r="AG32" s="71"/>
      <c r="AH32" s="71"/>
      <c r="AI32" s="71"/>
      <c r="AJ32" s="71"/>
      <c r="AK32" s="71"/>
      <c r="AL32" s="71"/>
      <c r="AM32" s="71"/>
      <c r="AN32" s="71"/>
      <c r="AO32" s="72"/>
    </row>
    <row r="33" spans="1:41" ht="17.25" customHeight="1" thickBot="1" x14ac:dyDescent="0.25">
      <c r="A33" s="13"/>
      <c r="B33" s="846" t="str">
        <f t="shared" ref="B33:O33" si="18">IF($I$19="","",AB33)</f>
        <v/>
      </c>
      <c r="C33" s="861" t="str">
        <f t="shared" si="18"/>
        <v/>
      </c>
      <c r="D33" s="861" t="str">
        <f t="shared" si="18"/>
        <v/>
      </c>
      <c r="E33" s="861" t="str">
        <f t="shared" si="18"/>
        <v/>
      </c>
      <c r="F33" s="861" t="str">
        <f t="shared" si="18"/>
        <v/>
      </c>
      <c r="G33" s="861" t="str">
        <f t="shared" si="18"/>
        <v/>
      </c>
      <c r="H33" s="861" t="str">
        <f t="shared" si="18"/>
        <v/>
      </c>
      <c r="I33" s="861" t="str">
        <f t="shared" si="18"/>
        <v/>
      </c>
      <c r="J33" s="861" t="str">
        <f t="shared" si="18"/>
        <v/>
      </c>
      <c r="K33" s="861" t="str">
        <f t="shared" si="18"/>
        <v/>
      </c>
      <c r="L33" s="861" t="str">
        <f t="shared" si="18"/>
        <v/>
      </c>
      <c r="M33" s="861" t="str">
        <f t="shared" si="18"/>
        <v/>
      </c>
      <c r="N33" s="861" t="str">
        <f t="shared" si="18"/>
        <v/>
      </c>
      <c r="O33" s="862" t="str">
        <f t="shared" si="18"/>
        <v/>
      </c>
      <c r="P33" s="13"/>
      <c r="Q33" s="570"/>
      <c r="R33" s="201"/>
      <c r="S33" s="182"/>
      <c r="T33" s="182"/>
      <c r="U33" s="182"/>
      <c r="V33" s="182"/>
      <c r="W33" s="182"/>
      <c r="X33" s="184"/>
      <c r="Y33" s="183"/>
      <c r="Z33" s="183"/>
      <c r="AA33" s="183"/>
      <c r="AB33" s="807" t="s">
        <v>11078</v>
      </c>
      <c r="AC33" s="808"/>
      <c r="AD33" s="808"/>
      <c r="AE33" s="808"/>
      <c r="AF33" s="808"/>
      <c r="AG33" s="808"/>
      <c r="AH33" s="808"/>
      <c r="AI33" s="808"/>
      <c r="AJ33" s="808"/>
      <c r="AK33" s="808"/>
      <c r="AL33" s="808"/>
      <c r="AM33" s="808"/>
      <c r="AN33" s="808"/>
      <c r="AO33" s="809"/>
    </row>
    <row r="34" spans="1:41" ht="69.75" customHeight="1" thickBot="1" x14ac:dyDescent="0.25">
      <c r="A34" s="13"/>
      <c r="B34" s="810"/>
      <c r="C34" s="811"/>
      <c r="D34" s="811"/>
      <c r="E34" s="811"/>
      <c r="F34" s="811"/>
      <c r="G34" s="811"/>
      <c r="H34" s="811"/>
      <c r="I34" s="811"/>
      <c r="J34" s="811"/>
      <c r="K34" s="811"/>
      <c r="L34" s="811"/>
      <c r="M34" s="811"/>
      <c r="N34" s="811"/>
      <c r="O34" s="812"/>
      <c r="P34" s="13"/>
      <c r="Q34" s="484"/>
      <c r="R34" s="182"/>
      <c r="S34" s="182"/>
      <c r="T34" s="182"/>
      <c r="U34" s="182"/>
      <c r="V34" s="182"/>
      <c r="W34" s="182"/>
      <c r="X34" s="184"/>
      <c r="Y34" s="183"/>
      <c r="Z34" s="183"/>
      <c r="AA34" s="183"/>
      <c r="AB34" s="810"/>
      <c r="AC34" s="811"/>
      <c r="AD34" s="811"/>
      <c r="AE34" s="811"/>
      <c r="AF34" s="811"/>
      <c r="AG34" s="811"/>
      <c r="AH34" s="811"/>
      <c r="AI34" s="811"/>
      <c r="AJ34" s="811"/>
      <c r="AK34" s="811"/>
      <c r="AL34" s="811"/>
      <c r="AM34" s="811"/>
      <c r="AN34" s="811"/>
      <c r="AO34" s="812"/>
    </row>
    <row r="35" spans="1:41" ht="24" customHeight="1" thickBot="1" x14ac:dyDescent="0.25">
      <c r="A35" s="45"/>
      <c r="B35" s="256"/>
      <c r="C35" s="45"/>
      <c r="D35" s="45"/>
      <c r="E35" s="45"/>
      <c r="F35" s="45"/>
      <c r="G35" s="45"/>
      <c r="H35" s="45"/>
      <c r="I35" s="45"/>
      <c r="J35" s="45"/>
      <c r="K35" s="45"/>
      <c r="L35" s="45"/>
      <c r="M35" s="45"/>
      <c r="N35" s="45"/>
      <c r="O35" s="45"/>
      <c r="P35" s="13"/>
      <c r="Q35" s="192"/>
      <c r="R35" s="182"/>
      <c r="S35" s="182"/>
      <c r="T35" s="182"/>
      <c r="U35" s="182"/>
      <c r="V35" s="182"/>
      <c r="W35" s="182"/>
      <c r="X35" s="184"/>
      <c r="Y35" s="183"/>
      <c r="Z35" s="183"/>
      <c r="AA35" s="183"/>
      <c r="AB35" s="256"/>
      <c r="AC35" s="45"/>
      <c r="AD35" s="45"/>
      <c r="AE35" s="45"/>
      <c r="AF35" s="45"/>
      <c r="AG35" s="45"/>
      <c r="AH35" s="45"/>
      <c r="AI35" s="45"/>
      <c r="AJ35" s="45"/>
      <c r="AK35" s="45"/>
      <c r="AL35" s="45"/>
      <c r="AM35" s="45"/>
      <c r="AN35" s="45"/>
      <c r="AO35" s="45"/>
    </row>
    <row r="36" spans="1:41" ht="17.25" customHeight="1" thickBot="1" x14ac:dyDescent="0.25">
      <c r="A36" s="45"/>
      <c r="B36" s="472" t="s">
        <v>520</v>
      </c>
      <c r="C36" s="473"/>
      <c r="D36" s="474"/>
      <c r="E36" s="400"/>
      <c r="F36" s="816" t="s">
        <v>11085</v>
      </c>
      <c r="G36" s="855"/>
      <c r="H36" s="855"/>
      <c r="I36" s="849"/>
      <c r="J36" s="581"/>
      <c r="K36" s="551" t="str">
        <f>IF($I$36="","",AL36)</f>
        <v/>
      </c>
      <c r="L36" s="813" t="str">
        <f>IF($I$36="","",INDEX('Fall 20 FIDC'!$F$2:$F$3806,MATCH($R$36,'Fall 20 FIDC'!$A$2:$A$3806,0)))</f>
        <v/>
      </c>
      <c r="M36" s="814"/>
      <c r="N36" s="814"/>
      <c r="O36" s="815"/>
      <c r="P36" s="13"/>
      <c r="Q36" s="192"/>
      <c r="R36" s="546" t="str">
        <f>CONCATENATE(E2,"_",I36)</f>
        <v>_</v>
      </c>
      <c r="S36" s="182"/>
      <c r="T36" s="182"/>
      <c r="U36" s="182"/>
      <c r="V36" s="182"/>
      <c r="W36" s="182"/>
      <c r="X36" s="184"/>
      <c r="Y36" s="183"/>
      <c r="Z36" s="183"/>
      <c r="AA36" s="183"/>
      <c r="AB36" s="472" t="s">
        <v>520</v>
      </c>
      <c r="AC36" s="473"/>
      <c r="AD36" s="474"/>
      <c r="AE36" s="285"/>
      <c r="AF36" s="816" t="s">
        <v>11085</v>
      </c>
      <c r="AG36" s="817"/>
      <c r="AH36" s="817"/>
      <c r="AI36" s="819" t="s">
        <v>1089</v>
      </c>
      <c r="AJ36" s="567"/>
      <c r="AK36" s="568"/>
      <c r="AL36" s="551" t="s">
        <v>11092</v>
      </c>
      <c r="AM36" s="821" t="str">
        <f>IF($I$36="","",INDEX('Fall 20 FIDC'!$F$2:$F$3806,MATCH($R$36,'Fall 20 FIDC'!$A$2:$A$3806,0)))</f>
        <v/>
      </c>
      <c r="AN36" s="822"/>
      <c r="AO36" s="822"/>
    </row>
    <row r="37" spans="1:41" ht="14.25" customHeight="1" thickBot="1" x14ac:dyDescent="0.25">
      <c r="A37" s="45"/>
      <c r="B37" s="525" t="s">
        <v>11084</v>
      </c>
      <c r="C37" s="266"/>
      <c r="D37" s="524"/>
      <c r="E37" s="45"/>
      <c r="F37" s="856"/>
      <c r="G37" s="856"/>
      <c r="H37" s="856"/>
      <c r="I37" s="854"/>
      <c r="J37" s="435"/>
      <c r="K37" s="45"/>
      <c r="L37" s="485" t="str">
        <f>IF($I$36="","",AL37)</f>
        <v/>
      </c>
      <c r="M37" s="823"/>
      <c r="N37" s="858"/>
      <c r="O37" s="859"/>
      <c r="P37" s="13"/>
      <c r="Q37" s="192"/>
      <c r="R37" s="182"/>
      <c r="S37" s="182"/>
      <c r="T37" s="182"/>
      <c r="U37" s="182"/>
      <c r="V37" s="182"/>
      <c r="W37" s="182"/>
      <c r="X37" s="184"/>
      <c r="Y37" s="183"/>
      <c r="Z37" s="183"/>
      <c r="AA37" s="183"/>
      <c r="AB37" s="526" t="s">
        <v>11084</v>
      </c>
      <c r="AC37" s="266"/>
      <c r="AD37" s="524"/>
      <c r="AE37" s="39"/>
      <c r="AF37" s="818"/>
      <c r="AG37" s="818"/>
      <c r="AH37" s="818"/>
      <c r="AI37" s="820"/>
      <c r="AJ37" s="569"/>
      <c r="AK37" s="39"/>
      <c r="AL37" s="485" t="s">
        <v>190</v>
      </c>
      <c r="AM37" s="823"/>
      <c r="AN37" s="824"/>
      <c r="AO37" s="825"/>
    </row>
    <row r="38" spans="1:41" ht="3" customHeight="1" thickBot="1" x14ac:dyDescent="0.25">
      <c r="A38" s="45"/>
      <c r="B38" s="526"/>
      <c r="C38" s="266"/>
      <c r="D38" s="524"/>
      <c r="E38" s="45"/>
      <c r="F38" s="582"/>
      <c r="G38" s="582"/>
      <c r="H38" s="582"/>
      <c r="I38" s="57"/>
      <c r="J38" s="17"/>
      <c r="K38" s="17"/>
      <c r="L38" s="434"/>
      <c r="M38" s="583"/>
      <c r="N38" s="47"/>
      <c r="O38" s="584"/>
      <c r="P38" s="13"/>
      <c r="Q38" s="192"/>
      <c r="R38" s="182"/>
      <c r="S38" s="182"/>
      <c r="T38" s="182"/>
      <c r="U38" s="182"/>
      <c r="V38" s="182"/>
      <c r="W38" s="182"/>
      <c r="X38" s="184"/>
      <c r="Y38" s="183"/>
      <c r="Z38" s="183"/>
      <c r="AA38" s="183"/>
      <c r="AB38" s="526"/>
      <c r="AC38" s="266"/>
      <c r="AD38" s="524"/>
      <c r="AE38" s="39"/>
      <c r="AF38" s="564"/>
      <c r="AG38" s="564"/>
      <c r="AH38" s="564"/>
      <c r="AI38" s="459"/>
      <c r="AJ38" s="247"/>
      <c r="AK38" s="247"/>
      <c r="AL38" s="434"/>
      <c r="AM38" s="566"/>
      <c r="AN38" s="565"/>
      <c r="AO38" s="515"/>
    </row>
    <row r="39" spans="1:41" ht="17.25" customHeight="1" thickBot="1" x14ac:dyDescent="0.25">
      <c r="A39" s="45"/>
      <c r="B39" s="375"/>
      <c r="C39" s="476" t="str">
        <f t="shared" ref="C39:C43" si="19">IF($I$36="","",AC39)</f>
        <v/>
      </c>
      <c r="D39" s="548" t="str">
        <f>IF($I$36="","",INDEX('Fall 20 FIDC'!$G$2:$G$3806,MATCH($R$36,'Fall 20 FIDC'!$A$2:$A$3806,0)))</f>
        <v/>
      </c>
      <c r="E39" s="433"/>
      <c r="F39" s="433"/>
      <c r="G39" s="433"/>
      <c r="H39" s="420"/>
      <c r="I39" s="585"/>
      <c r="J39" s="585"/>
      <c r="K39" s="434" t="str">
        <f t="shared" ref="K39:K43" si="20">IF($I$36="","",AK39)</f>
        <v/>
      </c>
      <c r="L39" s="547" t="str">
        <f>IF($I$36="","",INDEX('Fall 20 FIDC'!$M$2:$M$3806,MATCH($R$36,'Fall 20 FIDC'!$A$2:$A$3806,0)))</f>
        <v/>
      </c>
      <c r="M39" s="586"/>
      <c r="N39" s="434" t="str">
        <f t="shared" ref="N39:N43" si="21">IF($I$36="","",AN39)</f>
        <v/>
      </c>
      <c r="O39" s="547" t="str">
        <f>IF($I$36="","",INDEX('Fall 20 FIDC'!$H$2:$H$3806,MATCH($R$36,'Fall 20 FIDC'!$A$2:$A$3806,0)))</f>
        <v/>
      </c>
      <c r="P39" s="13"/>
      <c r="Q39" s="192"/>
      <c r="R39" s="182"/>
      <c r="S39" s="182"/>
      <c r="T39" s="182"/>
      <c r="U39" s="182"/>
      <c r="V39" s="182"/>
      <c r="W39" s="182"/>
      <c r="X39" s="184"/>
      <c r="Y39" s="183"/>
      <c r="Z39" s="183"/>
      <c r="AA39" s="183"/>
      <c r="AB39" s="482"/>
      <c r="AC39" s="456" t="s">
        <v>462</v>
      </c>
      <c r="AD39" s="548" t="str">
        <f>IF($I$36="","",INDEX('Fall 20 FIDC'!$G$2:$G$3806,MATCH($R$36,'Fall 20 FIDC'!$A$2:$A$3806,0)))</f>
        <v/>
      </c>
      <c r="AE39" s="433"/>
      <c r="AF39" s="433"/>
      <c r="AG39" s="433"/>
      <c r="AH39" s="479"/>
      <c r="AI39" s="475"/>
      <c r="AJ39" s="475"/>
      <c r="AK39" s="434" t="s">
        <v>534</v>
      </c>
      <c r="AL39" s="547" t="str">
        <f>IF($I$36="","",INDEX('Fall 20 FIDC'!$M$2:$M$3806,MATCH($R$36,'Fall 20 FIDC'!$A$2:$A$3806,0)))</f>
        <v/>
      </c>
      <c r="AM39" s="8"/>
      <c r="AN39" s="434" t="s">
        <v>11074</v>
      </c>
      <c r="AO39" s="547" t="str">
        <f>IF($I$36="","",INDEX('Fall 20 FIDC'!$H$2:$H$3806,MATCH($R$36,'Fall 20 FIDC'!$A$2:$A$3806,0)))</f>
        <v/>
      </c>
    </row>
    <row r="40" spans="1:41" ht="3.75" customHeight="1" thickBot="1" x14ac:dyDescent="0.25">
      <c r="A40" s="45"/>
      <c r="B40" s="435"/>
      <c r="C40" s="438"/>
      <c r="D40" s="549"/>
      <c r="E40" s="45"/>
      <c r="F40" s="45"/>
      <c r="G40" s="45"/>
      <c r="H40" s="45"/>
      <c r="I40" s="45"/>
      <c r="J40" s="45"/>
      <c r="K40" s="45" t="str">
        <f t="shared" si="20"/>
        <v/>
      </c>
      <c r="L40" s="45"/>
      <c r="M40" s="45"/>
      <c r="N40" s="45" t="str">
        <f t="shared" si="21"/>
        <v/>
      </c>
      <c r="O40" s="478"/>
      <c r="P40" s="13"/>
      <c r="Q40" s="192"/>
      <c r="R40" s="182"/>
      <c r="S40" s="182"/>
      <c r="T40" s="182"/>
      <c r="U40" s="182"/>
      <c r="V40" s="182"/>
      <c r="W40" s="182"/>
      <c r="X40" s="184"/>
      <c r="Y40" s="183"/>
      <c r="Z40" s="183"/>
      <c r="AA40" s="183"/>
      <c r="AB40" s="435"/>
      <c r="AC40" s="438"/>
      <c r="AD40" s="549"/>
      <c r="AE40" s="45"/>
      <c r="AF40" s="45"/>
      <c r="AG40" s="45"/>
      <c r="AH40" s="45"/>
      <c r="AI40" s="45"/>
      <c r="AJ40" s="45"/>
      <c r="AK40" s="45"/>
      <c r="AL40" s="45"/>
      <c r="AM40" s="45"/>
      <c r="AN40" s="45"/>
      <c r="AO40" s="478"/>
    </row>
    <row r="41" spans="1:41" ht="15.75" customHeight="1" thickBot="1" x14ac:dyDescent="0.25">
      <c r="A41" s="45"/>
      <c r="B41" s="435"/>
      <c r="C41" s="476" t="str">
        <f t="shared" si="19"/>
        <v/>
      </c>
      <c r="D41" s="550">
        <v>1</v>
      </c>
      <c r="E41" s="591" t="str">
        <f>IF($I$36="","",AE41)</f>
        <v/>
      </c>
      <c r="F41" s="45"/>
      <c r="G41" s="486"/>
      <c r="H41" s="588"/>
      <c r="I41" s="17"/>
      <c r="J41" s="17"/>
      <c r="K41" s="434" t="str">
        <f t="shared" si="20"/>
        <v/>
      </c>
      <c r="L41" s="547" t="str">
        <f>IF($I$36="","",INDEX('Fall 20 FIDC'!$J$2:$J$3806,MATCH($R$36,'Fall 20 FIDC'!$A$2:$A$3806,0)))</f>
        <v/>
      </c>
      <c r="M41" s="5"/>
      <c r="N41" s="434" t="str">
        <f t="shared" si="21"/>
        <v/>
      </c>
      <c r="O41" s="161"/>
      <c r="P41" s="13"/>
      <c r="Q41" s="197"/>
      <c r="R41" s="197"/>
      <c r="S41" s="199"/>
      <c r="T41" s="182"/>
      <c r="U41" s="182"/>
      <c r="V41" s="182"/>
      <c r="W41" s="182"/>
      <c r="X41" s="184"/>
      <c r="Y41" s="183"/>
      <c r="Z41" s="183"/>
      <c r="AA41" s="183"/>
      <c r="AB41" s="435"/>
      <c r="AC41" s="456" t="s">
        <v>465</v>
      </c>
      <c r="AD41" s="550">
        <v>1</v>
      </c>
      <c r="AE41" s="571" t="s">
        <v>11082</v>
      </c>
      <c r="AF41" s="45"/>
      <c r="AG41" s="486"/>
      <c r="AH41" s="477"/>
      <c r="AI41" s="247"/>
      <c r="AJ41" s="247"/>
      <c r="AK41" s="434" t="s">
        <v>535</v>
      </c>
      <c r="AL41" s="547" t="str">
        <f>IF($I$36="","",INDEX('Fall 20 FIDC'!$J$2:$J$3806,MATCH($R$36,'Fall 20 FIDC'!$A$2:$A$3806,0)))</f>
        <v/>
      </c>
      <c r="AN41" s="434" t="s">
        <v>144</v>
      </c>
      <c r="AO41" s="161"/>
    </row>
    <row r="42" spans="1:41" ht="3.75" customHeight="1" thickBot="1" x14ac:dyDescent="0.25">
      <c r="A42" s="45"/>
      <c r="B42" s="480"/>
      <c r="C42" s="481"/>
      <c r="D42" s="549"/>
      <c r="E42" s="45"/>
      <c r="F42" s="45"/>
      <c r="G42" s="45"/>
      <c r="H42" s="45"/>
      <c r="I42" s="45"/>
      <c r="J42" s="45"/>
      <c r="K42" s="45" t="str">
        <f t="shared" si="20"/>
        <v/>
      </c>
      <c r="L42" s="45"/>
      <c r="M42" s="45"/>
      <c r="N42" s="45" t="str">
        <f t="shared" si="21"/>
        <v/>
      </c>
      <c r="O42" s="478"/>
      <c r="P42" s="13"/>
      <c r="Q42" s="192"/>
      <c r="R42" s="182"/>
      <c r="S42" s="182"/>
      <c r="T42" s="182"/>
      <c r="U42" s="182"/>
      <c r="V42" s="182"/>
      <c r="W42" s="182"/>
      <c r="X42" s="184"/>
      <c r="Y42" s="183"/>
      <c r="Z42" s="183"/>
      <c r="AA42" s="183"/>
      <c r="AB42" s="480"/>
      <c r="AC42" s="481"/>
      <c r="AD42" s="549"/>
      <c r="AE42" s="45"/>
      <c r="AF42" s="45"/>
      <c r="AG42" s="45"/>
      <c r="AH42" s="45"/>
      <c r="AI42" s="45"/>
      <c r="AJ42" s="45"/>
      <c r="AK42" s="45"/>
      <c r="AL42" s="45"/>
      <c r="AM42" s="45"/>
      <c r="AN42" s="45"/>
      <c r="AO42" s="478"/>
    </row>
    <row r="43" spans="1:41" ht="15.75" customHeight="1" thickBot="1" x14ac:dyDescent="0.25">
      <c r="A43" s="45"/>
      <c r="B43" s="483"/>
      <c r="C43" s="438" t="str">
        <f t="shared" si="19"/>
        <v/>
      </c>
      <c r="D43" s="548" t="str">
        <f>IF(I36="","",D39*D41)</f>
        <v/>
      </c>
      <c r="E43" s="826" t="str">
        <f t="shared" ref="E43:F43" si="22">IF($I$36="","",AE43)</f>
        <v/>
      </c>
      <c r="F43" s="857" t="str">
        <f t="shared" si="22"/>
        <v/>
      </c>
      <c r="G43" s="153"/>
      <c r="H43" s="438" t="str">
        <f>IF($I$36="","",AH43)</f>
        <v/>
      </c>
      <c r="I43" s="548" t="str">
        <f>IF(I36="","",D39/G43)</f>
        <v/>
      </c>
      <c r="J43" s="586"/>
      <c r="K43" s="434" t="str">
        <f t="shared" si="20"/>
        <v/>
      </c>
      <c r="L43" s="137" t="str">
        <f>IF(I36="","",1/G43)</f>
        <v/>
      </c>
      <c r="M43" s="586"/>
      <c r="N43" s="434" t="str">
        <f t="shared" si="21"/>
        <v/>
      </c>
      <c r="O43" s="547" t="str">
        <f>IF($I$36="","",INDEX('Fall 20 FIDC'!$I$2:$I$3806,MATCH($R$36,'Fall 20 FIDC'!$A$2:$A$3806,0)))</f>
        <v/>
      </c>
      <c r="P43" s="13"/>
      <c r="Q43" s="192"/>
      <c r="R43" s="182"/>
      <c r="S43" s="182"/>
      <c r="T43" s="182"/>
      <c r="U43" s="182"/>
      <c r="V43" s="182"/>
      <c r="W43" s="182"/>
      <c r="X43" s="184"/>
      <c r="Y43" s="183"/>
      <c r="Z43" s="183"/>
      <c r="AA43" s="183"/>
      <c r="AB43" s="483"/>
      <c r="AC43" s="487" t="s">
        <v>464</v>
      </c>
      <c r="AD43" s="548" t="e">
        <f>IF(AI36="","",AD39*AD41)</f>
        <v>#VALUE!</v>
      </c>
      <c r="AE43" s="826" t="s">
        <v>11081</v>
      </c>
      <c r="AF43" s="827"/>
      <c r="AG43" s="153"/>
      <c r="AH43" s="438" t="s">
        <v>143</v>
      </c>
      <c r="AI43" s="548" t="e">
        <f>IF(AI36="","",AD39/AG43)</f>
        <v>#VALUE!</v>
      </c>
      <c r="AJ43" s="8"/>
      <c r="AK43" s="434" t="s">
        <v>142</v>
      </c>
      <c r="AL43" s="137" t="e">
        <f>IF(AI36="","",1/AG43)</f>
        <v>#DIV/0!</v>
      </c>
      <c r="AM43" s="8"/>
      <c r="AN43" s="434" t="s">
        <v>11080</v>
      </c>
      <c r="AO43" s="547" t="str">
        <f>IF($I$36="","",INDEX('Fall 20 FIDC'!$I$2:$I$3806,MATCH($R$36,'Fall 20 FIDC'!$A$2:$A$3806,0)))</f>
        <v/>
      </c>
    </row>
    <row r="44" spans="1:41" ht="13.5" customHeight="1" x14ac:dyDescent="0.2">
      <c r="A44" s="45"/>
      <c r="B44" s="589"/>
      <c r="C44" s="590"/>
      <c r="D44" s="575"/>
      <c r="E44" s="851" t="str">
        <f>IF(I36="","",IF(M$37&lt;&gt;"",U6,""))</f>
        <v/>
      </c>
      <c r="F44" s="852"/>
      <c r="G44" s="853"/>
      <c r="H44" s="420"/>
      <c r="I44" s="420"/>
      <c r="J44" s="420"/>
      <c r="K44" s="420"/>
      <c r="L44" s="420"/>
      <c r="M44" s="420"/>
      <c r="N44" s="420"/>
      <c r="O44" s="440"/>
      <c r="P44" s="13"/>
      <c r="Q44" s="192"/>
      <c r="R44" s="182"/>
      <c r="S44" s="182"/>
      <c r="T44" s="182"/>
      <c r="U44" s="182"/>
      <c r="V44" s="182"/>
      <c r="W44" s="182"/>
      <c r="X44" s="184"/>
      <c r="Y44" s="183"/>
      <c r="Z44" s="183"/>
      <c r="AA44" s="183"/>
      <c r="AB44" s="527"/>
      <c r="AC44" s="528"/>
      <c r="AD44" s="575"/>
      <c r="AE44" s="830" t="str">
        <f>IF(AM$37&lt;&gt;"",AU6,"")</f>
        <v/>
      </c>
      <c r="AF44" s="831"/>
      <c r="AG44" s="832"/>
      <c r="AH44" s="420"/>
      <c r="AI44" s="420"/>
      <c r="AJ44" s="420"/>
      <c r="AK44" s="420"/>
      <c r="AL44" s="420"/>
      <c r="AM44" s="420"/>
      <c r="AN44" s="420"/>
      <c r="AO44" s="440"/>
    </row>
    <row r="45" spans="1:41" ht="15" customHeight="1" x14ac:dyDescent="0.2">
      <c r="A45" s="45"/>
      <c r="B45" s="421" t="str">
        <f t="shared" ref="B45:B48" si="23">IF($I$36="","",AB45)</f>
        <v/>
      </c>
      <c r="C45" s="69"/>
      <c r="D45" s="422" t="str">
        <f t="shared" ref="D45:D46" si="24">IF($I$36="","",AD45)</f>
        <v/>
      </c>
      <c r="E45" s="422" t="str">
        <f t="shared" ref="E45:E46" si="25">IF($I$36="","",AE45)</f>
        <v/>
      </c>
      <c r="F45" s="422" t="str">
        <f t="shared" ref="F45:F46" si="26">IF($I$36="","",AF45)</f>
        <v/>
      </c>
      <c r="G45" s="422" t="str">
        <f t="shared" ref="G45:G46" si="27">IF($I$36="","",AG45)</f>
        <v/>
      </c>
      <c r="H45" s="422" t="str">
        <f t="shared" ref="H45:H46" si="28">IF($I$36="","",AH45)</f>
        <v/>
      </c>
      <c r="I45" s="422" t="str">
        <f t="shared" ref="I45:I46" si="29">IF($I$36="","",AI45)</f>
        <v/>
      </c>
      <c r="J45" s="422" t="str">
        <f t="shared" ref="J45:J46" si="30">IF($I$36="","",AJ45)</f>
        <v/>
      </c>
      <c r="K45" s="422" t="str">
        <f t="shared" ref="K45:K46" si="31">IF($I$36="","",AK45)</f>
        <v/>
      </c>
      <c r="L45" s="422" t="str">
        <f t="shared" ref="L45:L46" si="32">IF($I$36="","",AL45)</f>
        <v/>
      </c>
      <c r="M45" s="422" t="str">
        <f t="shared" ref="M45:M46" si="33">IF($I$36="","",AM45)</f>
        <v/>
      </c>
      <c r="N45" s="422" t="str">
        <f t="shared" ref="N45:N46" si="34">IF($I$36="","",AN45)</f>
        <v/>
      </c>
      <c r="O45" s="441"/>
      <c r="P45" s="13"/>
      <c r="Q45" s="192"/>
      <c r="R45" s="182"/>
      <c r="S45" s="182"/>
      <c r="T45" s="182"/>
      <c r="U45" s="182"/>
      <c r="V45" s="182"/>
      <c r="W45" s="182"/>
      <c r="X45" s="184"/>
      <c r="Y45" s="183"/>
      <c r="Z45" s="183"/>
      <c r="AA45" s="183"/>
      <c r="AB45" s="421" t="s">
        <v>166</v>
      </c>
      <c r="AC45" s="69"/>
      <c r="AD45" s="422">
        <v>100</v>
      </c>
      <c r="AE45" s="422" t="s">
        <v>179</v>
      </c>
      <c r="AF45" s="422" t="s">
        <v>178</v>
      </c>
      <c r="AG45" s="422">
        <v>300</v>
      </c>
      <c r="AH45" s="422">
        <v>400</v>
      </c>
      <c r="AI45" s="422">
        <v>500</v>
      </c>
      <c r="AJ45" s="422">
        <v>600</v>
      </c>
      <c r="AK45" s="422">
        <v>700</v>
      </c>
      <c r="AL45" s="422">
        <v>800</v>
      </c>
      <c r="AM45" s="422">
        <v>900</v>
      </c>
      <c r="AN45" s="422" t="s">
        <v>128</v>
      </c>
      <c r="AO45" s="441"/>
    </row>
    <row r="46" spans="1:41" ht="15" customHeight="1" thickBot="1" x14ac:dyDescent="0.25">
      <c r="A46" s="45"/>
      <c r="B46" s="423" t="str">
        <f t="shared" si="23"/>
        <v/>
      </c>
      <c r="C46" s="45"/>
      <c r="D46" s="442" t="str">
        <f t="shared" si="24"/>
        <v/>
      </c>
      <c r="E46" s="424" t="str">
        <f t="shared" si="25"/>
        <v/>
      </c>
      <c r="F46" s="424" t="str">
        <f t="shared" si="26"/>
        <v/>
      </c>
      <c r="G46" s="442" t="str">
        <f t="shared" si="27"/>
        <v/>
      </c>
      <c r="H46" s="442" t="str">
        <f t="shared" si="28"/>
        <v/>
      </c>
      <c r="I46" s="442" t="str">
        <f t="shared" si="29"/>
        <v/>
      </c>
      <c r="J46" s="442" t="str">
        <f t="shared" si="30"/>
        <v/>
      </c>
      <c r="K46" s="442" t="str">
        <f t="shared" si="31"/>
        <v/>
      </c>
      <c r="L46" s="442" t="str">
        <f t="shared" si="32"/>
        <v/>
      </c>
      <c r="M46" s="442" t="str">
        <f t="shared" si="33"/>
        <v/>
      </c>
      <c r="N46" s="424" t="str">
        <f t="shared" si="34"/>
        <v/>
      </c>
      <c r="O46" s="804" t="str">
        <f>IF(I36="","",IF(Q46,"",R46))</f>
        <v/>
      </c>
      <c r="P46" s="13"/>
      <c r="Q46" s="192" t="b">
        <f>OR(D39=0,N47=S46)</f>
        <v>0</v>
      </c>
      <c r="R46" s="570" t="s">
        <v>139</v>
      </c>
      <c r="S46" s="194">
        <v>1.0000000000000002</v>
      </c>
      <c r="T46" s="182"/>
      <c r="U46" s="182"/>
      <c r="V46" s="182"/>
      <c r="W46" s="182"/>
      <c r="X46" s="184"/>
      <c r="Y46" s="183"/>
      <c r="Z46" s="183"/>
      <c r="AA46" s="183"/>
      <c r="AB46" s="423" t="s">
        <v>137</v>
      </c>
      <c r="AC46" s="45"/>
      <c r="AD46" s="442" t="s">
        <v>8</v>
      </c>
      <c r="AE46" s="424" t="s">
        <v>177</v>
      </c>
      <c r="AF46" s="424" t="s">
        <v>131</v>
      </c>
      <c r="AG46" s="442" t="s">
        <v>9</v>
      </c>
      <c r="AH46" s="442" t="s">
        <v>127</v>
      </c>
      <c r="AI46" s="442" t="s">
        <v>135</v>
      </c>
      <c r="AJ46" s="442" t="s">
        <v>134</v>
      </c>
      <c r="AK46" s="442" t="s">
        <v>11</v>
      </c>
      <c r="AL46" s="442" t="s">
        <v>133</v>
      </c>
      <c r="AM46" s="442" t="s">
        <v>132</v>
      </c>
      <c r="AN46" s="424" t="s">
        <v>129</v>
      </c>
      <c r="AO46" s="804">
        <f>IF(AI36="","",IF(AQ46,"",AR46))</f>
        <v>0</v>
      </c>
    </row>
    <row r="47" spans="1:41" ht="15" customHeight="1" thickBot="1" x14ac:dyDescent="0.25">
      <c r="A47" s="45"/>
      <c r="B47" s="423" t="str">
        <f t="shared" si="23"/>
        <v/>
      </c>
      <c r="C47" s="256" t="str">
        <f t="shared" ref="C47:C48" si="35">IF($I$36="","",AC47)</f>
        <v/>
      </c>
      <c r="D47" s="156"/>
      <c r="E47" s="156"/>
      <c r="F47" s="156"/>
      <c r="G47" s="156"/>
      <c r="H47" s="156"/>
      <c r="I47" s="156"/>
      <c r="J47" s="156"/>
      <c r="K47" s="156"/>
      <c r="L47" s="156"/>
      <c r="M47" s="156"/>
      <c r="N47" s="138" t="str">
        <f>IF(I36="","",SUM(D47:M47))</f>
        <v/>
      </c>
      <c r="O47" s="805"/>
      <c r="P47" s="13"/>
      <c r="Q47" s="192"/>
      <c r="R47" s="182"/>
      <c r="S47" s="182"/>
      <c r="T47" s="182"/>
      <c r="U47" s="182"/>
      <c r="V47" s="182"/>
      <c r="W47" s="182"/>
      <c r="X47" s="184"/>
      <c r="Y47" s="183"/>
      <c r="Z47" s="183"/>
      <c r="AA47" s="183"/>
      <c r="AB47" s="423" t="s">
        <v>138</v>
      </c>
      <c r="AC47" s="256" t="s">
        <v>176</v>
      </c>
      <c r="AD47" s="155"/>
      <c r="AE47" s="155"/>
      <c r="AF47" s="155"/>
      <c r="AG47" s="155"/>
      <c r="AH47" s="155"/>
      <c r="AI47" s="155"/>
      <c r="AJ47" s="155"/>
      <c r="AK47" s="155"/>
      <c r="AL47" s="155"/>
      <c r="AM47" s="155"/>
      <c r="AN47" s="138">
        <f>IF(AI36="","",SUM(AD47:AM47))</f>
        <v>0</v>
      </c>
      <c r="AO47" s="805"/>
    </row>
    <row r="48" spans="1:41" ht="15" customHeight="1" thickBot="1" x14ac:dyDescent="0.25">
      <c r="A48" s="45"/>
      <c r="B48" s="423" t="str">
        <f t="shared" si="23"/>
        <v/>
      </c>
      <c r="C48" s="679" t="str">
        <f t="shared" si="35"/>
        <v/>
      </c>
      <c r="D48" s="135" t="str">
        <f t="shared" ref="D48:M48" si="36">IF($I36="","",$I43*D47)</f>
        <v/>
      </c>
      <c r="E48" s="135" t="str">
        <f t="shared" si="36"/>
        <v/>
      </c>
      <c r="F48" s="135" t="str">
        <f t="shared" si="36"/>
        <v/>
      </c>
      <c r="G48" s="135" t="str">
        <f t="shared" si="36"/>
        <v/>
      </c>
      <c r="H48" s="135" t="str">
        <f t="shared" si="36"/>
        <v/>
      </c>
      <c r="I48" s="135" t="str">
        <f t="shared" si="36"/>
        <v/>
      </c>
      <c r="J48" s="135" t="str">
        <f t="shared" si="36"/>
        <v/>
      </c>
      <c r="K48" s="135" t="str">
        <f t="shared" si="36"/>
        <v/>
      </c>
      <c r="L48" s="135" t="str">
        <f t="shared" si="36"/>
        <v/>
      </c>
      <c r="M48" s="135" t="str">
        <f t="shared" si="36"/>
        <v/>
      </c>
      <c r="N48" s="135" t="str">
        <f>IF(I36="","",SUM(D48:M48))</f>
        <v/>
      </c>
      <c r="O48" s="805"/>
      <c r="P48" s="13"/>
      <c r="Q48" s="192"/>
      <c r="R48" s="182"/>
      <c r="S48" s="182"/>
      <c r="T48" s="182"/>
      <c r="U48" s="182"/>
      <c r="V48" s="182"/>
      <c r="W48" s="182"/>
      <c r="X48" s="184"/>
      <c r="Y48" s="183"/>
      <c r="Z48" s="183"/>
      <c r="AA48" s="183"/>
      <c r="AB48" s="443" t="s">
        <v>136</v>
      </c>
      <c r="AC48" s="444" t="s">
        <v>129</v>
      </c>
      <c r="AD48" s="135" t="str">
        <f t="shared" ref="AD48:AM48" si="37">IF($I36="","",$I43*AD47)</f>
        <v/>
      </c>
      <c r="AE48" s="135" t="str">
        <f t="shared" si="37"/>
        <v/>
      </c>
      <c r="AF48" s="135" t="str">
        <f t="shared" si="37"/>
        <v/>
      </c>
      <c r="AG48" s="135" t="str">
        <f t="shared" si="37"/>
        <v/>
      </c>
      <c r="AH48" s="135" t="str">
        <f t="shared" si="37"/>
        <v/>
      </c>
      <c r="AI48" s="135" t="str">
        <f t="shared" si="37"/>
        <v/>
      </c>
      <c r="AJ48" s="135" t="str">
        <f t="shared" si="37"/>
        <v/>
      </c>
      <c r="AK48" s="135" t="str">
        <f t="shared" si="37"/>
        <v/>
      </c>
      <c r="AL48" s="135" t="str">
        <f t="shared" si="37"/>
        <v/>
      </c>
      <c r="AM48" s="135" t="str">
        <f t="shared" si="37"/>
        <v/>
      </c>
      <c r="AN48" s="135">
        <f>IF(AI36="","",SUM(AD48:AM48))</f>
        <v>0</v>
      </c>
      <c r="AO48" s="806"/>
    </row>
    <row r="49" spans="1:41" ht="3.75" customHeight="1" x14ac:dyDescent="0.2">
      <c r="A49" s="45"/>
      <c r="B49" s="435"/>
      <c r="C49" s="45"/>
      <c r="D49" s="70"/>
      <c r="E49" s="71"/>
      <c r="F49" s="71"/>
      <c r="G49" s="71"/>
      <c r="H49" s="71"/>
      <c r="I49" s="71"/>
      <c r="J49" s="71"/>
      <c r="K49" s="71"/>
      <c r="L49" s="71"/>
      <c r="M49" s="71"/>
      <c r="N49" s="71"/>
      <c r="O49" s="678"/>
      <c r="P49" s="13"/>
      <c r="Q49" s="192"/>
      <c r="R49" s="182"/>
      <c r="S49" s="182"/>
      <c r="T49" s="182"/>
      <c r="U49" s="182"/>
      <c r="V49" s="182"/>
      <c r="W49" s="182"/>
      <c r="X49" s="184"/>
      <c r="Y49" s="183"/>
      <c r="Z49" s="183"/>
      <c r="AA49" s="183"/>
      <c r="AB49" s="68"/>
      <c r="AC49" s="69"/>
      <c r="AD49" s="70"/>
      <c r="AE49" s="71"/>
      <c r="AF49" s="71"/>
      <c r="AG49" s="71"/>
      <c r="AH49" s="71"/>
      <c r="AI49" s="71"/>
      <c r="AJ49" s="71"/>
      <c r="AK49" s="71"/>
      <c r="AL49" s="71"/>
      <c r="AM49" s="71"/>
      <c r="AN49" s="71"/>
      <c r="AO49" s="72"/>
    </row>
    <row r="50" spans="1:41" ht="17.25" customHeight="1" thickBot="1" x14ac:dyDescent="0.25">
      <c r="A50" s="45"/>
      <c r="B50" s="846" t="str">
        <f t="shared" ref="B50:O50" si="38">IF($I$36="","",AB50)</f>
        <v/>
      </c>
      <c r="C50" s="861" t="str">
        <f t="shared" si="38"/>
        <v/>
      </c>
      <c r="D50" s="861" t="str">
        <f t="shared" si="38"/>
        <v/>
      </c>
      <c r="E50" s="861" t="str">
        <f t="shared" si="38"/>
        <v/>
      </c>
      <c r="F50" s="861" t="str">
        <f t="shared" si="38"/>
        <v/>
      </c>
      <c r="G50" s="861" t="str">
        <f t="shared" si="38"/>
        <v/>
      </c>
      <c r="H50" s="861" t="str">
        <f t="shared" si="38"/>
        <v/>
      </c>
      <c r="I50" s="861" t="str">
        <f t="shared" si="38"/>
        <v/>
      </c>
      <c r="J50" s="861" t="str">
        <f t="shared" si="38"/>
        <v/>
      </c>
      <c r="K50" s="861" t="str">
        <f t="shared" si="38"/>
        <v/>
      </c>
      <c r="L50" s="861" t="str">
        <f t="shared" si="38"/>
        <v/>
      </c>
      <c r="M50" s="861" t="str">
        <f t="shared" si="38"/>
        <v/>
      </c>
      <c r="N50" s="861" t="str">
        <f t="shared" si="38"/>
        <v/>
      </c>
      <c r="O50" s="862" t="str">
        <f t="shared" si="38"/>
        <v/>
      </c>
      <c r="P50" s="13"/>
      <c r="Q50" s="192"/>
      <c r="R50" s="182"/>
      <c r="S50" s="182"/>
      <c r="T50" s="182"/>
      <c r="U50" s="182"/>
      <c r="V50" s="182"/>
      <c r="W50" s="182"/>
      <c r="X50" s="184"/>
      <c r="Y50" s="183"/>
      <c r="Z50" s="183"/>
      <c r="AA50" s="183"/>
      <c r="AB50" s="807" t="s">
        <v>11079</v>
      </c>
      <c r="AC50" s="808"/>
      <c r="AD50" s="808"/>
      <c r="AE50" s="808"/>
      <c r="AF50" s="808"/>
      <c r="AG50" s="808"/>
      <c r="AH50" s="808"/>
      <c r="AI50" s="808"/>
      <c r="AJ50" s="808"/>
      <c r="AK50" s="808"/>
      <c r="AL50" s="808"/>
      <c r="AM50" s="808"/>
      <c r="AN50" s="808"/>
      <c r="AO50" s="809"/>
    </row>
    <row r="51" spans="1:41" ht="37.5" customHeight="1" thickBot="1" x14ac:dyDescent="0.25">
      <c r="A51" s="45"/>
      <c r="B51" s="810"/>
      <c r="C51" s="811"/>
      <c r="D51" s="811"/>
      <c r="E51" s="811"/>
      <c r="F51" s="811"/>
      <c r="G51" s="811"/>
      <c r="H51" s="811"/>
      <c r="I51" s="811"/>
      <c r="J51" s="811"/>
      <c r="K51" s="811"/>
      <c r="L51" s="811"/>
      <c r="M51" s="811"/>
      <c r="N51" s="811"/>
      <c r="O51" s="812"/>
      <c r="P51" s="13"/>
      <c r="Q51" s="192"/>
      <c r="R51" s="182"/>
      <c r="S51" s="182"/>
      <c r="T51" s="182"/>
      <c r="U51" s="182"/>
      <c r="V51" s="182"/>
      <c r="W51" s="182"/>
      <c r="X51" s="184"/>
      <c r="Y51" s="183"/>
      <c r="Z51" s="183"/>
      <c r="AA51" s="183"/>
      <c r="AB51" s="810"/>
      <c r="AC51" s="811"/>
      <c r="AD51" s="811"/>
      <c r="AE51" s="811"/>
      <c r="AF51" s="811"/>
      <c r="AG51" s="811"/>
      <c r="AH51" s="811"/>
      <c r="AI51" s="811"/>
      <c r="AJ51" s="811"/>
      <c r="AK51" s="811"/>
      <c r="AL51" s="811"/>
      <c r="AM51" s="811"/>
      <c r="AN51" s="811"/>
      <c r="AO51" s="812"/>
    </row>
    <row r="52" spans="1:41" ht="24" customHeight="1" thickBot="1" x14ac:dyDescent="0.25">
      <c r="A52" s="45"/>
      <c r="B52" s="256"/>
      <c r="C52" s="45"/>
      <c r="D52" s="45"/>
      <c r="E52" s="45"/>
      <c r="F52" s="45"/>
      <c r="G52" s="45"/>
      <c r="H52" s="45"/>
      <c r="I52" s="45"/>
      <c r="J52" s="45"/>
      <c r="K52" s="45"/>
      <c r="L52" s="45"/>
      <c r="M52" s="45"/>
      <c r="N52" s="45"/>
      <c r="O52" s="45"/>
      <c r="P52" s="13"/>
      <c r="Q52" s="192"/>
      <c r="R52" s="182"/>
      <c r="S52" s="182"/>
      <c r="T52" s="182"/>
      <c r="U52" s="182"/>
      <c r="V52" s="182"/>
      <c r="W52" s="182"/>
      <c r="X52" s="184"/>
      <c r="Y52" s="183"/>
      <c r="Z52" s="183"/>
      <c r="AA52" s="183"/>
      <c r="AB52" s="256"/>
      <c r="AC52" s="45"/>
      <c r="AD52" s="45"/>
      <c r="AE52" s="45"/>
      <c r="AF52" s="45"/>
      <c r="AG52" s="45"/>
      <c r="AH52" s="45"/>
      <c r="AI52" s="45"/>
      <c r="AJ52" s="45"/>
      <c r="AK52" s="45"/>
      <c r="AL52" s="45"/>
      <c r="AM52" s="45"/>
      <c r="AN52" s="45"/>
      <c r="AO52" s="45"/>
    </row>
    <row r="53" spans="1:41" ht="17.25" customHeight="1" thickBot="1" x14ac:dyDescent="0.25">
      <c r="A53" s="45"/>
      <c r="B53" s="472" t="s">
        <v>521</v>
      </c>
      <c r="C53" s="473"/>
      <c r="D53" s="474"/>
      <c r="E53" s="400"/>
      <c r="F53" s="833" t="s">
        <v>11086</v>
      </c>
      <c r="G53" s="816"/>
      <c r="H53" s="834"/>
      <c r="I53" s="849"/>
      <c r="J53" s="581"/>
      <c r="K53" s="551" t="str">
        <f>IF($I$53="","",AL53)</f>
        <v/>
      </c>
      <c r="L53" s="813" t="str">
        <f>IF($I$53="","",INDEX('Fall 20 FIDC'!$F$2:$F$3806,MATCH($R$53,'Fall 20 FIDC'!$A$2:$A$3806,0)))</f>
        <v/>
      </c>
      <c r="M53" s="814"/>
      <c r="N53" s="814"/>
      <c r="O53" s="815"/>
      <c r="P53" s="13"/>
      <c r="Q53" s="192"/>
      <c r="R53" s="546" t="str">
        <f>CONCATENATE(E2,"_",I53)</f>
        <v>_</v>
      </c>
      <c r="S53" s="182"/>
      <c r="T53" s="182"/>
      <c r="U53" s="182"/>
      <c r="V53" s="182"/>
      <c r="W53" s="182"/>
      <c r="X53" s="184"/>
      <c r="Y53" s="183"/>
      <c r="Z53" s="183"/>
      <c r="AA53" s="183"/>
      <c r="AB53" s="472" t="s">
        <v>521</v>
      </c>
      <c r="AC53" s="473"/>
      <c r="AD53" s="474"/>
      <c r="AE53" s="285"/>
      <c r="AF53" s="833" t="s">
        <v>11086</v>
      </c>
      <c r="AG53" s="816"/>
      <c r="AH53" s="834"/>
      <c r="AI53" s="819" t="s">
        <v>4708</v>
      </c>
      <c r="AJ53" s="567"/>
      <c r="AK53" s="568"/>
      <c r="AL53" s="551" t="s">
        <v>11092</v>
      </c>
      <c r="AM53" s="839" t="str">
        <f>IF($I$53="","",INDEX('Fall 20 FIDC'!$F$2:$F$3806,MATCH($R$53,'Fall 20 FIDC'!$A$2:$A$3806,0)))</f>
        <v/>
      </c>
      <c r="AN53" s="840"/>
      <c r="AO53" s="840"/>
    </row>
    <row r="54" spans="1:41" ht="14.25" customHeight="1" thickBot="1" x14ac:dyDescent="0.25">
      <c r="A54" s="45"/>
      <c r="B54" s="525" t="s">
        <v>11083</v>
      </c>
      <c r="C54" s="266"/>
      <c r="D54" s="524"/>
      <c r="E54" s="45"/>
      <c r="F54" s="835"/>
      <c r="G54" s="836"/>
      <c r="H54" s="837"/>
      <c r="I54" s="850"/>
      <c r="J54" s="435"/>
      <c r="K54" s="45"/>
      <c r="L54" s="485" t="str">
        <f>IF($I$53="","",AL54)</f>
        <v/>
      </c>
      <c r="M54" s="823"/>
      <c r="N54" s="841"/>
      <c r="O54" s="842"/>
      <c r="P54" s="13"/>
      <c r="Q54" s="192"/>
      <c r="R54" s="182"/>
      <c r="S54" s="182"/>
      <c r="T54" s="182"/>
      <c r="U54" s="182"/>
      <c r="V54" s="182"/>
      <c r="W54" s="182"/>
      <c r="X54" s="184"/>
      <c r="Y54" s="183"/>
      <c r="Z54" s="183"/>
      <c r="AA54" s="183"/>
      <c r="AB54" s="526" t="s">
        <v>11083</v>
      </c>
      <c r="AC54" s="266"/>
      <c r="AD54" s="524"/>
      <c r="AE54" s="39"/>
      <c r="AF54" s="835"/>
      <c r="AG54" s="836"/>
      <c r="AH54" s="837"/>
      <c r="AI54" s="838"/>
      <c r="AJ54" s="569"/>
      <c r="AK54" s="39"/>
      <c r="AL54" s="485" t="s">
        <v>190</v>
      </c>
      <c r="AM54" s="823"/>
      <c r="AN54" s="841"/>
      <c r="AO54" s="842"/>
    </row>
    <row r="55" spans="1:41" ht="3" customHeight="1" thickBot="1" x14ac:dyDescent="0.25">
      <c r="A55" s="45"/>
      <c r="B55" s="526"/>
      <c r="C55" s="266"/>
      <c r="D55" s="524"/>
      <c r="E55" s="45"/>
      <c r="F55" s="582"/>
      <c r="G55" s="582"/>
      <c r="H55" s="582"/>
      <c r="I55" s="57"/>
      <c r="J55" s="17"/>
      <c r="K55" s="17"/>
      <c r="L55" s="434"/>
      <c r="M55" s="583"/>
      <c r="N55" s="47"/>
      <c r="O55" s="584"/>
      <c r="P55" s="13"/>
      <c r="Q55" s="192"/>
      <c r="R55" s="182"/>
      <c r="S55" s="182"/>
      <c r="T55" s="182"/>
      <c r="U55" s="182"/>
      <c r="V55" s="182"/>
      <c r="W55" s="182"/>
      <c r="X55" s="184"/>
      <c r="Y55" s="183"/>
      <c r="Z55" s="183"/>
      <c r="AA55" s="183"/>
      <c r="AB55" s="526"/>
      <c r="AC55" s="266"/>
      <c r="AD55" s="524"/>
      <c r="AE55" s="39"/>
      <c r="AF55" s="564"/>
      <c r="AG55" s="564"/>
      <c r="AH55" s="564"/>
      <c r="AI55" s="459"/>
      <c r="AJ55" s="247"/>
      <c r="AK55" s="247"/>
      <c r="AL55" s="434"/>
      <c r="AM55" s="566"/>
      <c r="AN55" s="565"/>
      <c r="AO55" s="515"/>
    </row>
    <row r="56" spans="1:41" ht="17.25" customHeight="1" thickBot="1" x14ac:dyDescent="0.25">
      <c r="A56" s="45"/>
      <c r="B56" s="375"/>
      <c r="C56" s="476" t="str">
        <f t="shared" ref="C56" si="39">IF($I$53="","",AC56)</f>
        <v/>
      </c>
      <c r="D56" s="548" t="str">
        <f>IF($I$53="","",INDEX('Fall 20 FIDC'!$G$2:$G$3806,MATCH($R$53,'Fall 20 FIDC'!$A$2:$A$3806,0)))</f>
        <v/>
      </c>
      <c r="E56" s="433"/>
      <c r="F56" s="433"/>
      <c r="G56" s="433"/>
      <c r="H56" s="420"/>
      <c r="I56" s="585"/>
      <c r="J56" s="585"/>
      <c r="K56" s="434" t="str">
        <f t="shared" ref="K56:K60" si="40">IF($I$53="","",AK56)</f>
        <v/>
      </c>
      <c r="L56" s="547" t="str">
        <f>IF($I$53="","",INDEX('Fall 20 FIDC'!$M$2:$M$3806,MATCH($R$53,'Fall 20 FIDC'!$A$2:$A$3806,0)))</f>
        <v/>
      </c>
      <c r="M56" s="586"/>
      <c r="N56" s="434" t="str">
        <f t="shared" ref="N56:N60" si="41">IF($I$53="","",AN56)</f>
        <v/>
      </c>
      <c r="O56" s="547" t="str">
        <f>IF($I$53="","",INDEX('Fall 20 FIDC'!$H$2:$H$3806,MATCH($R$53,'Fall 20 FIDC'!$A$2:$A$3806,0)))</f>
        <v/>
      </c>
      <c r="P56" s="13"/>
      <c r="Q56" s="192"/>
      <c r="R56" s="182"/>
      <c r="S56" s="182"/>
      <c r="T56" s="182"/>
      <c r="U56" s="182"/>
      <c r="V56" s="182"/>
      <c r="W56" s="182"/>
      <c r="X56" s="184"/>
      <c r="Y56" s="183"/>
      <c r="Z56" s="183"/>
      <c r="AA56" s="183"/>
      <c r="AB56" s="482"/>
      <c r="AC56" s="456" t="s">
        <v>462</v>
      </c>
      <c r="AD56" s="548" t="str">
        <f>IF($I$53="","",INDEX('Fall 20 FIDC'!$G$2:$G$3806,MATCH($R$53,'Fall 20 FIDC'!$A$2:$A$3806,0)))</f>
        <v/>
      </c>
      <c r="AE56" s="433"/>
      <c r="AF56" s="433"/>
      <c r="AG56" s="433"/>
      <c r="AH56" s="479"/>
      <c r="AI56" s="475"/>
      <c r="AJ56" s="475"/>
      <c r="AK56" s="434" t="s">
        <v>534</v>
      </c>
      <c r="AL56" s="547" t="str">
        <f>IF($I$53="","",INDEX('Fall 20 FIDC'!$M$2:$M$3806,MATCH($R$53,'Fall 20 FIDC'!$A$2:$A$3806,0)))</f>
        <v/>
      </c>
      <c r="AM56" s="8"/>
      <c r="AN56" s="434" t="s">
        <v>11074</v>
      </c>
      <c r="AO56" s="547" t="str">
        <f>IF($I$53="","",INDEX('Fall 20 FIDC'!$H$2:$H$3806,MATCH($R$53,'Fall 20 FIDC'!$A$2:$A$3806,0)))</f>
        <v/>
      </c>
    </row>
    <row r="57" spans="1:41" ht="3.75" customHeight="1" thickBot="1" x14ac:dyDescent="0.25">
      <c r="A57" s="45"/>
      <c r="B57" s="435"/>
      <c r="C57" s="438"/>
      <c r="D57" s="549"/>
      <c r="E57" s="45"/>
      <c r="F57" s="45"/>
      <c r="G57" s="45"/>
      <c r="H57" s="45"/>
      <c r="I57" s="45"/>
      <c r="J57" s="45"/>
      <c r="K57" s="45"/>
      <c r="L57" s="45"/>
      <c r="M57" s="45"/>
      <c r="N57" s="45"/>
      <c r="O57" s="478"/>
      <c r="P57" s="13"/>
      <c r="Q57" s="192"/>
      <c r="R57" s="182"/>
      <c r="S57" s="182"/>
      <c r="T57" s="182"/>
      <c r="U57" s="182"/>
      <c r="V57" s="182"/>
      <c r="W57" s="182"/>
      <c r="X57" s="184"/>
      <c r="Y57" s="183"/>
      <c r="Z57" s="183"/>
      <c r="AA57" s="183"/>
      <c r="AB57" s="435"/>
      <c r="AC57" s="438"/>
      <c r="AD57" s="549"/>
      <c r="AE57" s="45"/>
      <c r="AF57" s="45"/>
      <c r="AG57" s="45"/>
      <c r="AH57" s="45"/>
      <c r="AI57" s="45"/>
      <c r="AJ57" s="45"/>
      <c r="AK57" s="45"/>
      <c r="AL57" s="45"/>
      <c r="AM57" s="45"/>
      <c r="AN57" s="45"/>
      <c r="AO57" s="478"/>
    </row>
    <row r="58" spans="1:41" ht="15.75" customHeight="1" thickBot="1" x14ac:dyDescent="0.25">
      <c r="A58" s="45"/>
      <c r="B58" s="435"/>
      <c r="C58" s="476" t="str">
        <f t="shared" ref="C58" si="42">IF($I$53="","",AC58)</f>
        <v/>
      </c>
      <c r="D58" s="550">
        <v>1</v>
      </c>
      <c r="E58" s="591" t="str">
        <f t="shared" ref="E58" si="43">IF($I$53="","",AE58)</f>
        <v/>
      </c>
      <c r="F58" s="45"/>
      <c r="G58" s="486"/>
      <c r="H58" s="588"/>
      <c r="I58" s="17"/>
      <c r="J58" s="17"/>
      <c r="K58" s="434" t="str">
        <f t="shared" si="40"/>
        <v/>
      </c>
      <c r="L58" s="547" t="str">
        <f>IF($I$53="","",INDEX('Fall 20 FIDC'!$J$2:$J$3806,MATCH($R$53,'Fall 20 FIDC'!$A$2:$A$3806,0)))</f>
        <v/>
      </c>
      <c r="M58" s="5"/>
      <c r="N58" s="434" t="str">
        <f t="shared" si="41"/>
        <v/>
      </c>
      <c r="O58" s="161"/>
      <c r="P58" s="13"/>
      <c r="Q58" s="197"/>
      <c r="R58" s="197"/>
      <c r="S58" s="199"/>
      <c r="T58" s="182"/>
      <c r="U58" s="182"/>
      <c r="V58" s="182"/>
      <c r="W58" s="182"/>
      <c r="X58" s="184"/>
      <c r="Y58" s="183"/>
      <c r="Z58" s="183"/>
      <c r="AA58" s="183"/>
      <c r="AB58" s="435"/>
      <c r="AC58" s="456" t="s">
        <v>465</v>
      </c>
      <c r="AD58" s="550">
        <v>1</v>
      </c>
      <c r="AE58" s="571" t="s">
        <v>11082</v>
      </c>
      <c r="AF58" s="45"/>
      <c r="AG58" s="486"/>
      <c r="AH58" s="477"/>
      <c r="AI58" s="247"/>
      <c r="AJ58" s="247"/>
      <c r="AK58" s="434" t="s">
        <v>535</v>
      </c>
      <c r="AL58" s="547" t="str">
        <f>IF($I$53="","",INDEX('Fall 20 FIDC'!$J$2:$J$3806,MATCH($R$53,'Fall 20 FIDC'!$A$2:$A$3806,0)))</f>
        <v/>
      </c>
      <c r="AN58" s="434" t="s">
        <v>144</v>
      </c>
      <c r="AO58" s="161"/>
    </row>
    <row r="59" spans="1:41" ht="3.75" customHeight="1" thickBot="1" x14ac:dyDescent="0.25">
      <c r="A59" s="45"/>
      <c r="B59" s="480"/>
      <c r="C59" s="481"/>
      <c r="D59" s="549"/>
      <c r="E59" s="45"/>
      <c r="F59" s="45"/>
      <c r="G59" s="45"/>
      <c r="H59" s="45"/>
      <c r="I59" s="45"/>
      <c r="J59" s="45"/>
      <c r="K59" s="45"/>
      <c r="L59" s="45"/>
      <c r="M59" s="45"/>
      <c r="N59" s="45"/>
      <c r="O59" s="478"/>
      <c r="P59" s="13"/>
      <c r="Q59" s="192"/>
      <c r="R59" s="182"/>
      <c r="S59" s="182"/>
      <c r="T59" s="182"/>
      <c r="U59" s="182"/>
      <c r="V59" s="182"/>
      <c r="W59" s="182"/>
      <c r="X59" s="184"/>
      <c r="Y59" s="183"/>
      <c r="Z59" s="183"/>
      <c r="AA59" s="183"/>
      <c r="AB59" s="480"/>
      <c r="AC59" s="481"/>
      <c r="AD59" s="549"/>
      <c r="AE59" s="45"/>
      <c r="AF59" s="45"/>
      <c r="AG59" s="45"/>
      <c r="AH59" s="45"/>
      <c r="AI59" s="45"/>
      <c r="AJ59" s="45"/>
      <c r="AK59" s="45"/>
      <c r="AL59" s="45"/>
      <c r="AM59" s="45"/>
      <c r="AN59" s="45"/>
      <c r="AO59" s="478"/>
    </row>
    <row r="60" spans="1:41" ht="15.75" customHeight="1" thickBot="1" x14ac:dyDescent="0.25">
      <c r="A60" s="45"/>
      <c r="B60" s="483"/>
      <c r="C60" s="438" t="str">
        <f t="shared" ref="C60" si="44">IF($I$53="","",AC60)</f>
        <v/>
      </c>
      <c r="D60" s="548" t="str">
        <f>IF(I53="","",D56*D58)</f>
        <v/>
      </c>
      <c r="E60" s="826" t="str">
        <f t="shared" ref="E60" si="45">IF($I$53="","",AE60)</f>
        <v/>
      </c>
      <c r="F60" s="843" t="str">
        <f t="shared" ref="F60" si="46">IF($I$53="","",AF60)</f>
        <v/>
      </c>
      <c r="G60" s="153"/>
      <c r="H60" s="438" t="str">
        <f t="shared" ref="H60" si="47">IF($I$53="","",AH60)</f>
        <v/>
      </c>
      <c r="I60" s="548" t="str">
        <f>IF(I53="","",D56/G60)</f>
        <v/>
      </c>
      <c r="J60" s="586"/>
      <c r="K60" s="434" t="str">
        <f t="shared" si="40"/>
        <v/>
      </c>
      <c r="L60" s="137" t="str">
        <f>IF(I53="","",1/G60)</f>
        <v/>
      </c>
      <c r="M60" s="586"/>
      <c r="N60" s="434" t="str">
        <f t="shared" si="41"/>
        <v/>
      </c>
      <c r="O60" s="547" t="str">
        <f>IF($I$53="","",INDEX('Fall 20 FIDC'!$I$2:$I$3806,MATCH($R$53,'Fall 20 FIDC'!$A$2:$A$3806,0)))</f>
        <v/>
      </c>
      <c r="P60" s="13"/>
      <c r="Q60" s="192"/>
      <c r="R60" s="182"/>
      <c r="S60" s="182"/>
      <c r="T60" s="182"/>
      <c r="U60" s="182"/>
      <c r="V60" s="182"/>
      <c r="W60" s="182"/>
      <c r="X60" s="184"/>
      <c r="Y60" s="183"/>
      <c r="Z60" s="183"/>
      <c r="AA60" s="183"/>
      <c r="AB60" s="483"/>
      <c r="AC60" s="487" t="s">
        <v>464</v>
      </c>
      <c r="AD60" s="548" t="e">
        <f>IF(AI53="","",AD56*AD58)</f>
        <v>#VALUE!</v>
      </c>
      <c r="AE60" s="826" t="s">
        <v>11081</v>
      </c>
      <c r="AF60" s="843"/>
      <c r="AG60" s="153"/>
      <c r="AH60" s="438" t="s">
        <v>143</v>
      </c>
      <c r="AI60" s="548" t="e">
        <f>IF(AI53="","",AD56/AG60)</f>
        <v>#VALUE!</v>
      </c>
      <c r="AJ60" s="8"/>
      <c r="AK60" s="434" t="s">
        <v>142</v>
      </c>
      <c r="AL60" s="137" t="e">
        <f>IF(AI53="","",1/AG60)</f>
        <v>#DIV/0!</v>
      </c>
      <c r="AM60" s="8"/>
      <c r="AN60" s="434" t="s">
        <v>11080</v>
      </c>
      <c r="AO60" s="547" t="str">
        <f>IF($I$53="","",INDEX('Fall 20 FIDC'!$I$2:$I$3806,MATCH($R$53,'Fall 20 FIDC'!$A$2:$A$3806,0)))</f>
        <v/>
      </c>
    </row>
    <row r="61" spans="1:41" ht="12.75" customHeight="1" x14ac:dyDescent="0.2">
      <c r="A61" s="45"/>
      <c r="B61" s="589"/>
      <c r="C61" s="590"/>
      <c r="D61" s="590"/>
      <c r="E61" s="851" t="str">
        <f>IF(I53="","",IF(M$54&lt;&gt;"",U7,""))</f>
        <v/>
      </c>
      <c r="F61" s="852"/>
      <c r="G61" s="853"/>
      <c r="H61" s="576"/>
      <c r="I61" s="420"/>
      <c r="J61" s="420"/>
      <c r="K61" s="420"/>
      <c r="L61" s="420"/>
      <c r="M61" s="420"/>
      <c r="N61" s="420"/>
      <c r="O61" s="440"/>
      <c r="P61" s="13"/>
      <c r="Q61" s="192"/>
      <c r="R61" s="182"/>
      <c r="S61" s="182"/>
      <c r="T61" s="182"/>
      <c r="U61" s="182"/>
      <c r="V61" s="182"/>
      <c r="W61" s="182"/>
      <c r="X61" s="184"/>
      <c r="Y61" s="183"/>
      <c r="Z61" s="183"/>
      <c r="AA61" s="183"/>
      <c r="AB61" s="527"/>
      <c r="AC61" s="528"/>
      <c r="AD61" s="528"/>
      <c r="AE61" s="844" t="str">
        <f>IF(AM$54&lt;&gt;"",AU7,"")</f>
        <v/>
      </c>
      <c r="AF61" s="845"/>
      <c r="AG61" s="845"/>
      <c r="AH61" s="576"/>
      <c r="AI61" s="420"/>
      <c r="AJ61" s="420"/>
      <c r="AK61" s="420"/>
      <c r="AL61" s="420"/>
      <c r="AM61" s="420"/>
      <c r="AN61" s="420"/>
      <c r="AO61" s="440"/>
    </row>
    <row r="62" spans="1:41" ht="15" customHeight="1" x14ac:dyDescent="0.2">
      <c r="A62" s="45"/>
      <c r="B62" s="421" t="str">
        <f t="shared" ref="B62:C65" si="48">IF($I$53="","",AB62)</f>
        <v/>
      </c>
      <c r="C62" s="69"/>
      <c r="D62" s="422" t="str">
        <f t="shared" ref="D62:D63" si="49">IF($I$53="","",AD62)</f>
        <v/>
      </c>
      <c r="E62" s="422" t="str">
        <f t="shared" ref="E62:E63" si="50">IF($I$53="","",AE62)</f>
        <v/>
      </c>
      <c r="F62" s="422" t="str">
        <f t="shared" ref="F62:F63" si="51">IF($I$53="","",AF62)</f>
        <v/>
      </c>
      <c r="G62" s="422" t="str">
        <f t="shared" ref="G62:G63" si="52">IF($I$53="","",AG62)</f>
        <v/>
      </c>
      <c r="H62" s="422" t="str">
        <f t="shared" ref="H62:H63" si="53">IF($I$53="","",AH62)</f>
        <v/>
      </c>
      <c r="I62" s="422" t="str">
        <f t="shared" ref="I62:I63" si="54">IF($I$53="","",AI62)</f>
        <v/>
      </c>
      <c r="J62" s="422" t="str">
        <f t="shared" ref="J62:J63" si="55">IF($I$53="","",AJ62)</f>
        <v/>
      </c>
      <c r="K62" s="422" t="str">
        <f t="shared" ref="K62:K63" si="56">IF($I$53="","",AK62)</f>
        <v/>
      </c>
      <c r="L62" s="422" t="str">
        <f t="shared" ref="L62:L63" si="57">IF($I$53="","",AL62)</f>
        <v/>
      </c>
      <c r="M62" s="422" t="str">
        <f t="shared" ref="M62:M63" si="58">IF($I$53="","",AM62)</f>
        <v/>
      </c>
      <c r="N62" s="422" t="str">
        <f t="shared" ref="N62:N63" si="59">IF($I$53="","",AN62)</f>
        <v/>
      </c>
      <c r="O62" s="441"/>
      <c r="P62" s="13"/>
      <c r="Q62" s="192"/>
      <c r="R62" s="182"/>
      <c r="S62" s="182"/>
      <c r="T62" s="182"/>
      <c r="U62" s="182"/>
      <c r="V62" s="182"/>
      <c r="W62" s="182"/>
      <c r="X62" s="184"/>
      <c r="Y62" s="183"/>
      <c r="Z62" s="183"/>
      <c r="AA62" s="183"/>
      <c r="AB62" s="421" t="s">
        <v>166</v>
      </c>
      <c r="AC62" s="69"/>
      <c r="AD62" s="422">
        <v>100</v>
      </c>
      <c r="AE62" s="422" t="s">
        <v>179</v>
      </c>
      <c r="AF62" s="422" t="s">
        <v>178</v>
      </c>
      <c r="AG62" s="422">
        <v>300</v>
      </c>
      <c r="AH62" s="422">
        <v>400</v>
      </c>
      <c r="AI62" s="422">
        <v>500</v>
      </c>
      <c r="AJ62" s="422">
        <v>600</v>
      </c>
      <c r="AK62" s="422">
        <v>700</v>
      </c>
      <c r="AL62" s="422">
        <v>800</v>
      </c>
      <c r="AM62" s="422">
        <v>900</v>
      </c>
      <c r="AN62" s="422" t="s">
        <v>128</v>
      </c>
      <c r="AO62" s="441"/>
    </row>
    <row r="63" spans="1:41" ht="15" customHeight="1" thickBot="1" x14ac:dyDescent="0.25">
      <c r="A63" s="45"/>
      <c r="B63" s="423" t="str">
        <f t="shared" si="48"/>
        <v/>
      </c>
      <c r="C63" s="45"/>
      <c r="D63" s="442" t="str">
        <f t="shared" si="49"/>
        <v/>
      </c>
      <c r="E63" s="424" t="str">
        <f t="shared" si="50"/>
        <v/>
      </c>
      <c r="F63" s="424" t="str">
        <f t="shared" si="51"/>
        <v/>
      </c>
      <c r="G63" s="442" t="str">
        <f t="shared" si="52"/>
        <v/>
      </c>
      <c r="H63" s="442" t="str">
        <f t="shared" si="53"/>
        <v/>
      </c>
      <c r="I63" s="442" t="str">
        <f t="shared" si="54"/>
        <v/>
      </c>
      <c r="J63" s="442" t="str">
        <f t="shared" si="55"/>
        <v/>
      </c>
      <c r="K63" s="442" t="str">
        <f t="shared" si="56"/>
        <v/>
      </c>
      <c r="L63" s="442" t="str">
        <f t="shared" si="57"/>
        <v/>
      </c>
      <c r="M63" s="442" t="str">
        <f t="shared" si="58"/>
        <v/>
      </c>
      <c r="N63" s="424" t="str">
        <f t="shared" si="59"/>
        <v/>
      </c>
      <c r="O63" s="804" t="str">
        <f>IF(I53="","",IF(Q63,"",R63))</f>
        <v/>
      </c>
      <c r="P63" s="13"/>
      <c r="Q63" s="192" t="b">
        <f>OR(D56=0,N64=S63)</f>
        <v>0</v>
      </c>
      <c r="R63" s="570" t="s">
        <v>139</v>
      </c>
      <c r="S63" s="194">
        <v>1.0000000000000002</v>
      </c>
      <c r="T63" s="182"/>
      <c r="U63" s="182"/>
      <c r="V63" s="182"/>
      <c r="W63" s="182"/>
      <c r="X63" s="184"/>
      <c r="Y63" s="183"/>
      <c r="Z63" s="183"/>
      <c r="AA63" s="183"/>
      <c r="AB63" s="423" t="s">
        <v>137</v>
      </c>
      <c r="AC63" s="45"/>
      <c r="AD63" s="442" t="s">
        <v>8</v>
      </c>
      <c r="AE63" s="424" t="s">
        <v>177</v>
      </c>
      <c r="AF63" s="424" t="s">
        <v>131</v>
      </c>
      <c r="AG63" s="442" t="s">
        <v>9</v>
      </c>
      <c r="AH63" s="442" t="s">
        <v>127</v>
      </c>
      <c r="AI63" s="442" t="s">
        <v>135</v>
      </c>
      <c r="AJ63" s="442" t="s">
        <v>134</v>
      </c>
      <c r="AK63" s="442" t="s">
        <v>11</v>
      </c>
      <c r="AL63" s="442" t="s">
        <v>133</v>
      </c>
      <c r="AM63" s="442" t="s">
        <v>132</v>
      </c>
      <c r="AN63" s="424" t="s">
        <v>129</v>
      </c>
      <c r="AO63" s="804">
        <f>IF(AI53="","",IF(AQ63,"",AR63))</f>
        <v>0</v>
      </c>
    </row>
    <row r="64" spans="1:41" ht="15" customHeight="1" thickBot="1" x14ac:dyDescent="0.25">
      <c r="A64" s="45"/>
      <c r="B64" s="423" t="str">
        <f t="shared" si="48"/>
        <v/>
      </c>
      <c r="C64" s="256" t="str">
        <f t="shared" si="48"/>
        <v/>
      </c>
      <c r="D64" s="156"/>
      <c r="E64" s="156"/>
      <c r="F64" s="156"/>
      <c r="G64" s="156"/>
      <c r="H64" s="156"/>
      <c r="I64" s="156"/>
      <c r="J64" s="156"/>
      <c r="K64" s="156"/>
      <c r="L64" s="156"/>
      <c r="M64" s="156"/>
      <c r="N64" s="138" t="str">
        <f>IF(I53="","",SUM(D64:M64))</f>
        <v/>
      </c>
      <c r="O64" s="805"/>
      <c r="P64" s="13"/>
      <c r="Q64" s="192"/>
      <c r="R64" s="182"/>
      <c r="S64" s="182"/>
      <c r="T64" s="182"/>
      <c r="U64" s="182"/>
      <c r="V64" s="182"/>
      <c r="W64" s="182"/>
      <c r="X64" s="184"/>
      <c r="Y64" s="183"/>
      <c r="Z64" s="183"/>
      <c r="AA64" s="183"/>
      <c r="AB64" s="423" t="s">
        <v>138</v>
      </c>
      <c r="AC64" s="256" t="s">
        <v>176</v>
      </c>
      <c r="AD64" s="155"/>
      <c r="AE64" s="155"/>
      <c r="AF64" s="155"/>
      <c r="AG64" s="155"/>
      <c r="AH64" s="155"/>
      <c r="AI64" s="155"/>
      <c r="AJ64" s="155"/>
      <c r="AK64" s="155"/>
      <c r="AL64" s="155"/>
      <c r="AM64" s="155"/>
      <c r="AN64" s="138">
        <f>IF(AI53="","",SUM(AD64:AM64))</f>
        <v>0</v>
      </c>
      <c r="AO64" s="805"/>
    </row>
    <row r="65" spans="1:78" ht="15" customHeight="1" thickBot="1" x14ac:dyDescent="0.25">
      <c r="A65" s="45"/>
      <c r="B65" s="423" t="str">
        <f t="shared" si="48"/>
        <v/>
      </c>
      <c r="C65" s="679" t="str">
        <f t="shared" si="48"/>
        <v/>
      </c>
      <c r="D65" s="135" t="str">
        <f t="shared" ref="D65:M65" si="60">IF($I53="","",$I60*D64)</f>
        <v/>
      </c>
      <c r="E65" s="135" t="str">
        <f t="shared" si="60"/>
        <v/>
      </c>
      <c r="F65" s="135" t="str">
        <f t="shared" si="60"/>
        <v/>
      </c>
      <c r="G65" s="135" t="str">
        <f t="shared" si="60"/>
        <v/>
      </c>
      <c r="H65" s="135" t="str">
        <f t="shared" si="60"/>
        <v/>
      </c>
      <c r="I65" s="135" t="str">
        <f t="shared" si="60"/>
        <v/>
      </c>
      <c r="J65" s="135" t="str">
        <f t="shared" si="60"/>
        <v/>
      </c>
      <c r="K65" s="135" t="str">
        <f t="shared" si="60"/>
        <v/>
      </c>
      <c r="L65" s="135" t="str">
        <f t="shared" si="60"/>
        <v/>
      </c>
      <c r="M65" s="135" t="str">
        <f t="shared" si="60"/>
        <v/>
      </c>
      <c r="N65" s="135" t="str">
        <f>IF(I53="","",SUM(D65:M65))</f>
        <v/>
      </c>
      <c r="O65" s="805"/>
      <c r="P65" s="13"/>
      <c r="Q65" s="192"/>
      <c r="R65" s="182"/>
      <c r="S65" s="182"/>
      <c r="T65" s="182"/>
      <c r="U65" s="182"/>
      <c r="V65" s="182"/>
      <c r="W65" s="182"/>
      <c r="X65" s="184"/>
      <c r="Y65" s="183"/>
      <c r="Z65" s="183"/>
      <c r="AA65" s="183"/>
      <c r="AB65" s="443" t="s">
        <v>136</v>
      </c>
      <c r="AC65" s="444" t="s">
        <v>129</v>
      </c>
      <c r="AD65" s="135" t="str">
        <f t="shared" ref="AD65:AM65" si="61">IF($I53="","",$I60*AD64)</f>
        <v/>
      </c>
      <c r="AE65" s="135" t="str">
        <f t="shared" si="61"/>
        <v/>
      </c>
      <c r="AF65" s="135" t="str">
        <f t="shared" si="61"/>
        <v/>
      </c>
      <c r="AG65" s="135" t="str">
        <f t="shared" si="61"/>
        <v/>
      </c>
      <c r="AH65" s="135" t="str">
        <f t="shared" si="61"/>
        <v/>
      </c>
      <c r="AI65" s="135" t="str">
        <f t="shared" si="61"/>
        <v/>
      </c>
      <c r="AJ65" s="135" t="str">
        <f t="shared" si="61"/>
        <v/>
      </c>
      <c r="AK65" s="135" t="str">
        <f t="shared" si="61"/>
        <v/>
      </c>
      <c r="AL65" s="135" t="str">
        <f t="shared" si="61"/>
        <v/>
      </c>
      <c r="AM65" s="135" t="str">
        <f t="shared" si="61"/>
        <v/>
      </c>
      <c r="AN65" s="135">
        <f>IF(AI53="","",SUM(AD65:AM65))</f>
        <v>0</v>
      </c>
      <c r="AO65" s="806"/>
    </row>
    <row r="66" spans="1:78" ht="3.75" customHeight="1" x14ac:dyDescent="0.2">
      <c r="A66" s="45"/>
      <c r="B66" s="435"/>
      <c r="C66" s="45"/>
      <c r="D66" s="70"/>
      <c r="E66" s="71"/>
      <c r="F66" s="71"/>
      <c r="G66" s="71"/>
      <c r="H66" s="71"/>
      <c r="I66" s="71"/>
      <c r="J66" s="71"/>
      <c r="K66" s="71"/>
      <c r="L66" s="71"/>
      <c r="M66" s="71"/>
      <c r="N66" s="71"/>
      <c r="O66" s="678"/>
      <c r="P66" s="13"/>
      <c r="Q66" s="192"/>
      <c r="R66" s="182"/>
      <c r="S66" s="182"/>
      <c r="T66" s="182"/>
      <c r="U66" s="182"/>
      <c r="V66" s="182"/>
      <c r="W66" s="182"/>
      <c r="X66" s="184"/>
      <c r="Y66" s="183"/>
      <c r="Z66" s="183"/>
      <c r="AA66" s="183"/>
      <c r="AB66" s="68"/>
      <c r="AC66" s="69"/>
      <c r="AD66" s="70"/>
      <c r="AE66" s="71"/>
      <c r="AF66" s="71"/>
      <c r="AG66" s="71"/>
      <c r="AH66" s="71"/>
      <c r="AI66" s="71"/>
      <c r="AJ66" s="71"/>
      <c r="AK66" s="71"/>
      <c r="AL66" s="71"/>
      <c r="AM66" s="71"/>
      <c r="AN66" s="71"/>
      <c r="AO66" s="72"/>
    </row>
    <row r="67" spans="1:78" ht="17.25" customHeight="1" thickBot="1" x14ac:dyDescent="0.25">
      <c r="A67" s="45"/>
      <c r="B67" s="846" t="str">
        <f t="shared" ref="B67" si="62">IF($I$53="","",AB67)</f>
        <v/>
      </c>
      <c r="C67" s="847" t="str">
        <f t="shared" ref="C67" si="63">IF($I$53="","",AC67)</f>
        <v/>
      </c>
      <c r="D67" s="847" t="str">
        <f t="shared" ref="D67" si="64">IF($I$53="","",AD67)</f>
        <v/>
      </c>
      <c r="E67" s="847" t="str">
        <f t="shared" ref="E67" si="65">IF($I$53="","",AE67)</f>
        <v/>
      </c>
      <c r="F67" s="847" t="str">
        <f t="shared" ref="F67" si="66">IF($I$53="","",AF67)</f>
        <v/>
      </c>
      <c r="G67" s="847" t="str">
        <f t="shared" ref="G67" si="67">IF($I$53="","",AG67)</f>
        <v/>
      </c>
      <c r="H67" s="847" t="str">
        <f t="shared" ref="H67" si="68">IF($I$53="","",AH67)</f>
        <v/>
      </c>
      <c r="I67" s="847" t="str">
        <f t="shared" ref="I67" si="69">IF($I$53="","",AI67)</f>
        <v/>
      </c>
      <c r="J67" s="847" t="str">
        <f t="shared" ref="J67" si="70">IF($I$53="","",AJ67)</f>
        <v/>
      </c>
      <c r="K67" s="847" t="str">
        <f t="shared" ref="K67" si="71">IF($I$53="","",AK67)</f>
        <v/>
      </c>
      <c r="L67" s="847" t="str">
        <f t="shared" ref="L67" si="72">IF($I$53="","",AL67)</f>
        <v/>
      </c>
      <c r="M67" s="847" t="str">
        <f t="shared" ref="M67" si="73">IF($I$53="","",AM67)</f>
        <v/>
      </c>
      <c r="N67" s="847" t="str">
        <f t="shared" ref="N67" si="74">IF($I$53="","",AN67)</f>
        <v/>
      </c>
      <c r="O67" s="848" t="str">
        <f t="shared" ref="O67" si="75">IF($I$53="","",AO67)</f>
        <v/>
      </c>
      <c r="P67" s="13"/>
      <c r="Q67" s="192"/>
      <c r="R67" s="182"/>
      <c r="S67" s="182"/>
      <c r="T67" s="182"/>
      <c r="U67" s="182"/>
      <c r="V67" s="182"/>
      <c r="W67" s="182"/>
      <c r="X67" s="184"/>
      <c r="Y67" s="183"/>
      <c r="Z67" s="183"/>
      <c r="AA67" s="183"/>
      <c r="AB67" s="807" t="s">
        <v>11087</v>
      </c>
      <c r="AC67" s="828"/>
      <c r="AD67" s="828"/>
      <c r="AE67" s="828"/>
      <c r="AF67" s="828"/>
      <c r="AG67" s="828"/>
      <c r="AH67" s="828"/>
      <c r="AI67" s="828"/>
      <c r="AJ67" s="828"/>
      <c r="AK67" s="828"/>
      <c r="AL67" s="828"/>
      <c r="AM67" s="828"/>
      <c r="AN67" s="828"/>
      <c r="AO67" s="829"/>
    </row>
    <row r="68" spans="1:78" ht="43.5" customHeight="1" thickBot="1" x14ac:dyDescent="0.25">
      <c r="A68" s="45"/>
      <c r="B68" s="810"/>
      <c r="C68" s="811"/>
      <c r="D68" s="811"/>
      <c r="E68" s="811"/>
      <c r="F68" s="811"/>
      <c r="G68" s="811"/>
      <c r="H68" s="811"/>
      <c r="I68" s="811"/>
      <c r="J68" s="811"/>
      <c r="K68" s="811"/>
      <c r="L68" s="811"/>
      <c r="M68" s="811"/>
      <c r="N68" s="811"/>
      <c r="O68" s="812"/>
      <c r="P68" s="13"/>
      <c r="Q68" s="192"/>
      <c r="R68" s="182"/>
      <c r="S68" s="182"/>
      <c r="T68" s="182"/>
      <c r="U68" s="182"/>
      <c r="V68" s="182"/>
      <c r="W68" s="182"/>
      <c r="X68" s="184"/>
      <c r="Y68" s="183"/>
      <c r="Z68" s="183"/>
      <c r="AA68" s="183"/>
      <c r="AB68" s="810"/>
      <c r="AC68" s="811"/>
      <c r="AD68" s="811"/>
      <c r="AE68" s="811"/>
      <c r="AF68" s="811"/>
      <c r="AG68" s="811"/>
      <c r="AH68" s="811"/>
      <c r="AI68" s="811"/>
      <c r="AJ68" s="811"/>
      <c r="AK68" s="811"/>
      <c r="AL68" s="811"/>
      <c r="AM68" s="811"/>
      <c r="AN68" s="811"/>
      <c r="AO68" s="812"/>
    </row>
    <row r="69" spans="1:78" ht="24" customHeight="1" x14ac:dyDescent="0.2">
      <c r="A69" s="45"/>
      <c r="B69" s="256"/>
      <c r="C69" s="45"/>
      <c r="D69" s="45"/>
      <c r="E69" s="45"/>
      <c r="F69" s="45"/>
      <c r="G69" s="45"/>
      <c r="H69" s="45"/>
      <c r="I69" s="45"/>
      <c r="J69" s="45"/>
      <c r="K69" s="45"/>
      <c r="L69" s="45"/>
      <c r="M69" s="45"/>
      <c r="N69" s="45"/>
      <c r="O69" s="45"/>
      <c r="P69" s="13"/>
      <c r="Q69" s="192"/>
      <c r="R69" s="182"/>
      <c r="S69" s="182"/>
      <c r="T69" s="182"/>
      <c r="U69" s="182"/>
      <c r="V69" s="182"/>
      <c r="W69" s="182"/>
      <c r="X69" s="184"/>
      <c r="Y69" s="183"/>
      <c r="Z69" s="183"/>
      <c r="AA69" s="183"/>
      <c r="AB69" s="183"/>
      <c r="AC69" s="183"/>
    </row>
    <row r="70" spans="1:78" ht="13.5" customHeight="1" x14ac:dyDescent="0.2">
      <c r="A70" s="45"/>
      <c r="B70" s="257"/>
      <c r="C70" s="257"/>
      <c r="D70" s="258"/>
      <c r="E70" s="258"/>
      <c r="F70" s="258"/>
      <c r="G70" s="258"/>
      <c r="H70" s="258"/>
      <c r="I70" s="258"/>
      <c r="J70" s="258"/>
      <c r="K70" s="258"/>
      <c r="L70" s="258"/>
      <c r="M70" s="258"/>
      <c r="N70" s="258"/>
      <c r="O70" s="258"/>
      <c r="P70" s="13"/>
      <c r="Q70" s="182"/>
      <c r="R70" s="201"/>
      <c r="S70" s="182"/>
      <c r="T70" s="182"/>
      <c r="U70" s="182"/>
      <c r="V70" s="182"/>
      <c r="W70" s="182"/>
      <c r="X70" s="184"/>
      <c r="Y70" s="183"/>
      <c r="Z70" s="183"/>
      <c r="AA70" s="183"/>
      <c r="AB70" s="183"/>
      <c r="AC70" s="183"/>
    </row>
    <row r="71" spans="1:78" ht="28.5" customHeight="1" thickBot="1" x14ac:dyDescent="0.25">
      <c r="A71" s="289" t="s">
        <v>201</v>
      </c>
      <c r="B71" s="17"/>
      <c r="C71" s="17"/>
      <c r="D71" s="17"/>
      <c r="E71" s="17"/>
      <c r="F71" s="17"/>
      <c r="G71" s="17"/>
      <c r="H71" s="17"/>
      <c r="I71" s="17"/>
      <c r="J71" s="17"/>
      <c r="K71" s="17"/>
      <c r="L71" s="17"/>
      <c r="M71" s="17"/>
      <c r="N71" s="17"/>
      <c r="O71" s="264" t="str">
        <f>'TAB 1 Project ID &amp; Exec Summary'!J1</f>
        <v>USG CAPITAL PLAN -  FY 23-26 PROJECT TEMPLATE</v>
      </c>
      <c r="P71" s="13"/>
      <c r="Q71" s="182"/>
      <c r="R71" s="201"/>
      <c r="S71" s="182"/>
      <c r="T71" s="182"/>
      <c r="U71" s="182"/>
      <c r="V71" s="182"/>
      <c r="W71" s="182"/>
      <c r="X71" s="184"/>
      <c r="Y71" s="183"/>
      <c r="Z71" s="183"/>
      <c r="AA71" s="183"/>
      <c r="AB71" s="183"/>
      <c r="AC71" s="183"/>
    </row>
    <row r="72" spans="1:78" ht="21" customHeight="1" thickBot="1" x14ac:dyDescent="0.25">
      <c r="A72" s="54" t="s">
        <v>202</v>
      </c>
      <c r="B72" s="257"/>
      <c r="C72" s="257"/>
      <c r="D72" s="258"/>
      <c r="E72" s="134" t="str">
        <f>IF('TAB 1 Project ID &amp; Exec Summary'!$D$5="","",'TAB 1 Project ID &amp; Exec Summary'!$D$5)</f>
        <v/>
      </c>
      <c r="F72" s="866" t="str">
        <f>IF('TAB 1 Project ID &amp; Exec Summary'!D22="","",'TAB 1 Project ID &amp; Exec Summary'!D22)</f>
        <v/>
      </c>
      <c r="G72" s="867"/>
      <c r="H72" s="134" t="str">
        <f>IF('TAB 1 Project ID &amp; Exec Summary'!$L$13="","",'TAB 1 Project ID &amp; Exec Summary'!$M$11)</f>
        <v/>
      </c>
      <c r="I72" s="893" t="str">
        <f>IF('TAB 1 Project ID &amp; Exec Summary'!$D$11="","",'TAB 1 Project ID &amp; Exec Summary'!$D$11)</f>
        <v/>
      </c>
      <c r="J72" s="894"/>
      <c r="K72" s="894"/>
      <c r="L72" s="894"/>
      <c r="M72" s="894"/>
      <c r="N72" s="894"/>
      <c r="O72" s="895"/>
      <c r="P72" s="13"/>
      <c r="Q72" s="182"/>
      <c r="R72" s="182"/>
      <c r="S72" s="182"/>
      <c r="T72" s="182"/>
      <c r="U72" s="182"/>
      <c r="V72" s="182"/>
      <c r="W72" s="182"/>
      <c r="X72" s="184"/>
      <c r="Y72" s="183"/>
      <c r="Z72" s="183"/>
      <c r="AA72" s="183"/>
      <c r="AB72" s="183"/>
      <c r="AC72" s="183"/>
    </row>
    <row r="73" spans="1:78" ht="23.25" customHeight="1" thickBot="1" x14ac:dyDescent="0.25">
      <c r="A73" s="45"/>
      <c r="B73" s="45"/>
      <c r="C73" s="45"/>
      <c r="D73" s="45"/>
      <c r="E73" s="45"/>
      <c r="F73" s="45"/>
      <c r="G73" s="45"/>
      <c r="H73" s="45"/>
      <c r="I73" s="45"/>
      <c r="J73" s="45"/>
      <c r="K73" s="45"/>
      <c r="L73" s="45"/>
      <c r="M73" s="45"/>
      <c r="N73" s="45"/>
      <c r="O73" s="45"/>
      <c r="P73" s="13"/>
      <c r="Q73" s="182"/>
      <c r="R73" s="182"/>
      <c r="S73" s="182"/>
      <c r="T73" s="182"/>
      <c r="U73" s="182"/>
      <c r="V73" s="182"/>
      <c r="W73" s="182"/>
      <c r="X73" s="184"/>
      <c r="Y73" s="183"/>
      <c r="Z73" s="183"/>
      <c r="AA73" s="183"/>
      <c r="AB73" s="183"/>
      <c r="AC73" s="183"/>
    </row>
    <row r="74" spans="1:78" ht="18.75" customHeight="1" thickBot="1" x14ac:dyDescent="0.25">
      <c r="A74" s="64"/>
      <c r="B74" s="377" t="s">
        <v>2</v>
      </c>
      <c r="C74" s="431"/>
      <c r="D74" s="432"/>
      <c r="E74" s="379"/>
      <c r="F74" s="445" t="s">
        <v>130</v>
      </c>
      <c r="G74" s="890" t="str">
        <f>IF($O$74="","",INDEX('Fall 20 FIDC'!$F$2:$F$3806,MATCH($R$76,'Fall 20 FIDC'!$A$2:$A$3806,0)))</f>
        <v/>
      </c>
      <c r="H74" s="891"/>
      <c r="I74" s="892"/>
      <c r="J74" s="358"/>
      <c r="K74" s="445" t="s">
        <v>144</v>
      </c>
      <c r="L74" s="161"/>
      <c r="M74" s="379"/>
      <c r="N74" s="445" t="s">
        <v>11088</v>
      </c>
      <c r="O74" s="162"/>
      <c r="P74" s="13"/>
      <c r="Q74" s="182"/>
      <c r="U74" s="182"/>
      <c r="V74" s="182"/>
      <c r="W74" s="182"/>
      <c r="X74" s="187"/>
      <c r="Y74" s="183"/>
      <c r="Z74" s="183"/>
      <c r="AA74" s="183"/>
      <c r="AB74" s="183"/>
      <c r="AC74" s="183"/>
    </row>
    <row r="75" spans="1:78" s="8" customFormat="1" ht="14.25" customHeight="1" thickBot="1" x14ac:dyDescent="0.3">
      <c r="A75" s="58"/>
      <c r="B75" s="446" t="s">
        <v>146</v>
      </c>
      <c r="C75" s="439"/>
      <c r="D75" s="256"/>
      <c r="E75" s="45"/>
      <c r="F75" s="45"/>
      <c r="G75" s="60"/>
      <c r="H75" s="27"/>
      <c r="I75" s="73"/>
      <c r="J75" s="221"/>
      <c r="K75" s="218"/>
      <c r="L75" s="27"/>
      <c r="M75" s="577" t="s">
        <v>11106</v>
      </c>
      <c r="N75" s="216"/>
      <c r="O75" s="555"/>
      <c r="P75" s="60"/>
      <c r="Q75" s="182"/>
      <c r="R75" s="185"/>
      <c r="S75" s="185"/>
      <c r="T75" s="185"/>
      <c r="U75" s="185"/>
      <c r="V75" s="185"/>
      <c r="W75" s="185"/>
      <c r="X75" s="187"/>
      <c r="Y75" s="188"/>
      <c r="Z75" s="188"/>
      <c r="AA75" s="188"/>
      <c r="AB75" s="188"/>
      <c r="AC75" s="188"/>
      <c r="BA75" s="705"/>
      <c r="BB75" s="705"/>
      <c r="BC75" s="705"/>
      <c r="BD75" s="705"/>
      <c r="BE75" s="705"/>
      <c r="BF75" s="705"/>
      <c r="BG75" s="705"/>
      <c r="BH75" s="705"/>
      <c r="BI75" s="705"/>
      <c r="BJ75" s="705"/>
      <c r="BK75" s="705"/>
      <c r="BL75" s="705"/>
      <c r="BM75" s="705"/>
      <c r="BN75" s="705"/>
      <c r="BO75" s="705"/>
      <c r="BP75" s="705"/>
      <c r="BQ75" s="705"/>
      <c r="BR75" s="705"/>
      <c r="BS75" s="705"/>
      <c r="BT75" s="705"/>
      <c r="BU75" s="705"/>
      <c r="BV75" s="705"/>
      <c r="BW75" s="705"/>
      <c r="BX75" s="705"/>
      <c r="BY75" s="705"/>
      <c r="BZ75" s="705"/>
    </row>
    <row r="76" spans="1:78" s="8" customFormat="1" ht="18" customHeight="1" thickBot="1" x14ac:dyDescent="0.25">
      <c r="A76" s="58"/>
      <c r="B76" s="375" t="s">
        <v>126</v>
      </c>
      <c r="C76" s="529"/>
      <c r="D76" s="548">
        <f>IF($O$74="",0,INDEX('Fall 20 FIDC'!$G$2:$G$3806,MATCH($R$76,'Fall 20 FIDC'!$A$2:$A$3806,0)))</f>
        <v>0</v>
      </c>
      <c r="E76" s="455"/>
      <c r="F76" s="433"/>
      <c r="G76" s="234"/>
      <c r="H76" s="438"/>
      <c r="I76" s="476" t="s">
        <v>11076</v>
      </c>
      <c r="J76" s="550"/>
      <c r="K76" s="592"/>
      <c r="L76" s="274" t="s">
        <v>148</v>
      </c>
      <c r="M76" s="440"/>
      <c r="N76" s="548">
        <f>IF(O74="",0,D76*J76)</f>
        <v>0</v>
      </c>
      <c r="O76" s="556"/>
      <c r="P76" s="60"/>
      <c r="Q76" s="185"/>
      <c r="R76" s="546" t="str">
        <f>CONCATENATE(E2,"_",O74)</f>
        <v>_</v>
      </c>
      <c r="S76" s="185"/>
      <c r="T76" s="185"/>
      <c r="U76" s="185"/>
      <c r="V76" s="185"/>
      <c r="W76" s="185"/>
      <c r="X76" s="184"/>
      <c r="Y76" s="188"/>
      <c r="Z76" s="188"/>
      <c r="AA76" s="188"/>
      <c r="AB76" s="188"/>
      <c r="AC76" s="188"/>
      <c r="BA76" s="705"/>
      <c r="BB76" s="705"/>
      <c r="BC76" s="705"/>
      <c r="BD76" s="705"/>
      <c r="BE76" s="705"/>
      <c r="BF76" s="705"/>
      <c r="BG76" s="705"/>
      <c r="BH76" s="705"/>
      <c r="BI76" s="705"/>
      <c r="BJ76" s="705"/>
      <c r="BK76" s="705"/>
      <c r="BL76" s="705"/>
      <c r="BM76" s="705"/>
      <c r="BN76" s="705"/>
      <c r="BO76" s="705"/>
      <c r="BP76" s="705"/>
      <c r="BQ76" s="705"/>
      <c r="BR76" s="705"/>
      <c r="BS76" s="705"/>
      <c r="BT76" s="705"/>
      <c r="BU76" s="705"/>
      <c r="BV76" s="705"/>
      <c r="BW76" s="705"/>
      <c r="BX76" s="705"/>
      <c r="BY76" s="705"/>
      <c r="BZ76" s="705"/>
    </row>
    <row r="77" spans="1:78" ht="3" customHeight="1" x14ac:dyDescent="0.2">
      <c r="A77" s="7"/>
      <c r="B77" s="74"/>
      <c r="C77" s="7"/>
      <c r="D77" s="75" t="s">
        <v>147</v>
      </c>
      <c r="E77" s="76"/>
      <c r="F77" s="76"/>
      <c r="G77" s="76"/>
      <c r="H77" s="76"/>
      <c r="I77" s="76"/>
      <c r="J77" s="76"/>
      <c r="K77" s="76"/>
      <c r="L77" s="76"/>
      <c r="M77" s="76"/>
      <c r="N77" s="76"/>
      <c r="O77" s="77"/>
      <c r="P77" s="13"/>
      <c r="Q77" s="201"/>
      <c r="R77" s="182"/>
      <c r="S77" s="182"/>
      <c r="T77" s="182"/>
      <c r="U77" s="182"/>
      <c r="V77" s="182"/>
      <c r="W77" s="182"/>
      <c r="X77" s="184"/>
      <c r="Y77" s="183"/>
      <c r="Z77" s="183"/>
      <c r="AA77" s="183"/>
      <c r="AB77" s="183"/>
      <c r="AC77" s="183"/>
    </row>
    <row r="78" spans="1:78" ht="21" customHeight="1" thickBot="1" x14ac:dyDescent="0.25">
      <c r="A78" s="13"/>
      <c r="B78" s="807" t="s">
        <v>11167</v>
      </c>
      <c r="C78" s="808"/>
      <c r="D78" s="808"/>
      <c r="E78" s="808"/>
      <c r="F78" s="808"/>
      <c r="G78" s="808"/>
      <c r="H78" s="808"/>
      <c r="I78" s="808"/>
      <c r="J78" s="808"/>
      <c r="K78" s="808"/>
      <c r="L78" s="808"/>
      <c r="M78" s="808"/>
      <c r="N78" s="808"/>
      <c r="O78" s="809"/>
      <c r="P78" s="13"/>
      <c r="Q78" s="201" t="s">
        <v>239</v>
      </c>
      <c r="R78" s="182"/>
      <c r="S78" s="182"/>
      <c r="T78" s="182"/>
      <c r="U78" s="182"/>
      <c r="V78" s="182"/>
      <c r="W78" s="182"/>
      <c r="X78" s="184"/>
      <c r="Y78" s="183"/>
      <c r="Z78" s="183"/>
      <c r="AA78" s="183"/>
      <c r="AB78" s="183"/>
      <c r="AC78" s="183"/>
    </row>
    <row r="79" spans="1:78" ht="61.5" customHeight="1" thickBot="1" x14ac:dyDescent="0.25">
      <c r="A79" s="13"/>
      <c r="B79" s="810"/>
      <c r="C79" s="811"/>
      <c r="D79" s="811"/>
      <c r="E79" s="811"/>
      <c r="F79" s="811"/>
      <c r="G79" s="811"/>
      <c r="H79" s="811"/>
      <c r="I79" s="811"/>
      <c r="J79" s="811"/>
      <c r="K79" s="811"/>
      <c r="L79" s="811"/>
      <c r="M79" s="811"/>
      <c r="N79" s="811"/>
      <c r="O79" s="812"/>
      <c r="P79" s="13"/>
      <c r="Q79" s="201" t="s">
        <v>240</v>
      </c>
      <c r="R79" s="201"/>
      <c r="S79" s="182"/>
      <c r="T79" s="182"/>
      <c r="U79" s="182"/>
      <c r="V79" s="182"/>
      <c r="W79" s="182"/>
      <c r="X79" s="184"/>
      <c r="Y79" s="183"/>
      <c r="Z79" s="183"/>
      <c r="AA79" s="183"/>
      <c r="AB79" s="183"/>
      <c r="AC79" s="183"/>
    </row>
    <row r="80" spans="1:78" ht="15" customHeight="1" x14ac:dyDescent="0.2">
      <c r="A80" s="259"/>
      <c r="B80" s="17"/>
      <c r="C80" s="17"/>
      <c r="D80" s="17"/>
      <c r="E80" s="17"/>
      <c r="F80" s="17"/>
      <c r="G80" s="17"/>
      <c r="H80" s="17"/>
      <c r="I80" s="17"/>
      <c r="J80" s="17"/>
      <c r="K80" s="17"/>
      <c r="L80" s="17"/>
      <c r="M80" s="17"/>
      <c r="N80" s="17"/>
      <c r="O80" s="17"/>
      <c r="P80" s="13"/>
      <c r="Q80" s="182"/>
      <c r="R80" s="182"/>
      <c r="S80" s="182"/>
      <c r="T80" s="182"/>
      <c r="U80" s="182"/>
      <c r="V80" s="182"/>
      <c r="W80" s="182"/>
      <c r="X80" s="184"/>
      <c r="Y80" s="183"/>
      <c r="Z80" s="183"/>
      <c r="AA80" s="183"/>
      <c r="AB80" s="183"/>
      <c r="AC80" s="183"/>
    </row>
    <row r="81" spans="1:78" ht="28.5" customHeight="1" x14ac:dyDescent="0.25">
      <c r="A81" s="30" t="s">
        <v>241</v>
      </c>
      <c r="B81" s="56"/>
      <c r="C81" s="45"/>
      <c r="D81" s="45"/>
      <c r="E81" s="45"/>
      <c r="F81" s="45"/>
      <c r="G81" s="45"/>
      <c r="H81" s="45"/>
      <c r="I81" s="45"/>
      <c r="J81" s="45"/>
      <c r="K81" s="45"/>
      <c r="L81" s="45"/>
      <c r="M81" s="45"/>
      <c r="N81" s="45"/>
      <c r="O81" s="45"/>
      <c r="P81" s="13"/>
      <c r="Q81" s="182"/>
      <c r="R81" s="182"/>
      <c r="S81" s="182"/>
      <c r="T81" s="182"/>
      <c r="U81" s="182"/>
      <c r="V81" s="182"/>
      <c r="W81" s="182"/>
      <c r="X81" s="184"/>
      <c r="Y81" s="183"/>
      <c r="Z81" s="183"/>
      <c r="AA81" s="183"/>
      <c r="AB81" s="183"/>
      <c r="AC81" s="183"/>
    </row>
    <row r="82" spans="1:78" ht="27" customHeight="1" x14ac:dyDescent="0.2">
      <c r="A82" s="908" t="s">
        <v>11153</v>
      </c>
      <c r="B82" s="909"/>
      <c r="C82" s="909"/>
      <c r="D82" s="909"/>
      <c r="E82" s="909"/>
      <c r="F82" s="909"/>
      <c r="G82" s="909"/>
      <c r="H82" s="909"/>
      <c r="I82" s="909"/>
      <c r="J82" s="909"/>
      <c r="K82" s="909"/>
      <c r="L82" s="909"/>
      <c r="M82" s="909"/>
      <c r="N82" s="909"/>
      <c r="O82" s="909"/>
      <c r="P82" s="13"/>
      <c r="Q82" s="182"/>
      <c r="R82" s="182"/>
      <c r="S82" s="202"/>
      <c r="T82" s="182"/>
      <c r="U82" s="182"/>
      <c r="V82" s="182"/>
      <c r="W82" s="182"/>
      <c r="X82" s="184"/>
      <c r="Y82" s="183"/>
      <c r="Z82" s="183"/>
      <c r="AA82" s="183"/>
      <c r="AB82" s="183"/>
      <c r="AC82" s="183"/>
    </row>
    <row r="83" spans="1:78" ht="15" customHeight="1" thickBot="1" x14ac:dyDescent="0.25">
      <c r="A83" s="260"/>
      <c r="B83" s="45"/>
      <c r="C83" s="45"/>
      <c r="D83" s="70"/>
      <c r="E83" s="71"/>
      <c r="F83" s="71"/>
      <c r="G83" s="71"/>
      <c r="H83" s="71"/>
      <c r="I83" s="71"/>
      <c r="J83" s="71"/>
      <c r="K83" s="71"/>
      <c r="L83" s="71"/>
      <c r="M83" s="71"/>
      <c r="N83" s="71"/>
      <c r="O83" s="261"/>
      <c r="P83" s="13"/>
      <c r="Q83" s="182"/>
      <c r="R83" s="203"/>
      <c r="S83" s="182"/>
      <c r="T83" s="182"/>
      <c r="U83" s="182"/>
      <c r="V83" s="182"/>
      <c r="W83" s="182"/>
      <c r="X83" s="187"/>
      <c r="Y83" s="183"/>
      <c r="Z83" s="183"/>
      <c r="AA83" s="183"/>
      <c r="AB83" s="183"/>
      <c r="AC83" s="183"/>
    </row>
    <row r="84" spans="1:78" s="8" customFormat="1" ht="22.5" customHeight="1" thickBot="1" x14ac:dyDescent="0.25">
      <c r="A84" s="58"/>
      <c r="B84" s="334" t="s">
        <v>7</v>
      </c>
      <c r="C84" s="448"/>
      <c r="D84" s="899" t="s">
        <v>11166</v>
      </c>
      <c r="E84" s="900"/>
      <c r="F84" s="900"/>
      <c r="G84" s="900"/>
      <c r="H84" s="900"/>
      <c r="I84" s="900"/>
      <c r="J84" s="900"/>
      <c r="K84" s="900"/>
      <c r="L84" s="900"/>
      <c r="M84" s="900"/>
      <c r="N84" s="900"/>
      <c r="O84" s="901"/>
      <c r="P84" s="60"/>
      <c r="Q84" s="185"/>
      <c r="R84" s="185"/>
      <c r="S84" s="185"/>
      <c r="T84" s="185"/>
      <c r="U84" s="185"/>
      <c r="V84" s="185"/>
      <c r="W84" s="185"/>
      <c r="X84" s="187"/>
      <c r="Y84" s="188"/>
      <c r="Z84" s="188"/>
      <c r="AA84" s="188"/>
      <c r="AB84" s="188"/>
      <c r="AC84" s="188"/>
      <c r="BA84" s="705"/>
      <c r="BB84" s="705"/>
      <c r="BC84" s="705"/>
      <c r="BD84" s="705"/>
      <c r="BE84" s="705"/>
      <c r="BF84" s="705"/>
      <c r="BG84" s="705"/>
      <c r="BH84" s="705"/>
      <c r="BI84" s="705"/>
      <c r="BJ84" s="705"/>
      <c r="BK84" s="705"/>
      <c r="BL84" s="705"/>
      <c r="BM84" s="705"/>
      <c r="BN84" s="705"/>
      <c r="BO84" s="705"/>
      <c r="BP84" s="705"/>
      <c r="BQ84" s="705"/>
      <c r="BR84" s="705"/>
      <c r="BS84" s="705"/>
      <c r="BT84" s="705"/>
      <c r="BU84" s="705"/>
      <c r="BV84" s="705"/>
      <c r="BW84" s="705"/>
      <c r="BX84" s="705"/>
      <c r="BY84" s="705"/>
      <c r="BZ84" s="705"/>
    </row>
    <row r="85" spans="1:78" s="8" customFormat="1" ht="21.75" customHeight="1" thickBot="1" x14ac:dyDescent="0.25">
      <c r="A85" s="58"/>
      <c r="B85" s="80" t="s">
        <v>167</v>
      </c>
      <c r="C85" s="449"/>
      <c r="D85" s="881"/>
      <c r="E85" s="882"/>
      <c r="F85" s="882"/>
      <c r="G85" s="882"/>
      <c r="H85" s="882"/>
      <c r="I85" s="882"/>
      <c r="J85" s="882"/>
      <c r="K85" s="882"/>
      <c r="L85" s="882"/>
      <c r="M85" s="882"/>
      <c r="N85" s="882"/>
      <c r="O85" s="883"/>
      <c r="P85" s="60"/>
      <c r="Q85" s="185"/>
      <c r="R85" s="182"/>
      <c r="S85" s="185"/>
      <c r="T85" s="185"/>
      <c r="U85" s="185"/>
      <c r="V85" s="185"/>
      <c r="W85" s="185"/>
      <c r="X85" s="184"/>
      <c r="Y85" s="188"/>
      <c r="Z85" s="188"/>
      <c r="AA85" s="188"/>
      <c r="AB85" s="188"/>
      <c r="AC85" s="188"/>
      <c r="BA85" s="705"/>
      <c r="BB85" s="705"/>
      <c r="BC85" s="705"/>
      <c r="BD85" s="705"/>
      <c r="BE85" s="705"/>
      <c r="BF85" s="705"/>
      <c r="BG85" s="705"/>
      <c r="BH85" s="705"/>
      <c r="BI85" s="705"/>
      <c r="BJ85" s="705"/>
      <c r="BK85" s="705"/>
      <c r="BL85" s="705"/>
      <c r="BM85" s="705"/>
      <c r="BN85" s="705"/>
      <c r="BO85" s="705"/>
      <c r="BP85" s="705"/>
      <c r="BQ85" s="705"/>
      <c r="BR85" s="705"/>
      <c r="BS85" s="705"/>
      <c r="BT85" s="705"/>
      <c r="BU85" s="705"/>
      <c r="BV85" s="705"/>
      <c r="BW85" s="705"/>
      <c r="BX85" s="705"/>
      <c r="BY85" s="705"/>
      <c r="BZ85" s="705"/>
    </row>
    <row r="86" spans="1:78" ht="20.25" customHeight="1" thickBot="1" x14ac:dyDescent="0.25">
      <c r="A86" s="13"/>
      <c r="B86" s="157"/>
      <c r="C86" s="450"/>
      <c r="D86" s="884"/>
      <c r="E86" s="885"/>
      <c r="F86" s="885"/>
      <c r="G86" s="885"/>
      <c r="H86" s="885"/>
      <c r="I86" s="885"/>
      <c r="J86" s="885"/>
      <c r="K86" s="885"/>
      <c r="L86" s="885"/>
      <c r="M86" s="885"/>
      <c r="N86" s="885"/>
      <c r="O86" s="886"/>
      <c r="P86" s="63"/>
      <c r="Q86" s="182"/>
      <c r="R86" s="182"/>
      <c r="S86" s="182"/>
      <c r="T86" s="182"/>
      <c r="U86" s="182"/>
      <c r="V86" s="182"/>
      <c r="W86" s="182"/>
      <c r="X86" s="184"/>
      <c r="Y86" s="183"/>
      <c r="Z86" s="183"/>
      <c r="AA86" s="183"/>
      <c r="AB86" s="183"/>
      <c r="AC86" s="183"/>
    </row>
    <row r="87" spans="1:78" ht="21.75" customHeight="1" thickBot="1" x14ac:dyDescent="0.25">
      <c r="A87" s="13"/>
      <c r="B87" s="80" t="s">
        <v>168</v>
      </c>
      <c r="C87" s="451"/>
      <c r="D87" s="884"/>
      <c r="E87" s="885"/>
      <c r="F87" s="885"/>
      <c r="G87" s="885"/>
      <c r="H87" s="885"/>
      <c r="I87" s="885"/>
      <c r="J87" s="885"/>
      <c r="K87" s="885"/>
      <c r="L87" s="885"/>
      <c r="M87" s="885"/>
      <c r="N87" s="885"/>
      <c r="O87" s="886"/>
      <c r="P87" s="63"/>
      <c r="Q87" s="182"/>
      <c r="R87" s="182"/>
      <c r="S87" s="182"/>
      <c r="T87" s="182"/>
      <c r="U87" s="182"/>
      <c r="V87" s="182"/>
      <c r="W87" s="182"/>
      <c r="X87" s="184"/>
      <c r="Y87" s="183"/>
      <c r="Z87" s="183"/>
      <c r="AA87" s="183"/>
      <c r="AB87" s="183"/>
      <c r="AC87" s="183"/>
    </row>
    <row r="88" spans="1:78" ht="21.75" customHeight="1" thickBot="1" x14ac:dyDescent="0.25">
      <c r="A88" s="13"/>
      <c r="B88" s="157"/>
      <c r="C88" s="452"/>
      <c r="D88" s="887"/>
      <c r="E88" s="888"/>
      <c r="F88" s="888"/>
      <c r="G88" s="888"/>
      <c r="H88" s="888"/>
      <c r="I88" s="888"/>
      <c r="J88" s="888"/>
      <c r="K88" s="888"/>
      <c r="L88" s="888"/>
      <c r="M88" s="888"/>
      <c r="N88" s="888"/>
      <c r="O88" s="889"/>
      <c r="P88" s="63"/>
      <c r="Q88" s="182"/>
      <c r="R88" s="182"/>
      <c r="S88" s="182"/>
      <c r="T88" s="182"/>
      <c r="U88" s="182"/>
      <c r="V88" s="182"/>
      <c r="W88" s="182"/>
      <c r="X88" s="184"/>
      <c r="Y88" s="183"/>
      <c r="Z88" s="183"/>
      <c r="AA88" s="183"/>
      <c r="AB88" s="183"/>
      <c r="AC88" s="183"/>
    </row>
    <row r="89" spans="1:78" ht="18.75" customHeight="1" thickBot="1" x14ac:dyDescent="0.25">
      <c r="A89" s="260"/>
      <c r="B89" s="45"/>
      <c r="C89" s="45"/>
      <c r="D89" s="70"/>
      <c r="E89" s="71"/>
      <c r="F89" s="71"/>
      <c r="G89" s="71"/>
      <c r="H89" s="71"/>
      <c r="I89" s="71"/>
      <c r="J89" s="71"/>
      <c r="K89" s="71"/>
      <c r="L89" s="71"/>
      <c r="M89" s="71"/>
      <c r="N89" s="71"/>
      <c r="O89" s="261"/>
      <c r="P89" s="13"/>
      <c r="Q89" s="182"/>
      <c r="R89" s="182"/>
      <c r="S89" s="182"/>
      <c r="T89" s="182"/>
      <c r="U89" s="182"/>
      <c r="V89" s="182"/>
      <c r="W89" s="182"/>
      <c r="X89" s="184"/>
      <c r="Y89" s="183"/>
      <c r="Z89" s="183"/>
      <c r="AA89" s="183"/>
      <c r="AB89" s="183"/>
      <c r="AC89" s="183"/>
    </row>
    <row r="90" spans="1:78" ht="25.5" customHeight="1" thickBot="1" x14ac:dyDescent="0.25">
      <c r="A90" s="61"/>
      <c r="B90" s="334" t="s">
        <v>149</v>
      </c>
      <c r="C90" s="448"/>
      <c r="D90" s="899" t="s">
        <v>11163</v>
      </c>
      <c r="E90" s="900"/>
      <c r="F90" s="900"/>
      <c r="G90" s="900"/>
      <c r="H90" s="900"/>
      <c r="I90" s="900"/>
      <c r="J90" s="900"/>
      <c r="K90" s="900"/>
      <c r="L90" s="900"/>
      <c r="M90" s="900"/>
      <c r="N90" s="900"/>
      <c r="O90" s="901"/>
      <c r="P90" s="13"/>
      <c r="Q90" s="182"/>
      <c r="R90" s="182"/>
      <c r="S90" s="182"/>
      <c r="T90" s="182"/>
      <c r="U90" s="182"/>
      <c r="V90" s="182"/>
      <c r="W90" s="182"/>
      <c r="X90" s="184"/>
      <c r="Y90" s="183"/>
      <c r="Z90" s="183"/>
      <c r="AA90" s="183"/>
      <c r="AB90" s="183"/>
      <c r="AC90" s="183"/>
    </row>
    <row r="91" spans="1:78" ht="87.75" customHeight="1" thickBot="1" x14ac:dyDescent="0.25">
      <c r="A91" s="61"/>
      <c r="B91" s="83"/>
      <c r="C91" s="51"/>
      <c r="D91" s="896"/>
      <c r="E91" s="897"/>
      <c r="F91" s="897"/>
      <c r="G91" s="897"/>
      <c r="H91" s="897"/>
      <c r="I91" s="897"/>
      <c r="J91" s="897"/>
      <c r="K91" s="897"/>
      <c r="L91" s="897"/>
      <c r="M91" s="897"/>
      <c r="N91" s="897"/>
      <c r="O91" s="898"/>
      <c r="P91" s="13"/>
      <c r="Q91" s="182"/>
      <c r="R91" s="182"/>
      <c r="S91" s="182"/>
      <c r="T91" s="182"/>
      <c r="U91" s="182"/>
      <c r="V91" s="182"/>
      <c r="W91" s="182"/>
      <c r="X91" s="184"/>
      <c r="Y91" s="183"/>
      <c r="Z91" s="183"/>
      <c r="AA91" s="183"/>
      <c r="AB91" s="183"/>
      <c r="AC91" s="183"/>
    </row>
    <row r="92" spans="1:78" ht="18.75" customHeight="1" thickBot="1" x14ac:dyDescent="0.25">
      <c r="A92" s="256"/>
      <c r="B92" s="262"/>
      <c r="C92" s="45"/>
      <c r="D92" s="70"/>
      <c r="E92" s="71"/>
      <c r="F92" s="71"/>
      <c r="G92" s="71"/>
      <c r="H92" s="71"/>
      <c r="I92" s="71"/>
      <c r="J92" s="71"/>
      <c r="K92" s="71"/>
      <c r="L92" s="71"/>
      <c r="M92" s="71"/>
      <c r="N92" s="71"/>
      <c r="O92" s="263"/>
      <c r="P92" s="13"/>
      <c r="Q92" s="182"/>
      <c r="R92" s="182"/>
      <c r="S92" s="182"/>
      <c r="T92" s="182"/>
      <c r="U92" s="182"/>
      <c r="V92" s="182"/>
      <c r="W92" s="182"/>
      <c r="X92" s="184"/>
      <c r="Y92" s="183"/>
      <c r="Z92" s="183"/>
      <c r="AA92" s="183"/>
      <c r="AB92" s="183"/>
      <c r="AC92" s="183"/>
    </row>
    <row r="93" spans="1:78" ht="23.25" customHeight="1" thickBot="1" x14ac:dyDescent="0.25">
      <c r="A93" s="61"/>
      <c r="B93" s="334" t="s">
        <v>145</v>
      </c>
      <c r="C93" s="448"/>
      <c r="D93" s="910" t="s">
        <v>11164</v>
      </c>
      <c r="E93" s="900"/>
      <c r="F93" s="900"/>
      <c r="G93" s="900"/>
      <c r="H93" s="900"/>
      <c r="I93" s="900"/>
      <c r="J93" s="900"/>
      <c r="K93" s="900"/>
      <c r="L93" s="900"/>
      <c r="M93" s="900"/>
      <c r="N93" s="900"/>
      <c r="O93" s="901"/>
      <c r="P93" s="13"/>
      <c r="Q93" s="182"/>
      <c r="R93" s="182"/>
      <c r="S93" s="182"/>
      <c r="T93" s="182"/>
      <c r="U93" s="182"/>
      <c r="V93" s="182"/>
      <c r="W93" s="182"/>
      <c r="X93" s="184"/>
      <c r="Y93" s="183"/>
      <c r="Z93" s="183"/>
      <c r="AA93" s="183"/>
      <c r="AB93" s="183"/>
      <c r="AC93" s="183"/>
    </row>
    <row r="94" spans="1:78" ht="96" customHeight="1" thickBot="1" x14ac:dyDescent="0.25">
      <c r="A94" s="61"/>
      <c r="B94" s="84"/>
      <c r="C94" s="85"/>
      <c r="D94" s="896"/>
      <c r="E94" s="897"/>
      <c r="F94" s="897"/>
      <c r="G94" s="897"/>
      <c r="H94" s="897"/>
      <c r="I94" s="897"/>
      <c r="J94" s="897"/>
      <c r="K94" s="897"/>
      <c r="L94" s="897"/>
      <c r="M94" s="897"/>
      <c r="N94" s="897"/>
      <c r="O94" s="898"/>
      <c r="P94" s="13"/>
      <c r="Q94" s="182"/>
      <c r="R94" s="182"/>
      <c r="S94" s="182"/>
      <c r="T94" s="182"/>
      <c r="U94" s="182"/>
      <c r="V94" s="182"/>
      <c r="W94" s="182"/>
      <c r="X94" s="184"/>
      <c r="Y94" s="183"/>
      <c r="Z94" s="183"/>
      <c r="AA94" s="183"/>
      <c r="AB94" s="183"/>
      <c r="AC94" s="183"/>
    </row>
    <row r="95" spans="1:78" ht="17.25" customHeight="1" thickBot="1" x14ac:dyDescent="0.25">
      <c r="A95" s="260"/>
      <c r="B95" s="45"/>
      <c r="C95" s="45"/>
      <c r="D95" s="70"/>
      <c r="E95" s="71"/>
      <c r="F95" s="71"/>
      <c r="G95" s="71"/>
      <c r="H95" s="71"/>
      <c r="I95" s="71"/>
      <c r="J95" s="71"/>
      <c r="K95" s="71"/>
      <c r="L95" s="71"/>
      <c r="M95" s="71"/>
      <c r="N95" s="71"/>
      <c r="O95" s="261"/>
      <c r="P95" s="13"/>
      <c r="Q95" s="177"/>
      <c r="R95" s="177"/>
      <c r="S95" s="177"/>
      <c r="T95" s="177"/>
      <c r="U95" s="177"/>
      <c r="V95" s="177"/>
      <c r="W95" s="177"/>
      <c r="X95" s="2"/>
    </row>
    <row r="96" spans="1:78" ht="28.5" customHeight="1" thickBot="1" x14ac:dyDescent="0.25">
      <c r="A96" s="61"/>
      <c r="B96" s="78" t="s">
        <v>4</v>
      </c>
      <c r="C96" s="79"/>
      <c r="D96" s="905" t="s">
        <v>11165</v>
      </c>
      <c r="E96" s="906"/>
      <c r="F96" s="906"/>
      <c r="G96" s="906"/>
      <c r="H96" s="906"/>
      <c r="I96" s="906"/>
      <c r="J96" s="906"/>
      <c r="K96" s="906"/>
      <c r="L96" s="906"/>
      <c r="M96" s="906"/>
      <c r="N96" s="906"/>
      <c r="O96" s="907"/>
      <c r="P96" s="13"/>
      <c r="Q96" s="177"/>
      <c r="R96" s="177"/>
      <c r="S96" s="177"/>
      <c r="T96" s="177"/>
      <c r="U96" s="177"/>
      <c r="V96" s="177"/>
      <c r="W96" s="177"/>
      <c r="X96" s="2"/>
    </row>
    <row r="97" spans="1:78" ht="84.75" customHeight="1" thickBot="1" x14ac:dyDescent="0.25">
      <c r="A97" s="61"/>
      <c r="B97" s="83"/>
      <c r="C97" s="51"/>
      <c r="D97" s="896"/>
      <c r="E97" s="897"/>
      <c r="F97" s="897"/>
      <c r="G97" s="897"/>
      <c r="H97" s="897"/>
      <c r="I97" s="897"/>
      <c r="J97" s="897"/>
      <c r="K97" s="897"/>
      <c r="L97" s="897"/>
      <c r="M97" s="897"/>
      <c r="N97" s="897"/>
      <c r="O97" s="898"/>
      <c r="P97" s="13"/>
      <c r="Q97" s="177"/>
      <c r="R97" s="177"/>
      <c r="S97" s="177"/>
      <c r="T97" s="177"/>
      <c r="U97" s="177"/>
      <c r="V97" s="177"/>
      <c r="W97" s="177"/>
      <c r="X97" s="2"/>
    </row>
    <row r="98" spans="1:78" ht="14.25" customHeight="1" x14ac:dyDescent="0.2">
      <c r="A98" s="256"/>
      <c r="B98" s="256"/>
      <c r="C98" s="45"/>
      <c r="D98" s="45"/>
      <c r="E98" s="45"/>
      <c r="F98" s="45"/>
      <c r="G98" s="45"/>
      <c r="H98" s="45"/>
      <c r="I98" s="45"/>
      <c r="J98" s="45"/>
      <c r="K98" s="45"/>
      <c r="L98" s="45"/>
      <c r="M98" s="45"/>
      <c r="N98" s="45"/>
      <c r="O98" s="45"/>
      <c r="P98" s="13"/>
      <c r="Q98" s="176"/>
      <c r="R98" s="176"/>
      <c r="S98" s="176"/>
      <c r="T98" s="176"/>
      <c r="U98" s="176"/>
      <c r="V98" s="176"/>
      <c r="W98" s="176"/>
    </row>
    <row r="99" spans="1:78" ht="18" customHeight="1" x14ac:dyDescent="0.25">
      <c r="A99" s="56" t="s">
        <v>242</v>
      </c>
      <c r="B99" s="56"/>
      <c r="C99" s="45"/>
      <c r="D99" s="45"/>
      <c r="E99" s="45"/>
      <c r="F99" s="45"/>
      <c r="G99" s="45"/>
      <c r="H99" s="45"/>
      <c r="I99" s="45"/>
      <c r="J99" s="45"/>
      <c r="K99" s="45"/>
      <c r="L99" s="45"/>
      <c r="M99" s="45"/>
      <c r="N99" s="45"/>
      <c r="O99" s="45"/>
      <c r="P99" s="13"/>
      <c r="Q99" s="176"/>
      <c r="R99" s="176"/>
      <c r="S99" s="176"/>
      <c r="T99" s="176"/>
      <c r="U99" s="176"/>
      <c r="V99" s="176"/>
      <c r="W99" s="176"/>
    </row>
    <row r="100" spans="1:78" ht="30.75" customHeight="1" thickBot="1" x14ac:dyDescent="0.25">
      <c r="A100" s="908" t="s">
        <v>270</v>
      </c>
      <c r="B100" s="909"/>
      <c r="C100" s="909"/>
      <c r="D100" s="909"/>
      <c r="E100" s="909"/>
      <c r="F100" s="909"/>
      <c r="G100" s="909"/>
      <c r="H100" s="909"/>
      <c r="I100" s="909"/>
      <c r="J100" s="909"/>
      <c r="K100" s="909"/>
      <c r="L100" s="909"/>
      <c r="M100" s="909"/>
      <c r="N100" s="909"/>
      <c r="O100" s="909"/>
      <c r="P100" s="13"/>
      <c r="Q100" s="176"/>
      <c r="R100" s="178"/>
      <c r="S100" s="176"/>
      <c r="T100" s="176"/>
      <c r="U100" s="176"/>
      <c r="V100" s="176"/>
      <c r="W100" s="176"/>
      <c r="X100" s="8"/>
    </row>
    <row r="101" spans="1:78" s="8" customFormat="1" ht="27.75" customHeight="1" thickBot="1" x14ac:dyDescent="0.25">
      <c r="A101" s="58"/>
      <c r="B101" s="78" t="s">
        <v>156</v>
      </c>
      <c r="C101" s="79"/>
      <c r="D101" s="902" t="s">
        <v>11168</v>
      </c>
      <c r="E101" s="903"/>
      <c r="F101" s="903"/>
      <c r="G101" s="903"/>
      <c r="H101" s="903"/>
      <c r="I101" s="903"/>
      <c r="J101" s="903"/>
      <c r="K101" s="903"/>
      <c r="L101" s="903"/>
      <c r="M101" s="903"/>
      <c r="N101" s="903"/>
      <c r="O101" s="904"/>
      <c r="P101" s="26"/>
      <c r="Q101" s="178"/>
      <c r="R101" s="178"/>
      <c r="S101" s="178"/>
      <c r="T101" s="178"/>
      <c r="U101" s="178"/>
      <c r="V101" s="178"/>
      <c r="W101" s="178"/>
      <c r="BA101" s="705"/>
      <c r="BB101" s="705"/>
      <c r="BC101" s="705"/>
      <c r="BD101" s="705"/>
      <c r="BE101" s="705"/>
      <c r="BF101" s="705"/>
      <c r="BG101" s="705"/>
      <c r="BH101" s="705"/>
      <c r="BI101" s="705"/>
      <c r="BJ101" s="705"/>
      <c r="BK101" s="705"/>
      <c r="BL101" s="705"/>
      <c r="BM101" s="705"/>
      <c r="BN101" s="705"/>
      <c r="BO101" s="705"/>
      <c r="BP101" s="705"/>
      <c r="BQ101" s="705"/>
      <c r="BR101" s="705"/>
      <c r="BS101" s="705"/>
      <c r="BT101" s="705"/>
      <c r="BU101" s="705"/>
      <c r="BV101" s="705"/>
      <c r="BW101" s="705"/>
      <c r="BX101" s="705"/>
      <c r="BY101" s="705"/>
      <c r="BZ101" s="705"/>
    </row>
    <row r="102" spans="1:78" s="8" customFormat="1" ht="24" customHeight="1" thickBot="1" x14ac:dyDescent="0.25">
      <c r="A102" s="58"/>
      <c r="B102" s="80" t="s">
        <v>157</v>
      </c>
      <c r="C102" s="86"/>
      <c r="D102" s="881"/>
      <c r="E102" s="882"/>
      <c r="F102" s="882"/>
      <c r="G102" s="882"/>
      <c r="H102" s="882"/>
      <c r="I102" s="882"/>
      <c r="J102" s="882"/>
      <c r="K102" s="882"/>
      <c r="L102" s="882"/>
      <c r="M102" s="882"/>
      <c r="N102" s="882"/>
      <c r="O102" s="883"/>
      <c r="P102" s="60"/>
      <c r="Q102" s="178"/>
      <c r="R102" s="176"/>
      <c r="S102" s="178"/>
      <c r="T102" s="178"/>
      <c r="U102" s="178"/>
      <c r="V102" s="178"/>
      <c r="W102" s="178"/>
      <c r="X102"/>
      <c r="BA102" s="705"/>
      <c r="BB102" s="705"/>
      <c r="BC102" s="705"/>
      <c r="BD102" s="705"/>
      <c r="BE102" s="705"/>
      <c r="BF102" s="705"/>
      <c r="BG102" s="705"/>
      <c r="BH102" s="705"/>
      <c r="BI102" s="705"/>
      <c r="BJ102" s="705"/>
      <c r="BK102" s="705"/>
      <c r="BL102" s="705"/>
      <c r="BM102" s="705"/>
      <c r="BN102" s="705"/>
      <c r="BO102" s="705"/>
      <c r="BP102" s="705"/>
      <c r="BQ102" s="705"/>
      <c r="BR102" s="705"/>
      <c r="BS102" s="705"/>
      <c r="BT102" s="705"/>
      <c r="BU102" s="705"/>
      <c r="BV102" s="705"/>
      <c r="BW102" s="705"/>
      <c r="BX102" s="705"/>
      <c r="BY102" s="705"/>
      <c r="BZ102" s="705"/>
    </row>
    <row r="103" spans="1:78" ht="14.25" customHeight="1" thickBot="1" x14ac:dyDescent="0.25">
      <c r="A103" s="13"/>
      <c r="B103" s="160"/>
      <c r="C103" s="87"/>
      <c r="D103" s="884"/>
      <c r="E103" s="885"/>
      <c r="F103" s="885"/>
      <c r="G103" s="885"/>
      <c r="H103" s="885"/>
      <c r="I103" s="885"/>
      <c r="J103" s="885"/>
      <c r="K103" s="885"/>
      <c r="L103" s="885"/>
      <c r="M103" s="885"/>
      <c r="N103" s="885"/>
      <c r="O103" s="886"/>
      <c r="P103" s="63"/>
      <c r="Q103" s="176"/>
      <c r="R103" s="176"/>
      <c r="S103" s="176"/>
      <c r="T103" s="176"/>
      <c r="U103" s="176"/>
      <c r="V103" s="176"/>
      <c r="W103" s="176"/>
    </row>
    <row r="104" spans="1:78" ht="24" customHeight="1" thickBot="1" x14ac:dyDescent="0.25">
      <c r="A104" s="13"/>
      <c r="B104" s="80" t="s">
        <v>126</v>
      </c>
      <c r="C104" s="81"/>
      <c r="D104" s="884"/>
      <c r="E104" s="885"/>
      <c r="F104" s="885"/>
      <c r="G104" s="885"/>
      <c r="H104" s="885"/>
      <c r="I104" s="885"/>
      <c r="J104" s="885"/>
      <c r="K104" s="885"/>
      <c r="L104" s="885"/>
      <c r="M104" s="885"/>
      <c r="N104" s="885"/>
      <c r="O104" s="886"/>
      <c r="P104" s="63"/>
      <c r="Q104" s="176"/>
      <c r="R104" s="176"/>
      <c r="S104" s="176"/>
      <c r="T104" s="176"/>
      <c r="U104" s="176"/>
      <c r="V104" s="176"/>
      <c r="W104" s="176"/>
    </row>
    <row r="105" spans="1:78" ht="16.5" customHeight="1" thickBot="1" x14ac:dyDescent="0.25">
      <c r="A105" s="13"/>
      <c r="B105" s="157"/>
      <c r="C105" s="82"/>
      <c r="D105" s="887"/>
      <c r="E105" s="888"/>
      <c r="F105" s="888"/>
      <c r="G105" s="888"/>
      <c r="H105" s="888"/>
      <c r="I105" s="888"/>
      <c r="J105" s="888"/>
      <c r="K105" s="888"/>
      <c r="L105" s="888"/>
      <c r="M105" s="888"/>
      <c r="N105" s="888"/>
      <c r="O105" s="889"/>
      <c r="P105" s="63"/>
      <c r="Q105" s="176"/>
      <c r="R105" s="176"/>
      <c r="S105" s="176"/>
      <c r="T105" s="176"/>
      <c r="U105" s="176"/>
      <c r="V105" s="176"/>
      <c r="W105" s="176"/>
    </row>
    <row r="106" spans="1:78" ht="9.75" customHeight="1" x14ac:dyDescent="0.2">
      <c r="A106" s="25"/>
      <c r="B106" s="12"/>
      <c r="C106" s="12"/>
      <c r="D106" s="11"/>
      <c r="E106" s="9"/>
      <c r="F106" s="9"/>
      <c r="G106" s="9"/>
      <c r="H106" s="9"/>
      <c r="I106" s="9"/>
      <c r="J106" s="9"/>
      <c r="K106" s="9"/>
      <c r="L106" s="9"/>
      <c r="M106" s="9"/>
      <c r="N106" s="9"/>
      <c r="O106" s="10"/>
      <c r="P106" s="2"/>
      <c r="Q106" s="176"/>
      <c r="R106" s="176"/>
      <c r="S106" s="176"/>
      <c r="T106" s="176"/>
      <c r="U106" s="176"/>
      <c r="V106" s="176"/>
      <c r="W106" s="176"/>
    </row>
  </sheetData>
  <sheetProtection algorithmName="SHA-512" hashValue="4qJ48oMW1eY10uS1x63omHqDCDtDg1UTPO42NNN6/bGxznfGAvVWqJXJNYFzdOkDs/2q0aL/fetpoW1AX398mg==" saltValue="Y2CGJLDq2ODXqBY5ip8AMQ==" spinCount="100000" sheet="1" objects="1" scenarios="1"/>
  <mergeCells count="82">
    <mergeCell ref="D102:O105"/>
    <mergeCell ref="G74:I74"/>
    <mergeCell ref="I72:O72"/>
    <mergeCell ref="D85:O88"/>
    <mergeCell ref="D91:O91"/>
    <mergeCell ref="D94:O94"/>
    <mergeCell ref="D90:O90"/>
    <mergeCell ref="D101:O101"/>
    <mergeCell ref="D84:O84"/>
    <mergeCell ref="D96:O96"/>
    <mergeCell ref="A100:O100"/>
    <mergeCell ref="A82:O82"/>
    <mergeCell ref="D97:O97"/>
    <mergeCell ref="D93:O93"/>
    <mergeCell ref="F2:G2"/>
    <mergeCell ref="A3:O3"/>
    <mergeCell ref="A5:O5"/>
    <mergeCell ref="A6:O6"/>
    <mergeCell ref="B79:O79"/>
    <mergeCell ref="I8:K8"/>
    <mergeCell ref="O11:O13"/>
    <mergeCell ref="B78:O78"/>
    <mergeCell ref="F72:G72"/>
    <mergeCell ref="I2:O2"/>
    <mergeCell ref="J7:L7"/>
    <mergeCell ref="E27:G27"/>
    <mergeCell ref="E43:F43"/>
    <mergeCell ref="E44:G44"/>
    <mergeCell ref="O46:O48"/>
    <mergeCell ref="B50:O50"/>
    <mergeCell ref="Q13:Q15"/>
    <mergeCell ref="B16:O16"/>
    <mergeCell ref="B34:O34"/>
    <mergeCell ref="B33:O33"/>
    <mergeCell ref="B15:O15"/>
    <mergeCell ref="O29:O31"/>
    <mergeCell ref="M20:O20"/>
    <mergeCell ref="B51:O51"/>
    <mergeCell ref="I19:I20"/>
    <mergeCell ref="F19:H20"/>
    <mergeCell ref="E26:F26"/>
    <mergeCell ref="F36:H37"/>
    <mergeCell ref="I36:I37"/>
    <mergeCell ref="L36:O36"/>
    <mergeCell ref="M37:O37"/>
    <mergeCell ref="B68:O68"/>
    <mergeCell ref="O63:O65"/>
    <mergeCell ref="B67:O67"/>
    <mergeCell ref="I53:I54"/>
    <mergeCell ref="M54:O54"/>
    <mergeCell ref="E60:F60"/>
    <mergeCell ref="E61:G61"/>
    <mergeCell ref="F53:H54"/>
    <mergeCell ref="L53:O53"/>
    <mergeCell ref="AB67:AO67"/>
    <mergeCell ref="AB68:AO68"/>
    <mergeCell ref="AE44:AG44"/>
    <mergeCell ref="AO46:AO48"/>
    <mergeCell ref="AB50:AO50"/>
    <mergeCell ref="AB51:AO51"/>
    <mergeCell ref="AF53:AH54"/>
    <mergeCell ref="AI53:AI54"/>
    <mergeCell ref="AM53:AO53"/>
    <mergeCell ref="AM54:AO54"/>
    <mergeCell ref="AE60:AF60"/>
    <mergeCell ref="AE61:AG61"/>
    <mergeCell ref="AO63:AO65"/>
    <mergeCell ref="AF36:AH37"/>
    <mergeCell ref="AI36:AI37"/>
    <mergeCell ref="AM36:AO36"/>
    <mergeCell ref="AM37:AO37"/>
    <mergeCell ref="AE43:AF43"/>
    <mergeCell ref="AE27:AG27"/>
    <mergeCell ref="AO29:AO31"/>
    <mergeCell ref="AB33:AO33"/>
    <mergeCell ref="AB34:AO34"/>
    <mergeCell ref="L19:O19"/>
    <mergeCell ref="AF19:AH20"/>
    <mergeCell ref="AI19:AI20"/>
    <mergeCell ref="AM19:AO19"/>
    <mergeCell ref="AM20:AO20"/>
    <mergeCell ref="AE26:AF26"/>
  </mergeCells>
  <phoneticPr fontId="1" type="noConversion"/>
  <dataValidations xWindow="1395" yWindow="471" count="41">
    <dataValidation type="textLength" allowBlank="1" showInputMessage="1" showErrorMessage="1" promptTitle="LAND/BUILDING ACQUSITION" prompt="Enter narrative specific to proposed Land/Building acquisitions (maximum length 750 characters)" sqref="D102:O105">
      <formula1>0</formula1>
      <formula2>750</formula2>
    </dataValidation>
    <dataValidation type="textLength" allowBlank="1" showInputMessage="1" showErrorMessage="1" promptTitle="NEW CONSTRUCTION" prompt="Enter narrative specific to New Construction project element (maximum length 1000 characters)" sqref="B16:O16">
      <formula1>0</formula1>
      <formula2>1000</formula2>
    </dataValidation>
    <dataValidation type="textLength" allowBlank="1" showInputMessage="1" showErrorMessage="1" promptTitle="DEMOLITION" prompt="Enter narrative specific to Demolition project element (maximum length 1,000 characters)" sqref="B79:O79">
      <formula1>0</formula1>
      <formula2>1000</formula2>
    </dataValidation>
    <dataValidation type="textLength" allowBlank="1" showInputMessage="1" showErrorMessage="1" promptTitle="PARKING" prompt="Enter narrative specific to proposed Parking project element (maximum length 750 characters)" sqref="D85:O88">
      <formula1>0</formula1>
      <formula2>750</formula2>
    </dataValidation>
    <dataValidation type="textLength" allowBlank="1" showInputMessage="1" showErrorMessage="1" promptTitle="MECHANICAL INFRASTRUCTURE" prompt="Enter narrative specific to proposed Mechanical Infrastructure project element (maximum length 750 characters)" sqref="D91:O91">
      <formula1>0</formula1>
      <formula2>750</formula2>
    </dataValidation>
    <dataValidation type="textLength" allowBlank="1" showInputMessage="1" showErrorMessage="1" promptTitle="UTILITY INFRASTRUCTURE" prompt="Enter narrative specific to proposed Utility Infrastrucuture project element (maximum length 750 characters)" sqref="D94:O94">
      <formula1>0</formula1>
      <formula2>750</formula2>
    </dataValidation>
    <dataValidation type="textLength" allowBlank="1" showInputMessage="1" showErrorMessage="1" promptTitle="OTHER INFRASTRUCTURE" prompt="Enter narrative specific to proposed &quot;Other&quot; Infrastructure project element (maximum length 750 characters)" sqref="D97:O97">
      <formula1>0</formula1>
      <formula2>750</formula2>
    </dataValidation>
    <dataValidation type="decimal" allowBlank="1" showInputMessage="1" showErrorMessage="1" promptTitle="% Building ASF - Instruc. Labs" prompt="Enter the percentage of the total ASF of this project element that is anticipated to be for instructional and open laboratories and related service areas not primarily used for research (FICM 211-235)" sqref="E30 E12 AE64 E47 AE30 AE47 E64">
      <formula1>0</formula1>
      <formula2>1</formula2>
    </dataValidation>
    <dataValidation type="decimal" allowBlank="1" showInputMessage="1" showErrorMessage="1" promptTitle="% Building ASF - Research Lab" prompt="Enter the percentage of the total ASF of this project element that is anticipated to be for instructional and open laboratories and related service areas not primarily used for research (FICM 250/255)" sqref="F30 F12 AF64 F47 AF30 AF47 F64">
      <formula1>0</formula1>
      <formula2>1</formula2>
    </dataValidation>
    <dataValidation type="decimal" allowBlank="1" showInputMessage="1" showErrorMessage="1" promptTitle="% Building ASF - Office" prompt="Enter the percentage of the total ASF of this project element that is anticipated to be for offices, conference rooms, and related service areas (FICM 310-355)" sqref="G30 G12 AG64 G47 AG30 AG47 G64">
      <formula1>0</formula1>
      <formula2>1</formula2>
    </dataValidation>
    <dataValidation type="decimal" allowBlank="1" showInputMessage="1" showErrorMessage="1" promptTitle="% Building ASF - Classroom" prompt="Enter the percentage of the total ASF of this project element that is anticipated to be Classroom and related service area (FICM 110/115)" sqref="D30 D12 AD64 D47 AD30 AD47 D64">
      <formula1>0</formula1>
      <formula2>1</formula2>
    </dataValidation>
    <dataValidation type="decimal" allowBlank="1" showInputMessage="1" showErrorMessage="1" promptTitle="% Building ASF - Library/Study" prompt="Enter the percentage of the total ASF of this project element that is anticipated to be for library and study uses and related service areas (FICM 410-455)" sqref="H30 H12 AH64 H47 AH30 AH47 H64">
      <formula1>0</formula1>
      <formula2>1</formula2>
    </dataValidation>
    <dataValidation type="decimal" allowBlank="1" showInputMessage="1" showErrorMessage="1" promptTitle="% Building ASF - Special Use" prompt="Enter the percentage of the total ASF of this project element that is anticipated to be for special instructional uses and related service areas (FICM 510-590)" sqref="I30 I12 AI64 I47 AI30 AI47 I64">
      <formula1>0</formula1>
      <formula2>1</formula2>
    </dataValidation>
    <dataValidation type="decimal" allowBlank="1" showInputMessage="1" showErrorMessage="1" promptTitle="% Building ASF - General Use" prompt="Enter the percentage of the total ASF of this project element that is anticipated to be for general uses and related service areas (FICM 610-690)" sqref="J30 J12 AJ64 J47 AJ30 AJ47 J64">
      <formula1>0</formula1>
      <formula2>1</formula2>
    </dataValidation>
    <dataValidation type="decimal" allowBlank="1" showInputMessage="1" showErrorMessage="1" promptTitle="% Building ASF - Support Use" prompt="Enter the percentage of the total ASF of this project element that is anticipated to be for central building and campus support uses and related service areas (FICM 710-775)" sqref="K30 K12 AK64 K47 AK30 AK47 K64">
      <formula1>0</formula1>
      <formula2>1</formula2>
    </dataValidation>
    <dataValidation type="decimal" allowBlank="1" showInputMessage="1" showErrorMessage="1" promptTitle="% Building ASF - Clincal Use" prompt="Enter the percentage of the total ASF of this project element that is anticipated to be for clinical uses and related service areas (FICM 810-895)" sqref="L30 L12 AL64 L47 AL30 AL47 L64">
      <formula1>0</formula1>
      <formula2>1</formula2>
    </dataValidation>
    <dataValidation type="decimal" allowBlank="1" showInputMessage="1" showErrorMessage="1" promptTitle="% Building ASF - Housing Use" prompt="Enter the percentage of the total ASF of this project element that is anticipated to be for housing uses and related service areas (FICM 910-970)" sqref="M30 M12 AM64 M47 AM30 AM47 M64">
      <formula1>0</formula1>
      <formula2>1</formula2>
    </dataValidation>
    <dataValidation type="whole" operator="greaterThanOrEqual" showInputMessage="1" showErrorMessage="1" promptTitle="PROPOSED GSF - NEW CONSTRUCTION" prompt="Enter the total building GSF of proposed new construction" sqref="D8">
      <formula1>0</formula1>
    </dataValidation>
    <dataValidation allowBlank="1" showInputMessage="1" showErrorMessage="1" promptTitle="PROPOSED GSF -  RENOVATION" prompt="Enter the total GSF of the primary building proposed for renovation as submitted in the most recent USG FIDC, or the portion of the building GSF that s proposed for renovation." sqref="AD60 AD56 AD39 AD26 AD43 AD22"/>
    <dataValidation type="textLength" allowBlank="1" showInputMessage="1" showErrorMessage="1" promptTitle="RENOVATION #1" prompt="Enter narrative specific to Renovation #1 project element (maximum length 1000 characters)" sqref="B34:O34 AB68:AO68 AB51:AO51 AB34:AO34">
      <formula1>0</formula1>
      <formula2>1000</formula2>
    </dataValidation>
    <dataValidation type="decimal" allowBlank="1" showInputMessage="1" showErrorMessage="1" promptTitle="BURDEN FACTOR" prompt="Enter the anticipated burden factor applied to the building's total ASF to determine total building GSF (typically between 1.55 and 1.75)_x000a_" sqref="AG60 AG26 AG43">
      <formula1>1</formula1>
      <formula2>2</formula2>
    </dataValidation>
    <dataValidation type="list" allowBlank="1" showInputMessage="1" showErrorMessage="1" promptTitle="HISTORIC STATUS" prompt="From the drop-down menu, choose the most appropriate description of the building's historic status (&quot;Listed&quot; on the NRHP; &quot;Eligible&quot; for the NRHP; or &quot;N/A&quot;)" sqref="M7:N7">
      <formula1>$AE$8:$AF$8</formula1>
    </dataValidation>
    <dataValidation type="list" allowBlank="1" showInputMessage="1" showErrorMessage="1" promptTitle="PRIMARY SPACE FUNCTION" prompt="From the drop-down menu, choose the most appropriate description of the building's anticipated primary space function" sqref="AK59:AL59 AK42:AL42 AK25:AL25">
      <formula1>$AE$8:$AF$8</formula1>
    </dataValidation>
    <dataValidation type="list" allowBlank="1" showInputMessage="1" showErrorMessage="1" promptTitle="PRIMARY SPACE FUNCTION" prompt="From the drop-down menu, choose the most appropriate description of the building's anticipated primary space function" sqref="J7:L7">
      <formula1>$R2:$R$17</formula1>
    </dataValidation>
    <dataValidation type="list" allowBlank="1" showInputMessage="1" showErrorMessage="1" promptTitle="PRIMARY SPACE FUNCTION" prompt="From the drop-down menu, choose the most appropriate description of the building's anticipated primary space function" sqref="M20 M37 M54 AM20 AM37 AM54">
      <formula1>$R$2:$R$17</formula1>
    </dataValidation>
    <dataValidation type="list" allowBlank="1" showInputMessage="1" showErrorMessage="1" promptTitle="HISTORIC STATUS" prompt="From the drop-down menu, choose the most appropriate description of the building's historic status (&quot;Listed&quot; on the NRHP; &quot;Eligible&quot; for the NRHP; or &quot;N/A&quot;)" sqref="AO59 AO42 AO25">
      <formula1>$Q$24:$Q$28</formula1>
    </dataValidation>
    <dataValidation type="list" allowBlank="1" showInputMessage="1" showErrorMessage="1" promptTitle="HISTORIC STATUS" prompt="From the drop-down menu, choose the most appropriate description of the building's historic status (&quot;Listed&quot; on the NRHP; &quot;Eligible&quot; for the NRHP; or &quot;Not Eligible&quot; for listing (i.e.&lt;50 years old)" sqref="L74 O24 O41 O58 AO24 AO41 AO58">
      <formula1>$Q$24:$S$24</formula1>
    </dataValidation>
    <dataValidation type="decimal" allowBlank="1" showInputMessage="1" showErrorMessage="1" sqref="AD58 AD24 AD41">
      <formula1>0.01</formula1>
      <formula2>1</formula2>
    </dataValidation>
    <dataValidation allowBlank="1" showErrorMessage="1" promptTitle="PROPOSED GSF -  RENOVATION" prompt="Enter the total GSF of the primary building proposed for renovation as submitted in the most recent USG FIDC, or the portion of the building GSF that s proposed for renovation." sqref="H24 H41 H58 AH24 AH41 AH58"/>
    <dataValidation allowBlank="1" showInputMessage="1" showErrorMessage="1" sqref="K23:L23 O23 K40:L40 O40 K57:L57 O57 AK23:AL23 AO23 AK40:AL40 AO40 AK57:AL57 AO57"/>
    <dataValidation type="list" allowBlank="1" showInputMessage="1" showErrorMessage="1" sqref="U19">
      <formula1>#REF!</formula1>
    </dataValidation>
    <dataValidation type="decimal" allowBlank="1" showInputMessage="1" showErrorMessage="1" promptTitle="BURDEN FACTOR" prompt="Enter the anticipated burden factor applied to the building's total ASF to determine total building GSF (see typical range below based on selected primary use)_x000a_" sqref="G60 G43">
      <formula1>1</formula1>
      <formula2>2</formula2>
    </dataValidation>
    <dataValidation type="decimal" allowBlank="1" showInputMessage="1" showErrorMessage="1" promptTitle="BURDEN FACTOR" prompt="Enter the anticipated burden factor applied to the building's total ASF to determine total building GSF (see typical range below based on selected primary use)" sqref="G26">
      <formula1>1</formula1>
      <formula2>2</formula2>
    </dataValidation>
    <dataValidation type="decimal" allowBlank="1" showInputMessage="1" showErrorMessage="1" promptTitle="BURDEN FACTOR" prompt="Enter the anticipated burden factor applied to the building's total ASF to determine total building GSF (see typical range note based on selected primary use)" sqref="H8">
      <formula1>1</formula1>
      <formula2>2</formula2>
    </dataValidation>
    <dataValidation type="decimal" allowBlank="1" showInputMessage="1" showErrorMessage="1" promptTitle="% GSF IN SCOPE" prompt="Enter % of building square footage that is to be included within the scope of the renovation project.  This field is important for understanding and comparing renovation unit costs." sqref="D24 D41 D58">
      <formula1>0.01</formula1>
      <formula2>1</formula2>
    </dataValidation>
    <dataValidation type="decimal" allowBlank="1" showInputMessage="1" showErrorMessage="1" promptTitle="% OF BUILDING TO BE DEMOLISHED" prompt="Enter percentage of building to be demolished.  100% is default value unless only a portion of the building is being demolished." sqref="J76">
      <formula1>0.01</formula1>
      <formula2>1</formula2>
    </dataValidation>
    <dataValidation type="textLength" allowBlank="1" showInputMessage="1" showErrorMessage="1" promptTitle="RENOVATION #2" prompt="Enter narrative specific to Renovation #2 project element (maximum length 1000 characters)" sqref="B51:O51">
      <formula1>0</formula1>
      <formula2>1000</formula2>
    </dataValidation>
    <dataValidation type="textLength" allowBlank="1" showInputMessage="1" showErrorMessage="1" promptTitle="RENOVATION #3" prompt="Enter narrative specific to Renovation #3 project element (maximum length 1000 characters)" sqref="B68:O68">
      <formula1>0</formula1>
      <formula2>1000</formula2>
    </dataValidation>
    <dataValidation allowBlank="1" showInputMessage="1" showErrorMessage="1" promptTitle="BUILDING GSF" prompt="Total GSF of the selected building based on Fall 2020 FIDC." sqref="D22 D39 D76 D56"/>
    <dataValidation allowBlank="1" showInputMessage="1" showErrorMessage="1" promptTitle="RENOVATION GSF" prompt="The GSF contained in the renovation scope based on total GSF and the percentage entered for &quot;% GSF IN SCOPE&quot;.  This total is used to calculate renovation costs based on the unit cost values entered in Tab 3 Project Cost." sqref="D26 D43 D60"/>
    <dataValidation allowBlank="1" showInputMessage="1" showErrorMessage="1" promptTitle="DEMOLITION GSF" prompt="The total GSF to be demolished based on total building GSF and the percentage entered for &quot;% OF BLDG TO BE DEMOLISHED&quot;.  This total is used to calculate demolition costs based on the demolition unit cost values entered in Tab 3 Project Cost." sqref="N76"/>
  </dataValidations>
  <pageMargins left="0.2" right="0.2" top="0.25" bottom="0.25" header="0.3" footer="0.3"/>
  <pageSetup paperSize="5" scale="78" fitToHeight="0" orientation="portrait" r:id="rId1"/>
  <headerFooter alignWithMargins="0"/>
  <rowBreaks count="1" manualBreakCount="1">
    <brk id="69" max="14" man="1"/>
  </rowBreaks>
  <ignoredErrors>
    <ignoredError sqref="D43 D60" formula="1"/>
  </ignoredErrors>
  <drawing r:id="rId2"/>
  <extLst>
    <ext xmlns:x14="http://schemas.microsoft.com/office/spreadsheetml/2009/9/main" uri="{CCE6A557-97BC-4b89-ADB6-D9C93CAAB3DF}">
      <x14:dataValidations xmlns:xm="http://schemas.microsoft.com/office/excel/2006/main" xWindow="1395" yWindow="471" count="2">
        <x14:dataValidation type="list" allowBlank="1" showInputMessage="1" showErrorMessage="1">
          <x14:formula1>
            <xm:f>INDIRECT('TAB 1 Project ID &amp; Exec Summary'!$O$14)</xm:f>
          </x14:formula1>
          <xm:sqref>AI53 AI19 K18 AI36</xm:sqref>
        </x14:dataValidation>
        <x14:dataValidation type="list" allowBlank="1" showInputMessage="1" showErrorMessage="1" promptTitle="REGENTS BUILDING CODE" prompt="Select Regents Building Code from the dropdown menu for building to be renovated.  Data current as of Fall 2020 FIDC.  RBC and associated programmed field data are located in &quot;Fall 2020 FIDC&quot; tab at end of workbook.">
          <x14:formula1>
            <xm:f>INDIRECT('TAB 1 Project ID &amp; Exec Summary'!$O$14)</xm:f>
          </x14:formula1>
          <xm:sqref>I19:I20 I36:I37 I53:I54 O74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8080"/>
    <pageSetUpPr fitToPage="1"/>
  </sheetPr>
  <dimension ref="A1:W97"/>
  <sheetViews>
    <sheetView zoomScaleNormal="100" workbookViewId="0">
      <selection activeCell="H9" sqref="H9"/>
    </sheetView>
  </sheetViews>
  <sheetFormatPr defaultRowHeight="12.75" x14ac:dyDescent="0.2"/>
  <cols>
    <col min="1" max="1" width="1.140625" customWidth="1"/>
    <col min="2" max="3" width="2" customWidth="1"/>
    <col min="4" max="4" width="30.7109375" customWidth="1"/>
    <col min="5" max="5" width="14" customWidth="1"/>
    <col min="6" max="6" width="12.85546875" customWidth="1"/>
    <col min="7" max="7" width="12.7109375" customWidth="1"/>
    <col min="8" max="8" width="10.28515625" customWidth="1"/>
    <col min="9" max="9" width="30.42578125" customWidth="1"/>
    <col min="10" max="10" width="3.85546875" customWidth="1"/>
    <col min="11" max="12" width="9.140625" hidden="1" customWidth="1"/>
    <col min="13" max="13" width="19.42578125" hidden="1" customWidth="1"/>
    <col min="14" max="14" width="12.140625" hidden="1" customWidth="1"/>
    <col min="15" max="15" width="23.5703125" hidden="1" customWidth="1"/>
    <col min="16" max="17" width="9.140625" hidden="1" customWidth="1"/>
    <col min="18" max="18" width="13.42578125" hidden="1" customWidth="1"/>
    <col min="19" max="19" width="13.28515625" hidden="1" customWidth="1"/>
    <col min="20" max="20" width="14.85546875" hidden="1" customWidth="1"/>
    <col min="21" max="21" width="9.85546875" hidden="1" customWidth="1"/>
    <col min="22" max="22" width="9" hidden="1" customWidth="1"/>
    <col min="23" max="23" width="9.140625" hidden="1" customWidth="1"/>
  </cols>
  <sheetData>
    <row r="1" spans="1:23" ht="28.5" customHeight="1" thickBot="1" x14ac:dyDescent="0.25">
      <c r="A1" s="119" t="s">
        <v>217</v>
      </c>
      <c r="B1" s="49"/>
      <c r="C1" s="49"/>
      <c r="D1" s="49"/>
      <c r="E1" s="266"/>
      <c r="F1" s="267"/>
      <c r="G1" s="268"/>
      <c r="H1" s="268"/>
      <c r="I1" s="269" t="str">
        <f>'TAB 1 Project ID &amp; Exec Summary'!J1</f>
        <v>USG CAPITAL PLAN -  FY 23-26 PROJECT TEMPLATE</v>
      </c>
      <c r="J1" s="45"/>
      <c r="K1" s="291"/>
      <c r="L1" s="292"/>
      <c r="M1" s="292"/>
      <c r="N1" s="292"/>
      <c r="O1" s="293"/>
      <c r="P1" s="293"/>
      <c r="Q1" s="293"/>
      <c r="R1" s="298"/>
      <c r="S1" s="298"/>
      <c r="T1" s="298"/>
      <c r="U1" s="298"/>
      <c r="V1" s="298"/>
      <c r="W1" s="298"/>
    </row>
    <row r="2" spans="1:23" ht="21.75" customHeight="1" thickBot="1" x14ac:dyDescent="0.3">
      <c r="A2" s="56"/>
      <c r="B2" s="45"/>
      <c r="C2" s="45"/>
      <c r="D2" s="523" t="str">
        <f>IF('TAB 1 Project ID &amp; Exec Summary'!$D$5="","",'TAB 1 Project ID &amp; Exec Summary'!$D$5)</f>
        <v/>
      </c>
      <c r="E2" s="139" t="str">
        <f>IF('TAB 1 Project ID &amp; Exec Summary'!D22="","",'TAB 1 Project ID &amp; Exec Summary'!D22)</f>
        <v/>
      </c>
      <c r="F2" s="523" t="str">
        <f>IF('TAB 1 Project ID &amp; Exec Summary'!$L$13="","",'TAB 1 Project ID &amp; Exec Summary'!$M$11)</f>
        <v/>
      </c>
      <c r="G2" s="893" t="str">
        <f>IF('TAB 1 Project ID &amp; Exec Summary'!$D$11="","",'TAB 1 Project ID &amp; Exec Summary'!$D$11)</f>
        <v/>
      </c>
      <c r="H2" s="919"/>
      <c r="I2" s="920"/>
      <c r="J2" s="283"/>
      <c r="K2" s="300"/>
      <c r="L2" s="300"/>
      <c r="M2" s="300"/>
      <c r="N2" s="301"/>
      <c r="O2" s="302"/>
      <c r="P2" s="302"/>
      <c r="Q2" s="302"/>
      <c r="R2" s="302"/>
      <c r="S2" s="302"/>
      <c r="T2" s="302"/>
      <c r="U2" s="302"/>
      <c r="V2" s="302"/>
    </row>
    <row r="3" spans="1:23" ht="12.75" customHeight="1" thickBot="1" x14ac:dyDescent="0.3">
      <c r="A3" s="215"/>
      <c r="B3" s="45"/>
      <c r="C3" s="45"/>
      <c r="D3" s="45"/>
      <c r="E3" s="45"/>
      <c r="F3" s="13"/>
      <c r="G3" s="45"/>
      <c r="H3" s="45"/>
      <c r="I3" s="13"/>
      <c r="J3" s="45"/>
      <c r="K3" s="303"/>
      <c r="L3" s="304"/>
      <c r="M3" s="305"/>
      <c r="N3" s="306"/>
      <c r="O3" s="302"/>
      <c r="P3" s="302"/>
      <c r="Q3" s="302"/>
      <c r="R3" s="302"/>
      <c r="S3" s="302"/>
      <c r="T3" s="302"/>
      <c r="U3" s="302"/>
      <c r="V3" s="302"/>
    </row>
    <row r="4" spans="1:23" ht="16.5" customHeight="1" thickBot="1" x14ac:dyDescent="0.35">
      <c r="A4" s="265"/>
      <c r="B4" s="256"/>
      <c r="C4" s="256"/>
      <c r="D4" s="17"/>
      <c r="E4" s="224" t="s">
        <v>205</v>
      </c>
      <c r="F4" s="140">
        <f>G31+G60+G71+G82+G90</f>
        <v>0</v>
      </c>
      <c r="G4" s="45"/>
      <c r="H4" s="224" t="s">
        <v>213</v>
      </c>
      <c r="I4" s="706">
        <f>ROUNDUP(F4,-5)</f>
        <v>0</v>
      </c>
      <c r="J4" s="45"/>
      <c r="K4" s="303"/>
      <c r="L4" s="304"/>
      <c r="N4" s="327"/>
      <c r="O4" s="328"/>
      <c r="Q4" s="302"/>
      <c r="R4" s="302"/>
      <c r="S4" s="302"/>
      <c r="T4" s="302"/>
      <c r="U4" s="302"/>
      <c r="V4" s="302"/>
    </row>
    <row r="5" spans="1:23" ht="17.25" customHeight="1" thickBot="1" x14ac:dyDescent="0.35">
      <c r="A5" s="265"/>
      <c r="B5" s="17"/>
      <c r="C5" s="17"/>
      <c r="D5" s="17"/>
      <c r="E5" s="224" t="s">
        <v>216</v>
      </c>
      <c r="F5" s="140">
        <f>I4-F4</f>
        <v>0</v>
      </c>
      <c r="G5" s="45"/>
      <c r="H5" s="224" t="s">
        <v>487</v>
      </c>
      <c r="I5" s="124" t="str">
        <f>IF(M5=0,"",M5)</f>
        <v/>
      </c>
      <c r="J5" s="45"/>
      <c r="K5" s="303"/>
      <c r="L5" s="304"/>
      <c r="M5" s="503">
        <f>'TAB 1 Project ID &amp; Exec Summary'!D26</f>
        <v>0</v>
      </c>
      <c r="N5" s="327"/>
      <c r="O5" s="7"/>
      <c r="P5" s="45"/>
      <c r="Q5" s="302"/>
      <c r="R5" s="302"/>
      <c r="S5" s="302"/>
      <c r="T5" s="302"/>
      <c r="U5" s="302"/>
      <c r="V5" s="302"/>
    </row>
    <row r="6" spans="1:23" ht="18" customHeight="1" x14ac:dyDescent="0.3">
      <c r="A6" s="265"/>
      <c r="B6" s="45"/>
      <c r="C6" s="256"/>
      <c r="D6" s="45"/>
      <c r="E6" s="45"/>
      <c r="F6" s="45"/>
      <c r="G6" s="45"/>
      <c r="H6" s="45"/>
      <c r="I6" s="45"/>
      <c r="J6" s="45"/>
      <c r="K6" s="303"/>
      <c r="L6" s="304"/>
      <c r="M6" s="304" t="s">
        <v>467</v>
      </c>
      <c r="N6" s="306"/>
      <c r="O6" s="302"/>
      <c r="P6" s="302"/>
      <c r="Q6" s="302"/>
      <c r="R6" s="302"/>
      <c r="S6" s="302"/>
      <c r="T6" s="302"/>
      <c r="U6" s="302"/>
      <c r="V6" s="302"/>
    </row>
    <row r="7" spans="1:23" ht="18" customHeight="1" x14ac:dyDescent="0.25">
      <c r="A7" s="56" t="s">
        <v>509</v>
      </c>
      <c r="B7" s="45"/>
      <c r="C7" s="45"/>
      <c r="D7" s="45"/>
      <c r="E7" s="45"/>
      <c r="F7" s="45"/>
      <c r="G7" s="45"/>
      <c r="H7" s="45"/>
      <c r="I7" s="45"/>
      <c r="J7" s="45"/>
      <c r="K7" s="303"/>
      <c r="L7" s="304"/>
      <c r="M7" s="304"/>
      <c r="N7" s="306"/>
      <c r="O7" s="302"/>
      <c r="P7" s="302"/>
      <c r="Q7" s="302"/>
      <c r="R7" s="302"/>
      <c r="S7" s="302"/>
      <c r="T7" s="302"/>
      <c r="U7" s="302"/>
      <c r="V7" s="302"/>
    </row>
    <row r="8" spans="1:23" ht="16.5" customHeight="1" thickBot="1" x14ac:dyDescent="0.25">
      <c r="A8" s="45"/>
      <c r="B8" s="45"/>
      <c r="C8" s="45"/>
      <c r="D8" s="45"/>
      <c r="E8" s="45"/>
      <c r="F8" s="45"/>
      <c r="G8" s="45"/>
      <c r="H8" s="45"/>
      <c r="I8" s="45"/>
      <c r="J8" s="45"/>
      <c r="K8" s="301"/>
      <c r="L8" s="301"/>
      <c r="M8" s="301"/>
      <c r="N8" s="301"/>
      <c r="O8" s="302"/>
      <c r="P8" s="302">
        <f>IF(F19="",0,F19)</f>
        <v>0</v>
      </c>
      <c r="Q8" s="302"/>
      <c r="R8" s="302"/>
      <c r="S8" s="302"/>
      <c r="T8" s="302"/>
      <c r="U8" s="302"/>
      <c r="V8" s="302"/>
    </row>
    <row r="9" spans="1:23" ht="22.5" customHeight="1" thickBot="1" x14ac:dyDescent="0.25">
      <c r="A9" s="13"/>
      <c r="B9" s="334" t="str">
        <f>'TAB 2 Project Specifications'!B7</f>
        <v>New Construction</v>
      </c>
      <c r="C9" s="335"/>
      <c r="D9" s="336"/>
      <c r="E9" s="336"/>
      <c r="F9" s="89" t="s">
        <v>126</v>
      </c>
      <c r="G9" s="141">
        <f>'TAB 2 Project Specifications'!D8</f>
        <v>0</v>
      </c>
      <c r="H9" s="50"/>
      <c r="I9" s="142" t="str">
        <f>IF('TAB 2 Project Specifications'!J7="","",'TAB 2 Project Specifications'!J7)</f>
        <v/>
      </c>
      <c r="J9" s="45"/>
      <c r="K9" s="301"/>
      <c r="L9" s="301"/>
      <c r="M9" s="301"/>
      <c r="N9" s="301"/>
      <c r="O9" s="302" t="s">
        <v>382</v>
      </c>
      <c r="P9" s="307">
        <f>P8+F21+F26+F27+F28</f>
        <v>0.04</v>
      </c>
      <c r="Q9" s="302"/>
      <c r="R9" s="302"/>
      <c r="S9" s="302"/>
      <c r="T9" s="302"/>
      <c r="U9" s="302"/>
      <c r="V9" s="302"/>
    </row>
    <row r="10" spans="1:23" ht="16.5" customHeight="1" thickBot="1" x14ac:dyDescent="0.25">
      <c r="A10" s="13"/>
      <c r="B10" s="337"/>
      <c r="C10" s="336"/>
      <c r="D10" s="338"/>
      <c r="E10" s="339" t="s">
        <v>153</v>
      </c>
      <c r="F10" s="91" t="s">
        <v>11180</v>
      </c>
      <c r="G10" s="92" t="s">
        <v>209</v>
      </c>
      <c r="H10" s="91" t="s">
        <v>208</v>
      </c>
      <c r="I10" s="93" t="s">
        <v>375</v>
      </c>
      <c r="J10" s="45"/>
      <c r="K10" s="301"/>
      <c r="L10" s="301"/>
      <c r="M10" s="301"/>
      <c r="N10" s="301"/>
      <c r="O10" s="302"/>
      <c r="P10" s="302"/>
      <c r="Q10" s="302"/>
      <c r="R10" s="302"/>
      <c r="S10" s="302"/>
      <c r="T10" s="302"/>
      <c r="U10" s="302"/>
      <c r="V10" s="302"/>
    </row>
    <row r="11" spans="1:23" ht="18.75" customHeight="1" thickBot="1" x14ac:dyDescent="0.25">
      <c r="A11" s="13"/>
      <c r="B11" s="340"/>
      <c r="C11" s="341"/>
      <c r="D11" s="341" t="s">
        <v>11181</v>
      </c>
      <c r="E11" s="342"/>
      <c r="F11" s="94"/>
      <c r="G11" s="144">
        <f>+H11*G9</f>
        <v>0</v>
      </c>
      <c r="H11" s="158">
        <v>0</v>
      </c>
      <c r="I11" s="120" t="str">
        <f>IF(H11&gt;K11,L11,"")</f>
        <v/>
      </c>
      <c r="J11" s="45"/>
      <c r="K11" s="463" t="str">
        <f>IF(I9="","",VLOOKUP(I9,vl!A1:B14,2,FALSE))</f>
        <v/>
      </c>
      <c r="L11" s="301" t="s">
        <v>262</v>
      </c>
      <c r="M11" s="301"/>
      <c r="N11" s="301"/>
      <c r="O11" s="302" t="s">
        <v>183</v>
      </c>
      <c r="P11" s="302">
        <v>275</v>
      </c>
      <c r="Q11" s="302"/>
      <c r="R11" s="302"/>
      <c r="S11" s="302"/>
      <c r="T11" s="302"/>
      <c r="U11" s="302"/>
      <c r="V11" s="302"/>
    </row>
    <row r="12" spans="1:23" ht="18.75" customHeight="1" thickBot="1" x14ac:dyDescent="0.25">
      <c r="A12" s="13"/>
      <c r="B12" s="343"/>
      <c r="C12" s="344"/>
      <c r="D12" s="345" t="s">
        <v>454</v>
      </c>
      <c r="E12" s="346"/>
      <c r="F12" s="117"/>
      <c r="G12" s="158">
        <v>0</v>
      </c>
      <c r="H12" s="143">
        <f>IF(G9=0,0,G12/G9)</f>
        <v>0</v>
      </c>
      <c r="I12" s="240"/>
      <c r="J12" s="45"/>
      <c r="K12" s="301"/>
      <c r="L12" s="301"/>
      <c r="M12" s="301"/>
      <c r="N12" s="301"/>
      <c r="O12" s="302" t="s">
        <v>9</v>
      </c>
      <c r="P12" s="302">
        <v>235</v>
      </c>
      <c r="Q12" s="302"/>
      <c r="R12" s="302"/>
      <c r="S12" s="302"/>
      <c r="T12" s="302"/>
      <c r="U12" s="302"/>
      <c r="V12" s="302"/>
    </row>
    <row r="13" spans="1:23" ht="18.75" customHeight="1" thickBot="1" x14ac:dyDescent="0.25">
      <c r="A13" s="13"/>
      <c r="B13" s="712"/>
      <c r="C13" s="345"/>
      <c r="D13" s="345" t="s">
        <v>394</v>
      </c>
      <c r="E13" s="713" t="s">
        <v>266</v>
      </c>
      <c r="F13" s="714">
        <v>1.4999999999999999E-2</v>
      </c>
      <c r="G13" s="143">
        <f>F13*G$11</f>
        <v>0</v>
      </c>
      <c r="H13" s="143">
        <f>IF(G9=0,0,G13/G9)</f>
        <v>0</v>
      </c>
      <c r="I13" s="172" t="str">
        <f>IF(F13&gt;K13,L13,"")</f>
        <v/>
      </c>
      <c r="J13" s="284"/>
      <c r="K13" s="301">
        <v>2.5000000000000001E-2</v>
      </c>
      <c r="L13" s="301" t="s">
        <v>268</v>
      </c>
      <c r="M13" s="301"/>
      <c r="N13" s="301"/>
      <c r="O13" s="302" t="s">
        <v>188</v>
      </c>
      <c r="P13" s="302">
        <v>325</v>
      </c>
      <c r="Q13" s="302"/>
      <c r="R13" s="302"/>
      <c r="S13" s="302"/>
      <c r="T13" s="302"/>
      <c r="U13" s="302"/>
      <c r="V13" s="302"/>
    </row>
    <row r="14" spans="1:23" ht="18.75" customHeight="1" thickBot="1" x14ac:dyDescent="0.25">
      <c r="A14" s="13"/>
      <c r="B14" s="231"/>
      <c r="C14" s="356"/>
      <c r="D14" s="356" t="str">
        <f>IF($I$5=$M$6,"",Q14)</f>
        <v>General Conditions (DBB/DB)</v>
      </c>
      <c r="E14" s="720" t="str">
        <f>IF(I5=M6,"",R14)</f>
        <v>6% - 8%</v>
      </c>
      <c r="F14" s="724">
        <v>7.0000000000000007E-2</v>
      </c>
      <c r="G14" s="505">
        <f>IF(G9=0,0,IF($M$5=$M$6,0,F14*(G11+G12+G13)))</f>
        <v>0</v>
      </c>
      <c r="H14" s="505" t="str">
        <f>IF(G14=0,"",G14/G9)</f>
        <v/>
      </c>
      <c r="I14" s="172" t="str">
        <f t="shared" ref="I14" si="0">IF($M$5&lt;&gt;$M$6,"",IF(F14&gt;K14,L14,""))</f>
        <v/>
      </c>
      <c r="J14" s="284"/>
      <c r="K14" s="301">
        <v>0.08</v>
      </c>
      <c r="L14" s="301" t="s">
        <v>11178</v>
      </c>
      <c r="M14" s="301"/>
      <c r="N14" s="301"/>
      <c r="O14" s="302"/>
      <c r="P14" s="302"/>
      <c r="Q14" s="302" t="s">
        <v>11174</v>
      </c>
      <c r="R14" s="353" t="s">
        <v>11173</v>
      </c>
      <c r="S14" s="302"/>
      <c r="T14" s="302"/>
      <c r="U14" s="302"/>
      <c r="V14" s="302"/>
    </row>
    <row r="15" spans="1:23" ht="18.75" customHeight="1" thickBot="1" x14ac:dyDescent="0.25">
      <c r="A15" s="13"/>
      <c r="B15" s="715"/>
      <c r="C15" s="338"/>
      <c r="D15" s="338" t="s">
        <v>11170</v>
      </c>
      <c r="E15" s="716"/>
      <c r="F15" s="717"/>
      <c r="G15" s="144">
        <f>IF(G9=0,0,IF($M$5=$M$6,(G11+G12+G13),(G11+G12+G13+G14)))</f>
        <v>0</v>
      </c>
      <c r="H15" s="144">
        <f>IF(G15=0,0,G15/G9)</f>
        <v>0</v>
      </c>
      <c r="I15" s="172"/>
      <c r="J15" s="284"/>
      <c r="K15" s="301"/>
      <c r="L15" s="301"/>
      <c r="M15" s="301"/>
      <c r="N15" s="301"/>
      <c r="O15" s="302"/>
      <c r="P15" s="302"/>
      <c r="Q15" s="302"/>
      <c r="R15" s="302"/>
      <c r="S15" s="302"/>
      <c r="T15" s="302"/>
      <c r="U15" s="302"/>
      <c r="V15" s="302"/>
    </row>
    <row r="16" spans="1:23" ht="18.75" customHeight="1" thickBot="1" x14ac:dyDescent="0.25">
      <c r="A16" s="13"/>
      <c r="B16" s="1010" t="s">
        <v>11227</v>
      </c>
      <c r="C16" s="1012"/>
      <c r="D16" s="351" t="str">
        <f>IF(I$5=$M$6,Q16,"")</f>
        <v/>
      </c>
      <c r="E16" s="721" t="str">
        <f>IF(I$5="CM at Risk",R16,"")</f>
        <v/>
      </c>
      <c r="F16" s="723" t="str">
        <f>IF(G18=0,"",IF($M$5=$M$6,G16/G18,""))</f>
        <v/>
      </c>
      <c r="G16" s="726">
        <v>0</v>
      </c>
      <c r="H16" s="505">
        <f>IF(G9=0,0,G16/G9)</f>
        <v>0</v>
      </c>
      <c r="I16" s="105" t="str">
        <f>IF($M$5&lt;&gt;$M$6,"",IF(F16="","",IF(F16&gt;K16,L16,"")))</f>
        <v/>
      </c>
      <c r="J16" s="45"/>
      <c r="K16" s="301">
        <v>4.7E-2</v>
      </c>
      <c r="L16" s="301" t="s">
        <v>11177</v>
      </c>
      <c r="M16" s="301"/>
      <c r="N16" s="301"/>
      <c r="O16" s="302"/>
      <c r="P16" s="302"/>
      <c r="Q16" s="345" t="s">
        <v>11176</v>
      </c>
      <c r="R16" s="353" t="s">
        <v>11169</v>
      </c>
      <c r="S16" s="719">
        <f>G16</f>
        <v>0</v>
      </c>
      <c r="T16" s="320">
        <f>G17</f>
        <v>0</v>
      </c>
      <c r="U16" s="302"/>
      <c r="V16" s="302"/>
    </row>
    <row r="17" spans="1:23" ht="18.75" customHeight="1" thickBot="1" x14ac:dyDescent="0.25">
      <c r="A17" s="13"/>
      <c r="B17" s="1011"/>
      <c r="C17" s="1013"/>
      <c r="D17" s="356" t="str">
        <f>IF($I$5=$M$6,Q17,"")</f>
        <v/>
      </c>
      <c r="E17" s="722" t="str">
        <f>IF(I$5="CM at Risk",R17,"")</f>
        <v/>
      </c>
      <c r="F17" s="723" t="str">
        <f>IF(G18=0,"",IF($M$5=$M$6,G17/G18,""))</f>
        <v/>
      </c>
      <c r="G17" s="726">
        <v>0</v>
      </c>
      <c r="H17" s="505">
        <f>IF(G9=0,0,G17/G9)</f>
        <v>0</v>
      </c>
      <c r="I17" s="172" t="str">
        <f>IF($M$5&lt;&gt;$M$6,"",IF(F17="","",IF(F17&gt;K17,L17,"")))</f>
        <v/>
      </c>
      <c r="J17" s="284"/>
      <c r="K17" s="301">
        <v>0.08</v>
      </c>
      <c r="L17" s="301" t="s">
        <v>11179</v>
      </c>
      <c r="M17" s="301"/>
      <c r="N17" s="301"/>
      <c r="O17" s="302"/>
      <c r="P17" s="302"/>
      <c r="Q17" s="302" t="s">
        <v>11175</v>
      </c>
      <c r="R17" s="353" t="s">
        <v>11172</v>
      </c>
      <c r="S17" s="718" t="e">
        <f>F17*G15</f>
        <v>#VALUE!</v>
      </c>
      <c r="T17" s="302"/>
      <c r="U17" s="302"/>
      <c r="V17" s="302"/>
    </row>
    <row r="18" spans="1:23" ht="18.75" customHeight="1" thickBot="1" x14ac:dyDescent="0.25">
      <c r="A18" s="13"/>
      <c r="B18" s="228"/>
      <c r="C18" s="338" t="s">
        <v>11171</v>
      </c>
      <c r="D18" s="349"/>
      <c r="E18" s="350"/>
      <c r="F18" s="101"/>
      <c r="G18" s="144">
        <f>IF($M$5&lt;&gt;$M$6,G15,IF(G9=0,0,(G15+G16+G17)))</f>
        <v>0</v>
      </c>
      <c r="H18" s="144">
        <f>IF(G9=0,0,G18/G9)</f>
        <v>0</v>
      </c>
      <c r="I18" s="173"/>
      <c r="J18" s="45"/>
      <c r="K18" s="301"/>
      <c r="L18" s="301"/>
      <c r="M18" s="301"/>
      <c r="N18" s="301"/>
      <c r="O18" s="302" t="s">
        <v>189</v>
      </c>
      <c r="P18" s="302">
        <v>300</v>
      </c>
      <c r="Q18" s="302"/>
      <c r="S18" s="302"/>
      <c r="T18" s="302"/>
      <c r="U18" s="302"/>
      <c r="V18" s="302"/>
    </row>
    <row r="19" spans="1:23" ht="14.25" customHeight="1" thickBot="1" x14ac:dyDescent="0.25">
      <c r="A19" s="13"/>
      <c r="B19" s="229"/>
      <c r="C19" s="351"/>
      <c r="D19" s="741" t="s">
        <v>11225</v>
      </c>
      <c r="E19" s="352"/>
      <c r="F19" s="326"/>
      <c r="G19" s="504">
        <v>0</v>
      </c>
      <c r="H19" s="102"/>
      <c r="I19" s="711" t="s">
        <v>420</v>
      </c>
      <c r="J19" s="45"/>
      <c r="K19" s="301">
        <v>0.01</v>
      </c>
      <c r="L19" s="301" t="s">
        <v>418</v>
      </c>
      <c r="M19" s="301"/>
      <c r="N19" s="301"/>
      <c r="O19" s="302" t="s">
        <v>10</v>
      </c>
      <c r="P19" s="302">
        <v>275</v>
      </c>
      <c r="Q19" s="302"/>
      <c r="R19" s="302"/>
      <c r="S19" s="302"/>
      <c r="T19" s="302"/>
      <c r="U19" s="302"/>
      <c r="V19" s="302"/>
    </row>
    <row r="20" spans="1:23" ht="18.75" customHeight="1" thickBot="1" x14ac:dyDescent="0.25">
      <c r="A20" s="13"/>
      <c r="B20" s="281"/>
      <c r="C20" s="274" t="s">
        <v>150</v>
      </c>
      <c r="D20" s="234"/>
      <c r="E20" s="353" t="s">
        <v>11203</v>
      </c>
      <c r="F20" s="145">
        <f>IF(G9=0,0,G20/G18)</f>
        <v>0</v>
      </c>
      <c r="G20" s="144">
        <f>SUM(G21:G28)</f>
        <v>0</v>
      </c>
      <c r="H20" s="144">
        <f>IF(G9=0,0,G20/G9)</f>
        <v>0</v>
      </c>
      <c r="I20" s="99" t="str">
        <f>IF(F20&gt;K20,L20,"")</f>
        <v/>
      </c>
      <c r="J20" s="284"/>
      <c r="K20" s="301">
        <v>0.27</v>
      </c>
      <c r="L20" s="301" t="s">
        <v>11204</v>
      </c>
      <c r="M20" s="301"/>
      <c r="N20" s="301"/>
      <c r="O20" s="302" t="s">
        <v>200</v>
      </c>
      <c r="P20" s="302">
        <v>600</v>
      </c>
      <c r="Q20" s="302"/>
      <c r="R20" s="302"/>
      <c r="S20" s="302"/>
      <c r="T20" s="302"/>
      <c r="U20" s="302"/>
      <c r="V20" s="302"/>
    </row>
    <row r="21" spans="1:23" ht="18.75" customHeight="1" thickBot="1" x14ac:dyDescent="0.25">
      <c r="A21" s="13"/>
      <c r="B21" s="230"/>
      <c r="C21" s="347"/>
      <c r="D21" s="347" t="s">
        <v>455</v>
      </c>
      <c r="E21" s="355" t="s">
        <v>11197</v>
      </c>
      <c r="F21" s="159">
        <v>1.4999999999999999E-2</v>
      </c>
      <c r="G21" s="143">
        <f>F21*(G18+G22+G23+G24+G25+G26+G27+G28)</f>
        <v>0</v>
      </c>
      <c r="H21" s="104"/>
      <c r="I21" s="105" t="str">
        <f t="shared" ref="I21:I23" si="1">IF(F21&gt;K21,L21,"")</f>
        <v/>
      </c>
      <c r="J21" s="284"/>
      <c r="K21" s="301">
        <v>0.02</v>
      </c>
      <c r="L21" s="301" t="s">
        <v>522</v>
      </c>
      <c r="M21" s="301"/>
      <c r="N21" s="301"/>
      <c r="O21" s="302" t="s">
        <v>191</v>
      </c>
      <c r="P21" s="302">
        <v>250</v>
      </c>
      <c r="Q21" s="302"/>
      <c r="R21" s="302"/>
      <c r="S21" s="302"/>
      <c r="T21" s="302"/>
      <c r="U21" s="302"/>
      <c r="V21" s="302"/>
    </row>
    <row r="22" spans="1:23" ht="18.75" customHeight="1" thickBot="1" x14ac:dyDescent="0.25">
      <c r="A22" s="13"/>
      <c r="B22" s="230"/>
      <c r="C22" s="347"/>
      <c r="D22" s="347" t="s">
        <v>11183</v>
      </c>
      <c r="E22" s="355" t="s">
        <v>11173</v>
      </c>
      <c r="F22" s="159">
        <v>7.0000000000000007E-2</v>
      </c>
      <c r="G22" s="143">
        <f>F22*G$18</f>
        <v>0</v>
      </c>
      <c r="H22" s="104"/>
      <c r="I22" s="105" t="str">
        <f t="shared" si="1"/>
        <v/>
      </c>
      <c r="J22" s="284"/>
      <c r="K22" s="301">
        <v>0.08</v>
      </c>
      <c r="L22" s="301" t="s">
        <v>11186</v>
      </c>
      <c r="M22" s="301"/>
      <c r="N22" s="301"/>
      <c r="O22" s="302"/>
      <c r="P22" s="302"/>
      <c r="Q22" s="302"/>
      <c r="R22" s="302"/>
      <c r="S22" s="302"/>
      <c r="T22" s="302"/>
      <c r="U22" s="302"/>
      <c r="V22" s="302"/>
    </row>
    <row r="23" spans="1:23" ht="18.75" customHeight="1" thickBot="1" x14ac:dyDescent="0.25">
      <c r="A23" s="7"/>
      <c r="B23" s="354"/>
      <c r="C23" s="347"/>
      <c r="D23" s="347" t="s">
        <v>499</v>
      </c>
      <c r="E23" s="355" t="s">
        <v>11187</v>
      </c>
      <c r="F23" s="159">
        <v>1.4999999999999999E-2</v>
      </c>
      <c r="G23" s="143">
        <f>F23*G$18</f>
        <v>0</v>
      </c>
      <c r="H23" s="104"/>
      <c r="I23" s="105" t="str">
        <f t="shared" si="1"/>
        <v/>
      </c>
      <c r="J23" s="284"/>
      <c r="K23" s="301">
        <v>0.03</v>
      </c>
      <c r="L23" s="301" t="s">
        <v>11188</v>
      </c>
      <c r="M23" s="301"/>
      <c r="N23" s="301"/>
      <c r="O23" s="302" t="s">
        <v>184</v>
      </c>
      <c r="P23" s="302">
        <v>250</v>
      </c>
      <c r="Q23" s="302"/>
      <c r="R23" s="302"/>
      <c r="S23" s="302"/>
      <c r="T23" s="302"/>
      <c r="U23" s="302"/>
      <c r="V23" s="302"/>
    </row>
    <row r="24" spans="1:23" ht="18.75" customHeight="1" thickBot="1" x14ac:dyDescent="0.25">
      <c r="A24" s="13"/>
      <c r="B24" s="230"/>
      <c r="C24" s="347"/>
      <c r="D24" s="347" t="s">
        <v>452</v>
      </c>
      <c r="E24" s="355" t="s">
        <v>11184</v>
      </c>
      <c r="F24" s="159">
        <v>0.1</v>
      </c>
      <c r="G24" s="143">
        <f t="shared" ref="G24:G25" si="2">F24*G$18</f>
        <v>0</v>
      </c>
      <c r="H24" s="104"/>
      <c r="I24" s="172" t="str">
        <f>IF(F24&gt;K24,L24,IF(F24&lt;N24,M24,""))</f>
        <v/>
      </c>
      <c r="J24" s="284"/>
      <c r="K24" s="301">
        <v>0.1</v>
      </c>
      <c r="L24" s="301" t="s">
        <v>203</v>
      </c>
      <c r="M24" s="301" t="s">
        <v>374</v>
      </c>
      <c r="N24" s="301">
        <v>0.08</v>
      </c>
      <c r="O24" s="302" t="s">
        <v>187</v>
      </c>
      <c r="P24" s="302">
        <v>80</v>
      </c>
      <c r="Q24" s="302"/>
      <c r="R24" s="302"/>
      <c r="S24" s="302"/>
      <c r="T24" s="302"/>
      <c r="U24" s="302"/>
      <c r="V24" s="302"/>
    </row>
    <row r="25" spans="1:23" ht="18.75" customHeight="1" thickBot="1" x14ac:dyDescent="0.25">
      <c r="A25" s="13"/>
      <c r="B25" s="230"/>
      <c r="C25" s="347"/>
      <c r="D25" s="347" t="s">
        <v>453</v>
      </c>
      <c r="E25" s="355" t="s">
        <v>11190</v>
      </c>
      <c r="F25" s="159">
        <v>0.03</v>
      </c>
      <c r="G25" s="143">
        <f t="shared" si="2"/>
        <v>0</v>
      </c>
      <c r="H25" s="106"/>
      <c r="I25" s="107" t="str">
        <f t="shared" ref="I25" si="3">IF(F25&gt;K25,L25,"")</f>
        <v/>
      </c>
      <c r="J25" s="284"/>
      <c r="K25" s="301">
        <v>3.5000000000000003E-2</v>
      </c>
      <c r="L25" s="301" t="s">
        <v>11191</v>
      </c>
      <c r="M25" s="301"/>
      <c r="N25" s="301"/>
      <c r="O25" s="302" t="s">
        <v>186</v>
      </c>
      <c r="P25" s="302">
        <v>150</v>
      </c>
      <c r="Q25" s="302"/>
      <c r="R25" s="302"/>
      <c r="S25" s="302"/>
      <c r="T25" s="302"/>
      <c r="U25" s="302"/>
      <c r="V25" s="302"/>
    </row>
    <row r="26" spans="1:23" ht="18.75" customHeight="1" thickBot="1" x14ac:dyDescent="0.25">
      <c r="A26" s="7"/>
      <c r="B26" s="354"/>
      <c r="C26" s="347"/>
      <c r="D26" s="347" t="s">
        <v>14</v>
      </c>
      <c r="E26" s="348" t="s">
        <v>155</v>
      </c>
      <c r="F26" s="159">
        <v>0.01</v>
      </c>
      <c r="G26" s="143">
        <f>F26*G$18</f>
        <v>0</v>
      </c>
      <c r="H26" s="104"/>
      <c r="I26" s="105" t="str">
        <f>IF(F26&gt;K26,L26,"")</f>
        <v/>
      </c>
      <c r="J26" s="45"/>
      <c r="K26" s="301">
        <v>1.4999999999999999E-2</v>
      </c>
      <c r="L26" s="301" t="s">
        <v>269</v>
      </c>
      <c r="M26" s="301"/>
      <c r="N26" s="301"/>
      <c r="O26" s="302" t="s">
        <v>185</v>
      </c>
      <c r="P26" s="302">
        <v>250</v>
      </c>
      <c r="Q26" s="302"/>
      <c r="R26" s="302"/>
      <c r="S26" s="302"/>
      <c r="T26" s="302"/>
      <c r="U26" s="302"/>
      <c r="V26" s="302"/>
    </row>
    <row r="27" spans="1:23" ht="18.75" customHeight="1" thickBot="1" x14ac:dyDescent="0.25">
      <c r="A27" s="13"/>
      <c r="B27" s="230"/>
      <c r="C27" s="347"/>
      <c r="D27" s="347" t="s">
        <v>13</v>
      </c>
      <c r="E27" s="355" t="s">
        <v>11193</v>
      </c>
      <c r="F27" s="159">
        <v>0.01</v>
      </c>
      <c r="G27" s="143">
        <f>F27*G$18</f>
        <v>0</v>
      </c>
      <c r="H27" s="104"/>
      <c r="I27" s="172" t="str">
        <f>IF(F27&gt;K27,L27,"")</f>
        <v/>
      </c>
      <c r="J27" s="284"/>
      <c r="K27" s="301">
        <v>2.5000000000000001E-2</v>
      </c>
      <c r="L27" s="301" t="s">
        <v>456</v>
      </c>
      <c r="M27" s="301"/>
      <c r="N27" s="301"/>
      <c r="O27" s="302"/>
      <c r="P27" s="302"/>
      <c r="Q27" s="302"/>
      <c r="R27" s="302"/>
      <c r="S27" s="302"/>
      <c r="T27" s="302"/>
      <c r="U27" s="302"/>
      <c r="V27" s="302"/>
    </row>
    <row r="28" spans="1:23" ht="18.75" customHeight="1" thickBot="1" x14ac:dyDescent="0.25">
      <c r="A28" s="13"/>
      <c r="B28" s="231"/>
      <c r="C28" s="356"/>
      <c r="D28" s="356" t="s">
        <v>451</v>
      </c>
      <c r="E28" s="464" t="s">
        <v>11196</v>
      </c>
      <c r="F28" s="159">
        <v>5.0000000000000001E-3</v>
      </c>
      <c r="G28" s="143">
        <f>F28*G$18</f>
        <v>0</v>
      </c>
      <c r="H28" s="296"/>
      <c r="I28" s="172" t="str">
        <f>IF(F28&gt;K28,L28,"")</f>
        <v/>
      </c>
      <c r="J28" s="45"/>
      <c r="K28" s="301">
        <v>0.01</v>
      </c>
      <c r="L28" s="301" t="s">
        <v>11195</v>
      </c>
      <c r="M28" s="301"/>
      <c r="N28" s="301"/>
      <c r="O28" s="302"/>
      <c r="P28" s="302"/>
      <c r="Q28" s="302"/>
      <c r="R28" s="302"/>
      <c r="S28" s="302"/>
      <c r="T28" s="302"/>
      <c r="U28" s="302"/>
      <c r="V28" s="302"/>
    </row>
    <row r="29" spans="1:23" ht="18.75" customHeight="1" thickBot="1" x14ac:dyDescent="0.25">
      <c r="A29" s="13"/>
      <c r="B29" s="280"/>
      <c r="C29" s="357" t="s">
        <v>5</v>
      </c>
      <c r="D29" s="358"/>
      <c r="E29" s="359"/>
      <c r="F29" s="593"/>
      <c r="G29" s="146">
        <f>G20+G18</f>
        <v>0</v>
      </c>
      <c r="H29" s="147">
        <f>IF(G9=0,0,G29/G9)</f>
        <v>0</v>
      </c>
      <c r="I29" s="174"/>
      <c r="J29" s="45"/>
      <c r="K29" s="301">
        <v>0.08</v>
      </c>
      <c r="L29" s="301"/>
      <c r="M29" s="301"/>
      <c r="N29" s="301"/>
      <c r="O29" s="302" t="s">
        <v>132</v>
      </c>
      <c r="P29" s="302">
        <v>150</v>
      </c>
      <c r="Q29" s="302"/>
      <c r="R29" s="302"/>
      <c r="S29" s="302"/>
      <c r="T29" s="302"/>
      <c r="U29" s="302"/>
      <c r="V29" s="302"/>
    </row>
    <row r="30" spans="1:23" ht="18.75" customHeight="1" thickBot="1" x14ac:dyDescent="0.25">
      <c r="A30" s="13"/>
      <c r="B30" s="228"/>
      <c r="C30" s="338" t="s">
        <v>125</v>
      </c>
      <c r="D30" s="349"/>
      <c r="E30" s="360">
        <v>0.05</v>
      </c>
      <c r="F30" s="159">
        <v>0.05</v>
      </c>
      <c r="G30" s="143">
        <f>F30*(G29-G28-G27)</f>
        <v>0</v>
      </c>
      <c r="H30" s="143">
        <f>IF(G9=0,0,G30/G9)</f>
        <v>0</v>
      </c>
      <c r="I30" s="241" t="str">
        <f>IF(F30&gt;K30,L30,IF(F30&lt;K30,M30,""))</f>
        <v/>
      </c>
      <c r="J30" s="45"/>
      <c r="K30" s="301">
        <v>0.05</v>
      </c>
      <c r="L30" s="301" t="s">
        <v>204</v>
      </c>
      <c r="M30" s="301" t="s">
        <v>371</v>
      </c>
      <c r="N30" s="301"/>
      <c r="O30" s="302" t="s">
        <v>133</v>
      </c>
      <c r="P30" s="302">
        <v>1000</v>
      </c>
      <c r="Q30" s="302"/>
      <c r="R30" s="302" t="s">
        <v>158</v>
      </c>
      <c r="S30" s="302"/>
      <c r="U30" s="6" t="s">
        <v>158</v>
      </c>
      <c r="V30" s="302" t="s">
        <v>171</v>
      </c>
      <c r="W30" s="302" t="s">
        <v>172</v>
      </c>
    </row>
    <row r="31" spans="1:23" ht="18.75" customHeight="1" thickBot="1" x14ac:dyDescent="0.25">
      <c r="A31" s="13"/>
      <c r="B31" s="228"/>
      <c r="C31" s="338" t="s">
        <v>457</v>
      </c>
      <c r="D31" s="361"/>
      <c r="E31" s="362"/>
      <c r="F31" s="297" t="str">
        <f>IF(G18=0,"",G31/G18-1)</f>
        <v/>
      </c>
      <c r="G31" s="144">
        <f>IF(G9=0,0,G29+G30)</f>
        <v>0</v>
      </c>
      <c r="H31" s="144">
        <f>IF(G9&gt;0,G31/G9,0)</f>
        <v>0</v>
      </c>
      <c r="I31" s="97"/>
      <c r="J31" s="45"/>
      <c r="K31" s="301"/>
      <c r="L31" s="301"/>
      <c r="M31" s="301"/>
      <c r="N31" s="301"/>
      <c r="O31" s="302"/>
      <c r="P31" s="302"/>
      <c r="Q31" s="302"/>
      <c r="R31" s="302"/>
      <c r="S31" s="302"/>
      <c r="T31" s="302"/>
      <c r="U31" s="673">
        <f>SUM(U32:U44)</f>
        <v>0</v>
      </c>
      <c r="V31" s="302"/>
      <c r="W31" s="302" t="s">
        <v>11216</v>
      </c>
    </row>
    <row r="32" spans="1:23" ht="24.75" customHeight="1" thickBot="1" x14ac:dyDescent="0.25">
      <c r="A32" s="45"/>
      <c r="B32" s="45"/>
      <c r="C32" s="45"/>
      <c r="D32" s="45"/>
      <c r="E32" s="222"/>
      <c r="F32" s="262"/>
      <c r="G32" s="262"/>
      <c r="H32" s="262"/>
      <c r="I32" s="45"/>
      <c r="J32" s="45"/>
      <c r="K32" s="308"/>
      <c r="L32" s="301"/>
      <c r="M32" s="301"/>
      <c r="N32" s="301"/>
      <c r="O32" s="725" t="s">
        <v>11206</v>
      </c>
      <c r="P32" s="302">
        <f>IF(F48="",0,F48)</f>
        <v>0</v>
      </c>
      <c r="Q32" s="302" t="s">
        <v>501</v>
      </c>
      <c r="R32" s="6" t="s">
        <v>11205</v>
      </c>
      <c r="S32" s="507">
        <f>IF(M5&lt;&gt;M6,0,IF(G9=0,0,G16))</f>
        <v>0</v>
      </c>
      <c r="T32" s="6">
        <v>0.16</v>
      </c>
      <c r="U32" s="507">
        <f>IF(M5&lt;&gt;M6,0,IF(G9=0,0,S32*T32))</f>
        <v>0</v>
      </c>
      <c r="V32" s="302"/>
      <c r="W32" s="302" t="s">
        <v>11217</v>
      </c>
    </row>
    <row r="33" spans="1:23" ht="23.25" customHeight="1" thickBot="1" x14ac:dyDescent="0.25">
      <c r="A33" s="13"/>
      <c r="B33" s="334" t="s">
        <v>1</v>
      </c>
      <c r="C33" s="334"/>
      <c r="D33" s="336"/>
      <c r="E33" s="111"/>
      <c r="F33" s="502" t="s">
        <v>486</v>
      </c>
      <c r="G33" s="141">
        <f>SUM(G36:G38)</f>
        <v>0</v>
      </c>
      <c r="H33" s="91"/>
      <c r="I33" s="121"/>
      <c r="J33" s="45"/>
      <c r="K33" s="301"/>
      <c r="L33" s="301"/>
      <c r="M33" s="301"/>
      <c r="N33" s="301"/>
      <c r="O33" s="302" t="s">
        <v>383</v>
      </c>
      <c r="P33" s="307">
        <f>P32+F50+F52+F56+F57</f>
        <v>4.4999999999999998E-2</v>
      </c>
      <c r="Q33" s="302" t="s">
        <v>502</v>
      </c>
      <c r="R33" s="302" t="s">
        <v>408</v>
      </c>
      <c r="S33" s="507">
        <f>G21</f>
        <v>0</v>
      </c>
      <c r="T33" s="302">
        <v>0.3</v>
      </c>
      <c r="U33" s="507">
        <f>S33*T33</f>
        <v>0</v>
      </c>
      <c r="V33" s="302"/>
      <c r="W33" s="302" t="s">
        <v>11218</v>
      </c>
    </row>
    <row r="34" spans="1:23" ht="17.25" customHeight="1" thickBot="1" x14ac:dyDescent="0.25">
      <c r="A34" s="13"/>
      <c r="B34" s="377"/>
      <c r="C34" s="364" t="s">
        <v>11182</v>
      </c>
      <c r="D34" s="379"/>
      <c r="E34" s="465"/>
      <c r="F34" s="466"/>
      <c r="G34" s="467"/>
      <c r="H34" s="468"/>
      <c r="I34" s="469"/>
      <c r="J34" s="45"/>
      <c r="K34" s="301"/>
      <c r="L34" s="301"/>
      <c r="M34" s="301"/>
      <c r="N34" s="301"/>
      <c r="O34" s="302"/>
      <c r="P34" s="307"/>
      <c r="Q34" s="302" t="s">
        <v>503</v>
      </c>
      <c r="R34" s="302" t="s">
        <v>11207</v>
      </c>
      <c r="S34" s="507">
        <f>G22</f>
        <v>0</v>
      </c>
      <c r="T34" s="302">
        <v>1</v>
      </c>
      <c r="U34" s="507">
        <f t="shared" ref="U34:U42" si="4">S34*T34</f>
        <v>0</v>
      </c>
      <c r="V34" s="302"/>
      <c r="W34" s="302" t="s">
        <v>11219</v>
      </c>
    </row>
    <row r="35" spans="1:23" ht="18" customHeight="1" thickBot="1" x14ac:dyDescent="0.25">
      <c r="A35" s="13"/>
      <c r="B35" s="363"/>
      <c r="C35" s="364"/>
      <c r="D35" s="365"/>
      <c r="E35" s="914" t="s">
        <v>206</v>
      </c>
      <c r="F35" s="915"/>
      <c r="G35" s="501" t="s">
        <v>463</v>
      </c>
      <c r="H35" s="112" t="s">
        <v>208</v>
      </c>
      <c r="I35" s="93" t="s">
        <v>221</v>
      </c>
      <c r="J35" s="45"/>
      <c r="K35" s="301"/>
      <c r="L35" s="301"/>
      <c r="M35" s="301"/>
      <c r="N35" s="301"/>
      <c r="O35" s="302"/>
      <c r="P35" s="302"/>
      <c r="Q35" s="302" t="s">
        <v>504</v>
      </c>
      <c r="R35" s="302" t="s">
        <v>494</v>
      </c>
      <c r="S35" s="507">
        <f>G23</f>
        <v>0</v>
      </c>
      <c r="T35" s="302">
        <v>1</v>
      </c>
      <c r="U35" s="507">
        <f t="shared" si="4"/>
        <v>0</v>
      </c>
      <c r="V35" s="302"/>
      <c r="W35" s="302"/>
    </row>
    <row r="36" spans="1:23" ht="13.5" customHeight="1" x14ac:dyDescent="0.2">
      <c r="A36" s="13"/>
      <c r="B36" s="366"/>
      <c r="C36" s="367"/>
      <c r="D36" s="368" t="str">
        <f>IF(E36="","","Building #1")</f>
        <v/>
      </c>
      <c r="E36" s="921" t="str">
        <f>IF('TAB 2 Project Specifications'!L19="","",'TAB 2 Project Specifications'!L19)</f>
        <v/>
      </c>
      <c r="F36" s="922"/>
      <c r="G36" s="508">
        <f>IF('TAB 2 Project Specifications'!D26="",0,IF(E36="",0,'TAB 2 Project Specifications'!D26))</f>
        <v>0</v>
      </c>
      <c r="H36" s="509"/>
      <c r="I36" s="572" t="str">
        <f>IF('TAB 2 Project Specifications'!M20="","",'TAB 2 Project Specifications'!M20)</f>
        <v/>
      </c>
      <c r="J36" s="45"/>
      <c r="K36" s="301"/>
      <c r="L36" s="301"/>
      <c r="M36" s="301"/>
      <c r="N36" s="301"/>
      <c r="O36" s="302"/>
      <c r="P36" s="302"/>
      <c r="Q36" s="302" t="s">
        <v>505</v>
      </c>
      <c r="R36" s="302" t="s">
        <v>11208</v>
      </c>
      <c r="S36" s="507">
        <f>G26</f>
        <v>0</v>
      </c>
      <c r="T36" s="302">
        <v>1</v>
      </c>
      <c r="U36" s="507">
        <f t="shared" si="4"/>
        <v>0</v>
      </c>
      <c r="V36" s="302"/>
      <c r="W36" s="302"/>
    </row>
    <row r="37" spans="1:23" ht="13.5" customHeight="1" x14ac:dyDescent="0.2">
      <c r="A37" s="13"/>
      <c r="B37" s="366"/>
      <c r="C37" s="367"/>
      <c r="D37" s="368" t="str">
        <f>IF(E37="","","Building #2")</f>
        <v/>
      </c>
      <c r="E37" s="923" t="str">
        <f>IF('TAB 2 Project Specifications'!L36="","",'TAB 2 Project Specifications'!L36)</f>
        <v/>
      </c>
      <c r="F37" s="924"/>
      <c r="G37" s="510">
        <f>IF('TAB 2 Project Specifications'!D43="",0,IF(E37="",0,'TAB 2 Project Specifications'!D43))</f>
        <v>0</v>
      </c>
      <c r="H37" s="511"/>
      <c r="I37" s="573" t="str">
        <f>IF('TAB 2 Project Specifications'!M37="","",'TAB 2 Project Specifications'!M37)</f>
        <v/>
      </c>
      <c r="J37" s="45"/>
      <c r="K37" s="301"/>
      <c r="L37" s="301"/>
      <c r="N37" s="301"/>
      <c r="O37" s="302"/>
      <c r="P37" s="725" t="s">
        <v>11209</v>
      </c>
      <c r="Q37" s="302" t="s">
        <v>501</v>
      </c>
      <c r="R37" s="302" t="s">
        <v>492</v>
      </c>
      <c r="S37" s="507">
        <f>IF(M5&lt;&gt;M6,0,IF(G9=0,0,G45))</f>
        <v>0</v>
      </c>
      <c r="T37" s="6">
        <v>0.16</v>
      </c>
      <c r="U37" s="507">
        <f>IF(M5&lt;&gt;M6,0,IF(G9=0,0,S37*T37))</f>
        <v>0</v>
      </c>
      <c r="V37" s="302"/>
      <c r="W37" s="302"/>
    </row>
    <row r="38" spans="1:23" ht="13.5" customHeight="1" thickBot="1" x14ac:dyDescent="0.25">
      <c r="A38" s="13"/>
      <c r="B38" s="369"/>
      <c r="C38" s="370"/>
      <c r="D38" s="371" t="str">
        <f>IF(E38="","","Building #3")</f>
        <v/>
      </c>
      <c r="E38" s="925" t="str">
        <f>IF('TAB 2 Project Specifications'!L53="","",'TAB 2 Project Specifications'!L53)</f>
        <v/>
      </c>
      <c r="F38" s="926"/>
      <c r="G38" s="512">
        <f>IF('TAB 2 Project Specifications'!D60="",0,IF(E38="",0,'TAB 2 Project Specifications'!D60))</f>
        <v>0</v>
      </c>
      <c r="H38" s="513"/>
      <c r="I38" s="574" t="str">
        <f>IF('TAB 2 Project Specifications'!M54="","",'TAB 2 Project Specifications'!M54)</f>
        <v/>
      </c>
      <c r="J38" s="45"/>
      <c r="K38" s="301"/>
      <c r="L38" s="301"/>
      <c r="M38" s="301"/>
      <c r="N38" s="301"/>
      <c r="O38" s="302"/>
      <c r="Q38" s="302" t="s">
        <v>502</v>
      </c>
      <c r="R38" s="302" t="s">
        <v>11210</v>
      </c>
      <c r="S38" s="507">
        <f>G50</f>
        <v>0</v>
      </c>
      <c r="T38" s="302">
        <v>0.3</v>
      </c>
      <c r="U38" s="507">
        <f t="shared" si="4"/>
        <v>0</v>
      </c>
      <c r="V38" s="302"/>
      <c r="W38" s="302"/>
    </row>
    <row r="39" spans="1:23" ht="18" customHeight="1" thickBot="1" x14ac:dyDescent="0.25">
      <c r="A39" s="13"/>
      <c r="B39" s="372"/>
      <c r="C39" s="341" t="s">
        <v>11181</v>
      </c>
      <c r="D39" s="373"/>
      <c r="E39" s="406"/>
      <c r="F39" s="267"/>
      <c r="G39" s="144">
        <f>(G36*H36)+(G37*H37)+(G38*H38)</f>
        <v>0</v>
      </c>
      <c r="H39" s="144">
        <f>IF(G33&gt;0,G39/G33,0)</f>
        <v>0</v>
      </c>
      <c r="I39" s="295"/>
      <c r="J39" s="45"/>
      <c r="K39" s="301"/>
      <c r="L39" s="301"/>
      <c r="M39" s="301"/>
      <c r="N39" s="301"/>
      <c r="O39" s="302"/>
      <c r="P39" s="302"/>
      <c r="Q39" s="302" t="s">
        <v>503</v>
      </c>
      <c r="R39" s="302" t="s">
        <v>11211</v>
      </c>
      <c r="S39" s="507">
        <f>G51</f>
        <v>0</v>
      </c>
      <c r="T39" s="302">
        <v>1</v>
      </c>
      <c r="U39" s="507">
        <f t="shared" si="4"/>
        <v>0</v>
      </c>
      <c r="V39" s="302"/>
      <c r="W39" s="302"/>
    </row>
    <row r="40" spans="1:23" ht="18" customHeight="1" thickBot="1" x14ac:dyDescent="0.25">
      <c r="A40" s="13"/>
      <c r="B40" s="594"/>
      <c r="C40" s="349" t="s">
        <v>508</v>
      </c>
      <c r="D40" s="362"/>
      <c r="E40" s="349"/>
      <c r="F40" s="584"/>
      <c r="G40" s="143">
        <f>IF(H40&gt;0,H40*G33,0)</f>
        <v>0</v>
      </c>
      <c r="H40" s="158">
        <v>0</v>
      </c>
      <c r="I40" s="514"/>
      <c r="J40" s="45"/>
      <c r="K40" s="301"/>
      <c r="L40" s="301"/>
      <c r="M40" s="301"/>
      <c r="N40" s="301"/>
      <c r="O40" s="302"/>
      <c r="P40" s="302"/>
      <c r="Q40" s="302" t="s">
        <v>504</v>
      </c>
      <c r="R40" s="302" t="s">
        <v>11212</v>
      </c>
      <c r="S40" s="507">
        <f>G52</f>
        <v>0</v>
      </c>
      <c r="T40" s="302">
        <v>1</v>
      </c>
      <c r="U40" s="507">
        <f t="shared" si="4"/>
        <v>0</v>
      </c>
      <c r="V40" s="302"/>
      <c r="W40" s="302"/>
    </row>
    <row r="41" spans="1:23" ht="16.5" customHeight="1" thickBot="1" x14ac:dyDescent="0.25">
      <c r="A41" s="13"/>
      <c r="B41" s="337"/>
      <c r="C41" s="336"/>
      <c r="D41" s="338"/>
      <c r="E41" s="91" t="s">
        <v>153</v>
      </c>
      <c r="F41" s="91" t="s">
        <v>11180</v>
      </c>
      <c r="G41" s="92" t="s">
        <v>209</v>
      </c>
      <c r="H41" s="91" t="s">
        <v>208</v>
      </c>
      <c r="I41" s="299" t="s">
        <v>375</v>
      </c>
      <c r="J41" s="45"/>
      <c r="K41" s="301"/>
      <c r="L41" s="301"/>
      <c r="M41" s="301"/>
      <c r="N41" s="301"/>
      <c r="O41" s="302"/>
      <c r="P41" s="302"/>
      <c r="Q41" s="302" t="s">
        <v>505</v>
      </c>
      <c r="R41" s="302" t="s">
        <v>11213</v>
      </c>
      <c r="S41" s="507">
        <f>G55</f>
        <v>0</v>
      </c>
      <c r="T41" s="302">
        <v>1</v>
      </c>
      <c r="U41" s="507">
        <f t="shared" si="4"/>
        <v>0</v>
      </c>
      <c r="V41" s="302"/>
      <c r="W41" s="302"/>
    </row>
    <row r="42" spans="1:23" ht="21.75" customHeight="1" thickBot="1" x14ac:dyDescent="0.25">
      <c r="A42" s="13"/>
      <c r="B42" s="230"/>
      <c r="C42" s="347"/>
      <c r="D42" s="347" t="s">
        <v>267</v>
      </c>
      <c r="E42" s="103" t="s">
        <v>266</v>
      </c>
      <c r="F42" s="159">
        <v>0.02</v>
      </c>
      <c r="G42" s="143">
        <f>F42*G39</f>
        <v>0</v>
      </c>
      <c r="H42" s="143">
        <f>IF(G33=0,0,G42/G33)</f>
        <v>0</v>
      </c>
      <c r="I42" s="506" t="str">
        <f>IF(F42&gt;K42,L42,"")</f>
        <v/>
      </c>
      <c r="J42" s="45"/>
      <c r="K42" s="301">
        <v>2.5000000000000001E-2</v>
      </c>
      <c r="L42" s="301" t="s">
        <v>268</v>
      </c>
      <c r="M42" s="309">
        <f>(G36*H36)+(G37*H37)+(G38*H38)</f>
        <v>0</v>
      </c>
      <c r="N42" s="301"/>
      <c r="O42" s="302"/>
      <c r="P42" s="302"/>
      <c r="Q42" s="302" t="s">
        <v>506</v>
      </c>
      <c r="R42" s="302" t="s">
        <v>11214</v>
      </c>
      <c r="S42" s="507">
        <f>G71</f>
        <v>0</v>
      </c>
      <c r="T42" s="302">
        <v>0.15</v>
      </c>
      <c r="U42" s="507">
        <f t="shared" si="4"/>
        <v>0</v>
      </c>
      <c r="V42" s="302"/>
    </row>
    <row r="43" spans="1:23" ht="18.75" customHeight="1" thickBot="1" x14ac:dyDescent="0.25">
      <c r="A43" s="13"/>
      <c r="B43" s="712"/>
      <c r="C43" s="345"/>
      <c r="D43" s="356" t="str">
        <f>IF($I$5=$M$6,"",O43)</f>
        <v>General Conditions (DBB/DB)</v>
      </c>
      <c r="E43" s="720" t="str">
        <f>IF($I$5=$M$6,"",P43)</f>
        <v>6% - 8%</v>
      </c>
      <c r="F43" s="724">
        <v>7.0000000000000007E-2</v>
      </c>
      <c r="G43" s="505">
        <f>IF($M$5=$M$6,0,F43*(G39+G40+G42))</f>
        <v>0</v>
      </c>
      <c r="H43" s="505">
        <f>IF(G43=0,0,G43/G33)</f>
        <v>0</v>
      </c>
      <c r="I43" s="172" t="str">
        <f t="shared" ref="I43" si="5">IF($M$5&lt;&gt;$M$6,"",IF(F43&gt;K43,L43,""))</f>
        <v/>
      </c>
      <c r="J43" s="45"/>
      <c r="K43" s="301">
        <v>0.08</v>
      </c>
      <c r="L43" s="301" t="s">
        <v>11178</v>
      </c>
      <c r="M43" s="301"/>
      <c r="N43" s="301"/>
      <c r="O43" s="302" t="s">
        <v>11174</v>
      </c>
      <c r="P43" s="353" t="s">
        <v>11173</v>
      </c>
      <c r="Q43" s="302" t="s">
        <v>507</v>
      </c>
      <c r="R43" s="302" t="s">
        <v>11215</v>
      </c>
      <c r="S43" s="507">
        <f>G82</f>
        <v>0</v>
      </c>
      <c r="T43" s="302">
        <v>0.15</v>
      </c>
      <c r="U43" s="507">
        <f t="shared" ref="U43" si="6">S43*T43</f>
        <v>0</v>
      </c>
      <c r="V43" s="302"/>
    </row>
    <row r="44" spans="1:23" ht="18.75" customHeight="1" thickBot="1" x14ac:dyDescent="0.25">
      <c r="A44" s="13"/>
      <c r="B44" s="228"/>
      <c r="C44" s="338" t="s">
        <v>11170</v>
      </c>
      <c r="D44" s="349"/>
      <c r="E44" s="95"/>
      <c r="F44" s="96"/>
      <c r="G44" s="144">
        <f>IF($M$5=$M$6,(G39+G40+G42),(G39+G40+G42+G43))</f>
        <v>0</v>
      </c>
      <c r="H44" s="144">
        <f>IF(G44=0,0,G44/G33)</f>
        <v>0</v>
      </c>
      <c r="I44" s="105" t="str">
        <f t="shared" ref="I44" si="7">IF(F44&gt;K44,L44,"")</f>
        <v/>
      </c>
      <c r="J44" s="45"/>
      <c r="K44" s="301"/>
      <c r="L44" s="301"/>
      <c r="M44" s="301"/>
      <c r="N44" s="301"/>
      <c r="O44" s="345"/>
      <c r="P44" s="302"/>
      <c r="Q44" s="302"/>
      <c r="R44" s="302"/>
      <c r="S44" s="507"/>
      <c r="T44" s="302"/>
      <c r="U44" s="507"/>
      <c r="V44" s="302"/>
    </row>
    <row r="45" spans="1:23" ht="18.75" customHeight="1" thickBot="1" x14ac:dyDescent="0.25">
      <c r="A45" s="13"/>
      <c r="B45" s="1010" t="s">
        <v>11227</v>
      </c>
      <c r="C45" s="1012"/>
      <c r="D45" s="351" t="str">
        <f>IF(I$5=$M$6,Q45,"")</f>
        <v/>
      </c>
      <c r="E45" s="721" t="str">
        <f>IF(I$5="CM at Risk",R45,"")</f>
        <v/>
      </c>
      <c r="F45" s="723" t="str">
        <f>IF($M$5&lt;&gt;$M$6,"",IF(G33=0,"",G45/G47))</f>
        <v/>
      </c>
      <c r="G45" s="726">
        <v>0</v>
      </c>
      <c r="H45" s="505">
        <f>IF(G33=0,0,G45/G33)</f>
        <v>0</v>
      </c>
      <c r="I45" s="172" t="str">
        <f>IF($M$5&lt;&gt;$M$6,"",IF(F45="","",IF(F45&gt;K45,L45,"")))</f>
        <v/>
      </c>
      <c r="J45" s="45"/>
      <c r="K45" s="301">
        <v>4.7E-2</v>
      </c>
      <c r="L45" s="301" t="s">
        <v>11177</v>
      </c>
      <c r="M45" s="301"/>
      <c r="N45" s="301"/>
      <c r="O45" s="234"/>
      <c r="P45" s="302"/>
      <c r="Q45" s="345" t="s">
        <v>11176</v>
      </c>
      <c r="R45" s="353" t="s">
        <v>11169</v>
      </c>
      <c r="S45" s="719">
        <f>G45</f>
        <v>0</v>
      </c>
      <c r="T45" s="320">
        <f>G46</f>
        <v>0</v>
      </c>
      <c r="U45" s="507"/>
      <c r="V45" s="302"/>
    </row>
    <row r="46" spans="1:23" ht="18.75" customHeight="1" thickBot="1" x14ac:dyDescent="0.25">
      <c r="A46" s="13"/>
      <c r="B46" s="1011"/>
      <c r="C46" s="1013"/>
      <c r="D46" s="356" t="str">
        <f>IF($M$5=$M$6,Q46,"")</f>
        <v/>
      </c>
      <c r="E46" s="722" t="str">
        <f>IF(I$5="CM at Risk",R46,"")</f>
        <v/>
      </c>
      <c r="F46" s="723" t="str">
        <f>IF($M$5&lt;&gt;$M$6,"",IF(G33=0,"",G46/G47))</f>
        <v/>
      </c>
      <c r="G46" s="726">
        <v>0</v>
      </c>
      <c r="H46" s="505">
        <f>IF(G33=0,0,G46/G33)</f>
        <v>0</v>
      </c>
      <c r="I46" s="172" t="str">
        <f>IF($M$5&lt;&gt;$M$6,"",IF(F46="","",IF(F46&gt;K46,L46,"")))</f>
        <v/>
      </c>
      <c r="J46" s="45"/>
      <c r="K46" s="301">
        <v>0.08</v>
      </c>
      <c r="L46" s="301" t="s">
        <v>11179</v>
      </c>
      <c r="M46" s="301"/>
      <c r="N46" s="301"/>
      <c r="O46" s="234"/>
      <c r="P46" s="302"/>
      <c r="Q46" s="302" t="s">
        <v>11175</v>
      </c>
      <c r="R46" s="353" t="s">
        <v>11172</v>
      </c>
      <c r="S46" s="718" t="e">
        <f>F46*G44</f>
        <v>#VALUE!</v>
      </c>
      <c r="T46" s="302"/>
      <c r="U46" s="507"/>
      <c r="V46" s="302"/>
    </row>
    <row r="47" spans="1:23" ht="18.75" customHeight="1" thickBot="1" x14ac:dyDescent="0.25">
      <c r="A47" s="13"/>
      <c r="B47" s="228"/>
      <c r="C47" s="338" t="s">
        <v>11171</v>
      </c>
      <c r="D47" s="349"/>
      <c r="E47" s="95"/>
      <c r="F47" s="96"/>
      <c r="G47" s="144">
        <f>IF($M$5&lt;&gt;$M$6,G44,IF(G33=0,0,(G44+G45+G46)))</f>
        <v>0</v>
      </c>
      <c r="H47" s="144">
        <f>IF(G33=0,0,G47/G33)</f>
        <v>0</v>
      </c>
      <c r="I47" s="175"/>
      <c r="J47" s="45"/>
      <c r="K47" s="301"/>
      <c r="L47" s="301"/>
      <c r="M47" s="301"/>
      <c r="N47" s="301"/>
      <c r="O47" s="302"/>
      <c r="P47" s="302"/>
      <c r="Q47" s="302"/>
      <c r="R47" s="302"/>
      <c r="S47" s="302"/>
      <c r="T47" s="302"/>
      <c r="U47" s="302"/>
      <c r="V47" s="302"/>
    </row>
    <row r="48" spans="1:23" ht="16.5" customHeight="1" thickBot="1" x14ac:dyDescent="0.25">
      <c r="A48" s="13"/>
      <c r="B48" s="229"/>
      <c r="C48" s="351"/>
      <c r="D48" s="741" t="s">
        <v>11225</v>
      </c>
      <c r="E48" s="100"/>
      <c r="F48" s="326"/>
      <c r="G48" s="158">
        <v>0</v>
      </c>
      <c r="H48" s="102"/>
      <c r="I48" s="711" t="s">
        <v>420</v>
      </c>
      <c r="J48" s="45"/>
      <c r="K48" s="301">
        <v>0.02</v>
      </c>
      <c r="L48" s="301" t="s">
        <v>376</v>
      </c>
      <c r="M48" s="301"/>
      <c r="N48" s="301"/>
      <c r="O48" s="302"/>
      <c r="P48" s="302"/>
      <c r="Q48" s="302"/>
      <c r="R48" s="302"/>
      <c r="S48" s="302"/>
      <c r="T48" s="302"/>
      <c r="U48" s="302"/>
      <c r="V48" s="302"/>
    </row>
    <row r="49" spans="1:22" ht="18.75" customHeight="1" thickBot="1" x14ac:dyDescent="0.25">
      <c r="A49" s="13"/>
      <c r="B49" s="281"/>
      <c r="C49" s="274" t="s">
        <v>150</v>
      </c>
      <c r="D49" s="234"/>
      <c r="E49" s="294" t="s">
        <v>11201</v>
      </c>
      <c r="F49" s="149">
        <f>IF(G49=0,0,G49/G47)</f>
        <v>0</v>
      </c>
      <c r="G49" s="144">
        <f>SUM(G50:G57)</f>
        <v>0</v>
      </c>
      <c r="H49" s="144">
        <f>IF(G33=0,0,G49/G33)</f>
        <v>0</v>
      </c>
      <c r="I49" s="175" t="str">
        <f>IF(F49&gt;K49,L49,"")</f>
        <v/>
      </c>
      <c r="J49" s="45"/>
      <c r="K49" s="301">
        <v>0.3</v>
      </c>
      <c r="L49" s="301" t="s">
        <v>11202</v>
      </c>
      <c r="M49" s="301"/>
      <c r="N49" s="301"/>
      <c r="O49" s="302"/>
      <c r="P49" s="302"/>
      <c r="Q49" s="302"/>
      <c r="R49" s="302"/>
      <c r="S49" s="302"/>
      <c r="T49" s="302"/>
      <c r="U49" s="302"/>
      <c r="V49" s="302"/>
    </row>
    <row r="50" spans="1:22" ht="18.75" customHeight="1" thickBot="1" x14ac:dyDescent="0.25">
      <c r="A50" s="13"/>
      <c r="B50" s="230"/>
      <c r="C50" s="347"/>
      <c r="D50" s="347" t="s">
        <v>455</v>
      </c>
      <c r="E50" s="355" t="s">
        <v>11197</v>
      </c>
      <c r="F50" s="159">
        <v>1.4999999999999999E-2</v>
      </c>
      <c r="G50" s="143">
        <f>F50*(G47+G51+G52+G53+G54+G55+G56+G57)</f>
        <v>0</v>
      </c>
      <c r="H50" s="104"/>
      <c r="I50" s="172" t="str">
        <f>IF(F50&gt;K50,L50,"")</f>
        <v/>
      </c>
      <c r="J50" s="45"/>
      <c r="K50" s="301">
        <v>0.02</v>
      </c>
      <c r="L50" s="301" t="s">
        <v>11198</v>
      </c>
      <c r="M50" s="301"/>
      <c r="N50" s="301"/>
      <c r="O50" s="302"/>
      <c r="P50" s="302"/>
      <c r="Q50" s="302"/>
      <c r="R50" s="302"/>
      <c r="S50" s="302"/>
      <c r="T50" s="302"/>
      <c r="U50" s="302"/>
      <c r="V50" s="302"/>
    </row>
    <row r="51" spans="1:22" ht="18.75" customHeight="1" thickBot="1" x14ac:dyDescent="0.25">
      <c r="A51" s="7"/>
      <c r="B51" s="354"/>
      <c r="C51" s="347"/>
      <c r="D51" s="347" t="s">
        <v>11183</v>
      </c>
      <c r="E51" s="355" t="s">
        <v>11184</v>
      </c>
      <c r="F51" s="159">
        <v>0.09</v>
      </c>
      <c r="G51" s="143">
        <f t="shared" ref="G51:G55" si="8">F51*G$47</f>
        <v>0</v>
      </c>
      <c r="H51" s="104"/>
      <c r="I51" s="172" t="str">
        <f>IF(F51&gt;K51,L51,"")</f>
        <v/>
      </c>
      <c r="J51" s="45"/>
      <c r="K51" s="301">
        <v>0.1</v>
      </c>
      <c r="L51" s="301" t="s">
        <v>11185</v>
      </c>
      <c r="M51" s="301"/>
      <c r="N51" s="301"/>
      <c r="O51" s="302"/>
    </row>
    <row r="52" spans="1:22" ht="18.75" customHeight="1" thickBot="1" x14ac:dyDescent="0.25">
      <c r="A52" s="7"/>
      <c r="B52" s="354"/>
      <c r="C52" s="347"/>
      <c r="D52" s="347" t="s">
        <v>499</v>
      </c>
      <c r="E52" s="355" t="s">
        <v>11187</v>
      </c>
      <c r="F52" s="159">
        <v>1.4999999999999999E-2</v>
      </c>
      <c r="G52" s="143">
        <f t="shared" si="8"/>
        <v>0</v>
      </c>
      <c r="H52" s="104"/>
      <c r="I52" s="172" t="str">
        <f>IF(F52&gt;K52,L52,"")</f>
        <v/>
      </c>
      <c r="J52" s="45"/>
      <c r="K52" s="301">
        <v>0.03</v>
      </c>
      <c r="L52" s="301" t="s">
        <v>11188</v>
      </c>
      <c r="M52" s="301"/>
      <c r="N52" s="301"/>
      <c r="O52" s="302"/>
      <c r="P52" s="302"/>
      <c r="Q52" s="302"/>
      <c r="R52" s="302"/>
      <c r="S52" s="302"/>
      <c r="T52" s="302"/>
      <c r="U52" s="302"/>
      <c r="V52" s="302"/>
    </row>
    <row r="53" spans="1:22" ht="18.75" customHeight="1" thickBot="1" x14ac:dyDescent="0.25">
      <c r="A53" s="13"/>
      <c r="B53" s="230"/>
      <c r="C53" s="347"/>
      <c r="D53" s="347" t="s">
        <v>452</v>
      </c>
      <c r="E53" s="355" t="s">
        <v>11189</v>
      </c>
      <c r="F53" s="159">
        <v>0.1</v>
      </c>
      <c r="G53" s="143">
        <f t="shared" si="8"/>
        <v>0</v>
      </c>
      <c r="H53" s="104"/>
      <c r="I53" s="172" t="str">
        <f>IF(F53&gt;K53,L53,IF(F53&lt;N53,M53,""))</f>
        <v/>
      </c>
      <c r="J53" s="45"/>
      <c r="K53" s="301">
        <v>0.15</v>
      </c>
      <c r="L53" s="301" t="s">
        <v>11199</v>
      </c>
      <c r="M53" s="301" t="s">
        <v>374</v>
      </c>
      <c r="N53" s="301">
        <v>0.08</v>
      </c>
      <c r="O53" s="302"/>
      <c r="P53" s="302"/>
      <c r="Q53" s="302"/>
      <c r="R53" s="302"/>
      <c r="S53" s="302"/>
      <c r="T53" s="302"/>
      <c r="U53" s="302"/>
      <c r="V53" s="302"/>
    </row>
    <row r="54" spans="1:22" ht="18.75" customHeight="1" thickBot="1" x14ac:dyDescent="0.25">
      <c r="A54" s="13"/>
      <c r="B54" s="230"/>
      <c r="C54" s="347"/>
      <c r="D54" s="347" t="s">
        <v>453</v>
      </c>
      <c r="E54" s="355" t="s">
        <v>399</v>
      </c>
      <c r="F54" s="159">
        <v>0.03</v>
      </c>
      <c r="G54" s="143">
        <f t="shared" si="8"/>
        <v>0</v>
      </c>
      <c r="H54" s="104"/>
      <c r="I54" s="107" t="str">
        <f t="shared" ref="I54" si="9">IF(F54&gt;K54,L54,"")</f>
        <v/>
      </c>
      <c r="J54" s="45"/>
      <c r="K54" s="301">
        <v>0.05</v>
      </c>
      <c r="L54" s="301" t="s">
        <v>488</v>
      </c>
      <c r="M54" s="301"/>
      <c r="N54" s="301"/>
      <c r="O54" s="302"/>
      <c r="P54" s="302"/>
      <c r="Q54" s="302"/>
      <c r="R54" s="302"/>
      <c r="S54" s="302"/>
      <c r="T54" s="302"/>
      <c r="U54" s="302"/>
      <c r="V54" s="302"/>
    </row>
    <row r="55" spans="1:22" ht="18.75" customHeight="1" thickBot="1" x14ac:dyDescent="0.25">
      <c r="A55" s="13"/>
      <c r="B55" s="230"/>
      <c r="C55" s="347"/>
      <c r="D55" s="347" t="s">
        <v>14</v>
      </c>
      <c r="E55" s="355" t="s">
        <v>11200</v>
      </c>
      <c r="F55" s="159">
        <v>1.4999999999999999E-2</v>
      </c>
      <c r="G55" s="143">
        <f t="shared" si="8"/>
        <v>0</v>
      </c>
      <c r="H55" s="104"/>
      <c r="I55" s="172"/>
      <c r="J55" s="45"/>
      <c r="K55" s="301">
        <v>0.02</v>
      </c>
      <c r="L55" s="301" t="s">
        <v>11192</v>
      </c>
      <c r="M55" s="301"/>
      <c r="N55" s="301"/>
      <c r="O55" s="302"/>
      <c r="P55" s="302"/>
      <c r="Q55" s="302"/>
      <c r="R55" s="302"/>
      <c r="S55" s="302"/>
      <c r="T55" s="302"/>
      <c r="U55" s="302"/>
      <c r="V55" s="302"/>
    </row>
    <row r="56" spans="1:22" ht="18.75" customHeight="1" thickBot="1" x14ac:dyDescent="0.25">
      <c r="A56" s="13"/>
      <c r="B56" s="230"/>
      <c r="C56" s="347"/>
      <c r="D56" s="347" t="s">
        <v>13</v>
      </c>
      <c r="E56" s="355" t="s">
        <v>11193</v>
      </c>
      <c r="F56" s="159">
        <v>0.01</v>
      </c>
      <c r="G56" s="143">
        <f>F56*G$47</f>
        <v>0</v>
      </c>
      <c r="H56" s="104"/>
      <c r="I56" s="172" t="str">
        <f>IF(F56&gt;K56,L56,"")</f>
        <v/>
      </c>
      <c r="J56" s="45"/>
      <c r="K56" s="301">
        <v>1.4999999999999999E-2</v>
      </c>
      <c r="L56" s="301" t="s">
        <v>456</v>
      </c>
      <c r="M56" s="301"/>
      <c r="N56" s="301"/>
      <c r="O56" s="302"/>
      <c r="P56" s="302"/>
      <c r="Q56" s="302"/>
      <c r="R56" s="302"/>
      <c r="S56" s="302"/>
      <c r="T56" s="302"/>
      <c r="U56" s="302"/>
      <c r="V56" s="302"/>
    </row>
    <row r="57" spans="1:22" ht="18.75" customHeight="1" thickBot="1" x14ac:dyDescent="0.25">
      <c r="A57" s="13"/>
      <c r="B57" s="231"/>
      <c r="C57" s="356"/>
      <c r="D57" s="356" t="s">
        <v>451</v>
      </c>
      <c r="E57" s="464" t="s">
        <v>11194</v>
      </c>
      <c r="F57" s="159">
        <v>5.0000000000000001E-3</v>
      </c>
      <c r="G57" s="143">
        <f>F57*G$47</f>
        <v>0</v>
      </c>
      <c r="H57" s="296"/>
      <c r="I57" s="242" t="str">
        <f>IF(F57&gt;K57,L57,"")</f>
        <v/>
      </c>
      <c r="J57" s="45"/>
      <c r="K57" s="301">
        <v>0.01</v>
      </c>
      <c r="L57" s="301" t="s">
        <v>11195</v>
      </c>
      <c r="M57" s="301"/>
      <c r="N57" s="301"/>
      <c r="O57" s="302"/>
      <c r="P57" s="302"/>
      <c r="Q57" s="302"/>
      <c r="R57" s="302"/>
      <c r="S57" s="302"/>
      <c r="T57" s="302"/>
      <c r="U57" s="302"/>
      <c r="V57" s="302"/>
    </row>
    <row r="58" spans="1:22" ht="18.75" customHeight="1" thickBot="1" x14ac:dyDescent="0.25">
      <c r="A58" s="13"/>
      <c r="B58" s="280"/>
      <c r="C58" s="357" t="s">
        <v>5</v>
      </c>
      <c r="D58" s="358"/>
      <c r="E58" s="108"/>
      <c r="F58" s="593"/>
      <c r="G58" s="146">
        <f>G49+G47</f>
        <v>0</v>
      </c>
      <c r="H58" s="147">
        <f>IF(G33=0,0,G58/G33)</f>
        <v>0</v>
      </c>
      <c r="I58" s="243"/>
      <c r="J58" s="45"/>
      <c r="K58" s="301">
        <v>0.08</v>
      </c>
      <c r="L58" s="301"/>
      <c r="M58" s="301"/>
      <c r="N58" s="301"/>
      <c r="O58" s="302"/>
      <c r="P58" s="302"/>
      <c r="Q58" s="302"/>
      <c r="R58" s="302"/>
      <c r="S58" s="302"/>
      <c r="T58" s="302"/>
      <c r="U58" s="302"/>
      <c r="V58" s="302"/>
    </row>
    <row r="59" spans="1:22" ht="18.75" customHeight="1" thickBot="1" x14ac:dyDescent="0.25">
      <c r="A59" s="13"/>
      <c r="B59" s="228"/>
      <c r="C59" s="338" t="s">
        <v>125</v>
      </c>
      <c r="D59" s="349"/>
      <c r="E59" s="109">
        <v>0.1</v>
      </c>
      <c r="F59" s="159">
        <v>0.1</v>
      </c>
      <c r="G59" s="146">
        <f>F59*(G58-G57-G56)</f>
        <v>0</v>
      </c>
      <c r="H59" s="143">
        <f>IF(G33=0,0,G59/G33)</f>
        <v>0</v>
      </c>
      <c r="I59" s="244" t="str">
        <f>IF(F59&gt;K59,L59,IF(F59&lt;K59,M59,""))</f>
        <v/>
      </c>
      <c r="J59" s="45"/>
      <c r="K59" s="301">
        <v>0.1</v>
      </c>
      <c r="L59" s="301" t="s">
        <v>373</v>
      </c>
      <c r="M59" s="301" t="s">
        <v>372</v>
      </c>
      <c r="N59" s="301"/>
      <c r="O59" s="302"/>
      <c r="P59" s="302"/>
      <c r="Q59" s="302"/>
      <c r="R59" s="302"/>
      <c r="S59" s="302"/>
      <c r="T59" s="302"/>
      <c r="U59" s="302"/>
      <c r="V59" s="302"/>
    </row>
    <row r="60" spans="1:22" ht="18.75" customHeight="1" thickBot="1" x14ac:dyDescent="0.25">
      <c r="A60" s="13"/>
      <c r="B60" s="228"/>
      <c r="C60" s="338" t="s">
        <v>458</v>
      </c>
      <c r="D60" s="361"/>
      <c r="E60" s="110"/>
      <c r="F60" s="297" t="str">
        <f>IF(G47=0,"",G60/G47-1)</f>
        <v/>
      </c>
      <c r="G60" s="144">
        <f>IF(G33=0,0,G58+G59)</f>
        <v>0</v>
      </c>
      <c r="H60" s="144">
        <f>IF(G33=0, 0, G60/(G33))</f>
        <v>0</v>
      </c>
      <c r="I60" s="244"/>
      <c r="J60" s="45"/>
      <c r="K60" s="301"/>
      <c r="L60" s="301"/>
      <c r="M60" s="301"/>
      <c r="N60" s="301"/>
      <c r="O60" s="302"/>
      <c r="P60" s="302"/>
      <c r="Q60" s="302"/>
      <c r="R60" s="302"/>
      <c r="S60" s="302"/>
      <c r="T60" s="302"/>
      <c r="U60" s="302"/>
      <c r="V60" s="302"/>
    </row>
    <row r="61" spans="1:22" ht="6" customHeight="1" x14ac:dyDescent="0.2">
      <c r="A61" s="45"/>
      <c r="B61" s="45"/>
      <c r="C61" s="270"/>
      <c r="D61" s="45"/>
      <c r="E61" s="271"/>
      <c r="F61" s="234"/>
      <c r="G61" s="272"/>
      <c r="H61" s="272"/>
      <c r="I61" s="273"/>
      <c r="J61" s="45"/>
      <c r="K61" s="304"/>
      <c r="L61" s="301"/>
      <c r="M61" s="301"/>
      <c r="N61" s="301"/>
      <c r="O61" s="302"/>
      <c r="P61" s="302"/>
      <c r="Q61" s="302"/>
      <c r="R61" s="302"/>
      <c r="S61" s="302"/>
      <c r="T61" s="302"/>
      <c r="U61" s="302"/>
      <c r="V61" s="302"/>
    </row>
    <row r="62" spans="1:22" ht="3.75" customHeight="1" x14ac:dyDescent="0.2">
      <c r="A62" s="17"/>
      <c r="B62" s="17"/>
      <c r="C62" s="17"/>
      <c r="D62" s="17"/>
      <c r="E62" s="17"/>
      <c r="F62" s="17"/>
      <c r="G62" s="17"/>
      <c r="H62" s="17"/>
      <c r="I62" s="17"/>
      <c r="J62" s="17"/>
      <c r="K62" s="301"/>
      <c r="L62" s="301"/>
      <c r="M62" s="301"/>
      <c r="N62" s="301"/>
      <c r="O62" s="302"/>
      <c r="P62" s="302"/>
      <c r="Q62" s="302"/>
      <c r="R62" s="302"/>
      <c r="S62" s="302"/>
      <c r="T62" s="302"/>
      <c r="U62" s="302"/>
      <c r="V62" s="302"/>
    </row>
    <row r="63" spans="1:22" ht="37.5" customHeight="1" thickBot="1" x14ac:dyDescent="0.25">
      <c r="A63" s="289" t="s">
        <v>218</v>
      </c>
      <c r="B63" s="47"/>
      <c r="C63" s="47"/>
      <c r="D63" s="47"/>
      <c r="E63" s="209"/>
      <c r="F63" s="267"/>
      <c r="G63" s="276"/>
      <c r="H63" s="276"/>
      <c r="I63" s="269" t="str">
        <f>'TAB 1 Project ID &amp; Exec Summary'!J1</f>
        <v>USG CAPITAL PLAN -  FY 23-26 PROJECT TEMPLATE</v>
      </c>
      <c r="J63" s="17"/>
      <c r="K63" s="301"/>
      <c r="L63" s="301"/>
      <c r="M63" s="301"/>
      <c r="N63" s="301"/>
      <c r="O63" s="302"/>
      <c r="P63" s="302"/>
      <c r="Q63" s="302"/>
      <c r="R63" s="302"/>
      <c r="S63" s="302"/>
      <c r="T63" s="302"/>
      <c r="U63" s="302"/>
      <c r="V63" s="302"/>
    </row>
    <row r="64" spans="1:22" ht="24.75" customHeight="1" thickBot="1" x14ac:dyDescent="0.3">
      <c r="A64" s="56"/>
      <c r="B64" s="45"/>
      <c r="C64" s="45"/>
      <c r="D64" s="127" t="str">
        <f>IF('TAB 1 Project ID &amp; Exec Summary'!$D$5="","",'TAB 1 Project ID &amp; Exec Summary'!$D$5)</f>
        <v/>
      </c>
      <c r="E64" s="139" t="str">
        <f>IF('TAB 1 Project ID &amp; Exec Summary'!D22="","",'TAB 1 Project ID &amp; Exec Summary'!D22)</f>
        <v/>
      </c>
      <c r="F64" s="127" t="str">
        <f>IF('TAB 1 Project ID &amp; Exec Summary'!$L$13="","",'TAB 1 Project ID &amp; Exec Summary'!$M$11)</f>
        <v/>
      </c>
      <c r="G64" s="916" t="str">
        <f>IF('TAB 1 Project ID &amp; Exec Summary'!$D$11="","",'TAB 1 Project ID &amp; Exec Summary'!$D$11)</f>
        <v/>
      </c>
      <c r="H64" s="917"/>
      <c r="I64" s="918"/>
      <c r="J64" s="17"/>
      <c r="K64" s="301"/>
      <c r="L64" s="301"/>
      <c r="M64" s="301"/>
      <c r="N64" s="301"/>
      <c r="O64" s="302"/>
      <c r="P64" s="302"/>
      <c r="Q64" s="302"/>
      <c r="R64" s="302"/>
      <c r="S64" s="302"/>
      <c r="T64" s="302"/>
      <c r="U64" s="302"/>
      <c r="V64" s="302"/>
    </row>
    <row r="65" spans="1:22" ht="41.25" customHeight="1" x14ac:dyDescent="0.25">
      <c r="A65" s="56" t="s">
        <v>510</v>
      </c>
      <c r="B65" s="45"/>
      <c r="C65" s="45"/>
      <c r="D65" s="45"/>
      <c r="E65" s="45"/>
      <c r="F65" s="45"/>
      <c r="G65" s="45"/>
      <c r="H65" s="45"/>
      <c r="I65" s="45"/>
      <c r="J65" s="45"/>
      <c r="K65" s="301"/>
      <c r="L65" s="301"/>
      <c r="M65" s="301"/>
      <c r="N65" s="301"/>
      <c r="O65" s="302"/>
      <c r="P65" s="302"/>
      <c r="Q65" s="302"/>
      <c r="R65" s="302"/>
      <c r="S65" s="302"/>
      <c r="T65" s="302"/>
      <c r="U65" s="302"/>
      <c r="V65" s="302"/>
    </row>
    <row r="66" spans="1:22" ht="15" customHeight="1" thickBot="1" x14ac:dyDescent="0.3">
      <c r="A66" s="56"/>
      <c r="B66" s="45"/>
      <c r="C66" s="45"/>
      <c r="D66" s="45"/>
      <c r="E66" s="45"/>
      <c r="F66" s="45"/>
      <c r="G66" s="45"/>
      <c r="H66" s="45"/>
      <c r="I66" s="45"/>
      <c r="J66" s="45"/>
      <c r="K66" s="301"/>
      <c r="L66" s="301"/>
      <c r="M66" s="301"/>
      <c r="N66" s="301"/>
      <c r="O66" s="302"/>
      <c r="P66" s="302"/>
      <c r="Q66" s="302"/>
      <c r="R66" s="302"/>
      <c r="S66" s="302"/>
      <c r="T66" s="302"/>
      <c r="U66" s="302"/>
      <c r="V66" s="302"/>
    </row>
    <row r="67" spans="1:22" ht="18.75" customHeight="1" thickBot="1" x14ac:dyDescent="0.3">
      <c r="A67" s="56"/>
      <c r="B67" s="78" t="s">
        <v>2</v>
      </c>
      <c r="C67" s="88"/>
      <c r="D67" s="409"/>
      <c r="E67" s="927" t="str">
        <f>IF('TAB 2 Project Specifications'!G74="","",'TAB 2 Project Specifications'!G74)</f>
        <v/>
      </c>
      <c r="F67" s="928"/>
      <c r="G67" s="411" t="s">
        <v>126</v>
      </c>
      <c r="H67" s="148">
        <f>'TAB 2 Project Specifications'!N76</f>
        <v>0</v>
      </c>
      <c r="I67" s="45"/>
      <c r="J67" s="45"/>
      <c r="K67" s="301"/>
      <c r="L67" s="301"/>
      <c r="M67" s="301"/>
      <c r="N67" s="301"/>
      <c r="O67" s="302"/>
      <c r="P67" s="302"/>
      <c r="Q67" s="302"/>
      <c r="R67" s="302"/>
      <c r="S67" s="302"/>
      <c r="T67" s="302"/>
      <c r="U67" s="302"/>
      <c r="V67" s="302"/>
    </row>
    <row r="68" spans="1:22" ht="15" customHeight="1" thickBot="1" x14ac:dyDescent="0.3">
      <c r="A68" s="56"/>
      <c r="B68" s="375"/>
      <c r="C68" s="274"/>
      <c r="D68" s="274"/>
      <c r="E68" s="374"/>
      <c r="F68" s="344"/>
      <c r="G68" s="410" t="s">
        <v>6</v>
      </c>
      <c r="H68" s="114" t="s">
        <v>194</v>
      </c>
      <c r="I68" s="45"/>
      <c r="J68" s="45"/>
      <c r="K68" s="301"/>
      <c r="L68" s="301"/>
      <c r="M68" s="301"/>
      <c r="N68" s="301"/>
      <c r="O68" s="302"/>
      <c r="P68" s="302"/>
      <c r="Q68" s="302"/>
      <c r="R68" s="302"/>
      <c r="S68" s="302"/>
      <c r="T68" s="302"/>
      <c r="U68" s="302"/>
      <c r="V68" s="302"/>
    </row>
    <row r="69" spans="1:22" ht="15" customHeight="1" thickBot="1" x14ac:dyDescent="0.3">
      <c r="A69" s="56"/>
      <c r="B69" s="381"/>
      <c r="C69" s="367"/>
      <c r="D69" s="347" t="s">
        <v>398</v>
      </c>
      <c r="E69" s="412"/>
      <c r="F69" s="413"/>
      <c r="G69" s="325">
        <f>H67*H69</f>
        <v>0</v>
      </c>
      <c r="H69" s="158">
        <v>0</v>
      </c>
      <c r="I69" s="45"/>
      <c r="J69" s="45"/>
      <c r="K69" s="301"/>
      <c r="L69" s="301"/>
      <c r="M69" s="301"/>
      <c r="N69" s="301"/>
      <c r="O69" s="302"/>
      <c r="P69" s="302"/>
      <c r="Q69" s="302"/>
      <c r="R69" s="302"/>
      <c r="S69" s="302"/>
      <c r="T69" s="302"/>
      <c r="U69" s="302"/>
      <c r="V69" s="302"/>
    </row>
    <row r="70" spans="1:22" ht="15" customHeight="1" thickBot="1" x14ac:dyDescent="0.3">
      <c r="A70" s="56"/>
      <c r="B70" s="414"/>
      <c r="C70" s="370"/>
      <c r="D70" s="356" t="s">
        <v>11154</v>
      </c>
      <c r="E70" s="415"/>
      <c r="F70" s="416"/>
      <c r="G70" s="325">
        <f>H67*H70</f>
        <v>0</v>
      </c>
      <c r="H70" s="158">
        <v>0</v>
      </c>
      <c r="I70" s="45"/>
      <c r="J70" s="45"/>
      <c r="K70" s="301"/>
      <c r="L70" s="301"/>
      <c r="M70" s="301"/>
      <c r="N70" s="301"/>
      <c r="O70" s="302"/>
      <c r="P70" s="302"/>
      <c r="Q70" s="302"/>
      <c r="R70" s="302"/>
      <c r="S70" s="302"/>
      <c r="T70" s="302"/>
      <c r="U70" s="302"/>
      <c r="V70" s="302"/>
    </row>
    <row r="71" spans="1:22" ht="15" customHeight="1" thickBot="1" x14ac:dyDescent="0.3">
      <c r="A71" s="56"/>
      <c r="B71" s="50"/>
      <c r="C71" s="90" t="s">
        <v>459</v>
      </c>
      <c r="D71" s="51"/>
      <c r="E71" s="336"/>
      <c r="F71" s="349"/>
      <c r="G71" s="150">
        <f>G69+G70</f>
        <v>0</v>
      </c>
      <c r="H71" s="144">
        <f>IF(H67=0,0,G71/H67)</f>
        <v>0</v>
      </c>
      <c r="I71" s="45"/>
      <c r="J71" s="45"/>
      <c r="K71" s="301"/>
      <c r="L71" s="301"/>
      <c r="M71" s="301"/>
      <c r="N71" s="301"/>
      <c r="O71" s="302"/>
      <c r="P71" s="302"/>
      <c r="Q71" s="302"/>
      <c r="R71" s="302"/>
      <c r="S71" s="302"/>
      <c r="T71" s="302"/>
      <c r="U71" s="302"/>
      <c r="V71" s="302"/>
    </row>
    <row r="72" spans="1:22" ht="41.25" customHeight="1" x14ac:dyDescent="0.25">
      <c r="A72" s="56" t="s">
        <v>489</v>
      </c>
      <c r="B72" s="45"/>
      <c r="C72" s="45"/>
      <c r="D72" s="45"/>
      <c r="E72" s="45"/>
      <c r="F72" s="45"/>
      <c r="G72" s="45"/>
      <c r="H72" s="45"/>
      <c r="I72" s="45"/>
      <c r="J72" s="45"/>
      <c r="K72" s="301"/>
      <c r="L72" s="301"/>
      <c r="M72" s="301"/>
      <c r="N72" s="301"/>
      <c r="O72" s="302"/>
      <c r="P72" s="302"/>
      <c r="Q72" s="302"/>
      <c r="R72" s="302"/>
      <c r="S72" s="302"/>
      <c r="T72" s="302"/>
      <c r="U72" s="302"/>
      <c r="V72" s="302"/>
    </row>
    <row r="73" spans="1:22" ht="21" customHeight="1" thickBot="1" x14ac:dyDescent="0.25">
      <c r="A73" s="13"/>
      <c r="B73" s="45"/>
      <c r="C73" s="45"/>
      <c r="D73" s="45"/>
      <c r="E73" s="45"/>
      <c r="F73" s="45"/>
      <c r="G73" s="45"/>
      <c r="H73" s="45"/>
      <c r="I73" s="45"/>
      <c r="J73" s="45"/>
      <c r="K73" s="301"/>
      <c r="L73" s="301"/>
      <c r="M73" s="301"/>
      <c r="N73" s="301"/>
      <c r="O73" s="302"/>
      <c r="P73" s="302"/>
      <c r="Q73" s="302"/>
      <c r="R73" s="302"/>
      <c r="S73" s="302"/>
      <c r="T73" s="302"/>
      <c r="U73" s="302"/>
      <c r="V73" s="302"/>
    </row>
    <row r="74" spans="1:22" ht="19.5" customHeight="1" x14ac:dyDescent="0.2">
      <c r="A74" s="13"/>
      <c r="B74" s="377" t="s">
        <v>3</v>
      </c>
      <c r="C74" s="378"/>
      <c r="D74" s="379"/>
      <c r="E74" s="380"/>
      <c r="F74" s="388"/>
      <c r="G74" s="380"/>
      <c r="H74" s="389"/>
      <c r="I74" s="45"/>
      <c r="J74" s="45"/>
      <c r="K74" s="301"/>
      <c r="L74" s="301"/>
      <c r="M74" s="301"/>
      <c r="N74" s="301"/>
      <c r="P74" s="302"/>
      <c r="Q74" s="302"/>
      <c r="R74" s="302"/>
      <c r="S74" s="302"/>
      <c r="T74" s="302"/>
      <c r="U74" s="302"/>
      <c r="V74" s="302"/>
    </row>
    <row r="75" spans="1:22" ht="15" customHeight="1" thickBot="1" x14ac:dyDescent="0.25">
      <c r="A75" s="13"/>
      <c r="B75" s="381"/>
      <c r="C75" s="367"/>
      <c r="D75" s="367"/>
      <c r="E75" s="382" t="s">
        <v>199</v>
      </c>
      <c r="F75" s="390" t="s">
        <v>181</v>
      </c>
      <c r="G75" s="390" t="s">
        <v>6</v>
      </c>
      <c r="H75" s="391" t="s">
        <v>212</v>
      </c>
      <c r="I75" s="45"/>
      <c r="J75" s="45"/>
      <c r="K75" s="301"/>
      <c r="L75" s="301"/>
      <c r="M75" s="301"/>
      <c r="N75" s="301"/>
      <c r="O75" s="302"/>
      <c r="P75" s="302"/>
      <c r="Q75" s="302"/>
      <c r="R75" s="302"/>
      <c r="S75" s="302"/>
      <c r="T75" s="302"/>
      <c r="U75" s="302"/>
      <c r="V75" s="302"/>
    </row>
    <row r="76" spans="1:22" ht="18.75" customHeight="1" thickBot="1" x14ac:dyDescent="0.25">
      <c r="A76" s="13"/>
      <c r="B76" s="383"/>
      <c r="C76" s="367"/>
      <c r="D76" s="347" t="s">
        <v>370</v>
      </c>
      <c r="E76" s="384" t="s">
        <v>223</v>
      </c>
      <c r="F76" s="148">
        <f>'TAB 2 Project Specifications'!B86</f>
        <v>0</v>
      </c>
      <c r="G76" s="143">
        <f>F76*+H76</f>
        <v>0</v>
      </c>
      <c r="H76" s="158">
        <v>0</v>
      </c>
      <c r="I76" s="279" t="str">
        <f>IF(F76=0,"",IF(H76&gt;0,"",L76))</f>
        <v/>
      </c>
      <c r="J76" s="45"/>
      <c r="K76" s="301">
        <v>22000</v>
      </c>
      <c r="L76" s="301" t="s">
        <v>264</v>
      </c>
      <c r="M76" s="301"/>
      <c r="N76" s="301"/>
      <c r="P76" s="302"/>
      <c r="Q76" s="302"/>
      <c r="R76" s="302"/>
      <c r="S76" s="302"/>
      <c r="T76" s="302"/>
      <c r="U76" s="302"/>
      <c r="V76" s="302"/>
    </row>
    <row r="77" spans="1:22" ht="18.75" customHeight="1" thickBot="1" x14ac:dyDescent="0.25">
      <c r="A77" s="13"/>
      <c r="B77" s="383"/>
      <c r="C77" s="367"/>
      <c r="D77" s="347" t="s">
        <v>152</v>
      </c>
      <c r="E77" s="384" t="s">
        <v>224</v>
      </c>
      <c r="F77" s="148">
        <f>'TAB 2 Project Specifications'!B88</f>
        <v>0</v>
      </c>
      <c r="G77" s="143">
        <f>+H77*F77</f>
        <v>0</v>
      </c>
      <c r="H77" s="158">
        <v>0</v>
      </c>
      <c r="I77" s="279" t="str">
        <f>IF(F77=0,"",IF(H77&gt;0,"",L77))</f>
        <v/>
      </c>
      <c r="J77" s="45"/>
      <c r="K77" s="301">
        <v>4000</v>
      </c>
      <c r="L77" s="301" t="s">
        <v>263</v>
      </c>
      <c r="M77" s="301"/>
      <c r="N77" s="301"/>
      <c r="O77" s="302"/>
      <c r="P77" s="302"/>
      <c r="Q77" s="302"/>
      <c r="R77" s="302"/>
      <c r="S77" s="302"/>
      <c r="T77" s="302"/>
      <c r="U77" s="302"/>
      <c r="V77" s="302"/>
    </row>
    <row r="78" spans="1:22" ht="18.75" customHeight="1" thickBot="1" x14ac:dyDescent="0.25">
      <c r="A78" s="13"/>
      <c r="B78" s="385"/>
      <c r="C78" s="274" t="s">
        <v>281</v>
      </c>
      <c r="D78" s="234"/>
      <c r="E78" s="386"/>
      <c r="F78" s="113"/>
      <c r="G78" s="147">
        <f>G76+G77</f>
        <v>0</v>
      </c>
      <c r="H78" s="143" t="str">
        <f>IF((F76+F77)&gt;0,G78/(F76+F77),"")</f>
        <v/>
      </c>
      <c r="I78" s="45"/>
      <c r="J78" s="45"/>
      <c r="K78" s="301"/>
      <c r="L78" s="301"/>
      <c r="M78" s="301"/>
      <c r="N78" s="301"/>
      <c r="O78" s="302"/>
      <c r="P78" s="302"/>
      <c r="Q78" s="302"/>
      <c r="R78" s="302"/>
      <c r="S78" s="302"/>
      <c r="T78" s="302"/>
      <c r="U78" s="302"/>
      <c r="V78" s="302"/>
    </row>
    <row r="79" spans="1:22" ht="18.600000000000001" customHeight="1" thickBot="1" x14ac:dyDescent="0.25">
      <c r="A79" s="13"/>
      <c r="B79" s="383"/>
      <c r="C79" s="387" t="s">
        <v>280</v>
      </c>
      <c r="D79" s="347"/>
      <c r="E79" s="386"/>
      <c r="F79" s="115"/>
      <c r="G79" s="158">
        <v>0</v>
      </c>
      <c r="H79" s="280"/>
      <c r="I79" s="45"/>
      <c r="J79" s="45"/>
      <c r="K79" s="301"/>
      <c r="L79" s="301"/>
      <c r="M79" s="301"/>
      <c r="N79" s="301"/>
      <c r="O79" s="302"/>
      <c r="P79" s="302"/>
      <c r="Q79" s="302"/>
      <c r="R79" s="302"/>
      <c r="S79" s="302"/>
      <c r="T79" s="302"/>
      <c r="U79" s="302"/>
      <c r="V79" s="302"/>
    </row>
    <row r="80" spans="1:22" ht="18.75" customHeight="1" thickBot="1" x14ac:dyDescent="0.25">
      <c r="A80" s="13"/>
      <c r="B80" s="383"/>
      <c r="C80" s="387" t="s">
        <v>282</v>
      </c>
      <c r="D80" s="347"/>
      <c r="E80" s="386"/>
      <c r="F80" s="115"/>
      <c r="G80" s="158">
        <v>0</v>
      </c>
      <c r="H80" s="281"/>
      <c r="I80" s="45"/>
      <c r="J80" s="45"/>
      <c r="K80" s="301"/>
      <c r="L80" s="301"/>
      <c r="M80" s="301"/>
      <c r="N80" s="301"/>
      <c r="O80" s="302"/>
      <c r="P80" s="302"/>
      <c r="Q80" s="302"/>
      <c r="R80" s="302"/>
      <c r="S80" s="302"/>
      <c r="T80" s="302"/>
      <c r="U80" s="302"/>
      <c r="V80" s="302"/>
    </row>
    <row r="81" spans="1:22" ht="18.75" customHeight="1" thickBot="1" x14ac:dyDescent="0.25">
      <c r="A81" s="13"/>
      <c r="B81" s="383"/>
      <c r="C81" s="367" t="s">
        <v>283</v>
      </c>
      <c r="D81" s="347"/>
      <c r="E81" s="386"/>
      <c r="F81" s="115"/>
      <c r="G81" s="158">
        <v>0</v>
      </c>
      <c r="H81" s="281"/>
      <c r="I81" s="45"/>
      <c r="J81" s="45"/>
      <c r="K81" s="301"/>
      <c r="L81" s="301"/>
      <c r="M81" s="301"/>
      <c r="N81" s="301"/>
      <c r="O81" s="302"/>
      <c r="P81" s="302"/>
      <c r="Q81" s="302"/>
      <c r="R81" s="302"/>
      <c r="S81" s="302"/>
      <c r="T81" s="302"/>
      <c r="U81" s="302"/>
      <c r="V81" s="302"/>
    </row>
    <row r="82" spans="1:22" ht="18.75" customHeight="1" thickBot="1" x14ac:dyDescent="0.25">
      <c r="A82" s="13"/>
      <c r="B82" s="228"/>
      <c r="C82" s="338" t="s">
        <v>460</v>
      </c>
      <c r="D82" s="349"/>
      <c r="E82" s="349"/>
      <c r="F82" s="96"/>
      <c r="G82" s="144">
        <f>G78+G79+G80+G81</f>
        <v>0</v>
      </c>
      <c r="H82" s="282"/>
      <c r="I82" s="45"/>
      <c r="J82" s="45"/>
      <c r="K82" s="301"/>
      <c r="L82" s="301"/>
      <c r="M82" s="301"/>
      <c r="N82" s="301"/>
      <c r="O82" s="302"/>
      <c r="P82" s="302"/>
      <c r="Q82" s="302"/>
      <c r="R82" s="302"/>
      <c r="S82" s="302"/>
      <c r="T82" s="302"/>
      <c r="U82" s="302"/>
      <c r="V82" s="302"/>
    </row>
    <row r="83" spans="1:22" ht="24" customHeight="1" x14ac:dyDescent="0.2">
      <c r="A83" s="45"/>
      <c r="B83" s="277"/>
      <c r="C83" s="262"/>
      <c r="D83" s="262"/>
      <c r="E83" s="262"/>
      <c r="F83" s="262"/>
      <c r="G83" s="262"/>
      <c r="H83" s="262"/>
      <c r="I83" s="45"/>
      <c r="J83" s="45"/>
      <c r="K83" s="301"/>
      <c r="L83" s="301"/>
      <c r="M83" s="301"/>
      <c r="N83" s="301"/>
      <c r="O83" s="302"/>
      <c r="P83" s="302"/>
      <c r="Q83" s="302"/>
      <c r="R83" s="302"/>
      <c r="S83" s="302"/>
      <c r="T83" s="302"/>
      <c r="U83" s="302"/>
      <c r="V83" s="302"/>
    </row>
    <row r="84" spans="1:22" ht="26.25" customHeight="1" x14ac:dyDescent="0.25">
      <c r="A84" s="56" t="s">
        <v>511</v>
      </c>
      <c r="B84" s="262"/>
      <c r="C84" s="262"/>
      <c r="D84" s="262"/>
      <c r="E84" s="262"/>
      <c r="F84" s="262"/>
      <c r="G84" s="262"/>
      <c r="H84" s="262"/>
      <c r="I84" s="45"/>
      <c r="J84" s="45"/>
      <c r="K84" s="301"/>
      <c r="L84" s="301"/>
      <c r="M84" s="301"/>
      <c r="N84" s="301"/>
      <c r="O84" s="302"/>
      <c r="P84" s="302"/>
      <c r="Q84" s="302"/>
      <c r="R84" s="302"/>
      <c r="S84" s="302"/>
      <c r="T84" s="302"/>
      <c r="U84" s="302"/>
      <c r="V84" s="302"/>
    </row>
    <row r="85" spans="1:22" ht="24" customHeight="1" thickBot="1" x14ac:dyDescent="0.25">
      <c r="A85" s="45"/>
      <c r="B85" s="262"/>
      <c r="C85" s="262"/>
      <c r="D85" s="262"/>
      <c r="E85" s="262"/>
      <c r="F85" s="278"/>
      <c r="G85" s="262"/>
      <c r="H85" s="278"/>
      <c r="I85" s="45"/>
      <c r="J85" s="45"/>
      <c r="K85" s="301"/>
      <c r="L85" s="301"/>
      <c r="M85" s="301"/>
      <c r="N85" s="301"/>
      <c r="O85" s="302"/>
      <c r="P85" s="302"/>
      <c r="Q85" s="302"/>
      <c r="R85" s="302"/>
      <c r="S85" s="302"/>
      <c r="T85" s="302"/>
      <c r="U85" s="302"/>
      <c r="V85" s="302"/>
    </row>
    <row r="86" spans="1:22" ht="18.75" customHeight="1" thickBot="1" x14ac:dyDescent="0.25">
      <c r="A86" s="13"/>
      <c r="B86" s="392" t="s">
        <v>182</v>
      </c>
      <c r="C86" s="378"/>
      <c r="D86" s="379"/>
      <c r="E86" s="393" t="s">
        <v>15</v>
      </c>
      <c r="F86" s="148">
        <f>'TAB 2 Project Specifications'!B103</f>
        <v>0</v>
      </c>
      <c r="G86" s="397" t="s">
        <v>126</v>
      </c>
      <c r="H86" s="148">
        <f>'TAB 2 Project Specifications'!B105</f>
        <v>0</v>
      </c>
      <c r="I86" s="45"/>
      <c r="J86" s="45"/>
      <c r="K86" s="301"/>
      <c r="L86" s="301"/>
      <c r="M86" s="301"/>
      <c r="N86" s="301"/>
      <c r="O86" s="302"/>
      <c r="P86" s="302"/>
      <c r="Q86" s="302"/>
      <c r="R86" s="302"/>
      <c r="S86" s="302"/>
      <c r="T86" s="302"/>
      <c r="U86" s="302"/>
      <c r="V86" s="302"/>
    </row>
    <row r="87" spans="1:22" ht="15.75" customHeight="1" thickBot="1" x14ac:dyDescent="0.25">
      <c r="A87" s="13"/>
      <c r="B87" s="375"/>
      <c r="C87" s="274"/>
      <c r="D87" s="274"/>
      <c r="E87" s="376"/>
      <c r="F87" s="98"/>
      <c r="G87" s="398" t="s">
        <v>6</v>
      </c>
      <c r="H87" s="116" t="s">
        <v>154</v>
      </c>
      <c r="I87" s="45"/>
      <c r="J87" s="45"/>
      <c r="K87" s="301"/>
      <c r="L87" s="301"/>
      <c r="M87" s="301"/>
      <c r="N87" s="301"/>
      <c r="O87" s="302"/>
      <c r="P87" s="302"/>
      <c r="Q87" s="302"/>
      <c r="R87" s="302"/>
      <c r="S87" s="302"/>
      <c r="T87" s="302"/>
      <c r="U87" s="302"/>
      <c r="V87" s="302"/>
    </row>
    <row r="88" spans="1:22" ht="15.75" customHeight="1" thickBot="1" x14ac:dyDescent="0.25">
      <c r="A88" s="13"/>
      <c r="B88" s="343"/>
      <c r="C88" s="344"/>
      <c r="D88" s="345" t="s">
        <v>210</v>
      </c>
      <c r="E88" s="394"/>
      <c r="F88" s="117"/>
      <c r="G88" s="143">
        <f>+H88*F86</f>
        <v>0</v>
      </c>
      <c r="H88" s="158">
        <v>0</v>
      </c>
      <c r="I88" s="45"/>
      <c r="J88" s="45"/>
      <c r="K88" s="301"/>
      <c r="L88" s="301"/>
      <c r="M88" s="301"/>
      <c r="N88" s="301"/>
      <c r="O88" s="302"/>
      <c r="P88" s="302"/>
      <c r="Q88" s="302"/>
      <c r="R88" s="302"/>
      <c r="S88" s="302"/>
      <c r="T88" s="302"/>
      <c r="U88" s="302"/>
      <c r="V88" s="302"/>
    </row>
    <row r="89" spans="1:22" ht="17.25" customHeight="1" thickBot="1" x14ac:dyDescent="0.25">
      <c r="A89" s="13"/>
      <c r="B89" s="395"/>
      <c r="C89" s="370"/>
      <c r="D89" s="356" t="s">
        <v>211</v>
      </c>
      <c r="E89" s="396"/>
      <c r="F89" s="118"/>
      <c r="G89" s="143">
        <f>+H89*H86</f>
        <v>0</v>
      </c>
      <c r="H89" s="158">
        <v>0</v>
      </c>
      <c r="I89" s="45"/>
      <c r="J89" s="45"/>
      <c r="K89" s="301"/>
      <c r="L89" s="301"/>
      <c r="M89" s="301"/>
      <c r="N89" s="301"/>
      <c r="O89" s="302"/>
      <c r="P89" s="302"/>
      <c r="Q89" s="302"/>
      <c r="R89" s="302"/>
      <c r="S89" s="302"/>
      <c r="T89" s="302"/>
      <c r="U89" s="302"/>
      <c r="V89" s="302"/>
    </row>
    <row r="90" spans="1:22" ht="18.75" customHeight="1" thickBot="1" x14ac:dyDescent="0.25">
      <c r="A90" s="13"/>
      <c r="B90" s="228"/>
      <c r="C90" s="338" t="s">
        <v>461</v>
      </c>
      <c r="D90" s="361"/>
      <c r="E90" s="349"/>
      <c r="F90" s="96"/>
      <c r="G90" s="144">
        <f>G88+G89</f>
        <v>0</v>
      </c>
      <c r="H90" s="453"/>
      <c r="I90" s="45"/>
      <c r="J90" s="45"/>
      <c r="K90" s="301"/>
      <c r="L90" s="301"/>
      <c r="M90" s="301"/>
      <c r="N90" s="301"/>
      <c r="O90" s="302"/>
      <c r="P90" s="302"/>
      <c r="Q90" s="302"/>
      <c r="R90" s="302"/>
      <c r="S90" s="302"/>
      <c r="T90" s="302"/>
      <c r="U90" s="302"/>
      <c r="V90" s="302"/>
    </row>
    <row r="91" spans="1:22" ht="13.5" customHeight="1" x14ac:dyDescent="0.2">
      <c r="A91" s="45"/>
      <c r="B91" s="45"/>
      <c r="C91" s="45"/>
      <c r="D91" s="45"/>
      <c r="E91" s="45"/>
      <c r="F91" s="45"/>
      <c r="G91" s="45"/>
      <c r="H91" s="45"/>
      <c r="I91" s="45"/>
      <c r="J91" s="45"/>
      <c r="K91" s="301"/>
      <c r="L91" s="301"/>
      <c r="M91" s="301"/>
      <c r="N91" s="301"/>
      <c r="O91" s="302"/>
      <c r="P91" s="302"/>
      <c r="Q91" s="302"/>
      <c r="R91" s="302"/>
      <c r="S91" s="302"/>
      <c r="T91" s="302"/>
      <c r="U91" s="302"/>
      <c r="V91" s="302"/>
    </row>
    <row r="92" spans="1:22" ht="20.25" customHeight="1" thickBot="1" x14ac:dyDescent="0.25">
      <c r="A92" s="45"/>
      <c r="B92" s="45"/>
      <c r="C92" s="45"/>
      <c r="D92" s="45"/>
      <c r="E92" s="45"/>
      <c r="F92" s="45"/>
      <c r="G92" s="45"/>
      <c r="H92" s="45"/>
      <c r="I92" s="45"/>
      <c r="J92" s="45"/>
      <c r="K92" s="308"/>
      <c r="L92" s="301"/>
      <c r="M92" s="301"/>
      <c r="N92" s="301"/>
      <c r="O92" s="302"/>
      <c r="P92" s="302"/>
      <c r="Q92" s="302"/>
      <c r="R92" s="302"/>
      <c r="S92" s="302"/>
      <c r="T92" s="302"/>
      <c r="U92" s="302"/>
      <c r="V92" s="302"/>
    </row>
    <row r="93" spans="1:22" ht="25.5" customHeight="1" x14ac:dyDescent="0.2">
      <c r="A93" s="13"/>
      <c r="B93" s="399" t="s">
        <v>512</v>
      </c>
      <c r="C93" s="357"/>
      <c r="D93" s="400"/>
      <c r="E93" s="379"/>
      <c r="F93" s="358"/>
      <c r="G93" s="401"/>
      <c r="H93" s="401"/>
      <c r="I93" s="402"/>
      <c r="J93" s="45"/>
      <c r="K93" s="308"/>
      <c r="L93" s="301"/>
      <c r="M93" s="301"/>
      <c r="N93" s="301"/>
      <c r="O93" s="302"/>
      <c r="P93" s="302"/>
      <c r="Q93" s="302"/>
      <c r="R93" s="302"/>
      <c r="S93" s="302"/>
      <c r="T93" s="302"/>
      <c r="U93" s="302"/>
      <c r="V93" s="302"/>
    </row>
    <row r="94" spans="1:22" ht="18.75" customHeight="1" thickBot="1" x14ac:dyDescent="0.25">
      <c r="A94" s="13"/>
      <c r="B94" s="403"/>
      <c r="C94" s="404" t="s">
        <v>490</v>
      </c>
      <c r="D94" s="405"/>
      <c r="E94" s="267"/>
      <c r="F94" s="406"/>
      <c r="G94" s="407"/>
      <c r="H94" s="407"/>
      <c r="I94" s="408"/>
      <c r="J94" s="45"/>
      <c r="K94" s="308"/>
      <c r="L94" s="301"/>
      <c r="M94" s="301"/>
      <c r="N94" s="301"/>
      <c r="O94" s="302"/>
      <c r="P94" s="302"/>
      <c r="Q94" s="302"/>
      <c r="R94" s="302"/>
      <c r="S94" s="302"/>
      <c r="T94" s="302"/>
      <c r="U94" s="302"/>
      <c r="V94" s="302"/>
    </row>
    <row r="95" spans="1:22" ht="107.25" customHeight="1" thickBot="1" x14ac:dyDescent="0.25">
      <c r="A95" s="13"/>
      <c r="B95" s="911"/>
      <c r="C95" s="912"/>
      <c r="D95" s="912"/>
      <c r="E95" s="912"/>
      <c r="F95" s="912"/>
      <c r="G95" s="912"/>
      <c r="H95" s="912"/>
      <c r="I95" s="913"/>
      <c r="J95" s="45"/>
      <c r="K95" s="301"/>
      <c r="L95" s="301"/>
      <c r="M95" s="301"/>
      <c r="N95" s="301"/>
      <c r="O95" s="302"/>
      <c r="P95" s="302"/>
      <c r="Q95" s="302"/>
      <c r="R95" s="302"/>
      <c r="S95" s="302"/>
      <c r="T95" s="302"/>
      <c r="U95" s="302"/>
      <c r="V95" s="302"/>
    </row>
    <row r="96" spans="1:22" x14ac:dyDescent="0.2">
      <c r="A96" s="45"/>
      <c r="B96" s="45"/>
      <c r="C96" s="45"/>
      <c r="D96" s="45"/>
      <c r="E96" s="45"/>
      <c r="F96" s="45"/>
      <c r="G96" s="45"/>
      <c r="H96" s="45"/>
      <c r="I96" s="45"/>
      <c r="J96" s="45"/>
      <c r="K96" s="301"/>
      <c r="L96" s="301"/>
      <c r="M96" s="301"/>
      <c r="N96" s="301"/>
      <c r="O96" s="302"/>
      <c r="P96" s="302"/>
      <c r="Q96" s="302"/>
      <c r="R96" s="302"/>
      <c r="S96" s="302"/>
      <c r="T96" s="302"/>
      <c r="U96" s="302"/>
      <c r="V96" s="302"/>
    </row>
    <row r="97" spans="1:22" x14ac:dyDescent="0.2">
      <c r="A97" s="5"/>
      <c r="B97" s="5"/>
      <c r="C97" s="5"/>
      <c r="D97" s="5"/>
      <c r="E97" s="5"/>
      <c r="F97" s="5"/>
      <c r="G97" s="5"/>
      <c r="H97" s="5"/>
      <c r="I97" s="5"/>
      <c r="J97" s="5"/>
      <c r="K97" s="301"/>
      <c r="L97" s="301"/>
      <c r="M97" s="301"/>
      <c r="N97" s="301"/>
      <c r="O97" s="302"/>
      <c r="P97" s="302"/>
      <c r="Q97" s="302"/>
      <c r="R97" s="302"/>
      <c r="S97" s="302"/>
      <c r="T97" s="302"/>
      <c r="U97" s="302"/>
      <c r="V97" s="302"/>
    </row>
  </sheetData>
  <sheetProtection algorithmName="SHA-512" hashValue="ETAzrFiCc17/2xC/KrOMbyl4dhuABTgbyrlWNdAX96OtaAi2VgXykCGsf+JrHqdUH8QwH3wz3HpL6eMelkWRaA==" saltValue="bZdggEOWUl1XzEASjIoP1w==" spinCount="100000" sheet="1" objects="1" scenarios="1"/>
  <mergeCells count="10">
    <mergeCell ref="B95:I95"/>
    <mergeCell ref="E35:F35"/>
    <mergeCell ref="G64:I64"/>
    <mergeCell ref="G2:I2"/>
    <mergeCell ref="E36:F36"/>
    <mergeCell ref="E37:F37"/>
    <mergeCell ref="E38:F38"/>
    <mergeCell ref="E67:F67"/>
    <mergeCell ref="B16:C17"/>
    <mergeCell ref="B45:C46"/>
  </mergeCells>
  <phoneticPr fontId="1" type="noConversion"/>
  <conditionalFormatting sqref="G16:G17">
    <cfRule type="expression" dxfId="13" priority="19">
      <formula>$M$5=$M$6</formula>
    </cfRule>
  </conditionalFormatting>
  <conditionalFormatting sqref="H16:H17">
    <cfRule type="expression" dxfId="12" priority="18">
      <formula>$M$5=$M$6</formula>
    </cfRule>
  </conditionalFormatting>
  <conditionalFormatting sqref="F14">
    <cfRule type="expression" dxfId="11" priority="17">
      <formula>$M$5&lt;&gt;$M$6</formula>
    </cfRule>
  </conditionalFormatting>
  <conditionalFormatting sqref="H14">
    <cfRule type="expression" dxfId="10" priority="16">
      <formula>$M$5&lt;&gt;$M$6</formula>
    </cfRule>
  </conditionalFormatting>
  <conditionalFormatting sqref="G14">
    <cfRule type="expression" dxfId="9" priority="15">
      <formula>$M$5&lt;&gt;$M$6</formula>
    </cfRule>
  </conditionalFormatting>
  <conditionalFormatting sqref="F16">
    <cfRule type="expression" dxfId="8" priority="9">
      <formula>$M$5=$M$6</formula>
    </cfRule>
  </conditionalFormatting>
  <conditionalFormatting sqref="F17">
    <cfRule type="expression" dxfId="7" priority="8">
      <formula>$M$5=$M$6</formula>
    </cfRule>
  </conditionalFormatting>
  <conditionalFormatting sqref="G45:G46">
    <cfRule type="expression" dxfId="6" priority="7">
      <formula>$M$5=$M$6</formula>
    </cfRule>
  </conditionalFormatting>
  <conditionalFormatting sqref="H45:H46">
    <cfRule type="expression" dxfId="5" priority="6">
      <formula>$M$5=$M$6</formula>
    </cfRule>
  </conditionalFormatting>
  <conditionalFormatting sqref="F45">
    <cfRule type="expression" dxfId="4" priority="5">
      <formula>$M$5=$M$6</formula>
    </cfRule>
  </conditionalFormatting>
  <conditionalFormatting sqref="F46">
    <cfRule type="expression" dxfId="3" priority="4">
      <formula>$M$5=$M$6</formula>
    </cfRule>
  </conditionalFormatting>
  <conditionalFormatting sqref="F43">
    <cfRule type="expression" dxfId="2" priority="3">
      <formula>$M$5&lt;&gt;$M$6</formula>
    </cfRule>
  </conditionalFormatting>
  <conditionalFormatting sqref="H43">
    <cfRule type="expression" dxfId="1" priority="2">
      <formula>$M$5&lt;&gt;$M$6</formula>
    </cfRule>
  </conditionalFormatting>
  <conditionalFormatting sqref="G43">
    <cfRule type="expression" dxfId="0" priority="1">
      <formula>$M$5&lt;&gt;$M$6</formula>
    </cfRule>
  </conditionalFormatting>
  <dataValidations xWindow="510" yWindow="645" count="40">
    <dataValidation type="decimal" allowBlank="1" showInputMessage="1" showErrorMessage="1" promptTitle="OTHER SPECIAL COSTS" prompt="Estimate any other anticipated non-design related special soft costs (i.e. permits, licenses, temporary/swing space, etc.) as a percentage of new construction cost" sqref="F28">
      <formula1>0</formula1>
      <formula2>1</formula2>
    </dataValidation>
    <dataValidation allowBlank="1" showInputMessage="1" showErrorMessage="1" promptTitle="BASE UNIT COST- NEW CONSTRUCTION" prompt="Enter the estimated base unit construction cost per GSF of proposed new building area. This cost should contain contractor general conditions for all delivery methods, but exclude other costs itemized below." sqref="H11"/>
    <dataValidation type="textLength" allowBlank="1" showInputMessage="1" showErrorMessage="1" promptTitle="PROJECT COST NARRATIVE" prompt="Enter text describing project costs and explaining any high cost elements that are noted within the template (maximum length 1,200 characters)" sqref="B95:I95">
      <formula1>0</formula1>
      <formula2>1200</formula2>
    </dataValidation>
    <dataValidation allowBlank="1" showInputMessage="1" showErrorMessage="1" promptTitle="LAND UNIT COST (Per Acre)" prompt="Enter estimated total land acquisition cost per acre" sqref="H88"/>
    <dataValidation allowBlank="1" showInputMessage="1" showErrorMessage="1" promptTitle="BUILDING UNIT COST (Per GSF)" prompt="Ente estimated total building acquisition cost per GSF" sqref="H89"/>
    <dataValidation type="decimal" allowBlank="1" showInputMessage="1" showErrorMessage="1" promptTitle="FF&amp;E - Loose Equipment" prompt="Estimate anticipated loose equipment costs as a percentage of total new construction cost.  This does not include AV/Technology equipment which is itemized below." sqref="F24">
      <formula1>0</formula1>
      <formula2>1</formula2>
    </dataValidation>
    <dataValidation type="decimal" allowBlank="1" showInputMessage="1" showErrorMessage="1" promptTitle="CONTINGENCY" prompt="Enter project contingency as a percentage of total new construction cost" sqref="F30">
      <formula1>0</formula1>
      <formula2>1</formula2>
    </dataValidation>
    <dataValidation type="decimal" allowBlank="1" showInputMessage="1" showErrorMessage="1" promptTitle="BLDG. DATA/TECH INFRASTRUCTURE" prompt="Estimate the cost of Data and Technology Infrastructure (within the proposed building) as a percentage of the base new construction cost (AV/Tech Equipment is entered later as a soft cost component)" sqref="F13 F15">
      <formula1>0</formula1>
      <formula2>1</formula2>
    </dataValidation>
    <dataValidation type="decimal" allowBlank="1" showInputMessage="1" showErrorMessage="1" promptTitle="Project Oversight" prompt="Estimate anticipated Program Management, RCI, and Cost Estimating and related project inspection fees as a percentage of total new construction cost." sqref="F21">
      <formula1>0</formula1>
      <formula2>1</formula2>
    </dataValidation>
    <dataValidation type="decimal" allowBlank="1" showInputMessage="1" showErrorMessage="1" promptTitle="A&amp;E - SPECIAL CONSULTANTS" prompt="Estimate anticipated A&amp;E special consultant fees outside basic services (energy, landscape, PEACH doc, AV/tech, etc. ) as a percentage of total new construction cost" sqref="F23">
      <formula1>0</formula1>
      <formula2>1</formula2>
    </dataValidation>
    <dataValidation type="decimal" allowBlank="1" showInputMessage="1" showErrorMessage="1" promptTitle="Testing/Surveys" prompt="Estimate anticipated Testing and Survey costs as a percentage of total new construction cost" sqref="F26 F55">
      <formula1>0</formula1>
      <formula2>1</formula2>
    </dataValidation>
    <dataValidation type="decimal" allowBlank="1" showInputMessage="1" showErrorMessage="1" promptTitle="FFE - AV/Technology Equipment" prompt="Estimate anticipated AV/Technology Equipment costs as a percentage of total new construction cost.  NOTE - building data and technology infrastructure are estimated above as part of total construction cost" sqref="F25">
      <formula1>0</formula1>
      <formula2>1</formula2>
    </dataValidation>
    <dataValidation type="decimal" allowBlank="1" showInputMessage="1" showErrorMessage="1" promptTitle="COMMISSIONING" prompt="Estimate anticipated building commissioning costs as a percentage of total new construction cost" sqref="F27">
      <formula1>0</formula1>
      <formula2>1</formula2>
    </dataValidation>
    <dataValidation allowBlank="1" showInputMessage="1" showErrorMessage="1" promptTitle="BASE UNIT COST- RENOVATION" prompt="Enter the estimated base unit construction cost per GSF of building area proposed for renovation in Building #1.  This cost includes contractor general conditions, but excludes other costs itemized below._x000a_" sqref="H36"/>
    <dataValidation allowBlank="1" showInputMessage="1" showErrorMessage="1" promptTitle="BASE UNIT COST- RENOVATION" prompt="Enter the estimated base unit construction cost per GSF of building area proposed for renovation in Building #2. This cost includes contractor general conditions, but excludes other costs itemized below._x000a_" sqref="H37"/>
    <dataValidation allowBlank="1" showInputMessage="1" showErrorMessage="1" promptTitle="BASE UNIT COST- RENOVATION" prompt="Enter the estimated base unit construction cost per GSF of building area proposed for renovation in Building #3_x000a_" sqref="G40 H39:H40"/>
    <dataValidation type="decimal" allowBlank="1" showInputMessage="1" showErrorMessage="1" promptTitle="BLDG. DATA/TECH INFRASTRUCTURE" prompt="Estimate the cost of Data and Technology Infrastructure (within the proposed building(s)) as a percentage of the base renovation construction cost of all buildings proposed for renovation (AV/Tech Equipment is entered later as a soft cost component)" sqref="F42">
      <formula1>0</formula1>
      <formula2>1</formula2>
    </dataValidation>
    <dataValidation allowBlank="1" showInputMessage="1" showErrorMessage="1" promptTitle="PROJECT PLANNING &amp; DEVELOPMENT" prompt="Enter dollar amounts for any anticipated advance project planning and development expenditures" sqref="G48"/>
    <dataValidation type="decimal" allowBlank="1" showInputMessage="1" showErrorMessage="1" promptTitle="Project Oversight" prompt="Estimate anticipated Program Management, RCI, and Cost Estimating and related project inspection fees as a percentage of total renovation construction cost." sqref="F50">
      <formula1>0</formula1>
      <formula2>1</formula2>
    </dataValidation>
    <dataValidation type="decimal" allowBlank="1" showInputMessage="1" showErrorMessage="1" promptTitle="A&amp;E - Prog. &amp; Basic Services" prompt="Estimate anticipated basic A&amp;E fees (including programming, design, construction administration, CDs, etc.) as a percentage of total renovation construction cost." sqref="F51">
      <formula1>0</formula1>
      <formula2>1</formula2>
    </dataValidation>
    <dataValidation type="decimal" allowBlank="1" showInputMessage="1" showErrorMessage="1" promptTitle="A&amp;E Special Consultants" prompt="Estimate anticipated A&amp;E special consultant fees outside basic services (energy, landscape, PEACH doc, AV/tech, etc. ) as a percentage of total renovation construction cost" sqref="F52">
      <formula1>0</formula1>
      <formula2>1</formula2>
    </dataValidation>
    <dataValidation type="decimal" allowBlank="1" showInputMessage="1" showErrorMessage="1" promptTitle="FF&amp;E - Loose Equipment" prompt="Estimate anticipated loose equipment costs as a percentage of total renovation construction cost. This does not include AV/Technology equipment which is itemized below." sqref="F53">
      <formula1>0</formula1>
      <formula2>1</formula2>
    </dataValidation>
    <dataValidation type="decimal" allowBlank="1" showInputMessage="1" showErrorMessage="1" promptTitle="FF&amp;E - AV/Technology Equipment" prompt="Estimate anticipated AV/Technology Equipment costs as a percentage of total renovation construction cost.  NOTE - building data and technology infrastructure are estimated above as part of total construction cost" sqref="F54">
      <formula1>0</formula1>
      <formula2>1</formula2>
    </dataValidation>
    <dataValidation type="decimal" allowBlank="1" showInputMessage="1" showErrorMessage="1" promptTitle="CONTINGENCY" prompt="Enter project contingency as a percentage of total renvovation construction cost" sqref="F59">
      <formula1>0</formula1>
      <formula2>1</formula2>
    </dataValidation>
    <dataValidation type="decimal" allowBlank="1" showInputMessage="1" showErrorMessage="1" promptTitle="COMMISSIONING" prompt="Estimate anticipated building commissioning costs as a percentage of total renvovation construction cost" sqref="F56">
      <formula1>0</formula1>
      <formula2>1</formula2>
    </dataValidation>
    <dataValidation type="decimal" allowBlank="1" showInputMessage="1" showErrorMessage="1" promptTitle="OTHER SPECIAL COSTS" prompt="Estimate any other anticipated non-design related special soft costs (i.e. permits, licenses) as a percentage of total renovation construction cost" sqref="F57">
      <formula1>0</formula1>
      <formula2>1</formula2>
    </dataValidation>
    <dataValidation allowBlank="1" showInputMessage="1" showErrorMessage="1" promptTitle="Demolition Unit Cost" prompt="Enter estimated total unit cost of Demolition per GSF (including physical demolition, removal and disposal of non-hazardous materials, and site restoration)." sqref="H70"/>
    <dataValidation allowBlank="1" showInputMessage="1" showErrorMessage="1" promptTitle="SURFACE PARKING UNIT COST" prompt="Enter estimated total cost per structured parking space (including related soft costs and contingencies) - provide summary info on cost allocation in narrative." sqref="H77"/>
    <dataValidation allowBlank="1" showInputMessage="1" showErrorMessage="1" promptTitle="MECHANICAL INFRASTRUCTURE COST" prompt="Enter the estimated total cost of proposed Mechanical Infrastucture project element (including all related soft costs and contingencies) - provide summary info on cost allocation in cost narrative." sqref="G79"/>
    <dataValidation allowBlank="1" showInputMessage="1" showErrorMessage="1" promptTitle="STRUCTURED PARKING UNIT COST" prompt="Enter estimated total cost per structured parking space (including related soft costs and contingencies) - provide summary info on cost allocation in narrative." sqref="H76"/>
    <dataValidation allowBlank="1" showInputMessage="1" showErrorMessage="1" promptTitle="UTILITY INFRASTRUCTURE COST" prompt="Enter the estimated total cost of the proposed Utility Infrastucture project element (including all related soft costs and contingencies) - provide summary info on cost allocation in cost narrative." sqref="G80"/>
    <dataValidation allowBlank="1" showInputMessage="1" showErrorMessage="1" promptTitle="&quot;OTHER&quot; INFRASTRUCTURE COST" prompt="Enter the estimated total cost of the proposed &quot;Other&quot; Infrastucture project element (including all related soft costs and contingencies) - provide summary info on cost allocation in cost narrative." sqref="G81"/>
    <dataValidation allowBlank="1" showInputMessage="1" showErrorMessage="1" promptTitle="Abatement Unit Cost" prompt="Enter estimated total unit cost of hazardous materials abatement per GSF (including removal and disposal of hazardous materials)." sqref="H69"/>
    <dataValidation allowBlank="1" showInputMessage="1" showErrorMessage="1" promptTitle="SITE PREP / SUBSURFACE RESERVES" prompt="Enter, in dollars, estimated amounts for anticipated site preparation costs or reserves for addressing subsurface conditions" sqref="G12"/>
    <dataValidation allowBlank="1" showInputMessage="1" showErrorMessage="1" promptTitle="PROJECT PLANNING &amp; DEVELOPMENT" prompt="Enter dollar amounts for any anticipated advance project planning and development expenditures  This cost is not included in the overall project cost calculation." sqref="G19"/>
    <dataValidation allowBlank="1" showInputMessage="1" showErrorMessage="1" promptTitle="BASE UNIT COST- RENOVATION" prompt="Enter the estimated base unit construction cost per GSF of building area proposed for renovation in Building #3. This cost includes contractor general conditions, but excludes other costs itemized below._x000a__x000a_" sqref="H38"/>
    <dataValidation type="decimal" allowBlank="1" showInputMessage="1" showErrorMessage="1" promptTitle="A&amp;E Prog./Basic Services" prompt="Estimate anticipated basic A&amp;E fees (including programming, design, construction administration, CDs, etc.) as a percentage of total new construction cost." sqref="F22">
      <formula1>0</formula1>
      <formula2>1</formula2>
    </dataValidation>
    <dataValidation allowBlank="1" showInputMessage="1" showErrorMessage="1" promptTitle="CM FEES - PRECON AND BASE" prompt="Enter estimated CM Fees for preconstruction and construction services." sqref="G16 G45"/>
    <dataValidation allowBlank="1" showInputMessage="1" showErrorMessage="1" promptTitle="CM FEES - GENERAL CONDITIONS" prompt="Enter estimated CM Fees for General Conditions.  These fees are negotiated with the selected CM outside the Total for Construction cost figure." sqref="G17 G46"/>
    <dataValidation type="decimal" allowBlank="1" showInputMessage="1" showErrorMessage="1" promptTitle="GENERAL CONDITIONS (DBB/DB)" prompt="To estimate General Conditions for DBB/DB projects, enter as a percentage of Total For Construction (net GC costs).  In the actual project budget, these costs are typically contained within the base contractor bid." sqref="F43 F14">
      <formula1>0</formula1>
      <formula2>1</formula2>
    </dataValidation>
  </dataValidations>
  <pageMargins left="0.2" right="0.2" top="0.25" bottom="0.25" header="0.3" footer="0.3"/>
  <pageSetup paperSize="5" scale="90" fitToHeight="0" orientation="portrait" horizontalDpi="300" verticalDpi="300" r:id="rId1"/>
  <headerFooter alignWithMargins="0"/>
  <rowBreaks count="1" manualBreakCount="1">
    <brk id="61" max="8" man="1"/>
  </rowBreaks>
  <ignoredErrors>
    <ignoredError sqref="D37 I24 I53 I43:I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48"/>
  <sheetViews>
    <sheetView workbookViewId="0">
      <selection activeCell="F11" sqref="F11"/>
    </sheetView>
  </sheetViews>
  <sheetFormatPr defaultRowHeight="12.75" x14ac:dyDescent="0.2"/>
  <cols>
    <col min="1" max="1" width="2.5703125" customWidth="1"/>
    <col min="2" max="2" width="3.42578125" customWidth="1"/>
    <col min="3" max="3" width="20.42578125" customWidth="1"/>
    <col min="4" max="4" width="5.140625" customWidth="1"/>
    <col min="5" max="5" width="13.28515625" customWidth="1"/>
    <col min="6" max="6" width="16.5703125" customWidth="1"/>
    <col min="7" max="7" width="24.42578125" customWidth="1"/>
    <col min="8" max="8" width="11.5703125" customWidth="1"/>
    <col min="9" max="9" width="23.5703125" customWidth="1"/>
    <col min="10" max="10" width="5.42578125" customWidth="1"/>
    <col min="11" max="11" width="5.7109375" customWidth="1"/>
    <col min="12" max="12" width="1.85546875" customWidth="1"/>
    <col min="13" max="13" width="9.140625" hidden="1" customWidth="1"/>
    <col min="14" max="14" width="18.85546875" hidden="1" customWidth="1"/>
    <col min="15" max="15" width="15.5703125" hidden="1" customWidth="1"/>
    <col min="16" max="16" width="14.28515625" hidden="1" customWidth="1"/>
    <col min="17" max="17" width="12.85546875" hidden="1" customWidth="1"/>
    <col min="18" max="18" width="12.5703125" hidden="1" customWidth="1"/>
    <col min="19" max="19" width="10.85546875" hidden="1" customWidth="1"/>
    <col min="20" max="24" width="9.140625" hidden="1" customWidth="1"/>
  </cols>
  <sheetData>
    <row r="1" spans="1:24" ht="45" customHeight="1" thickBot="1" x14ac:dyDescent="0.3">
      <c r="A1" s="289" t="s">
        <v>219</v>
      </c>
      <c r="B1" s="45"/>
      <c r="C1" s="45"/>
      <c r="D1" s="45"/>
      <c r="E1" s="215"/>
      <c r="F1" s="45"/>
      <c r="G1" s="595"/>
      <c r="H1" s="595"/>
      <c r="I1" s="17"/>
      <c r="J1" s="264"/>
      <c r="K1" s="264" t="str">
        <f>'TAB 1 Project ID &amp; Exec Summary'!J1</f>
        <v>USG CAPITAL PLAN -  FY 23-26 PROJECT TEMPLATE</v>
      </c>
      <c r="L1" s="17"/>
      <c r="M1" s="298"/>
      <c r="N1" s="298"/>
      <c r="O1" s="298"/>
      <c r="P1" s="298"/>
      <c r="Q1" s="298"/>
      <c r="R1" s="298"/>
      <c r="S1" s="298"/>
      <c r="T1" s="298"/>
      <c r="U1" s="298"/>
      <c r="V1" s="298"/>
      <c r="W1" s="298"/>
      <c r="X1" s="298"/>
    </row>
    <row r="2" spans="1:24" ht="27.75" customHeight="1" thickBot="1" x14ac:dyDescent="0.25">
      <c r="A2" s="17"/>
      <c r="B2" s="17"/>
      <c r="C2" s="123" t="str">
        <f>IF('TAB 1 Project ID &amp; Exec Summary'!$D$5="","",'TAB 1 Project ID &amp; Exec Summary'!$D$5)</f>
        <v/>
      </c>
      <c r="D2" s="996" t="str">
        <f>IF('TAB 1 Project ID &amp; Exec Summary'!D22="","",'TAB 1 Project ID &amp; Exec Summary'!D22)</f>
        <v/>
      </c>
      <c r="E2" s="986"/>
      <c r="F2" s="123" t="str">
        <f>IF('TAB 1 Project ID &amp; Exec Summary'!$L$13="","",'TAB 1 Project ID &amp; Exec Summary'!$M$11)</f>
        <v/>
      </c>
      <c r="G2" s="984" t="str">
        <f>IF('TAB 1 Project ID &amp; Exec Summary'!$D$11="","",'TAB 1 Project ID &amp; Exec Summary'!$D$11)</f>
        <v/>
      </c>
      <c r="H2" s="985"/>
      <c r="I2" s="985"/>
      <c r="J2" s="985"/>
      <c r="K2" s="986"/>
      <c r="L2" s="17"/>
      <c r="M2" s="316"/>
      <c r="N2" s="316"/>
      <c r="O2" s="316"/>
      <c r="P2" s="316"/>
      <c r="Q2" s="316"/>
      <c r="R2" s="179"/>
    </row>
    <row r="3" spans="1:24" ht="29.25" customHeight="1" thickBot="1" x14ac:dyDescent="0.35">
      <c r="A3" s="265"/>
      <c r="B3" s="45"/>
      <c r="C3" s="45"/>
      <c r="D3" s="45"/>
      <c r="E3" s="45"/>
      <c r="F3" s="215"/>
      <c r="G3" s="17"/>
      <c r="H3" s="45"/>
      <c r="I3" s="45"/>
      <c r="J3" s="45"/>
      <c r="K3" s="45"/>
      <c r="L3" s="45"/>
      <c r="M3" s="316"/>
      <c r="N3" s="316"/>
      <c r="O3" s="316"/>
      <c r="P3" s="316"/>
      <c r="Q3" s="316"/>
      <c r="R3" s="179"/>
    </row>
    <row r="4" spans="1:24" ht="21" customHeight="1" thickBot="1" x14ac:dyDescent="0.35">
      <c r="A4" s="265"/>
      <c r="B4" s="596" t="s">
        <v>234</v>
      </c>
      <c r="C4" s="597"/>
      <c r="D4" s="558"/>
      <c r="E4" s="558"/>
      <c r="F4" s="598"/>
      <c r="G4" s="558"/>
      <c r="H4" s="502" t="s">
        <v>11091</v>
      </c>
      <c r="I4" s="127" t="str">
        <f>IF(F18=0,"",IF(F10=0,N24,IF(F10&gt;5000000,N22,N23)))</f>
        <v/>
      </c>
      <c r="J4" s="232"/>
      <c r="K4" s="559"/>
      <c r="L4" s="45"/>
    </row>
    <row r="5" spans="1:24" ht="16.5" customHeight="1" x14ac:dyDescent="0.3">
      <c r="A5" s="265"/>
      <c r="B5" s="929" t="s">
        <v>11094</v>
      </c>
      <c r="C5" s="930"/>
      <c r="D5" s="930"/>
      <c r="E5" s="930"/>
      <c r="F5" s="930"/>
      <c r="G5" s="930"/>
      <c r="H5" s="930"/>
      <c r="I5" s="930"/>
      <c r="J5" s="930"/>
      <c r="K5" s="931"/>
      <c r="L5" s="45"/>
    </row>
    <row r="6" spans="1:24" ht="15.75" customHeight="1" thickBot="1" x14ac:dyDescent="0.35">
      <c r="A6" s="265"/>
      <c r="B6" s="932" t="s">
        <v>11095</v>
      </c>
      <c r="C6" s="933"/>
      <c r="D6" s="933"/>
      <c r="E6" s="933"/>
      <c r="F6" s="933"/>
      <c r="G6" s="933"/>
      <c r="H6" s="933"/>
      <c r="I6" s="933"/>
      <c r="J6" s="933"/>
      <c r="K6" s="934"/>
      <c r="L6" s="45"/>
    </row>
    <row r="7" spans="1:24" ht="15.6" customHeight="1" thickBot="1" x14ac:dyDescent="0.35">
      <c r="A7" s="265"/>
      <c r="B7" s="997"/>
      <c r="C7" s="998"/>
      <c r="D7" s="999"/>
      <c r="E7" s="599" t="s">
        <v>415</v>
      </c>
      <c r="F7" s="600" t="s">
        <v>416</v>
      </c>
      <c r="G7" s="601"/>
      <c r="H7" s="447"/>
      <c r="I7" s="333"/>
      <c r="J7" s="426"/>
      <c r="K7" s="427"/>
      <c r="L7" s="45"/>
    </row>
    <row r="8" spans="1:24" ht="19.5" customHeight="1" thickBot="1" x14ac:dyDescent="0.35">
      <c r="A8" s="265"/>
      <c r="B8" s="602" t="s">
        <v>424</v>
      </c>
      <c r="C8" s="338"/>
      <c r="D8" s="338"/>
      <c r="E8" s="603">
        <f>'TAB 3 Project Cost'!G19+'TAB 3 Project Cost'!G48</f>
        <v>0</v>
      </c>
      <c r="F8" s="144">
        <f>'TAB 3 Project Cost'!I4</f>
        <v>0</v>
      </c>
      <c r="G8" s="604"/>
      <c r="H8" s="605"/>
      <c r="I8" s="605"/>
      <c r="J8" s="605"/>
      <c r="K8" s="606"/>
      <c r="L8" s="45"/>
    </row>
    <row r="9" spans="1:24" ht="16.149999999999999" customHeight="1" thickBot="1" x14ac:dyDescent="0.35">
      <c r="A9" s="265"/>
      <c r="B9" s="607" t="s">
        <v>425</v>
      </c>
      <c r="C9" s="608"/>
      <c r="D9" s="274"/>
      <c r="E9" s="609"/>
      <c r="F9" s="609"/>
      <c r="G9" s="1000" t="s">
        <v>271</v>
      </c>
      <c r="H9" s="1001"/>
      <c r="I9" s="1001"/>
      <c r="J9" s="1001"/>
      <c r="K9" s="1002"/>
      <c r="L9" s="45"/>
      <c r="P9" s="507"/>
    </row>
    <row r="10" spans="1:24" ht="19.5" customHeight="1" thickBot="1" x14ac:dyDescent="0.35">
      <c r="A10" s="265"/>
      <c r="B10" s="610" t="s">
        <v>170</v>
      </c>
      <c r="C10" s="611"/>
      <c r="D10" s="612"/>
      <c r="E10" s="331"/>
      <c r="F10" s="158"/>
      <c r="G10" s="987"/>
      <c r="H10" s="988"/>
      <c r="I10" s="988"/>
      <c r="J10" s="988"/>
      <c r="K10" s="989"/>
      <c r="L10" s="45"/>
    </row>
    <row r="11" spans="1:24" ht="19.5" customHeight="1" x14ac:dyDescent="0.3">
      <c r="A11" s="265"/>
      <c r="B11" s="935" t="s">
        <v>515</v>
      </c>
      <c r="C11" s="613" t="s">
        <v>11156</v>
      </c>
      <c r="D11" s="614"/>
      <c r="E11" s="517"/>
      <c r="F11" s="509"/>
      <c r="G11" s="990"/>
      <c r="H11" s="991"/>
      <c r="I11" s="991"/>
      <c r="J11" s="991"/>
      <c r="K11" s="992"/>
      <c r="L11" s="45"/>
      <c r="M11" s="314">
        <v>2022</v>
      </c>
      <c r="N11" s="314"/>
      <c r="O11" s="314"/>
      <c r="P11" s="314"/>
      <c r="Q11" s="316"/>
      <c r="R11" s="180" t="s">
        <v>500</v>
      </c>
    </row>
    <row r="12" spans="1:24" ht="19.5" customHeight="1" x14ac:dyDescent="0.3">
      <c r="A12" s="265"/>
      <c r="B12" s="936"/>
      <c r="C12" s="707" t="s">
        <v>11157</v>
      </c>
      <c r="D12" s="708"/>
      <c r="E12" s="709"/>
      <c r="F12" s="710"/>
      <c r="G12" s="946"/>
      <c r="H12" s="947"/>
      <c r="I12" s="947"/>
      <c r="J12" s="947"/>
      <c r="K12" s="948"/>
      <c r="L12" s="45"/>
      <c r="M12" s="314"/>
      <c r="N12" s="314"/>
      <c r="O12" s="314"/>
      <c r="P12" s="314"/>
      <c r="Q12" s="316"/>
      <c r="R12" s="180"/>
    </row>
    <row r="13" spans="1:24" ht="19.5" customHeight="1" x14ac:dyDescent="0.3">
      <c r="A13" s="265"/>
      <c r="B13" s="937"/>
      <c r="C13" s="615" t="s">
        <v>431</v>
      </c>
      <c r="D13" s="616"/>
      <c r="E13" s="518"/>
      <c r="F13" s="511"/>
      <c r="G13" s="946"/>
      <c r="H13" s="947"/>
      <c r="I13" s="947"/>
      <c r="J13" s="947"/>
      <c r="K13" s="948"/>
      <c r="L13" s="45"/>
      <c r="M13" s="314">
        <v>2023</v>
      </c>
      <c r="N13" s="314"/>
      <c r="O13" s="314" t="s">
        <v>158</v>
      </c>
      <c r="P13" s="314"/>
      <c r="Q13" s="314" t="s">
        <v>400</v>
      </c>
      <c r="R13" s="6" t="s">
        <v>498</v>
      </c>
      <c r="S13" s="6">
        <v>0.15</v>
      </c>
    </row>
    <row r="14" spans="1:24" ht="19.5" customHeight="1" x14ac:dyDescent="0.3">
      <c r="A14" s="265"/>
      <c r="B14" s="937"/>
      <c r="C14" s="615" t="s">
        <v>11158</v>
      </c>
      <c r="D14" s="616"/>
      <c r="E14" s="518"/>
      <c r="F14" s="511"/>
      <c r="G14" s="946"/>
      <c r="H14" s="947"/>
      <c r="I14" s="947"/>
      <c r="J14" s="947"/>
      <c r="K14" s="948"/>
      <c r="L14" s="45"/>
      <c r="M14" s="314">
        <v>2024</v>
      </c>
      <c r="N14" s="314" t="s">
        <v>428</v>
      </c>
      <c r="O14" s="314" t="s">
        <v>160</v>
      </c>
      <c r="P14" s="314" t="s">
        <v>305</v>
      </c>
      <c r="Q14" s="314" t="s">
        <v>428</v>
      </c>
      <c r="R14" s="302" t="s">
        <v>403</v>
      </c>
      <c r="S14" s="302">
        <v>0.3</v>
      </c>
    </row>
    <row r="15" spans="1:24" ht="19.5" customHeight="1" x14ac:dyDescent="0.3">
      <c r="A15" s="265"/>
      <c r="B15" s="937"/>
      <c r="C15" s="615" t="s">
        <v>11155</v>
      </c>
      <c r="D15" s="616"/>
      <c r="E15" s="518"/>
      <c r="F15" s="511"/>
      <c r="G15" s="946"/>
      <c r="H15" s="947"/>
      <c r="I15" s="947"/>
      <c r="J15" s="947"/>
      <c r="K15" s="948"/>
      <c r="L15" s="45"/>
      <c r="M15" s="314">
        <v>2025</v>
      </c>
      <c r="N15" s="314" t="s">
        <v>432</v>
      </c>
      <c r="O15" s="314" t="s">
        <v>159</v>
      </c>
      <c r="P15" s="317">
        <f>-SUM(F11:F17)</f>
        <v>0</v>
      </c>
      <c r="Q15" s="314" t="s">
        <v>432</v>
      </c>
      <c r="R15" s="302" t="s">
        <v>404</v>
      </c>
      <c r="S15" s="302">
        <v>1</v>
      </c>
    </row>
    <row r="16" spans="1:24" ht="19.5" customHeight="1" x14ac:dyDescent="0.3">
      <c r="A16" s="265"/>
      <c r="B16" s="937"/>
      <c r="C16" s="615" t="s">
        <v>430</v>
      </c>
      <c r="D16" s="616"/>
      <c r="E16" s="518"/>
      <c r="F16" s="511"/>
      <c r="G16" s="946"/>
      <c r="H16" s="947"/>
      <c r="I16" s="947"/>
      <c r="J16" s="947"/>
      <c r="K16" s="948"/>
      <c r="L16" s="45"/>
      <c r="M16" s="314">
        <v>2026</v>
      </c>
      <c r="N16" s="314" t="s">
        <v>433</v>
      </c>
      <c r="O16" s="314"/>
      <c r="P16" s="314"/>
      <c r="Q16" s="314" t="s">
        <v>433</v>
      </c>
      <c r="R16" s="302" t="s">
        <v>407</v>
      </c>
      <c r="S16" s="302">
        <v>1</v>
      </c>
    </row>
    <row r="17" spans="1:19" ht="19.5" customHeight="1" thickBot="1" x14ac:dyDescent="0.35">
      <c r="A17" s="265"/>
      <c r="B17" s="938"/>
      <c r="C17" s="617" t="s">
        <v>406</v>
      </c>
      <c r="D17" s="618"/>
      <c r="E17" s="519"/>
      <c r="F17" s="513"/>
      <c r="G17" s="951"/>
      <c r="H17" s="952"/>
      <c r="I17" s="952"/>
      <c r="J17" s="952"/>
      <c r="K17" s="953"/>
      <c r="L17" s="45"/>
      <c r="M17" s="314"/>
      <c r="N17" s="314"/>
      <c r="O17" s="314" t="s">
        <v>173</v>
      </c>
      <c r="P17" s="314" t="s">
        <v>174</v>
      </c>
      <c r="Q17" s="316"/>
      <c r="R17" s="302" t="s">
        <v>494</v>
      </c>
      <c r="S17" s="302">
        <v>1</v>
      </c>
    </row>
    <row r="18" spans="1:19" ht="20.45" customHeight="1" thickBot="1" x14ac:dyDescent="0.35">
      <c r="A18" s="265"/>
      <c r="B18" s="619" t="s">
        <v>214</v>
      </c>
      <c r="C18" s="620"/>
      <c r="D18" s="620"/>
      <c r="E18" s="330">
        <f>SUM(E11:E16)</f>
        <v>0</v>
      </c>
      <c r="F18" s="144">
        <f>SUM(F10:F17)</f>
        <v>0</v>
      </c>
      <c r="G18" s="621" t="str">
        <f>IF(F18=F8,"",N21)</f>
        <v/>
      </c>
      <c r="H18" s="405"/>
      <c r="I18" s="622"/>
      <c r="J18" s="622"/>
      <c r="K18" s="623"/>
      <c r="L18" s="45"/>
      <c r="M18" s="314"/>
      <c r="N18" s="314" t="s">
        <v>158</v>
      </c>
      <c r="O18" s="318">
        <f>'TAB 3 Project Cost'!U31</f>
        <v>0</v>
      </c>
      <c r="P18" s="319">
        <f>ROUNDUP(O18,-5)</f>
        <v>0</v>
      </c>
      <c r="Q18" s="316"/>
      <c r="R18" s="302" t="s">
        <v>405</v>
      </c>
      <c r="S18" s="6">
        <v>0.15</v>
      </c>
    </row>
    <row r="19" spans="1:19" ht="27.6" customHeight="1" thickBot="1" x14ac:dyDescent="0.35">
      <c r="A19" s="265"/>
      <c r="B19" s="949" t="str">
        <f>IF(E18=E8,"",N26)</f>
        <v/>
      </c>
      <c r="C19" s="950"/>
      <c r="D19" s="950"/>
      <c r="E19" s="950"/>
      <c r="F19" s="624"/>
      <c r="G19" s="625"/>
      <c r="H19" s="45"/>
      <c r="I19" s="626"/>
      <c r="J19" s="626"/>
      <c r="K19" s="626"/>
      <c r="L19" s="45"/>
      <c r="M19" s="314"/>
      <c r="N19" s="314" t="s">
        <v>160</v>
      </c>
      <c r="O19" s="318"/>
      <c r="P19" s="319">
        <f>F8-P20-P18</f>
        <v>0</v>
      </c>
      <c r="Q19" s="316"/>
      <c r="R19" s="302" t="s">
        <v>491</v>
      </c>
      <c r="S19" s="302">
        <v>0.3</v>
      </c>
    </row>
    <row r="20" spans="1:19" ht="18.75" customHeight="1" thickBot="1" x14ac:dyDescent="0.35">
      <c r="A20" s="265"/>
      <c r="B20" s="627" t="s">
        <v>419</v>
      </c>
      <c r="C20" s="558"/>
      <c r="D20" s="558"/>
      <c r="E20" s="558"/>
      <c r="F20" s="598"/>
      <c r="G20" s="558"/>
      <c r="H20" s="558"/>
      <c r="I20" s="558"/>
      <c r="J20" s="558"/>
      <c r="K20" s="559"/>
      <c r="L20" s="45"/>
      <c r="M20" s="314"/>
      <c r="N20" s="314" t="s">
        <v>159</v>
      </c>
      <c r="O20" s="317">
        <f>'TAB 3 Project Cost'!G24+'TAB 3 Project Cost'!G25+'TAB 3 Project Cost'!G53+'TAB 3 Project Cost'!G54</f>
        <v>0</v>
      </c>
      <c r="P20" s="319">
        <f>ROUNDUP(O20,-5)</f>
        <v>0</v>
      </c>
      <c r="Q20" s="316"/>
      <c r="R20" s="302" t="s">
        <v>492</v>
      </c>
      <c r="S20" s="302">
        <v>1</v>
      </c>
    </row>
    <row r="21" spans="1:19" ht="15.75" customHeight="1" x14ac:dyDescent="0.3">
      <c r="A21" s="265"/>
      <c r="B21" s="929" t="s">
        <v>11096</v>
      </c>
      <c r="C21" s="954"/>
      <c r="D21" s="954"/>
      <c r="E21" s="954"/>
      <c r="F21" s="954"/>
      <c r="G21" s="954"/>
      <c r="H21" s="954"/>
      <c r="I21" s="954"/>
      <c r="J21" s="954"/>
      <c r="K21" s="955"/>
      <c r="L21" s="45"/>
      <c r="M21" s="314"/>
      <c r="N21" s="332" t="s">
        <v>417</v>
      </c>
      <c r="O21" s="314"/>
      <c r="P21" s="314"/>
      <c r="Q21" s="316"/>
      <c r="R21" s="302" t="s">
        <v>493</v>
      </c>
      <c r="S21" s="302">
        <v>1</v>
      </c>
    </row>
    <row r="22" spans="1:19" ht="15.75" customHeight="1" x14ac:dyDescent="0.3">
      <c r="A22" s="265"/>
      <c r="B22" s="929" t="s">
        <v>11097</v>
      </c>
      <c r="C22" s="954"/>
      <c r="D22" s="954"/>
      <c r="E22" s="954"/>
      <c r="F22" s="954"/>
      <c r="G22" s="954"/>
      <c r="H22" s="954"/>
      <c r="I22" s="954"/>
      <c r="J22" s="954"/>
      <c r="K22" s="955"/>
      <c r="L22" s="45"/>
      <c r="M22" s="314"/>
      <c r="N22" s="314" t="s">
        <v>161</v>
      </c>
      <c r="O22" s="500"/>
      <c r="P22" s="314"/>
      <c r="Q22" s="316"/>
      <c r="R22" s="302" t="s">
        <v>495</v>
      </c>
      <c r="S22" s="302">
        <v>1</v>
      </c>
    </row>
    <row r="23" spans="1:19" ht="5.25" customHeight="1" x14ac:dyDescent="0.3">
      <c r="A23" s="265"/>
      <c r="B23" s="929"/>
      <c r="C23" s="954"/>
      <c r="D23" s="954"/>
      <c r="E23" s="954"/>
      <c r="F23" s="954"/>
      <c r="G23" s="954"/>
      <c r="H23" s="954"/>
      <c r="I23" s="954"/>
      <c r="J23" s="954"/>
      <c r="K23" s="955"/>
      <c r="L23" s="45"/>
      <c r="M23" s="314"/>
      <c r="N23" s="314" t="s">
        <v>162</v>
      </c>
      <c r="O23" s="314"/>
      <c r="P23" s="314"/>
      <c r="Q23" s="316"/>
      <c r="R23" s="302" t="s">
        <v>496</v>
      </c>
      <c r="S23" s="302">
        <v>0.15</v>
      </c>
    </row>
    <row r="24" spans="1:19" ht="3.75" customHeight="1" thickBot="1" x14ac:dyDescent="0.35">
      <c r="A24" s="265"/>
      <c r="B24" s="962"/>
      <c r="C24" s="963"/>
      <c r="D24" s="963"/>
      <c r="E24" s="963"/>
      <c r="F24" s="963"/>
      <c r="G24" s="963"/>
      <c r="H24" s="963"/>
      <c r="I24" s="963"/>
      <c r="J24" s="963"/>
      <c r="K24" s="964"/>
      <c r="L24" s="45"/>
      <c r="M24" s="314"/>
      <c r="N24" s="314" t="s">
        <v>226</v>
      </c>
      <c r="O24" s="314"/>
      <c r="P24" s="314"/>
      <c r="Q24" s="316"/>
      <c r="R24" s="302" t="s">
        <v>497</v>
      </c>
      <c r="S24" s="302">
        <v>0.15</v>
      </c>
    </row>
    <row r="25" spans="1:19" ht="36.75" customHeight="1" thickBot="1" x14ac:dyDescent="0.35">
      <c r="A25" s="265"/>
      <c r="B25" s="993" t="str">
        <f>IF(D2=N22,N25,IF(D2=N23,O25,IF(D2=N24,P25,"")))</f>
        <v/>
      </c>
      <c r="C25" s="994"/>
      <c r="D25" s="994"/>
      <c r="E25" s="995"/>
      <c r="F25" s="628" t="str">
        <f>IF(F2="","",F2)</f>
        <v/>
      </c>
      <c r="G25" s="982" t="str">
        <f>IF(D2=N22,N28,IF(D2=N23,O28,IF(D2=N24,P28,"")))</f>
        <v/>
      </c>
      <c r="H25" s="983"/>
      <c r="I25" s="674" t="str">
        <f>IF('TAB 1 Project ID &amp; Exec Summary'!J22="","",'TAB 1 Project ID &amp; Exec Summary'!J22)</f>
        <v/>
      </c>
      <c r="J25" s="17"/>
      <c r="K25" s="17"/>
      <c r="L25" s="45"/>
      <c r="M25" s="314"/>
      <c r="N25" s="329" t="s">
        <v>484</v>
      </c>
      <c r="O25" s="329" t="s">
        <v>483</v>
      </c>
      <c r="P25" s="329" t="s">
        <v>485</v>
      </c>
      <c r="R25" s="179"/>
    </row>
    <row r="26" spans="1:19" ht="14.25" customHeight="1" thickBot="1" x14ac:dyDescent="0.35">
      <c r="A26" s="265"/>
      <c r="B26" s="5"/>
      <c r="C26" s="629"/>
      <c r="D26" s="629"/>
      <c r="E26" s="630"/>
      <c r="F26" s="631"/>
      <c r="G26" s="17"/>
      <c r="H26" s="17"/>
      <c r="I26" s="17"/>
      <c r="J26" s="17"/>
      <c r="K26" s="17"/>
      <c r="L26" s="45"/>
      <c r="M26" s="316"/>
      <c r="N26" s="332" t="s">
        <v>423</v>
      </c>
      <c r="O26" s="316"/>
      <c r="P26" s="316"/>
      <c r="R26" s="179"/>
    </row>
    <row r="27" spans="1:19" ht="23.25" customHeight="1" thickBot="1" x14ac:dyDescent="0.35">
      <c r="A27" s="265"/>
      <c r="B27" s="939" t="str">
        <f>IF(F27&lt;&gt;"","Total Non-GO Project Funds","")</f>
        <v/>
      </c>
      <c r="C27" s="940"/>
      <c r="D27" s="940"/>
      <c r="E27" s="941"/>
      <c r="F27" s="144" t="str">
        <f>IF(SUM(F11:F17)&gt;0,SUM(F11:F17),"")</f>
        <v/>
      </c>
      <c r="G27" s="671" t="str">
        <f>IF(F25="","","Project Type and GO Funding Error Messages")</f>
        <v/>
      </c>
      <c r="H27" s="17"/>
      <c r="I27" s="17"/>
      <c r="J27" s="17"/>
      <c r="K27" s="17"/>
      <c r="L27" s="45"/>
      <c r="M27" s="316"/>
      <c r="N27" s="323">
        <f>IF(F27="",0,F27)</f>
        <v>0</v>
      </c>
      <c r="O27" s="323" t="str">
        <f>IF(N28="",0,N28)</f>
        <v>FY of GO Bond Const. Funding</v>
      </c>
      <c r="P27" s="324" t="e">
        <f>N27+O27</f>
        <v>#VALUE!</v>
      </c>
      <c r="Q27" s="316">
        <f>COUNT(N25:P25)</f>
        <v>0</v>
      </c>
      <c r="R27" s="179"/>
    </row>
    <row r="28" spans="1:19" ht="21" customHeight="1" thickBot="1" x14ac:dyDescent="0.35">
      <c r="A28" s="265"/>
      <c r="B28" s="956" t="str">
        <f>IF(SUM(F11:F17)=0,"","Availability of Non-GO funds by project phase")</f>
        <v/>
      </c>
      <c r="C28" s="975"/>
      <c r="D28" s="965" t="str">
        <f>IF(F$27="","",N18)</f>
        <v/>
      </c>
      <c r="E28" s="966"/>
      <c r="F28" s="158"/>
      <c r="G28" s="672" t="str">
        <f>IF(I4=D2,"",IF(I4="","",IF(D2&lt;&gt;I4,S28,"")))</f>
        <v/>
      </c>
      <c r="H28" s="275"/>
      <c r="I28" s="492"/>
      <c r="J28" s="455"/>
      <c r="K28" s="455"/>
      <c r="L28" s="45"/>
      <c r="M28" s="316"/>
      <c r="N28" s="301" t="s">
        <v>477</v>
      </c>
      <c r="O28" s="301" t="s">
        <v>478</v>
      </c>
      <c r="P28" s="301" t="s">
        <v>471</v>
      </c>
      <c r="Q28" s="302"/>
      <c r="S28" s="302" t="s">
        <v>11221</v>
      </c>
    </row>
    <row r="29" spans="1:19" ht="20.25" customHeight="1" thickBot="1" x14ac:dyDescent="0.35">
      <c r="A29" s="265"/>
      <c r="B29" s="976"/>
      <c r="C29" s="977"/>
      <c r="D29" s="965" t="str">
        <f>IF(F$27="","",N19)</f>
        <v/>
      </c>
      <c r="E29" s="966"/>
      <c r="F29" s="158"/>
      <c r="G29" s="672" t="str">
        <f>IF(F28&gt;P18,S29,IF(F29&gt;P19,S29,IF(F30&gt;P20,S29,"")))</f>
        <v/>
      </c>
      <c r="H29" s="275"/>
      <c r="I29" s="492"/>
      <c r="J29" s="455"/>
      <c r="K29" s="455"/>
      <c r="L29" s="45"/>
      <c r="M29" s="302"/>
      <c r="N29" s="302"/>
      <c r="O29" s="302"/>
      <c r="P29" s="302"/>
      <c r="Q29" s="302"/>
      <c r="S29" s="6" t="s">
        <v>11093</v>
      </c>
    </row>
    <row r="30" spans="1:19" ht="21.6" customHeight="1" thickBot="1" x14ac:dyDescent="0.35">
      <c r="A30" s="265"/>
      <c r="B30" s="978"/>
      <c r="C30" s="979"/>
      <c r="D30" s="965" t="str">
        <f>IF(F$27="","",N20)</f>
        <v/>
      </c>
      <c r="E30" s="966"/>
      <c r="F30" s="158"/>
      <c r="G30" s="490"/>
      <c r="H30" s="275"/>
      <c r="I30" s="492"/>
      <c r="J30" s="455"/>
      <c r="K30" s="455"/>
      <c r="L30" s="45"/>
      <c r="M30" s="302"/>
      <c r="N30" t="s">
        <v>11220</v>
      </c>
      <c r="Q30" s="302"/>
    </row>
    <row r="31" spans="1:19" ht="24" customHeight="1" thickBot="1" x14ac:dyDescent="0.35">
      <c r="A31" s="265"/>
      <c r="B31" s="942" t="str">
        <f>IF(F31="","",IF(F31=F27,"",N31))</f>
        <v/>
      </c>
      <c r="C31" s="943"/>
      <c r="D31" s="944" t="str">
        <f>IF(F27="","","Total Avail Non-GO")</f>
        <v/>
      </c>
      <c r="E31" s="945"/>
      <c r="F31" s="144" t="str">
        <f>IF(SUM(F28:F30)=0,"",SUM(F28:F30))</f>
        <v/>
      </c>
      <c r="G31" s="632"/>
      <c r="H31" s="275"/>
      <c r="I31" s="980"/>
      <c r="J31" s="981"/>
      <c r="K31" s="981"/>
      <c r="L31" s="954"/>
      <c r="M31" s="302"/>
      <c r="N31" s="302" t="s">
        <v>516</v>
      </c>
      <c r="O31" s="302"/>
      <c r="P31" s="302"/>
      <c r="Q31" s="302"/>
    </row>
    <row r="32" spans="1:19" ht="17.25" customHeight="1" thickBot="1" x14ac:dyDescent="0.35">
      <c r="A32" s="265"/>
      <c r="B32" s="633"/>
      <c r="C32" s="634"/>
      <c r="D32" s="635"/>
      <c r="E32" s="635"/>
      <c r="F32" s="401"/>
      <c r="G32" s="632"/>
      <c r="H32" s="275"/>
      <c r="I32" s="470"/>
      <c r="J32" s="636"/>
      <c r="K32" s="636"/>
      <c r="L32" s="57"/>
      <c r="M32" s="302"/>
      <c r="N32" s="302"/>
      <c r="O32" s="302"/>
      <c r="P32" s="302"/>
      <c r="Q32" s="302"/>
    </row>
    <row r="33" spans="1:17" ht="24" customHeight="1" thickBot="1" x14ac:dyDescent="0.35">
      <c r="A33" s="265"/>
      <c r="B33" s="956" t="str">
        <f>IF(D2=N22,"Normative Large Cap 3 year GO Funding plan (for projects with no previous GO funding)","")</f>
        <v/>
      </c>
      <c r="C33" s="957"/>
      <c r="D33" s="637" t="str">
        <f>IF(D2=N22,"FY","")</f>
        <v/>
      </c>
      <c r="E33" s="638" t="str">
        <f>IF(E34="","",E34-1)</f>
        <v/>
      </c>
      <c r="F33" s="144" t="str">
        <f>IF('TAB 1 Project ID &amp; Exec Summary'!$I$18="Yes","", IF($D$2&lt;&gt;$N$22,"",IF($F$27="",P18,P18-F28)))</f>
        <v/>
      </c>
      <c r="H33" s="275"/>
      <c r="I33" s="470"/>
      <c r="J33" s="636"/>
      <c r="K33" s="636"/>
      <c r="L33" s="57"/>
      <c r="M33" s="302"/>
      <c r="N33" s="302"/>
      <c r="O33" s="302"/>
      <c r="P33" s="302"/>
      <c r="Q33" s="302"/>
    </row>
    <row r="34" spans="1:17" ht="24" customHeight="1" thickBot="1" x14ac:dyDescent="0.35">
      <c r="A34" s="265"/>
      <c r="B34" s="958"/>
      <c r="C34" s="959"/>
      <c r="D34" s="639" t="str">
        <f>IF(D2=N22,"FY","")</f>
        <v/>
      </c>
      <c r="E34" s="640" t="str">
        <f>IF(D2&lt;&gt;N22,"",IF(I25=N11,M11,IF(I25=N13,M13,IF(I25=N14,M14,IF(I25=N15,M15,IF(I25=N16,M16,""))))))</f>
        <v/>
      </c>
      <c r="F34" s="144" t="str">
        <f>IF('TAB 1 Project ID &amp; Exec Summary'!$I$18="Yes","", IF($D$2&lt;&gt;$N$22,"",IF($F$27="",P19,P19-F29)))</f>
        <v/>
      </c>
      <c r="G34" s="632"/>
      <c r="H34" s="275"/>
      <c r="I34" s="470"/>
      <c r="J34" s="636"/>
      <c r="K34" s="636"/>
      <c r="L34" s="57"/>
      <c r="M34" s="302"/>
      <c r="N34" s="302"/>
      <c r="O34" s="302"/>
      <c r="P34" s="302"/>
      <c r="Q34" s="302"/>
    </row>
    <row r="35" spans="1:17" ht="24" customHeight="1" thickBot="1" x14ac:dyDescent="0.35">
      <c r="A35" s="265"/>
      <c r="B35" s="960"/>
      <c r="C35" s="961"/>
      <c r="D35" s="641" t="str">
        <f>IF(D2=N22,"FY","")</f>
        <v/>
      </c>
      <c r="E35" s="642" t="str">
        <f>IF(E34="","",E34+1)</f>
        <v/>
      </c>
      <c r="F35" s="144" t="str">
        <f>IF('TAB 1 Project ID &amp; Exec Summary'!$I$18="Yes","", IF($D$2&lt;&gt;$N$22,"",IF($F$27="",P20,P20-F30)))</f>
        <v/>
      </c>
      <c r="G35" s="632"/>
      <c r="H35" s="275"/>
      <c r="I35" s="470"/>
      <c r="J35" s="636"/>
      <c r="K35" s="636"/>
      <c r="L35" s="57"/>
      <c r="M35" s="302"/>
      <c r="N35" s="302"/>
      <c r="O35" s="302"/>
      <c r="P35" s="302"/>
      <c r="Q35" s="302"/>
    </row>
    <row r="36" spans="1:17" ht="21.75" customHeight="1" thickBot="1" x14ac:dyDescent="0.35">
      <c r="A36" s="265"/>
      <c r="B36" s="643"/>
      <c r="C36" s="644"/>
      <c r="D36" s="645"/>
      <c r="E36" s="339"/>
      <c r="F36" s="646"/>
      <c r="G36" s="647"/>
      <c r="H36" s="648"/>
      <c r="I36" s="45"/>
      <c r="J36" s="17"/>
      <c r="K36" s="17"/>
      <c r="L36" s="45"/>
      <c r="M36" s="302"/>
      <c r="Q36" s="302"/>
    </row>
    <row r="37" spans="1:17" ht="21.75" customHeight="1" x14ac:dyDescent="0.2">
      <c r="A37" s="45"/>
      <c r="B37" s="399" t="s">
        <v>235</v>
      </c>
      <c r="C37" s="357"/>
      <c r="D37" s="400"/>
      <c r="E37" s="379"/>
      <c r="F37" s="358"/>
      <c r="G37" s="401"/>
      <c r="H37" s="401"/>
      <c r="I37" s="400"/>
      <c r="J37" s="400"/>
      <c r="K37" s="402"/>
      <c r="L37" s="45"/>
      <c r="M37" s="302"/>
      <c r="N37" s="302"/>
      <c r="O37" s="302"/>
      <c r="P37" s="302"/>
      <c r="Q37" s="302"/>
    </row>
    <row r="38" spans="1:17" ht="16.149999999999999" customHeight="1" thickBot="1" x14ac:dyDescent="0.25">
      <c r="A38" s="45"/>
      <c r="B38" s="403"/>
      <c r="C38" s="649" t="s">
        <v>233</v>
      </c>
      <c r="D38" s="405"/>
      <c r="E38" s="267"/>
      <c r="F38" s="406"/>
      <c r="G38" s="407"/>
      <c r="H38" s="407"/>
      <c r="I38" s="405"/>
      <c r="J38" s="405"/>
      <c r="K38" s="408"/>
      <c r="L38" s="45"/>
      <c r="M38" s="302"/>
      <c r="N38" s="302"/>
      <c r="O38" s="302"/>
      <c r="P38" s="302"/>
      <c r="Q38" s="302"/>
    </row>
    <row r="39" spans="1:17" ht="108.75" customHeight="1" thickBot="1" x14ac:dyDescent="0.25">
      <c r="A39" s="45"/>
      <c r="B39" s="810"/>
      <c r="C39" s="811"/>
      <c r="D39" s="811"/>
      <c r="E39" s="811"/>
      <c r="F39" s="811"/>
      <c r="G39" s="811"/>
      <c r="H39" s="811"/>
      <c r="I39" s="811"/>
      <c r="J39" s="811"/>
      <c r="K39" s="812"/>
      <c r="L39" s="17"/>
      <c r="M39" s="302"/>
      <c r="N39" s="302"/>
      <c r="O39" s="302"/>
      <c r="P39" s="302"/>
      <c r="Q39" s="302"/>
    </row>
    <row r="40" spans="1:17" x14ac:dyDescent="0.2">
      <c r="A40" s="17"/>
      <c r="B40" s="17"/>
      <c r="C40" s="17"/>
      <c r="D40" s="17"/>
      <c r="E40" s="17"/>
      <c r="F40" s="17"/>
      <c r="G40" s="17"/>
      <c r="H40" s="17"/>
      <c r="I40" s="17"/>
      <c r="J40" s="17"/>
      <c r="K40" s="17"/>
      <c r="L40" s="17"/>
      <c r="M40" s="302"/>
      <c r="N40" s="302"/>
      <c r="O40" s="302"/>
      <c r="P40" s="302"/>
      <c r="Q40" s="302"/>
    </row>
    <row r="41" spans="1:17" ht="13.5" thickBot="1" x14ac:dyDescent="0.25">
      <c r="A41" s="5"/>
      <c r="B41" s="5"/>
      <c r="C41" s="5"/>
      <c r="D41" s="5"/>
      <c r="E41" s="5"/>
      <c r="F41" s="5"/>
      <c r="G41" s="5"/>
      <c r="H41" s="5"/>
      <c r="I41" s="5"/>
      <c r="J41" s="5"/>
      <c r="K41" s="5"/>
      <c r="L41" s="5"/>
    </row>
    <row r="42" spans="1:17" ht="13.5" thickBot="1" x14ac:dyDescent="0.25">
      <c r="A42" s="5"/>
      <c r="B42" s="967" t="str">
        <f>IF(D2=N24,"PCBS Values not valid (Non-GO Bond project)","OPB PBCS Total Project Cost Entry Calculation (System Office Use)")</f>
        <v>OPB PBCS Total Project Cost Entry Calculation (System Office Use)</v>
      </c>
      <c r="C42" s="968"/>
      <c r="D42" s="650" t="str">
        <f>IF($F$10&gt;0,"Planning/Prog.","")</f>
        <v/>
      </c>
      <c r="E42" s="651"/>
      <c r="F42" s="652">
        <f t="shared" ref="F42:F48" si="0">P42</f>
        <v>0</v>
      </c>
      <c r="G42" s="5"/>
      <c r="H42" s="5"/>
      <c r="I42" s="5"/>
      <c r="J42" s="5"/>
      <c r="K42" s="5"/>
      <c r="L42" s="5"/>
      <c r="N42" s="302" t="s">
        <v>409</v>
      </c>
      <c r="O42" s="321">
        <f>'TAB 3 Project Cost'!G19+'TAB 3 Project Cost'!G48</f>
        <v>0</v>
      </c>
      <c r="P42" s="319">
        <f>ROUNDUP(O42,-3)</f>
        <v>0</v>
      </c>
    </row>
    <row r="43" spans="1:17" ht="13.5" thickTop="1" x14ac:dyDescent="0.2">
      <c r="A43" s="5"/>
      <c r="B43" s="969"/>
      <c r="C43" s="970"/>
      <c r="D43" s="653" t="str">
        <f>IF($F$10&gt;0,"Prop. Acquisition","")</f>
        <v/>
      </c>
      <c r="E43" s="654"/>
      <c r="F43" s="655">
        <f t="shared" si="0"/>
        <v>0</v>
      </c>
      <c r="G43" s="5"/>
      <c r="H43" s="5"/>
      <c r="I43" s="5"/>
      <c r="J43" s="5"/>
      <c r="K43" s="5"/>
      <c r="L43" s="5"/>
      <c r="N43" s="302" t="s">
        <v>410</v>
      </c>
      <c r="O43" s="321">
        <f>'TAB 3 Project Cost'!G90</f>
        <v>0</v>
      </c>
      <c r="P43" s="319">
        <f>ROUNDUP(O43,-3)</f>
        <v>0</v>
      </c>
    </row>
    <row r="44" spans="1:17" x14ac:dyDescent="0.2">
      <c r="A44" s="5"/>
      <c r="B44" s="969"/>
      <c r="C44" s="970"/>
      <c r="D44" s="656" t="str">
        <f>IF($F$10&gt;0,"Design","")</f>
        <v/>
      </c>
      <c r="E44" s="657"/>
      <c r="F44" s="658">
        <f t="shared" si="0"/>
        <v>0</v>
      </c>
      <c r="G44" s="5"/>
      <c r="H44" s="5"/>
      <c r="I44" s="5"/>
      <c r="J44" s="5"/>
      <c r="K44" s="5"/>
      <c r="L44" s="5"/>
      <c r="N44" s="302" t="s">
        <v>158</v>
      </c>
      <c r="O44" s="322">
        <f>O18</f>
        <v>0</v>
      </c>
      <c r="P44" s="319">
        <f>ROUNDUP(O44,-3)</f>
        <v>0</v>
      </c>
    </row>
    <row r="45" spans="1:17" x14ac:dyDescent="0.2">
      <c r="A45" s="5"/>
      <c r="B45" s="969"/>
      <c r="C45" s="970"/>
      <c r="D45" s="659" t="str">
        <f>IF($F$10&gt;0,"Construction","")</f>
        <v/>
      </c>
      <c r="E45" s="660"/>
      <c r="F45" s="661">
        <f t="shared" si="0"/>
        <v>0</v>
      </c>
      <c r="G45" s="5"/>
      <c r="H45" s="5"/>
      <c r="I45" s="5"/>
      <c r="J45" s="5"/>
      <c r="K45" s="5"/>
      <c r="L45" s="5"/>
      <c r="N45" s="302" t="s">
        <v>171</v>
      </c>
      <c r="O45" s="321">
        <f>F8-O43-O44-O46</f>
        <v>0</v>
      </c>
      <c r="P45" s="320">
        <f>F8-P46-P44-P43</f>
        <v>0</v>
      </c>
    </row>
    <row r="46" spans="1:17" ht="13.5" thickBot="1" x14ac:dyDescent="0.25">
      <c r="A46" s="5"/>
      <c r="B46" s="969"/>
      <c r="C46" s="970"/>
      <c r="D46" s="662" t="str">
        <f>IF($F$10&gt;0,"Loose Equipment","")</f>
        <v/>
      </c>
      <c r="E46" s="663"/>
      <c r="F46" s="664">
        <f t="shared" si="0"/>
        <v>0</v>
      </c>
      <c r="G46" s="5"/>
      <c r="H46" s="5"/>
      <c r="I46" s="5"/>
      <c r="J46" s="5"/>
      <c r="K46" s="5"/>
      <c r="L46" s="5"/>
      <c r="N46" s="302" t="s">
        <v>172</v>
      </c>
      <c r="O46" s="321">
        <f>O20</f>
        <v>0</v>
      </c>
      <c r="P46" s="319">
        <f>ROUNDUP(O46,-3)</f>
        <v>0</v>
      </c>
    </row>
    <row r="47" spans="1:17" ht="14.25" thickTop="1" thickBot="1" x14ac:dyDescent="0.25">
      <c r="A47" s="5"/>
      <c r="B47" s="971"/>
      <c r="C47" s="972"/>
      <c r="D47" s="665" t="s">
        <v>421</v>
      </c>
      <c r="E47" s="666"/>
      <c r="F47" s="667">
        <f t="shared" si="0"/>
        <v>0</v>
      </c>
      <c r="G47" s="5"/>
      <c r="H47" s="5"/>
      <c r="I47" s="5"/>
      <c r="J47" s="5"/>
      <c r="K47" s="5"/>
      <c r="L47" s="5"/>
      <c r="N47" s="302"/>
      <c r="O47" s="321"/>
      <c r="P47" s="319">
        <f>SUM(P43:P46)</f>
        <v>0</v>
      </c>
    </row>
    <row r="48" spans="1:17" ht="13.5" thickBot="1" x14ac:dyDescent="0.25">
      <c r="A48" s="5"/>
      <c r="B48" s="973"/>
      <c r="C48" s="974"/>
      <c r="D48" s="668" t="s">
        <v>422</v>
      </c>
      <c r="E48" s="669"/>
      <c r="F48" s="670">
        <f t="shared" si="0"/>
        <v>0</v>
      </c>
      <c r="G48" s="5"/>
      <c r="H48" s="5"/>
      <c r="I48" s="5"/>
      <c r="J48" s="5"/>
      <c r="K48" s="5"/>
      <c r="L48" s="5"/>
      <c r="N48" s="302"/>
      <c r="O48" s="321"/>
      <c r="P48" s="319">
        <f>SUM(P42:P46)</f>
        <v>0</v>
      </c>
    </row>
  </sheetData>
  <sheetProtection algorithmName="SHA-512" hashValue="go+mvgNtyxcVePlqai1jFWLWKr/PJAT60Sv1aecAoQYYbYGbvEJVxYGfsW2kN47gtj6o3ogTn5Av3BCmTqcniw==" saltValue="Iw36arv/2po817Cp1jPMVw==" spinCount="100000" sheet="1" objects="1" scenarios="1"/>
  <mergeCells count="33">
    <mergeCell ref="B42:C48"/>
    <mergeCell ref="B28:C30"/>
    <mergeCell ref="I31:L31"/>
    <mergeCell ref="G25:H25"/>
    <mergeCell ref="G2:K2"/>
    <mergeCell ref="D28:E28"/>
    <mergeCell ref="D30:E30"/>
    <mergeCell ref="G10:K10"/>
    <mergeCell ref="G11:K11"/>
    <mergeCell ref="G13:K13"/>
    <mergeCell ref="G14:K14"/>
    <mergeCell ref="G16:K16"/>
    <mergeCell ref="B25:E25"/>
    <mergeCell ref="D2:E2"/>
    <mergeCell ref="B7:D7"/>
    <mergeCell ref="G9:K9"/>
    <mergeCell ref="B39:K39"/>
    <mergeCell ref="B21:K21"/>
    <mergeCell ref="B33:C35"/>
    <mergeCell ref="B22:K22"/>
    <mergeCell ref="B24:K24"/>
    <mergeCell ref="B23:K23"/>
    <mergeCell ref="D29:E29"/>
    <mergeCell ref="B5:K5"/>
    <mergeCell ref="B6:K6"/>
    <mergeCell ref="B11:B17"/>
    <mergeCell ref="B27:E27"/>
    <mergeCell ref="B31:C31"/>
    <mergeCell ref="D31:E31"/>
    <mergeCell ref="G15:K15"/>
    <mergeCell ref="B19:E19"/>
    <mergeCell ref="G17:K17"/>
    <mergeCell ref="G12:K12"/>
  </mergeCells>
  <dataValidations xWindow="1387" yWindow="933" count="6">
    <dataValidation type="textLength" allowBlank="1" showInputMessage="1" showErrorMessage="1" promptTitle="PROJECT FUNDING NARRATIVE" prompt="Enter text describing any unusual and important project funding aspects not conveyed above. (maximum length 750 characters)" sqref="B39:K39">
      <formula1>0</formula1>
      <formula2>750</formula2>
    </dataValidation>
    <dataValidation type="list" allowBlank="1" showInputMessage="1" showErrorMessage="1" sqref="J29:K30">
      <formula1>$N$11:$N$16</formula1>
    </dataValidation>
    <dataValidation type="whole" allowBlank="1" showInputMessage="1" showErrorMessage="1" error="Non GO Bond Avail for design phase must not exceed cost of phase" sqref="F28">
      <formula1>0</formula1>
      <formula2>P18</formula2>
    </dataValidation>
    <dataValidation type="whole" allowBlank="1" showInputMessage="1" showErrorMessage="1" error="Non GO funds avail. by phase must not exceed cost of phase." sqref="F29">
      <formula1>0</formula1>
      <formula2>P19</formula2>
    </dataValidation>
    <dataValidation type="whole" allowBlank="1" showInputMessage="1" showErrorMessage="1" error="Non GO funds avail by phase must not exceed cost of phase" sqref="F30">
      <formula1>0</formula1>
      <formula2>P20</formula2>
    </dataValidation>
    <dataValidation type="whole" allowBlank="1" showInputMessage="1" showErrorMessage="1" sqref="F10">
      <formula1>0</formula1>
      <formula2>F8</formula2>
    </dataValidation>
  </dataValidations>
  <pageMargins left="0.2" right="0.2" top="0.25" bottom="0.25" header="0.3" footer="0.3"/>
  <pageSetup paperSize="5" scale="77" fitToHeight="0" orientation="portrait" horizontalDpi="300" verticalDpi="300" r:id="rId1"/>
  <headerFooter alignWithMargins="0"/>
  <ignoredErrors>
    <ignoredError sqref="P19" formula="1"/>
    <ignoredError sqref="F27 B2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6"/>
  <sheetViews>
    <sheetView workbookViewId="0">
      <selection activeCell="G2" sqref="G2:I2"/>
    </sheetView>
  </sheetViews>
  <sheetFormatPr defaultColWidth="9.140625" defaultRowHeight="12.75" x14ac:dyDescent="0.2"/>
  <cols>
    <col min="1" max="1" width="2.140625" style="5" customWidth="1"/>
    <col min="2" max="2" width="29" style="5" customWidth="1"/>
    <col min="3" max="3" width="12.42578125" style="5" customWidth="1"/>
    <col min="4" max="4" width="13.140625" style="5" customWidth="1"/>
    <col min="5" max="5" width="6.140625" style="5" customWidth="1"/>
    <col min="6" max="6" width="9.5703125" style="5" customWidth="1"/>
    <col min="7" max="7" width="21.7109375" style="5" customWidth="1"/>
    <col min="8" max="8" width="36.42578125" style="5" customWidth="1"/>
    <col min="9" max="9" width="9.7109375" style="5" customWidth="1"/>
    <col min="10" max="16384" width="9.140625" style="5"/>
  </cols>
  <sheetData>
    <row r="1" spans="1:10" ht="34.5" customHeight="1" thickBot="1" x14ac:dyDescent="0.3">
      <c r="A1" s="38" t="s">
        <v>220</v>
      </c>
      <c r="B1" s="39"/>
      <c r="C1" s="2"/>
      <c r="D1" s="39"/>
      <c r="E1" s="40"/>
      <c r="F1" s="39"/>
      <c r="G1" s="41"/>
      <c r="H1" s="41"/>
      <c r="I1" s="42" t="str">
        <f>'TAB 1 Project ID &amp; Exec Summary'!J1</f>
        <v>USG CAPITAL PLAN -  FY 23-26 PROJECT TEMPLATE</v>
      </c>
    </row>
    <row r="2" spans="1:10" ht="32.25" customHeight="1" thickBot="1" x14ac:dyDescent="0.25">
      <c r="A2" s="17"/>
      <c r="B2" s="17"/>
      <c r="C2" s="691" t="str">
        <f>IF('TAB 1 Project ID &amp; Exec Summary'!$D$5="","",'TAB 1 Project ID &amp; Exec Summary'!$D$5)</f>
        <v/>
      </c>
      <c r="D2" s="692" t="str">
        <f>IF('TAB 1 Project ID &amp; Exec Summary'!D22="","",'TAB 1 Project ID &amp; Exec Summary'!D22)</f>
        <v/>
      </c>
      <c r="E2" s="996" t="str">
        <f>IF('TAB 1 Project ID &amp; Exec Summary'!$L$13="","",'TAB 1 Project ID &amp; Exec Summary'!$M$11)</f>
        <v/>
      </c>
      <c r="F2" s="1006"/>
      <c r="G2" s="1003" t="str">
        <f>IF('TAB 1 Project ID &amp; Exec Summary'!$D$11="","",'TAB 1 Project ID &amp; Exec Summary'!$D$11)</f>
        <v/>
      </c>
      <c r="H2" s="1004"/>
      <c r="I2" s="1005"/>
    </row>
    <row r="3" spans="1:10" ht="21.75" customHeight="1" x14ac:dyDescent="0.2">
      <c r="A3" s="17"/>
      <c r="B3" s="22"/>
      <c r="C3" s="22"/>
      <c r="D3" s="22"/>
      <c r="E3" s="22"/>
      <c r="F3" s="22"/>
      <c r="G3" s="23"/>
      <c r="H3" s="24"/>
      <c r="I3" s="22"/>
    </row>
    <row r="4" spans="1:10" ht="17.25" customHeight="1" x14ac:dyDescent="0.2">
      <c r="A4" s="45"/>
      <c r="B4" s="30" t="s">
        <v>236</v>
      </c>
      <c r="C4" s="45"/>
      <c r="D4" s="45"/>
      <c r="E4" s="46"/>
      <c r="F4" s="47"/>
      <c r="G4" s="47"/>
      <c r="H4" s="47"/>
      <c r="I4" s="47"/>
      <c r="J4" s="15"/>
    </row>
    <row r="5" spans="1:10" ht="26.25" customHeight="1" thickBot="1" x14ac:dyDescent="0.25">
      <c r="A5" s="45"/>
      <c r="B5" s="168" t="s">
        <v>358</v>
      </c>
      <c r="C5" s="48"/>
      <c r="D5" s="48"/>
      <c r="E5" s="49"/>
      <c r="F5" s="49"/>
      <c r="G5" s="47"/>
      <c r="H5" s="47"/>
      <c r="I5" s="47"/>
      <c r="J5" s="15"/>
    </row>
    <row r="6" spans="1:10" ht="180" customHeight="1" thickBot="1" x14ac:dyDescent="0.25">
      <c r="A6" s="13"/>
      <c r="B6" s="911"/>
      <c r="C6" s="912"/>
      <c r="D6" s="912"/>
      <c r="E6" s="912"/>
      <c r="F6" s="912"/>
      <c r="G6" s="912"/>
      <c r="H6" s="912"/>
      <c r="I6" s="913"/>
      <c r="J6" s="16"/>
    </row>
    <row r="7" spans="1:10" ht="21" customHeight="1" x14ac:dyDescent="0.2">
      <c r="A7" s="17"/>
      <c r="B7" s="22"/>
      <c r="C7" s="22"/>
      <c r="D7" s="22"/>
      <c r="E7" s="22"/>
      <c r="F7" s="22"/>
      <c r="G7" s="23"/>
      <c r="H7" s="24"/>
      <c r="I7" s="22"/>
    </row>
    <row r="8" spans="1:10" ht="21" customHeight="1" x14ac:dyDescent="0.2">
      <c r="A8" s="17"/>
      <c r="B8" s="30" t="s">
        <v>11133</v>
      </c>
      <c r="C8" s="22"/>
      <c r="D8" s="21"/>
      <c r="E8" s="22"/>
      <c r="F8" s="22"/>
      <c r="G8" s="23"/>
      <c r="H8" s="24"/>
      <c r="I8" s="22"/>
    </row>
    <row r="9" spans="1:10" ht="20.25" customHeight="1" x14ac:dyDescent="0.2">
      <c r="A9" s="17"/>
      <c r="B9" s="168" t="s">
        <v>357</v>
      </c>
      <c r="C9" s="22"/>
      <c r="D9" s="690"/>
      <c r="E9" s="22"/>
      <c r="F9" s="22"/>
      <c r="G9" s="23"/>
      <c r="H9" s="24"/>
      <c r="I9" s="22"/>
    </row>
    <row r="10" spans="1:10" ht="14.25" customHeight="1" x14ac:dyDescent="0.2">
      <c r="A10" s="17"/>
      <c r="B10" s="169" t="s">
        <v>11134</v>
      </c>
      <c r="C10" s="22"/>
      <c r="D10" s="690"/>
      <c r="E10" s="22"/>
      <c r="F10" s="22"/>
      <c r="G10" s="23"/>
      <c r="H10" s="24"/>
      <c r="I10" s="22"/>
    </row>
    <row r="11" spans="1:10" ht="20.25" customHeight="1" thickBot="1" x14ac:dyDescent="0.25">
      <c r="A11" s="17"/>
      <c r="B11" s="1007" t="s">
        <v>11137</v>
      </c>
      <c r="C11" s="1008"/>
      <c r="D11" s="1008"/>
      <c r="E11" s="1008"/>
      <c r="F11" s="1008"/>
      <c r="G11" s="1008"/>
      <c r="H11" s="1008"/>
      <c r="I11" s="1008"/>
    </row>
    <row r="12" spans="1:10" ht="180" customHeight="1" thickBot="1" x14ac:dyDescent="0.25">
      <c r="B12" s="810"/>
      <c r="C12" s="811"/>
      <c r="D12" s="811"/>
      <c r="E12" s="811"/>
      <c r="F12" s="811"/>
      <c r="G12" s="811"/>
      <c r="H12" s="811"/>
      <c r="I12" s="812"/>
    </row>
    <row r="13" spans="1:10" ht="19.5" customHeight="1" x14ac:dyDescent="0.2">
      <c r="A13" s="17"/>
      <c r="B13" s="17"/>
      <c r="C13" s="17"/>
      <c r="D13" s="17"/>
      <c r="E13" s="17"/>
      <c r="F13" s="17"/>
      <c r="G13" s="17"/>
      <c r="H13" s="17"/>
      <c r="I13" s="17"/>
    </row>
    <row r="14" spans="1:10" ht="20.25" customHeight="1" x14ac:dyDescent="0.2">
      <c r="A14" s="17"/>
      <c r="B14" s="30" t="s">
        <v>11135</v>
      </c>
      <c r="C14" s="22"/>
      <c r="D14" s="14"/>
      <c r="E14" s="22"/>
      <c r="F14" s="22"/>
      <c r="G14" s="23"/>
      <c r="H14" s="20"/>
      <c r="I14" s="17"/>
    </row>
    <row r="15" spans="1:10" ht="20.25" customHeight="1" thickBot="1" x14ac:dyDescent="0.25">
      <c r="A15" s="17"/>
      <c r="B15" s="168" t="s">
        <v>11140</v>
      </c>
      <c r="C15" s="22"/>
      <c r="D15" s="21"/>
      <c r="E15" s="22"/>
      <c r="F15" s="22"/>
      <c r="G15" s="23"/>
      <c r="H15" s="24"/>
      <c r="I15" s="22"/>
    </row>
    <row r="16" spans="1:10" ht="18.75" customHeight="1" thickBot="1" x14ac:dyDescent="0.25">
      <c r="A16" s="17"/>
      <c r="B16" s="171" t="s">
        <v>11136</v>
      </c>
      <c r="C16" s="22"/>
      <c r="D16" s="21"/>
      <c r="E16" s="22"/>
      <c r="F16" s="22"/>
      <c r="G16" s="23"/>
      <c r="H16" s="24"/>
      <c r="I16" s="22"/>
    </row>
    <row r="17" spans="1:9" ht="153.75" customHeight="1" thickBot="1" x14ac:dyDescent="0.25">
      <c r="B17" s="810"/>
      <c r="C17" s="811"/>
      <c r="D17" s="811"/>
      <c r="E17" s="811"/>
      <c r="F17" s="811"/>
      <c r="G17" s="811"/>
      <c r="H17" s="811"/>
      <c r="I17" s="812"/>
    </row>
    <row r="18" spans="1:9" ht="19.5" customHeight="1" x14ac:dyDescent="0.2">
      <c r="A18" s="17"/>
      <c r="B18" s="17"/>
      <c r="C18" s="17"/>
      <c r="D18" s="17"/>
      <c r="E18" s="17"/>
      <c r="F18" s="17"/>
      <c r="G18" s="17"/>
      <c r="H18" s="17"/>
      <c r="I18" s="17"/>
    </row>
    <row r="19" spans="1:9" ht="18" x14ac:dyDescent="0.2">
      <c r="A19" s="17"/>
      <c r="B19" s="30" t="s">
        <v>11141</v>
      </c>
      <c r="C19" s="22"/>
      <c r="E19" s="17"/>
      <c r="F19" s="17"/>
      <c r="G19" s="19"/>
      <c r="H19" s="20"/>
      <c r="I19" s="17"/>
    </row>
    <row r="20" spans="1:9" ht="18.75" customHeight="1" x14ac:dyDescent="0.2">
      <c r="A20" s="17"/>
      <c r="B20" s="170" t="s">
        <v>11142</v>
      </c>
      <c r="C20" s="22"/>
      <c r="D20" s="21"/>
      <c r="E20" s="22"/>
      <c r="F20" s="22"/>
      <c r="G20" s="23"/>
      <c r="H20" s="24"/>
      <c r="I20" s="22"/>
    </row>
    <row r="21" spans="1:9" ht="21.75" customHeight="1" thickBot="1" x14ac:dyDescent="0.25">
      <c r="A21" s="17"/>
      <c r="B21" s="169" t="s">
        <v>11143</v>
      </c>
      <c r="C21" s="22"/>
      <c r="D21" s="21"/>
      <c r="E21" s="22"/>
      <c r="F21" s="22"/>
      <c r="G21" s="23"/>
      <c r="H21" s="24"/>
      <c r="I21" s="22"/>
    </row>
    <row r="22" spans="1:9" ht="152.25" customHeight="1" thickBot="1" x14ac:dyDescent="0.25">
      <c r="B22" s="911"/>
      <c r="C22" s="912"/>
      <c r="D22" s="912"/>
      <c r="E22" s="912"/>
      <c r="F22" s="912"/>
      <c r="G22" s="912"/>
      <c r="H22" s="912"/>
      <c r="I22" s="913"/>
    </row>
    <row r="23" spans="1:9" ht="19.5" customHeight="1" x14ac:dyDescent="0.2">
      <c r="A23" s="17"/>
      <c r="B23" s="18"/>
      <c r="C23" s="17"/>
      <c r="D23" s="17"/>
      <c r="E23" s="17"/>
      <c r="F23" s="17"/>
      <c r="G23" s="17"/>
      <c r="H23" s="17"/>
      <c r="I23" s="17"/>
    </row>
    <row r="24" spans="1:9" ht="20.25" customHeight="1" x14ac:dyDescent="0.2">
      <c r="A24" s="17"/>
      <c r="B24" s="30" t="s">
        <v>11139</v>
      </c>
      <c r="C24" s="22"/>
      <c r="D24" s="14"/>
      <c r="E24" s="22"/>
      <c r="F24" s="22"/>
      <c r="G24" s="23"/>
      <c r="H24" s="20"/>
      <c r="I24" s="17"/>
    </row>
    <row r="25" spans="1:9" ht="20.25" customHeight="1" thickBot="1" x14ac:dyDescent="0.25">
      <c r="A25" s="17"/>
      <c r="B25" s="168" t="s">
        <v>11144</v>
      </c>
      <c r="C25" s="22"/>
      <c r="D25" s="21"/>
      <c r="E25" s="22"/>
      <c r="F25" s="22"/>
      <c r="G25" s="23"/>
      <c r="H25" s="24"/>
      <c r="I25" s="22"/>
    </row>
    <row r="26" spans="1:9" ht="153" customHeight="1" thickBot="1" x14ac:dyDescent="0.25">
      <c r="B26" s="810"/>
      <c r="C26" s="811"/>
      <c r="D26" s="811"/>
      <c r="E26" s="811"/>
      <c r="F26" s="811"/>
      <c r="G26" s="811"/>
      <c r="H26" s="811"/>
      <c r="I26" s="812"/>
    </row>
  </sheetData>
  <sheetProtection algorithmName="SHA-512" hashValue="oiuVFtxp+scjx9E35mMSIhmeTfsHyPgjwRcjc9rAIv3ANgUWi7s1Mo9T1Qv6wxzQfvFLMNiyoUW4prVb0AdmqQ==" saltValue="I77qiz+McycJscZeBjBYjw==" spinCount="100000" sheet="1" objects="1" scenarios="1"/>
  <mergeCells count="8">
    <mergeCell ref="G2:I2"/>
    <mergeCell ref="E2:F2"/>
    <mergeCell ref="B12:I12"/>
    <mergeCell ref="B26:I26"/>
    <mergeCell ref="B22:I22"/>
    <mergeCell ref="B6:I6"/>
    <mergeCell ref="B11:I11"/>
    <mergeCell ref="B17:I17"/>
  </mergeCells>
  <dataValidations xWindow="1013" yWindow="333" count="6">
    <dataValidation type="textLength" operator="lessThanOrEqual" allowBlank="1" showInputMessage="1" showErrorMessage="1" promptTitle="PROJECT DESCRIPTION AND SCOPE" prompt="Provide narrative describing the physical characteristics and scope of the project (max. length 1500 characters)" sqref="B12:I12">
      <formula1>1500</formula1>
    </dataValidation>
    <dataValidation type="textLength" operator="lessThanOrEqual" allowBlank="1" showInputMessage="1" showErrorMessage="1" promptTitle="IMPACT AND BENEFITS" prompt="Provide narrative describing the objective impact, benefits, and outcomes of the project (max. length 1500 characters)" sqref="B26:I26">
      <formula1>1500</formula1>
    </dataValidation>
    <dataValidation type="textLength" operator="lessThanOrEqual" allowBlank="1" showInputMessage="1" showErrorMessage="1" promptTitle="URGENCY OF PROJECT" prompt="Provide narrative specifying why this project needs to be implented in the short term as proposed, and what makes the project more essential than other institution and system needs  (max. length 1500 characters)" sqref="B22:I22">
      <formula1>1500</formula1>
    </dataValidation>
    <dataValidation type="textLength" operator="lessThanOrEqual" allowBlank="1" showInputMessage="1" showErrorMessage="1" promptTitle="EXECUTIVE SUMMARY NARRATIVE" prompt="Enter Executive Summary narrative (max. length 1,500 characters)" sqref="B6:I6">
      <formula1>1500</formula1>
    </dataValidation>
    <dataValidation type="textLength" operator="lessThanOrEqual" allowBlank="1" showInputMessage="1" showErrorMessage="1" sqref="J6">
      <formula1>1500</formula1>
    </dataValidation>
    <dataValidation type="textLength" operator="lessThanOrEqual" allowBlank="1" showInputMessage="1" showErrorMessage="1" promptTitle="IMPORTANCE OF PROJECT" prompt="Provide narrative describing the importance of the project in the context of specific institution needs and institution/system goals and objectives (max. length 1500 characters)" sqref="B17:I17">
      <formula1>1500</formula1>
    </dataValidation>
  </dataValidations>
  <pageMargins left="0.2" right="0.2" top="0.25" bottom="0.25" header="0.3" footer="0.3"/>
  <pageSetup paperSize="5" scale="74" fitToHeight="0"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6384" width="9.140625" style="4"/>
  </cols>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4"/>
  <sheetViews>
    <sheetView workbookViewId="0">
      <selection activeCell="A2" sqref="A2"/>
    </sheetView>
  </sheetViews>
  <sheetFormatPr defaultRowHeight="12.75" x14ac:dyDescent="0.2"/>
  <cols>
    <col min="1" max="1" width="32" customWidth="1"/>
    <col min="2" max="2" width="26" customWidth="1"/>
    <col min="3" max="3" width="34.140625" customWidth="1"/>
    <col min="4" max="4" width="29" customWidth="1"/>
    <col min="5" max="5" width="34.5703125" customWidth="1"/>
    <col min="6" max="6" width="25.85546875" customWidth="1"/>
    <col min="7" max="7" width="36.42578125" customWidth="1"/>
    <col min="8" max="8" width="33.28515625" customWidth="1"/>
    <col min="9" max="9" width="36.28515625" customWidth="1"/>
    <col min="10" max="10" width="30" customWidth="1"/>
    <col min="11" max="11" width="26.7109375" customWidth="1"/>
    <col min="12" max="12" width="15.85546875" customWidth="1"/>
    <col min="13" max="13" width="28" customWidth="1"/>
    <col min="14" max="18" width="25.5703125" customWidth="1"/>
    <col min="19" max="19" width="27.42578125" customWidth="1"/>
    <col min="20" max="20" width="21.7109375" customWidth="1"/>
    <col min="21" max="21" width="22.140625" customWidth="1"/>
    <col min="22" max="22" width="24.42578125" customWidth="1"/>
    <col min="23" max="23" width="23.85546875" customWidth="1"/>
    <col min="24" max="24" width="25.140625" customWidth="1"/>
    <col min="25" max="25" width="33.85546875" customWidth="1"/>
    <col min="26" max="26" width="15.5703125" customWidth="1"/>
  </cols>
  <sheetData>
    <row r="1" spans="1:26" x14ac:dyDescent="0.2">
      <c r="A1" s="6" t="s">
        <v>11046</v>
      </c>
      <c r="B1" t="s">
        <v>11047</v>
      </c>
      <c r="C1" t="s">
        <v>11048</v>
      </c>
      <c r="D1" t="s">
        <v>11049</v>
      </c>
      <c r="E1" t="s">
        <v>11050</v>
      </c>
      <c r="F1" t="s">
        <v>11051</v>
      </c>
      <c r="G1" t="s">
        <v>11052</v>
      </c>
      <c r="H1" t="s">
        <v>11053</v>
      </c>
      <c r="I1" t="s">
        <v>11054</v>
      </c>
      <c r="J1" t="s">
        <v>11055</v>
      </c>
      <c r="K1" t="s">
        <v>11056</v>
      </c>
      <c r="L1" t="s">
        <v>11057</v>
      </c>
      <c r="M1" t="s">
        <v>11058</v>
      </c>
      <c r="N1" t="s">
        <v>11059</v>
      </c>
      <c r="O1" t="s">
        <v>11060</v>
      </c>
      <c r="P1" t="s">
        <v>11061</v>
      </c>
      <c r="Q1" t="s">
        <v>11062</v>
      </c>
      <c r="R1" t="s">
        <v>11063</v>
      </c>
      <c r="S1" t="s">
        <v>11064</v>
      </c>
      <c r="T1" t="s">
        <v>11065</v>
      </c>
      <c r="U1" t="s">
        <v>11066</v>
      </c>
      <c r="V1" t="s">
        <v>11067</v>
      </c>
      <c r="W1" t="s">
        <v>11068</v>
      </c>
      <c r="X1" t="s">
        <v>11069</v>
      </c>
      <c r="Y1" t="s">
        <v>11070</v>
      </c>
      <c r="Z1" t="s">
        <v>11071</v>
      </c>
    </row>
    <row r="2" spans="1:26" x14ac:dyDescent="0.2">
      <c r="A2" s="539"/>
      <c r="B2" s="539"/>
      <c r="C2" s="539"/>
      <c r="D2" s="539"/>
      <c r="E2" s="539"/>
      <c r="F2" s="540"/>
      <c r="G2" s="539"/>
      <c r="H2" s="539"/>
      <c r="I2" s="540"/>
      <c r="J2" s="540"/>
      <c r="K2" s="539"/>
      <c r="L2" s="539"/>
      <c r="M2" s="539"/>
      <c r="N2" s="539"/>
      <c r="O2" s="539"/>
      <c r="P2" s="539"/>
      <c r="Q2" s="539"/>
      <c r="R2" s="539"/>
      <c r="S2" s="539"/>
      <c r="T2" s="539"/>
      <c r="U2" s="539"/>
      <c r="V2" s="540"/>
      <c r="W2" s="539"/>
      <c r="X2" s="539"/>
      <c r="Y2" s="539"/>
      <c r="Z2" s="539"/>
    </row>
    <row r="3" spans="1:26" x14ac:dyDescent="0.2">
      <c r="A3" t="s">
        <v>961</v>
      </c>
      <c r="B3" t="s">
        <v>4869</v>
      </c>
      <c r="C3" t="s">
        <v>909</v>
      </c>
      <c r="D3" t="s">
        <v>905</v>
      </c>
      <c r="E3" t="s">
        <v>4869</v>
      </c>
      <c r="F3" t="s">
        <v>5872</v>
      </c>
      <c r="G3" t="s">
        <v>5172</v>
      </c>
      <c r="H3" t="s">
        <v>961</v>
      </c>
      <c r="I3" t="s">
        <v>961</v>
      </c>
      <c r="J3" t="s">
        <v>1003</v>
      </c>
      <c r="K3" t="s">
        <v>2159</v>
      </c>
      <c r="L3" t="s">
        <v>4870</v>
      </c>
      <c r="M3" t="s">
        <v>4869</v>
      </c>
      <c r="N3" t="s">
        <v>909</v>
      </c>
      <c r="O3" t="s">
        <v>889</v>
      </c>
      <c r="P3" t="s">
        <v>4869</v>
      </c>
      <c r="Q3" t="s">
        <v>909</v>
      </c>
      <c r="R3" t="s">
        <v>4869</v>
      </c>
      <c r="S3" t="s">
        <v>6127</v>
      </c>
      <c r="T3" t="s">
        <v>6127</v>
      </c>
      <c r="U3" t="s">
        <v>889</v>
      </c>
      <c r="V3" t="s">
        <v>1318</v>
      </c>
      <c r="W3" t="s">
        <v>1318</v>
      </c>
      <c r="X3" t="s">
        <v>6615</v>
      </c>
      <c r="Y3" t="s">
        <v>4869</v>
      </c>
      <c r="Z3" t="s">
        <v>4869</v>
      </c>
    </row>
    <row r="4" spans="1:26" x14ac:dyDescent="0.2">
      <c r="A4" t="s">
        <v>671</v>
      </c>
      <c r="B4" t="s">
        <v>909</v>
      </c>
      <c r="C4" t="s">
        <v>629</v>
      </c>
      <c r="D4" t="s">
        <v>1553</v>
      </c>
      <c r="E4" t="s">
        <v>909</v>
      </c>
      <c r="F4" t="s">
        <v>6987</v>
      </c>
      <c r="G4" t="s">
        <v>961</v>
      </c>
      <c r="H4" t="s">
        <v>637</v>
      </c>
      <c r="I4" t="s">
        <v>637</v>
      </c>
      <c r="J4" t="s">
        <v>961</v>
      </c>
      <c r="K4" t="s">
        <v>3560</v>
      </c>
      <c r="L4" t="s">
        <v>4900</v>
      </c>
      <c r="M4" t="s">
        <v>909</v>
      </c>
      <c r="N4" t="s">
        <v>629</v>
      </c>
      <c r="O4" t="s">
        <v>1107</v>
      </c>
      <c r="P4" t="s">
        <v>629</v>
      </c>
      <c r="Q4" t="s">
        <v>629</v>
      </c>
      <c r="R4" t="s">
        <v>909</v>
      </c>
      <c r="S4" t="s">
        <v>6258</v>
      </c>
      <c r="T4" t="s">
        <v>6258</v>
      </c>
      <c r="U4" t="s">
        <v>1107</v>
      </c>
      <c r="V4" t="s">
        <v>7215</v>
      </c>
      <c r="W4" t="s">
        <v>1244</v>
      </c>
      <c r="X4" t="s">
        <v>6449</v>
      </c>
      <c r="Y4" t="s">
        <v>909</v>
      </c>
      <c r="Z4" t="s">
        <v>629</v>
      </c>
    </row>
    <row r="5" spans="1:26" x14ac:dyDescent="0.2">
      <c r="A5" t="s">
        <v>1045</v>
      </c>
      <c r="B5" t="s">
        <v>629</v>
      </c>
      <c r="C5" t="s">
        <v>1234</v>
      </c>
      <c r="D5" t="s">
        <v>1507</v>
      </c>
      <c r="E5" t="s">
        <v>629</v>
      </c>
      <c r="F5" t="s">
        <v>6977</v>
      </c>
      <c r="G5" t="s">
        <v>5001</v>
      </c>
      <c r="H5" t="s">
        <v>671</v>
      </c>
      <c r="I5" t="s">
        <v>807</v>
      </c>
      <c r="J5" t="s">
        <v>608</v>
      </c>
      <c r="K5" t="s">
        <v>1792</v>
      </c>
      <c r="L5" t="s">
        <v>4866</v>
      </c>
      <c r="M5" t="s">
        <v>629</v>
      </c>
      <c r="N5" t="s">
        <v>1003</v>
      </c>
      <c r="O5" t="s">
        <v>643</v>
      </c>
      <c r="P5" t="s">
        <v>1234</v>
      </c>
      <c r="Q5" t="s">
        <v>1234</v>
      </c>
      <c r="R5" t="s">
        <v>629</v>
      </c>
      <c r="S5" t="s">
        <v>6146</v>
      </c>
      <c r="T5" t="s">
        <v>5172</v>
      </c>
      <c r="U5" t="s">
        <v>643</v>
      </c>
      <c r="V5" t="s">
        <v>7211</v>
      </c>
      <c r="W5" t="s">
        <v>637</v>
      </c>
      <c r="X5" t="s">
        <v>6543</v>
      </c>
      <c r="Y5" t="s">
        <v>629</v>
      </c>
      <c r="Z5" t="s">
        <v>1234</v>
      </c>
    </row>
    <row r="6" spans="1:26" x14ac:dyDescent="0.2">
      <c r="A6" t="s">
        <v>855</v>
      </c>
      <c r="B6" t="s">
        <v>1234</v>
      </c>
      <c r="C6" t="s">
        <v>1318</v>
      </c>
      <c r="D6" t="s">
        <v>1615</v>
      </c>
      <c r="E6" t="s">
        <v>1234</v>
      </c>
      <c r="F6" t="s">
        <v>6973</v>
      </c>
      <c r="G6" t="s">
        <v>637</v>
      </c>
      <c r="H6" t="s">
        <v>855</v>
      </c>
      <c r="I6" t="s">
        <v>4939</v>
      </c>
      <c r="J6" t="s">
        <v>637</v>
      </c>
      <c r="K6" t="s">
        <v>2010</v>
      </c>
      <c r="L6" t="s">
        <v>4890</v>
      </c>
      <c r="M6" t="s">
        <v>1234</v>
      </c>
      <c r="N6" t="s">
        <v>1023</v>
      </c>
      <c r="O6" t="s">
        <v>811</v>
      </c>
      <c r="P6" t="s">
        <v>1318</v>
      </c>
      <c r="Q6" t="s">
        <v>1318</v>
      </c>
      <c r="R6" t="s">
        <v>1234</v>
      </c>
      <c r="S6" t="s">
        <v>6162</v>
      </c>
      <c r="T6" t="s">
        <v>7099</v>
      </c>
      <c r="U6" t="s">
        <v>811</v>
      </c>
      <c r="V6" t="s">
        <v>7200</v>
      </c>
      <c r="W6" t="s">
        <v>1089</v>
      </c>
      <c r="X6" t="s">
        <v>6517</v>
      </c>
      <c r="Y6" t="s">
        <v>1234</v>
      </c>
      <c r="Z6" t="s">
        <v>1318</v>
      </c>
    </row>
    <row r="7" spans="1:26" x14ac:dyDescent="0.2">
      <c r="A7" t="s">
        <v>1291</v>
      </c>
      <c r="B7" t="s">
        <v>1318</v>
      </c>
      <c r="C7" t="s">
        <v>1003</v>
      </c>
      <c r="D7" t="s">
        <v>1527</v>
      </c>
      <c r="E7" t="s">
        <v>1318</v>
      </c>
      <c r="F7" t="s">
        <v>6969</v>
      </c>
      <c r="G7" t="s">
        <v>807</v>
      </c>
      <c r="H7" t="s">
        <v>1061</v>
      </c>
      <c r="I7" t="s">
        <v>671</v>
      </c>
      <c r="J7" t="s">
        <v>807</v>
      </c>
      <c r="K7" t="s">
        <v>5399</v>
      </c>
      <c r="L7" t="s">
        <v>4857</v>
      </c>
      <c r="M7" t="s">
        <v>1318</v>
      </c>
      <c r="N7" t="s">
        <v>1059</v>
      </c>
      <c r="O7" t="s">
        <v>1071</v>
      </c>
      <c r="P7" t="s">
        <v>1003</v>
      </c>
      <c r="Q7" t="s">
        <v>1003</v>
      </c>
      <c r="R7" t="s">
        <v>1318</v>
      </c>
      <c r="S7" t="s">
        <v>5172</v>
      </c>
      <c r="T7" t="s">
        <v>6111</v>
      </c>
      <c r="U7" t="s">
        <v>1071</v>
      </c>
      <c r="V7" t="s">
        <v>7187</v>
      </c>
      <c r="W7" t="s">
        <v>639</v>
      </c>
      <c r="X7" t="s">
        <v>1264</v>
      </c>
      <c r="Y7" t="s">
        <v>1318</v>
      </c>
      <c r="Z7" t="s">
        <v>1003</v>
      </c>
    </row>
    <row r="8" spans="1:26" x14ac:dyDescent="0.2">
      <c r="A8" t="s">
        <v>4992</v>
      </c>
      <c r="B8" t="s">
        <v>1003</v>
      </c>
      <c r="C8" t="s">
        <v>809</v>
      </c>
      <c r="D8" t="s">
        <v>1407</v>
      </c>
      <c r="E8" t="s">
        <v>1003</v>
      </c>
      <c r="F8" t="s">
        <v>6979</v>
      </c>
      <c r="G8" t="s">
        <v>671</v>
      </c>
      <c r="H8" t="s">
        <v>1291</v>
      </c>
      <c r="I8" t="s">
        <v>977</v>
      </c>
      <c r="J8" t="s">
        <v>671</v>
      </c>
      <c r="K8" t="s">
        <v>5497</v>
      </c>
      <c r="L8" t="s">
        <v>4891</v>
      </c>
      <c r="M8" t="s">
        <v>1003</v>
      </c>
      <c r="N8" t="s">
        <v>606</v>
      </c>
      <c r="O8" t="s">
        <v>1047</v>
      </c>
      <c r="P8" t="s">
        <v>961</v>
      </c>
      <c r="Q8" t="s">
        <v>1023</v>
      </c>
      <c r="R8" t="s">
        <v>1003</v>
      </c>
      <c r="S8" t="s">
        <v>6111</v>
      </c>
      <c r="T8" t="s">
        <v>6105</v>
      </c>
      <c r="U8" t="s">
        <v>905</v>
      </c>
      <c r="V8" t="s">
        <v>7185</v>
      </c>
      <c r="W8" t="s">
        <v>4708</v>
      </c>
      <c r="X8" t="s">
        <v>1284</v>
      </c>
      <c r="Y8" t="s">
        <v>1003</v>
      </c>
      <c r="Z8" t="s">
        <v>1023</v>
      </c>
    </row>
    <row r="9" spans="1:26" x14ac:dyDescent="0.2">
      <c r="A9" t="s">
        <v>1225</v>
      </c>
      <c r="B9" t="s">
        <v>1023</v>
      </c>
      <c r="C9" t="s">
        <v>604</v>
      </c>
      <c r="D9" t="s">
        <v>1471</v>
      </c>
      <c r="E9" t="s">
        <v>1023</v>
      </c>
      <c r="F9" t="s">
        <v>6975</v>
      </c>
      <c r="G9" t="s">
        <v>855</v>
      </c>
      <c r="H9" t="s">
        <v>4992</v>
      </c>
      <c r="I9" t="s">
        <v>855</v>
      </c>
      <c r="J9" t="s">
        <v>977</v>
      </c>
      <c r="K9" t="s">
        <v>5475</v>
      </c>
      <c r="L9" t="s">
        <v>4852</v>
      </c>
      <c r="M9" t="s">
        <v>1023</v>
      </c>
      <c r="N9" t="s">
        <v>961</v>
      </c>
      <c r="O9" t="s">
        <v>787</v>
      </c>
      <c r="P9" t="s">
        <v>608</v>
      </c>
      <c r="Q9" t="s">
        <v>1059</v>
      </c>
      <c r="R9" t="s">
        <v>1023</v>
      </c>
      <c r="S9" t="s">
        <v>6212</v>
      </c>
      <c r="T9" t="s">
        <v>6175</v>
      </c>
      <c r="U9" t="s">
        <v>877</v>
      </c>
      <c r="V9" t="s">
        <v>7213</v>
      </c>
      <c r="W9" t="s">
        <v>657</v>
      </c>
      <c r="X9" t="s">
        <v>6525</v>
      </c>
      <c r="Y9" t="s">
        <v>1023</v>
      </c>
      <c r="Z9" t="s">
        <v>1059</v>
      </c>
    </row>
    <row r="10" spans="1:26" x14ac:dyDescent="0.2">
      <c r="A10" t="s">
        <v>775</v>
      </c>
      <c r="B10" t="s">
        <v>1059</v>
      </c>
      <c r="C10" t="s">
        <v>5283</v>
      </c>
      <c r="D10" t="s">
        <v>1399</v>
      </c>
      <c r="E10" t="s">
        <v>1059</v>
      </c>
      <c r="F10" t="s">
        <v>6965</v>
      </c>
      <c r="G10" t="s">
        <v>1061</v>
      </c>
      <c r="H10" t="s">
        <v>1225</v>
      </c>
      <c r="I10" t="s">
        <v>709</v>
      </c>
      <c r="J10" t="s">
        <v>855</v>
      </c>
      <c r="K10" t="s">
        <v>3901</v>
      </c>
      <c r="L10" t="s">
        <v>4861</v>
      </c>
      <c r="M10" t="s">
        <v>1059</v>
      </c>
      <c r="N10" t="s">
        <v>608</v>
      </c>
      <c r="O10" t="s">
        <v>981</v>
      </c>
      <c r="P10" t="s">
        <v>589</v>
      </c>
      <c r="Q10" t="s">
        <v>606</v>
      </c>
      <c r="R10" t="s">
        <v>961</v>
      </c>
      <c r="S10" t="s">
        <v>6105</v>
      </c>
      <c r="T10" t="s">
        <v>7091</v>
      </c>
      <c r="U10" t="s">
        <v>1047</v>
      </c>
      <c r="V10" t="s">
        <v>7177</v>
      </c>
      <c r="W10" t="s">
        <v>807</v>
      </c>
      <c r="X10" t="s">
        <v>6433</v>
      </c>
      <c r="Y10" t="s">
        <v>1059</v>
      </c>
      <c r="Z10" t="s">
        <v>606</v>
      </c>
    </row>
    <row r="11" spans="1:26" x14ac:dyDescent="0.2">
      <c r="A11" t="s">
        <v>809</v>
      </c>
      <c r="B11" t="s">
        <v>606</v>
      </c>
      <c r="C11" t="s">
        <v>5752</v>
      </c>
      <c r="D11" t="s">
        <v>1350</v>
      </c>
      <c r="E11" t="s">
        <v>606</v>
      </c>
      <c r="F11" t="s">
        <v>6989</v>
      </c>
      <c r="G11" t="s">
        <v>5067</v>
      </c>
      <c r="H11" t="s">
        <v>775</v>
      </c>
      <c r="I11" t="s">
        <v>1061</v>
      </c>
      <c r="J11" t="s">
        <v>1061</v>
      </c>
      <c r="K11" t="s">
        <v>5393</v>
      </c>
      <c r="L11" t="s">
        <v>6037</v>
      </c>
      <c r="M11" t="s">
        <v>608</v>
      </c>
      <c r="N11" t="s">
        <v>825</v>
      </c>
      <c r="O11" t="s">
        <v>5795</v>
      </c>
      <c r="P11" t="s">
        <v>839</v>
      </c>
      <c r="Q11" t="s">
        <v>961</v>
      </c>
      <c r="R11" t="s">
        <v>825</v>
      </c>
      <c r="S11" t="s">
        <v>6175</v>
      </c>
      <c r="T11" t="s">
        <v>7123</v>
      </c>
      <c r="U11" t="s">
        <v>981</v>
      </c>
      <c r="V11" t="s">
        <v>7181</v>
      </c>
      <c r="W11" t="s">
        <v>671</v>
      </c>
      <c r="X11" t="s">
        <v>6489</v>
      </c>
      <c r="Y11" t="s">
        <v>606</v>
      </c>
      <c r="Z11" t="s">
        <v>608</v>
      </c>
    </row>
    <row r="12" spans="1:26" x14ac:dyDescent="0.2">
      <c r="A12" t="s">
        <v>787</v>
      </c>
      <c r="B12" t="s">
        <v>961</v>
      </c>
      <c r="C12" t="s">
        <v>5575</v>
      </c>
      <c r="D12" t="s">
        <v>1328</v>
      </c>
      <c r="E12" t="s">
        <v>961</v>
      </c>
      <c r="F12" t="s">
        <v>6981</v>
      </c>
      <c r="G12" t="s">
        <v>5083</v>
      </c>
      <c r="H12" t="s">
        <v>787</v>
      </c>
      <c r="I12" t="s">
        <v>1291</v>
      </c>
      <c r="J12" t="s">
        <v>901</v>
      </c>
      <c r="K12" t="s">
        <v>5508</v>
      </c>
      <c r="L12" t="s">
        <v>4849</v>
      </c>
      <c r="M12" t="s">
        <v>825</v>
      </c>
      <c r="N12" t="s">
        <v>589</v>
      </c>
      <c r="O12" t="s">
        <v>4728</v>
      </c>
      <c r="P12" t="s">
        <v>741</v>
      </c>
      <c r="Q12" t="s">
        <v>608</v>
      </c>
      <c r="R12" t="s">
        <v>610</v>
      </c>
      <c r="S12" t="s">
        <v>6118</v>
      </c>
      <c r="T12" t="s">
        <v>6118</v>
      </c>
      <c r="U12" t="s">
        <v>5795</v>
      </c>
      <c r="V12" t="s">
        <v>7190</v>
      </c>
      <c r="W12" t="s">
        <v>1045</v>
      </c>
      <c r="X12" t="s">
        <v>6507</v>
      </c>
      <c r="Y12" t="s">
        <v>961</v>
      </c>
      <c r="Z12" t="s">
        <v>825</v>
      </c>
    </row>
    <row r="13" spans="1:26" x14ac:dyDescent="0.2">
      <c r="A13" t="s">
        <v>2036</v>
      </c>
      <c r="B13" t="s">
        <v>608</v>
      </c>
      <c r="C13" t="s">
        <v>5239</v>
      </c>
      <c r="D13" t="s">
        <v>1425</v>
      </c>
      <c r="E13" t="s">
        <v>608</v>
      </c>
      <c r="F13" t="s">
        <v>6993</v>
      </c>
      <c r="G13" t="s">
        <v>5003</v>
      </c>
      <c r="H13" t="s">
        <v>2036</v>
      </c>
      <c r="I13" t="s">
        <v>4992</v>
      </c>
      <c r="J13" t="s">
        <v>809</v>
      </c>
      <c r="K13" t="s">
        <v>4551</v>
      </c>
      <c r="L13" t="s">
        <v>4874</v>
      </c>
      <c r="M13" t="s">
        <v>839</v>
      </c>
      <c r="N13" t="s">
        <v>839</v>
      </c>
      <c r="O13" t="s">
        <v>5811</v>
      </c>
      <c r="P13" t="s">
        <v>610</v>
      </c>
      <c r="Q13" t="s">
        <v>825</v>
      </c>
      <c r="R13" t="s">
        <v>805</v>
      </c>
      <c r="S13" t="s">
        <v>6207</v>
      </c>
      <c r="T13" t="s">
        <v>6207</v>
      </c>
      <c r="U13" t="s">
        <v>4728</v>
      </c>
      <c r="V13" t="s">
        <v>7202</v>
      </c>
      <c r="W13" t="s">
        <v>1013</v>
      </c>
      <c r="X13" t="s">
        <v>6495</v>
      </c>
      <c r="Y13" t="s">
        <v>608</v>
      </c>
      <c r="Z13" t="s">
        <v>589</v>
      </c>
    </row>
    <row r="14" spans="1:26" x14ac:dyDescent="0.2">
      <c r="A14" t="s">
        <v>891</v>
      </c>
      <c r="B14" t="s">
        <v>825</v>
      </c>
      <c r="C14" t="s">
        <v>6951</v>
      </c>
      <c r="D14" t="s">
        <v>1417</v>
      </c>
      <c r="E14" t="s">
        <v>825</v>
      </c>
      <c r="F14" t="s">
        <v>6986</v>
      </c>
      <c r="G14" t="s">
        <v>5033</v>
      </c>
      <c r="H14" t="s">
        <v>1025</v>
      </c>
      <c r="I14" t="s">
        <v>775</v>
      </c>
      <c r="J14" t="s">
        <v>1071</v>
      </c>
      <c r="K14" t="s">
        <v>3259</v>
      </c>
      <c r="L14" t="s">
        <v>6042</v>
      </c>
      <c r="M14" t="s">
        <v>610</v>
      </c>
      <c r="N14" t="s">
        <v>741</v>
      </c>
      <c r="O14" t="s">
        <v>931</v>
      </c>
      <c r="P14" t="s">
        <v>805</v>
      </c>
      <c r="Q14" t="s">
        <v>589</v>
      </c>
      <c r="R14" t="s">
        <v>895</v>
      </c>
      <c r="S14" t="s">
        <v>6171</v>
      </c>
      <c r="T14" t="s">
        <v>6171</v>
      </c>
      <c r="U14" t="s">
        <v>5811</v>
      </c>
      <c r="V14" t="s">
        <v>7176</v>
      </c>
      <c r="W14" t="s">
        <v>847</v>
      </c>
      <c r="X14" t="s">
        <v>6637</v>
      </c>
      <c r="Y14" t="s">
        <v>825</v>
      </c>
      <c r="Z14" t="s">
        <v>839</v>
      </c>
    </row>
    <row r="15" spans="1:26" x14ac:dyDescent="0.2">
      <c r="A15" t="s">
        <v>827</v>
      </c>
      <c r="B15" t="s">
        <v>589</v>
      </c>
      <c r="C15" t="s">
        <v>6957</v>
      </c>
      <c r="D15" t="s">
        <v>1375</v>
      </c>
      <c r="E15" t="s">
        <v>589</v>
      </c>
      <c r="F15" t="s">
        <v>6991</v>
      </c>
      <c r="G15" t="s">
        <v>5117</v>
      </c>
      <c r="H15" t="s">
        <v>827</v>
      </c>
      <c r="I15" t="s">
        <v>799</v>
      </c>
      <c r="J15" t="s">
        <v>877</v>
      </c>
      <c r="K15" t="s">
        <v>2295</v>
      </c>
      <c r="L15" t="s">
        <v>6052</v>
      </c>
      <c r="M15" t="s">
        <v>805</v>
      </c>
      <c r="N15" t="s">
        <v>610</v>
      </c>
      <c r="O15" t="s">
        <v>604</v>
      </c>
      <c r="P15" t="s">
        <v>895</v>
      </c>
      <c r="Q15" t="s">
        <v>741</v>
      </c>
      <c r="R15" t="s">
        <v>637</v>
      </c>
      <c r="S15" t="s">
        <v>6222</v>
      </c>
      <c r="T15" t="s">
        <v>961</v>
      </c>
      <c r="U15" t="s">
        <v>931</v>
      </c>
      <c r="V15" t="s">
        <v>7204</v>
      </c>
      <c r="W15" t="s">
        <v>855</v>
      </c>
      <c r="X15" t="s">
        <v>6619</v>
      </c>
      <c r="Y15" t="s">
        <v>839</v>
      </c>
      <c r="Z15" t="s">
        <v>741</v>
      </c>
    </row>
    <row r="16" spans="1:26" x14ac:dyDescent="0.2">
      <c r="A16" t="s">
        <v>6787</v>
      </c>
      <c r="B16" t="s">
        <v>839</v>
      </c>
      <c r="C16" t="s">
        <v>5079</v>
      </c>
      <c r="D16" t="s">
        <v>1419</v>
      </c>
      <c r="E16" t="s">
        <v>839</v>
      </c>
      <c r="F16" t="s">
        <v>6984</v>
      </c>
      <c r="G16" t="s">
        <v>5055</v>
      </c>
      <c r="H16" t="s">
        <v>4304</v>
      </c>
      <c r="I16" t="s">
        <v>981</v>
      </c>
      <c r="J16" t="s">
        <v>787</v>
      </c>
      <c r="K16" t="s">
        <v>5510</v>
      </c>
      <c r="L16" t="s">
        <v>6029</v>
      </c>
      <c r="M16" t="s">
        <v>1089</v>
      </c>
      <c r="N16" t="s">
        <v>805</v>
      </c>
      <c r="O16" t="s">
        <v>843</v>
      </c>
      <c r="P16" t="s">
        <v>637</v>
      </c>
      <c r="Q16" t="s">
        <v>805</v>
      </c>
      <c r="R16" t="s">
        <v>1089</v>
      </c>
      <c r="S16" t="s">
        <v>961</v>
      </c>
      <c r="T16" t="s">
        <v>637</v>
      </c>
      <c r="U16" t="s">
        <v>719</v>
      </c>
      <c r="V16" t="s">
        <v>7192</v>
      </c>
      <c r="W16" t="s">
        <v>663</v>
      </c>
      <c r="X16" t="s">
        <v>6457</v>
      </c>
      <c r="Y16" t="s">
        <v>741</v>
      </c>
      <c r="Z16" t="s">
        <v>610</v>
      </c>
    </row>
    <row r="17" spans="1:26" x14ac:dyDescent="0.2">
      <c r="A17" t="s">
        <v>4304</v>
      </c>
      <c r="B17" t="s">
        <v>741</v>
      </c>
      <c r="C17" t="s">
        <v>6955</v>
      </c>
      <c r="D17" t="s">
        <v>1555</v>
      </c>
      <c r="E17" t="s">
        <v>741</v>
      </c>
      <c r="F17" t="s">
        <v>6967</v>
      </c>
      <c r="G17" t="s">
        <v>4985</v>
      </c>
      <c r="H17" t="s">
        <v>7013</v>
      </c>
      <c r="I17" t="s">
        <v>5795</v>
      </c>
      <c r="J17" t="s">
        <v>931</v>
      </c>
      <c r="K17" t="s">
        <v>5413</v>
      </c>
      <c r="L17" t="s">
        <v>6033</v>
      </c>
      <c r="M17" t="s">
        <v>639</v>
      </c>
      <c r="N17" t="s">
        <v>895</v>
      </c>
      <c r="O17" t="s">
        <v>5972</v>
      </c>
      <c r="P17" t="s">
        <v>1089</v>
      </c>
      <c r="Q17" t="s">
        <v>895</v>
      </c>
      <c r="R17" t="s">
        <v>639</v>
      </c>
      <c r="S17" t="s">
        <v>825</v>
      </c>
      <c r="T17" t="s">
        <v>671</v>
      </c>
      <c r="U17" t="s">
        <v>747</v>
      </c>
      <c r="V17" t="s">
        <v>7233</v>
      </c>
      <c r="W17" t="s">
        <v>2843</v>
      </c>
      <c r="X17" t="s">
        <v>6611</v>
      </c>
      <c r="Y17" t="s">
        <v>610</v>
      </c>
      <c r="Z17" t="s">
        <v>895</v>
      </c>
    </row>
    <row r="18" spans="1:26" x14ac:dyDescent="0.2">
      <c r="A18" t="s">
        <v>1037</v>
      </c>
      <c r="B18" t="s">
        <v>610</v>
      </c>
      <c r="C18" t="s">
        <v>6961</v>
      </c>
      <c r="D18" t="s">
        <v>1477</v>
      </c>
      <c r="E18" t="s">
        <v>610</v>
      </c>
      <c r="F18" t="s">
        <v>6971</v>
      </c>
      <c r="G18" t="s">
        <v>5119</v>
      </c>
      <c r="H18" t="s">
        <v>6999</v>
      </c>
      <c r="I18" t="s">
        <v>4728</v>
      </c>
      <c r="J18" t="s">
        <v>2036</v>
      </c>
      <c r="K18" t="s">
        <v>5372</v>
      </c>
      <c r="L18" t="s">
        <v>6040</v>
      </c>
      <c r="M18" t="s">
        <v>4708</v>
      </c>
      <c r="N18" t="s">
        <v>637</v>
      </c>
      <c r="O18" t="s">
        <v>893</v>
      </c>
      <c r="P18" t="s">
        <v>639</v>
      </c>
      <c r="Q18" t="s">
        <v>1244</v>
      </c>
      <c r="R18" t="s">
        <v>4708</v>
      </c>
      <c r="S18" t="s">
        <v>589</v>
      </c>
      <c r="T18" t="s">
        <v>855</v>
      </c>
      <c r="U18" t="s">
        <v>911</v>
      </c>
      <c r="V18" t="s">
        <v>7223</v>
      </c>
      <c r="W18" t="s">
        <v>4109</v>
      </c>
      <c r="X18" t="s">
        <v>6553</v>
      </c>
      <c r="Y18" t="s">
        <v>805</v>
      </c>
      <c r="Z18" t="s">
        <v>1244</v>
      </c>
    </row>
    <row r="19" spans="1:26" x14ac:dyDescent="0.2">
      <c r="A19" t="s">
        <v>791</v>
      </c>
      <c r="B19" t="s">
        <v>805</v>
      </c>
      <c r="D19" t="s">
        <v>1575</v>
      </c>
      <c r="E19" t="s">
        <v>805</v>
      </c>
      <c r="F19" t="s">
        <v>6995</v>
      </c>
      <c r="G19" t="s">
        <v>5177</v>
      </c>
      <c r="H19" t="s">
        <v>7004</v>
      </c>
      <c r="J19" t="s">
        <v>1631</v>
      </c>
      <c r="K19" t="s">
        <v>5427</v>
      </c>
      <c r="L19" t="s">
        <v>6045</v>
      </c>
      <c r="M19" t="s">
        <v>4939</v>
      </c>
      <c r="N19" t="s">
        <v>639</v>
      </c>
      <c r="O19" t="s">
        <v>1063</v>
      </c>
      <c r="P19" t="s">
        <v>4708</v>
      </c>
      <c r="Q19" t="s">
        <v>637</v>
      </c>
      <c r="R19" t="s">
        <v>657</v>
      </c>
      <c r="S19" t="s">
        <v>741</v>
      </c>
      <c r="T19" t="s">
        <v>1061</v>
      </c>
      <c r="U19" t="s">
        <v>1631</v>
      </c>
      <c r="V19" t="s">
        <v>7231</v>
      </c>
      <c r="W19" t="s">
        <v>1924</v>
      </c>
      <c r="X19" t="s">
        <v>6463</v>
      </c>
      <c r="Y19" t="s">
        <v>895</v>
      </c>
      <c r="Z19" t="s">
        <v>637</v>
      </c>
    </row>
    <row r="20" spans="1:26" x14ac:dyDescent="0.2">
      <c r="A20" t="s">
        <v>907</v>
      </c>
      <c r="B20" t="s">
        <v>895</v>
      </c>
      <c r="D20" t="s">
        <v>1593</v>
      </c>
      <c r="E20" t="s">
        <v>895</v>
      </c>
      <c r="G20" t="s">
        <v>5113</v>
      </c>
      <c r="J20" t="s">
        <v>813</v>
      </c>
      <c r="K20" t="s">
        <v>5362</v>
      </c>
      <c r="L20" t="s">
        <v>6048</v>
      </c>
      <c r="M20" t="s">
        <v>6066</v>
      </c>
      <c r="N20" t="s">
        <v>657</v>
      </c>
      <c r="O20" t="s">
        <v>5565</v>
      </c>
      <c r="P20" t="s">
        <v>657</v>
      </c>
      <c r="Q20" t="s">
        <v>1089</v>
      </c>
      <c r="R20" t="s">
        <v>819</v>
      </c>
      <c r="S20" t="s">
        <v>637</v>
      </c>
      <c r="T20" t="s">
        <v>715</v>
      </c>
      <c r="U20" t="s">
        <v>4489</v>
      </c>
      <c r="V20" t="s">
        <v>7235</v>
      </c>
      <c r="W20" t="s">
        <v>709</v>
      </c>
      <c r="X20" t="s">
        <v>6491</v>
      </c>
      <c r="Y20" t="s">
        <v>1244</v>
      </c>
      <c r="Z20" t="s">
        <v>1089</v>
      </c>
    </row>
    <row r="21" spans="1:26" x14ac:dyDescent="0.2">
      <c r="A21" t="s">
        <v>604</v>
      </c>
      <c r="B21" t="s">
        <v>4187</v>
      </c>
      <c r="D21" t="s">
        <v>1581</v>
      </c>
      <c r="E21" t="s">
        <v>1244</v>
      </c>
      <c r="G21" t="s">
        <v>1291</v>
      </c>
      <c r="J21" t="s">
        <v>891</v>
      </c>
      <c r="K21" t="s">
        <v>5431</v>
      </c>
      <c r="M21" t="s">
        <v>847</v>
      </c>
      <c r="N21" t="s">
        <v>807</v>
      </c>
      <c r="O21" t="s">
        <v>5733</v>
      </c>
      <c r="P21" t="s">
        <v>4939</v>
      </c>
      <c r="Q21" t="s">
        <v>639</v>
      </c>
      <c r="R21" t="s">
        <v>4939</v>
      </c>
      <c r="S21" t="s">
        <v>1089</v>
      </c>
      <c r="T21" t="s">
        <v>1291</v>
      </c>
      <c r="U21" t="s">
        <v>813</v>
      </c>
      <c r="V21" t="s">
        <v>7209</v>
      </c>
      <c r="W21" t="s">
        <v>4295</v>
      </c>
      <c r="X21" t="s">
        <v>6499</v>
      </c>
      <c r="Y21" t="s">
        <v>1089</v>
      </c>
      <c r="Z21" t="s">
        <v>639</v>
      </c>
    </row>
    <row r="22" spans="1:26" x14ac:dyDescent="0.2">
      <c r="A22" t="s">
        <v>5315</v>
      </c>
      <c r="B22" t="s">
        <v>4841</v>
      </c>
      <c r="D22" t="s">
        <v>1543</v>
      </c>
      <c r="E22" t="s">
        <v>637</v>
      </c>
      <c r="G22" t="s">
        <v>5151</v>
      </c>
      <c r="J22" t="s">
        <v>1025</v>
      </c>
      <c r="K22" t="s">
        <v>5514</v>
      </c>
      <c r="M22" t="s">
        <v>6132</v>
      </c>
      <c r="N22" t="s">
        <v>819</v>
      </c>
      <c r="O22" t="s">
        <v>1019</v>
      </c>
      <c r="P22" t="s">
        <v>6066</v>
      </c>
      <c r="Q22" t="s">
        <v>657</v>
      </c>
      <c r="R22" t="s">
        <v>1320</v>
      </c>
      <c r="S22" t="s">
        <v>4708</v>
      </c>
      <c r="T22" t="s">
        <v>4992</v>
      </c>
      <c r="U22" t="s">
        <v>665</v>
      </c>
      <c r="V22" t="s">
        <v>7217</v>
      </c>
      <c r="W22" t="s">
        <v>4632</v>
      </c>
      <c r="X22" t="s">
        <v>6577</v>
      </c>
      <c r="Y22" t="s">
        <v>639</v>
      </c>
      <c r="Z22" t="s">
        <v>4708</v>
      </c>
    </row>
    <row r="23" spans="1:26" x14ac:dyDescent="0.2">
      <c r="A23" t="s">
        <v>5559</v>
      </c>
      <c r="B23" t="s">
        <v>4864</v>
      </c>
      <c r="D23" t="s">
        <v>1597</v>
      </c>
      <c r="E23" t="s">
        <v>1089</v>
      </c>
      <c r="G23" t="s">
        <v>4992</v>
      </c>
      <c r="J23" t="s">
        <v>827</v>
      </c>
      <c r="K23" t="s">
        <v>5488</v>
      </c>
      <c r="M23" t="s">
        <v>977</v>
      </c>
      <c r="N23" t="s">
        <v>671</v>
      </c>
      <c r="O23" t="s">
        <v>625</v>
      </c>
      <c r="P23" t="s">
        <v>671</v>
      </c>
      <c r="Q23" t="s">
        <v>1320</v>
      </c>
      <c r="R23" t="s">
        <v>671</v>
      </c>
      <c r="S23" t="s">
        <v>657</v>
      </c>
      <c r="T23" t="s">
        <v>1225</v>
      </c>
      <c r="U23" t="s">
        <v>6291</v>
      </c>
      <c r="V23" t="s">
        <v>7194</v>
      </c>
      <c r="W23" t="s">
        <v>1061</v>
      </c>
      <c r="X23" t="s">
        <v>6592</v>
      </c>
      <c r="Y23" t="s">
        <v>4708</v>
      </c>
      <c r="Z23" t="s">
        <v>657</v>
      </c>
    </row>
    <row r="24" spans="1:26" x14ac:dyDescent="0.2">
      <c r="A24" t="s">
        <v>5281</v>
      </c>
      <c r="B24" t="s">
        <v>4912</v>
      </c>
      <c r="D24" t="s">
        <v>1599</v>
      </c>
      <c r="E24" t="s">
        <v>657</v>
      </c>
      <c r="G24" t="s">
        <v>1225</v>
      </c>
      <c r="J24" t="s">
        <v>573</v>
      </c>
      <c r="K24" t="s">
        <v>5471</v>
      </c>
      <c r="M24" t="s">
        <v>963</v>
      </c>
      <c r="N24" t="s">
        <v>1045</v>
      </c>
      <c r="O24" t="s">
        <v>5313</v>
      </c>
      <c r="P24" t="s">
        <v>1045</v>
      </c>
      <c r="Q24" t="s">
        <v>671</v>
      </c>
      <c r="R24" t="s">
        <v>1045</v>
      </c>
      <c r="S24" t="s">
        <v>807</v>
      </c>
      <c r="T24" t="s">
        <v>775</v>
      </c>
      <c r="U24" t="s">
        <v>6301</v>
      </c>
      <c r="V24" t="s">
        <v>7188</v>
      </c>
      <c r="W24" t="s">
        <v>2409</v>
      </c>
      <c r="X24" t="s">
        <v>6425</v>
      </c>
      <c r="Y24" t="s">
        <v>657</v>
      </c>
      <c r="Z24" t="s">
        <v>807</v>
      </c>
    </row>
    <row r="25" spans="1:26" x14ac:dyDescent="0.2">
      <c r="A25" t="s">
        <v>4173</v>
      </c>
      <c r="B25" t="s">
        <v>4908</v>
      </c>
      <c r="D25" t="s">
        <v>1589</v>
      </c>
      <c r="E25" t="s">
        <v>807</v>
      </c>
      <c r="G25" t="s">
        <v>775</v>
      </c>
      <c r="J25" t="s">
        <v>801</v>
      </c>
      <c r="K25" t="s">
        <v>5415</v>
      </c>
      <c r="M25" t="s">
        <v>1165</v>
      </c>
      <c r="N25" t="s">
        <v>1013</v>
      </c>
      <c r="O25" t="s">
        <v>5718</v>
      </c>
      <c r="P25" t="s">
        <v>1013</v>
      </c>
      <c r="Q25" t="s">
        <v>1013</v>
      </c>
      <c r="R25" t="s">
        <v>847</v>
      </c>
      <c r="S25" t="s">
        <v>819</v>
      </c>
      <c r="T25" t="s">
        <v>809</v>
      </c>
      <c r="U25" t="s">
        <v>969</v>
      </c>
      <c r="V25" t="s">
        <v>7179</v>
      </c>
      <c r="W25" t="s">
        <v>987</v>
      </c>
      <c r="X25" t="s">
        <v>6563</v>
      </c>
      <c r="Y25" t="s">
        <v>4939</v>
      </c>
      <c r="Z25" t="s">
        <v>819</v>
      </c>
    </row>
    <row r="26" spans="1:26" x14ac:dyDescent="0.2">
      <c r="A26" t="s">
        <v>6894</v>
      </c>
      <c r="B26" t="s">
        <v>4879</v>
      </c>
      <c r="D26" t="s">
        <v>1336</v>
      </c>
      <c r="E26" t="s">
        <v>819</v>
      </c>
      <c r="G26" t="s">
        <v>809</v>
      </c>
      <c r="J26" t="s">
        <v>701</v>
      </c>
      <c r="K26" t="s">
        <v>5384</v>
      </c>
      <c r="M26" t="s">
        <v>697</v>
      </c>
      <c r="N26" t="s">
        <v>847</v>
      </c>
      <c r="O26" t="s">
        <v>5852</v>
      </c>
      <c r="P26" t="s">
        <v>847</v>
      </c>
      <c r="Q26" t="s">
        <v>847</v>
      </c>
      <c r="R26" t="s">
        <v>6132</v>
      </c>
      <c r="S26" t="s">
        <v>6066</v>
      </c>
      <c r="T26" t="s">
        <v>787</v>
      </c>
      <c r="U26" t="s">
        <v>673</v>
      </c>
      <c r="V26" t="s">
        <v>7219</v>
      </c>
      <c r="W26" t="s">
        <v>901</v>
      </c>
      <c r="X26" t="s">
        <v>6565</v>
      </c>
      <c r="Y26" t="s">
        <v>1320</v>
      </c>
      <c r="Z26" t="s">
        <v>1320</v>
      </c>
    </row>
    <row r="27" spans="1:26" x14ac:dyDescent="0.2">
      <c r="A27" t="s">
        <v>5225</v>
      </c>
      <c r="B27" t="s">
        <v>4901</v>
      </c>
      <c r="D27" t="s">
        <v>1383</v>
      </c>
      <c r="E27" t="s">
        <v>4939</v>
      </c>
      <c r="G27" t="s">
        <v>787</v>
      </c>
      <c r="J27" t="s">
        <v>647</v>
      </c>
      <c r="K27" t="s">
        <v>1754</v>
      </c>
      <c r="M27" t="s">
        <v>855</v>
      </c>
      <c r="N27" t="s">
        <v>977</v>
      </c>
      <c r="O27" t="s">
        <v>5661</v>
      </c>
      <c r="P27" t="s">
        <v>977</v>
      </c>
      <c r="Q27" t="s">
        <v>963</v>
      </c>
      <c r="R27" t="s">
        <v>977</v>
      </c>
      <c r="S27" t="s">
        <v>671</v>
      </c>
      <c r="T27" t="s">
        <v>2036</v>
      </c>
      <c r="U27" t="s">
        <v>773</v>
      </c>
      <c r="V27" t="s">
        <v>7183</v>
      </c>
      <c r="W27" t="s">
        <v>927</v>
      </c>
      <c r="X27" t="s">
        <v>6461</v>
      </c>
      <c r="Y27" t="s">
        <v>671</v>
      </c>
      <c r="Z27" t="s">
        <v>6412</v>
      </c>
    </row>
    <row r="28" spans="1:26" x14ac:dyDescent="0.2">
      <c r="A28" t="s">
        <v>6763</v>
      </c>
      <c r="B28" t="s">
        <v>4859</v>
      </c>
      <c r="D28" t="s">
        <v>1385</v>
      </c>
      <c r="E28" t="s">
        <v>4946</v>
      </c>
      <c r="G28" t="s">
        <v>911</v>
      </c>
      <c r="J28" t="s">
        <v>751</v>
      </c>
      <c r="K28" t="s">
        <v>5364</v>
      </c>
      <c r="M28" t="s">
        <v>663</v>
      </c>
      <c r="N28" t="s">
        <v>963</v>
      </c>
      <c r="O28" t="s">
        <v>5559</v>
      </c>
      <c r="P28" t="s">
        <v>963</v>
      </c>
      <c r="Q28" t="s">
        <v>1165</v>
      </c>
      <c r="R28" t="s">
        <v>963</v>
      </c>
      <c r="S28" t="s">
        <v>1045</v>
      </c>
      <c r="T28" t="s">
        <v>891</v>
      </c>
      <c r="U28" t="s">
        <v>1025</v>
      </c>
      <c r="V28" t="s">
        <v>7227</v>
      </c>
      <c r="W28" t="s">
        <v>620</v>
      </c>
      <c r="X28" t="s">
        <v>6477</v>
      </c>
      <c r="Y28" t="s">
        <v>1045</v>
      </c>
      <c r="Z28" t="s">
        <v>671</v>
      </c>
    </row>
    <row r="29" spans="1:26" x14ac:dyDescent="0.2">
      <c r="A29" t="s">
        <v>6920</v>
      </c>
      <c r="B29" t="s">
        <v>4839</v>
      </c>
      <c r="D29" t="s">
        <v>1607</v>
      </c>
      <c r="E29" t="s">
        <v>3019</v>
      </c>
      <c r="G29" t="s">
        <v>2036</v>
      </c>
      <c r="J29" t="s">
        <v>791</v>
      </c>
      <c r="K29" t="s">
        <v>5366</v>
      </c>
      <c r="M29" t="s">
        <v>7049</v>
      </c>
      <c r="N29" t="s">
        <v>1015</v>
      </c>
      <c r="O29" t="s">
        <v>5567</v>
      </c>
      <c r="P29" t="s">
        <v>855</v>
      </c>
      <c r="Q29" t="s">
        <v>1015</v>
      </c>
      <c r="R29" t="s">
        <v>1165</v>
      </c>
      <c r="S29" t="s">
        <v>1013</v>
      </c>
      <c r="T29" t="s">
        <v>827</v>
      </c>
      <c r="U29" t="s">
        <v>999</v>
      </c>
      <c r="V29" t="s">
        <v>7206</v>
      </c>
      <c r="W29" t="s">
        <v>1027</v>
      </c>
      <c r="X29" t="s">
        <v>6541</v>
      </c>
      <c r="Y29" t="s">
        <v>1013</v>
      </c>
      <c r="Z29" t="s">
        <v>1045</v>
      </c>
    </row>
    <row r="30" spans="1:26" x14ac:dyDescent="0.2">
      <c r="A30" t="s">
        <v>5752</v>
      </c>
      <c r="B30" t="s">
        <v>4888</v>
      </c>
      <c r="D30" t="s">
        <v>1563</v>
      </c>
      <c r="E30" t="s">
        <v>4958</v>
      </c>
      <c r="G30" t="s">
        <v>891</v>
      </c>
      <c r="J30" t="s">
        <v>849</v>
      </c>
      <c r="K30" t="s">
        <v>5442</v>
      </c>
      <c r="N30" t="s">
        <v>697</v>
      </c>
      <c r="O30" t="s">
        <v>6020</v>
      </c>
      <c r="P30" t="s">
        <v>663</v>
      </c>
      <c r="Q30" t="s">
        <v>1282</v>
      </c>
      <c r="R30" t="s">
        <v>1015</v>
      </c>
      <c r="S30" t="s">
        <v>847</v>
      </c>
      <c r="T30" t="s">
        <v>933</v>
      </c>
      <c r="U30" t="s">
        <v>957</v>
      </c>
      <c r="V30" t="s">
        <v>7196</v>
      </c>
      <c r="W30" t="s">
        <v>1291</v>
      </c>
      <c r="X30" t="s">
        <v>6459</v>
      </c>
      <c r="Y30" t="s">
        <v>847</v>
      </c>
      <c r="Z30" t="s">
        <v>1013</v>
      </c>
    </row>
    <row r="31" spans="1:26" x14ac:dyDescent="0.2">
      <c r="A31" t="s">
        <v>6770</v>
      </c>
      <c r="B31" t="s">
        <v>4853</v>
      </c>
      <c r="D31" t="s">
        <v>1467</v>
      </c>
      <c r="E31" t="s">
        <v>4933</v>
      </c>
      <c r="G31" t="s">
        <v>827</v>
      </c>
      <c r="J31" t="s">
        <v>907</v>
      </c>
      <c r="K31" t="s">
        <v>4277</v>
      </c>
      <c r="N31" t="s">
        <v>855</v>
      </c>
      <c r="O31" t="s">
        <v>5988</v>
      </c>
      <c r="P31" t="s">
        <v>2843</v>
      </c>
      <c r="Q31" t="s">
        <v>1061</v>
      </c>
      <c r="R31" t="s">
        <v>697</v>
      </c>
      <c r="S31" t="s">
        <v>6132</v>
      </c>
      <c r="T31" t="s">
        <v>1073</v>
      </c>
      <c r="U31" t="s">
        <v>827</v>
      </c>
      <c r="V31" t="s">
        <v>7237</v>
      </c>
      <c r="W31" t="s">
        <v>821</v>
      </c>
      <c r="X31" t="s">
        <v>6453</v>
      </c>
      <c r="Y31" t="s">
        <v>6132</v>
      </c>
      <c r="Z31" t="s">
        <v>663</v>
      </c>
    </row>
    <row r="32" spans="1:26" x14ac:dyDescent="0.2">
      <c r="A32" t="s">
        <v>5877</v>
      </c>
      <c r="B32" t="s">
        <v>4903</v>
      </c>
      <c r="D32" t="s">
        <v>1409</v>
      </c>
      <c r="E32" t="s">
        <v>4970</v>
      </c>
      <c r="G32" t="s">
        <v>4304</v>
      </c>
      <c r="J32" t="s">
        <v>975</v>
      </c>
      <c r="K32" t="s">
        <v>3216</v>
      </c>
      <c r="N32" t="s">
        <v>663</v>
      </c>
      <c r="O32" t="s">
        <v>5762</v>
      </c>
      <c r="P32" t="s">
        <v>4109</v>
      </c>
      <c r="Q32" t="s">
        <v>987</v>
      </c>
      <c r="R32" t="s">
        <v>855</v>
      </c>
      <c r="S32" t="s">
        <v>963</v>
      </c>
      <c r="T32" t="s">
        <v>681</v>
      </c>
      <c r="U32" t="s">
        <v>729</v>
      </c>
      <c r="V32" t="s">
        <v>7208</v>
      </c>
      <c r="W32" t="s">
        <v>570</v>
      </c>
      <c r="X32" t="s">
        <v>6567</v>
      </c>
      <c r="Y32" t="s">
        <v>977</v>
      </c>
      <c r="Z32" t="s">
        <v>4109</v>
      </c>
    </row>
    <row r="33" spans="1:26" x14ac:dyDescent="0.2">
      <c r="A33" t="s">
        <v>5299</v>
      </c>
      <c r="B33" t="s">
        <v>4875</v>
      </c>
      <c r="D33" t="s">
        <v>1441</v>
      </c>
      <c r="E33" t="s">
        <v>4976</v>
      </c>
      <c r="G33" t="s">
        <v>801</v>
      </c>
      <c r="J33" t="s">
        <v>765</v>
      </c>
      <c r="K33" t="s">
        <v>2247</v>
      </c>
      <c r="N33" t="s">
        <v>709</v>
      </c>
      <c r="O33" t="s">
        <v>6022</v>
      </c>
      <c r="P33" t="s">
        <v>1924</v>
      </c>
      <c r="Q33" t="s">
        <v>901</v>
      </c>
      <c r="R33" t="s">
        <v>663</v>
      </c>
      <c r="S33" t="s">
        <v>1165</v>
      </c>
      <c r="T33" t="s">
        <v>1049</v>
      </c>
      <c r="U33" t="s">
        <v>731</v>
      </c>
      <c r="V33" t="s">
        <v>7198</v>
      </c>
      <c r="W33" t="s">
        <v>1067</v>
      </c>
      <c r="X33" t="s">
        <v>6579</v>
      </c>
      <c r="Y33" t="s">
        <v>963</v>
      </c>
      <c r="Z33" t="s">
        <v>709</v>
      </c>
    </row>
    <row r="34" spans="1:26" x14ac:dyDescent="0.2">
      <c r="A34" t="s">
        <v>5187</v>
      </c>
      <c r="B34" t="s">
        <v>4914</v>
      </c>
      <c r="D34" t="s">
        <v>1557</v>
      </c>
      <c r="E34" t="s">
        <v>4559</v>
      </c>
      <c r="G34" t="s">
        <v>647</v>
      </c>
      <c r="J34" t="s">
        <v>604</v>
      </c>
      <c r="K34" t="s">
        <v>3868</v>
      </c>
      <c r="N34" t="s">
        <v>713</v>
      </c>
      <c r="O34" t="s">
        <v>5866</v>
      </c>
      <c r="P34" t="s">
        <v>4295</v>
      </c>
      <c r="Q34" t="s">
        <v>620</v>
      </c>
      <c r="R34" t="s">
        <v>2843</v>
      </c>
      <c r="S34" t="s">
        <v>1015</v>
      </c>
      <c r="T34" t="s">
        <v>1041</v>
      </c>
      <c r="U34" t="s">
        <v>1073</v>
      </c>
      <c r="V34" t="s">
        <v>7221</v>
      </c>
      <c r="W34" t="s">
        <v>591</v>
      </c>
      <c r="X34" t="s">
        <v>6465</v>
      </c>
      <c r="Y34" t="s">
        <v>1165</v>
      </c>
      <c r="Z34" t="s">
        <v>715</v>
      </c>
    </row>
    <row r="35" spans="1:26" x14ac:dyDescent="0.2">
      <c r="A35" t="s">
        <v>5271</v>
      </c>
      <c r="B35" t="s">
        <v>4918</v>
      </c>
      <c r="D35" t="s">
        <v>1501</v>
      </c>
      <c r="E35" t="s">
        <v>4935</v>
      </c>
      <c r="G35" t="s">
        <v>867</v>
      </c>
      <c r="J35" t="s">
        <v>1063</v>
      </c>
      <c r="K35" t="s">
        <v>4261</v>
      </c>
      <c r="N35" t="s">
        <v>1061</v>
      </c>
      <c r="O35" t="s">
        <v>5627</v>
      </c>
      <c r="P35" t="s">
        <v>713</v>
      </c>
      <c r="Q35" t="s">
        <v>1027</v>
      </c>
      <c r="R35" t="s">
        <v>4109</v>
      </c>
      <c r="S35" t="s">
        <v>855</v>
      </c>
      <c r="T35" t="s">
        <v>4304</v>
      </c>
      <c r="U35" t="s">
        <v>681</v>
      </c>
      <c r="V35" t="s">
        <v>7225</v>
      </c>
      <c r="W35" t="s">
        <v>612</v>
      </c>
      <c r="X35" t="s">
        <v>6497</v>
      </c>
      <c r="Y35" t="s">
        <v>1015</v>
      </c>
      <c r="Z35" t="s">
        <v>2409</v>
      </c>
    </row>
    <row r="36" spans="1:26" x14ac:dyDescent="0.2">
      <c r="A36" t="s">
        <v>5188</v>
      </c>
      <c r="B36" t="s">
        <v>4892</v>
      </c>
      <c r="D36" t="s">
        <v>1397</v>
      </c>
      <c r="E36" t="s">
        <v>4967</v>
      </c>
      <c r="G36" t="s">
        <v>951</v>
      </c>
      <c r="J36" t="s">
        <v>625</v>
      </c>
      <c r="K36" t="s">
        <v>5499</v>
      </c>
      <c r="N36" t="s">
        <v>715</v>
      </c>
      <c r="O36" t="s">
        <v>5553</v>
      </c>
      <c r="P36" t="s">
        <v>1282</v>
      </c>
      <c r="Q36" t="s">
        <v>1291</v>
      </c>
      <c r="R36" t="s">
        <v>1924</v>
      </c>
      <c r="S36" t="s">
        <v>709</v>
      </c>
      <c r="T36" t="s">
        <v>801</v>
      </c>
      <c r="U36" t="s">
        <v>1049</v>
      </c>
      <c r="V36" t="s">
        <v>7229</v>
      </c>
      <c r="W36" t="s">
        <v>1178</v>
      </c>
      <c r="X36" t="s">
        <v>6479</v>
      </c>
      <c r="Y36" t="s">
        <v>697</v>
      </c>
      <c r="Z36" t="s">
        <v>987</v>
      </c>
    </row>
    <row r="37" spans="1:26" x14ac:dyDescent="0.2">
      <c r="A37" t="s">
        <v>5333</v>
      </c>
      <c r="B37" t="s">
        <v>4881</v>
      </c>
      <c r="D37" t="s">
        <v>1617</v>
      </c>
      <c r="E37" t="s">
        <v>4962</v>
      </c>
      <c r="G37" t="s">
        <v>1037</v>
      </c>
      <c r="J37" t="s">
        <v>971</v>
      </c>
      <c r="K37" t="s">
        <v>3984</v>
      </c>
      <c r="N37" t="s">
        <v>641</v>
      </c>
      <c r="O37" t="s">
        <v>5281</v>
      </c>
      <c r="P37" t="s">
        <v>4632</v>
      </c>
      <c r="Q37" t="s">
        <v>1067</v>
      </c>
      <c r="R37" t="s">
        <v>709</v>
      </c>
      <c r="S37" t="s">
        <v>1282</v>
      </c>
      <c r="T37" t="s">
        <v>701</v>
      </c>
      <c r="U37" t="s">
        <v>1041</v>
      </c>
      <c r="W37" t="s">
        <v>775</v>
      </c>
      <c r="X37" t="s">
        <v>6505</v>
      </c>
      <c r="Y37" t="s">
        <v>2843</v>
      </c>
      <c r="Z37" t="s">
        <v>1291</v>
      </c>
    </row>
    <row r="38" spans="1:26" x14ac:dyDescent="0.2">
      <c r="A38" t="s">
        <v>5202</v>
      </c>
      <c r="B38" t="s">
        <v>4877</v>
      </c>
      <c r="D38" t="s">
        <v>1609</v>
      </c>
      <c r="E38" t="s">
        <v>4964</v>
      </c>
      <c r="G38" t="s">
        <v>4988</v>
      </c>
      <c r="J38" t="s">
        <v>5313</v>
      </c>
      <c r="K38" t="s">
        <v>2093</v>
      </c>
      <c r="N38" t="s">
        <v>987</v>
      </c>
      <c r="O38" t="s">
        <v>5701</v>
      </c>
      <c r="P38" t="s">
        <v>1061</v>
      </c>
      <c r="Q38" t="s">
        <v>979</v>
      </c>
      <c r="R38" t="s">
        <v>4295</v>
      </c>
      <c r="S38" t="s">
        <v>4632</v>
      </c>
      <c r="T38" t="s">
        <v>651</v>
      </c>
      <c r="U38" t="s">
        <v>721</v>
      </c>
      <c r="W38" t="s">
        <v>889</v>
      </c>
      <c r="X38" t="s">
        <v>6527</v>
      </c>
      <c r="Y38" t="s">
        <v>1924</v>
      </c>
      <c r="Z38" t="s">
        <v>821</v>
      </c>
    </row>
    <row r="39" spans="1:26" x14ac:dyDescent="0.2">
      <c r="A39" t="s">
        <v>5217</v>
      </c>
      <c r="B39" t="s">
        <v>4906</v>
      </c>
      <c r="D39" t="s">
        <v>1449</v>
      </c>
      <c r="E39" t="s">
        <v>4930</v>
      </c>
      <c r="G39" t="s">
        <v>5095</v>
      </c>
      <c r="J39" t="s">
        <v>627</v>
      </c>
      <c r="K39" t="s">
        <v>3180</v>
      </c>
      <c r="N39" t="s">
        <v>901</v>
      </c>
      <c r="O39" t="s">
        <v>5885</v>
      </c>
      <c r="P39" t="s">
        <v>6071</v>
      </c>
      <c r="Q39" t="s">
        <v>1082</v>
      </c>
      <c r="R39" t="s">
        <v>713</v>
      </c>
      <c r="S39" t="s">
        <v>1061</v>
      </c>
      <c r="T39" t="s">
        <v>791</v>
      </c>
      <c r="U39" t="s">
        <v>779</v>
      </c>
      <c r="W39" t="s">
        <v>1107</v>
      </c>
      <c r="X39" t="s">
        <v>6551</v>
      </c>
      <c r="Y39" t="s">
        <v>1282</v>
      </c>
      <c r="Z39" t="s">
        <v>570</v>
      </c>
    </row>
    <row r="40" spans="1:26" x14ac:dyDescent="0.2">
      <c r="A40" t="s">
        <v>5204</v>
      </c>
      <c r="B40" t="s">
        <v>4847</v>
      </c>
      <c r="D40" t="s">
        <v>1391</v>
      </c>
      <c r="E40" t="s">
        <v>4949</v>
      </c>
      <c r="G40" t="s">
        <v>5155</v>
      </c>
      <c r="J40" t="s">
        <v>869</v>
      </c>
      <c r="K40" t="s">
        <v>5461</v>
      </c>
      <c r="N40" t="s">
        <v>927</v>
      </c>
      <c r="O40" t="s">
        <v>5974</v>
      </c>
      <c r="P40" t="s">
        <v>6069</v>
      </c>
      <c r="Q40" t="s">
        <v>965</v>
      </c>
      <c r="R40" t="s">
        <v>1282</v>
      </c>
      <c r="S40" t="s">
        <v>715</v>
      </c>
      <c r="T40" t="s">
        <v>625</v>
      </c>
      <c r="U40" t="s">
        <v>939</v>
      </c>
      <c r="W40" t="s">
        <v>643</v>
      </c>
      <c r="X40" t="s">
        <v>6545</v>
      </c>
      <c r="Y40" t="s">
        <v>4632</v>
      </c>
      <c r="Z40" t="s">
        <v>6335</v>
      </c>
    </row>
    <row r="41" spans="1:26" x14ac:dyDescent="0.2">
      <c r="A41" t="s">
        <v>5239</v>
      </c>
      <c r="B41" t="s">
        <v>4920</v>
      </c>
      <c r="D41" t="s">
        <v>1601</v>
      </c>
      <c r="E41" t="s">
        <v>4951</v>
      </c>
      <c r="G41" t="s">
        <v>5047</v>
      </c>
      <c r="J41" t="s">
        <v>5315</v>
      </c>
      <c r="K41" t="s">
        <v>5449</v>
      </c>
      <c r="N41" t="s">
        <v>1005</v>
      </c>
      <c r="O41" t="s">
        <v>5764</v>
      </c>
      <c r="P41" t="s">
        <v>6085</v>
      </c>
      <c r="Q41" t="s">
        <v>929</v>
      </c>
      <c r="R41" t="s">
        <v>4632</v>
      </c>
      <c r="S41" t="s">
        <v>1291</v>
      </c>
      <c r="T41" t="s">
        <v>971</v>
      </c>
      <c r="U41" t="s">
        <v>6203</v>
      </c>
      <c r="W41" t="s">
        <v>811</v>
      </c>
      <c r="X41" t="s">
        <v>6598</v>
      </c>
      <c r="Y41" t="s">
        <v>1061</v>
      </c>
      <c r="Z41" t="s">
        <v>5151</v>
      </c>
    </row>
    <row r="42" spans="1:26" x14ac:dyDescent="0.2">
      <c r="A42" t="s">
        <v>1031</v>
      </c>
      <c r="B42" t="s">
        <v>4885</v>
      </c>
      <c r="D42" t="s">
        <v>1611</v>
      </c>
      <c r="E42" t="s">
        <v>4972</v>
      </c>
      <c r="G42" t="s">
        <v>5164</v>
      </c>
      <c r="J42" t="s">
        <v>5267</v>
      </c>
      <c r="K42" t="s">
        <v>5368</v>
      </c>
      <c r="N42" t="s">
        <v>620</v>
      </c>
      <c r="O42" t="s">
        <v>5745</v>
      </c>
      <c r="Q42" t="s">
        <v>659</v>
      </c>
      <c r="R42" t="s">
        <v>1061</v>
      </c>
      <c r="S42" t="s">
        <v>821</v>
      </c>
      <c r="T42" t="s">
        <v>5313</v>
      </c>
      <c r="U42" t="s">
        <v>573</v>
      </c>
      <c r="W42" t="s">
        <v>877</v>
      </c>
      <c r="X42" t="s">
        <v>6575</v>
      </c>
      <c r="Y42" t="s">
        <v>715</v>
      </c>
      <c r="Z42" t="s">
        <v>809</v>
      </c>
    </row>
    <row r="43" spans="1:26" x14ac:dyDescent="0.2">
      <c r="A43" t="s">
        <v>5344</v>
      </c>
      <c r="B43" t="s">
        <v>4896</v>
      </c>
      <c r="D43" t="s">
        <v>1369</v>
      </c>
      <c r="E43" t="s">
        <v>4978</v>
      </c>
      <c r="G43" t="s">
        <v>5085</v>
      </c>
      <c r="J43" t="s">
        <v>5279</v>
      </c>
      <c r="K43" t="s">
        <v>5491</v>
      </c>
      <c r="N43" t="s">
        <v>1027</v>
      </c>
      <c r="O43" t="s">
        <v>5691</v>
      </c>
      <c r="Q43" t="s">
        <v>717</v>
      </c>
      <c r="R43" t="s">
        <v>641</v>
      </c>
      <c r="S43" t="s">
        <v>570</v>
      </c>
      <c r="T43" t="s">
        <v>7112</v>
      </c>
      <c r="U43" t="s">
        <v>941</v>
      </c>
      <c r="W43" t="s">
        <v>1047</v>
      </c>
      <c r="X43" t="s">
        <v>6431</v>
      </c>
      <c r="Y43" t="s">
        <v>2409</v>
      </c>
      <c r="Z43" t="s">
        <v>889</v>
      </c>
    </row>
    <row r="44" spans="1:26" x14ac:dyDescent="0.2">
      <c r="A44" t="s">
        <v>3004</v>
      </c>
      <c r="B44" t="s">
        <v>4922</v>
      </c>
      <c r="D44" t="s">
        <v>1559</v>
      </c>
      <c r="E44" t="s">
        <v>4980</v>
      </c>
      <c r="G44" t="s">
        <v>5153</v>
      </c>
      <c r="J44" t="s">
        <v>5281</v>
      </c>
      <c r="K44" t="s">
        <v>5382</v>
      </c>
      <c r="N44" t="s">
        <v>821</v>
      </c>
      <c r="O44" t="s">
        <v>3002</v>
      </c>
      <c r="Q44" t="s">
        <v>1029</v>
      </c>
      <c r="S44" t="s">
        <v>979</v>
      </c>
      <c r="T44" t="s">
        <v>627</v>
      </c>
      <c r="U44" t="s">
        <v>693</v>
      </c>
      <c r="W44" t="s">
        <v>787</v>
      </c>
      <c r="X44" t="s">
        <v>6555</v>
      </c>
      <c r="Y44" t="s">
        <v>987</v>
      </c>
      <c r="Z44" t="s">
        <v>1107</v>
      </c>
    </row>
    <row r="45" spans="1:26" x14ac:dyDescent="0.2">
      <c r="A45" t="s">
        <v>1937</v>
      </c>
      <c r="B45" t="s">
        <v>4916</v>
      </c>
      <c r="D45" t="s">
        <v>1545</v>
      </c>
      <c r="E45" t="s">
        <v>4974</v>
      </c>
      <c r="G45" t="s">
        <v>5115</v>
      </c>
      <c r="J45" t="s">
        <v>5340</v>
      </c>
      <c r="K45" t="s">
        <v>5493</v>
      </c>
      <c r="N45" t="s">
        <v>570</v>
      </c>
      <c r="O45" t="s">
        <v>5760</v>
      </c>
      <c r="Q45" t="s">
        <v>1225</v>
      </c>
      <c r="S45" t="s">
        <v>4992</v>
      </c>
      <c r="T45" t="s">
        <v>5789</v>
      </c>
      <c r="U45" t="s">
        <v>1007</v>
      </c>
      <c r="W45" t="s">
        <v>4728</v>
      </c>
      <c r="X45" t="s">
        <v>6547</v>
      </c>
      <c r="Y45" t="s">
        <v>901</v>
      </c>
      <c r="Z45" t="s">
        <v>811</v>
      </c>
    </row>
    <row r="46" spans="1:26" x14ac:dyDescent="0.2">
      <c r="A46" t="s">
        <v>4175</v>
      </c>
      <c r="B46" t="s">
        <v>4843</v>
      </c>
      <c r="D46" t="s">
        <v>1565</v>
      </c>
      <c r="E46" t="s">
        <v>4941</v>
      </c>
      <c r="G46" t="s">
        <v>5130</v>
      </c>
      <c r="J46" t="s">
        <v>2598</v>
      </c>
      <c r="K46" t="s">
        <v>5395</v>
      </c>
      <c r="N46" t="s">
        <v>1067</v>
      </c>
      <c r="O46" t="s">
        <v>5879</v>
      </c>
      <c r="Q46" t="s">
        <v>612</v>
      </c>
      <c r="S46" t="s">
        <v>875</v>
      </c>
      <c r="T46" t="s">
        <v>7093</v>
      </c>
      <c r="U46" t="s">
        <v>801</v>
      </c>
      <c r="W46" t="s">
        <v>2036</v>
      </c>
      <c r="X46" t="s">
        <v>6481</v>
      </c>
      <c r="Y46" t="s">
        <v>620</v>
      </c>
      <c r="Z46" t="s">
        <v>1071</v>
      </c>
    </row>
    <row r="47" spans="1:26" x14ac:dyDescent="0.2">
      <c r="A47" t="s">
        <v>6896</v>
      </c>
      <c r="B47" t="s">
        <v>4910</v>
      </c>
      <c r="D47" t="s">
        <v>1338</v>
      </c>
      <c r="G47" t="s">
        <v>5166</v>
      </c>
      <c r="J47" t="s">
        <v>5325</v>
      </c>
      <c r="K47" t="s">
        <v>5435</v>
      </c>
      <c r="N47" t="s">
        <v>979</v>
      </c>
      <c r="O47" t="s">
        <v>5754</v>
      </c>
      <c r="Q47" t="s">
        <v>1178</v>
      </c>
      <c r="S47" t="s">
        <v>965</v>
      </c>
      <c r="T47" t="s">
        <v>4821</v>
      </c>
      <c r="U47" t="s">
        <v>651</v>
      </c>
      <c r="W47" t="s">
        <v>1631</v>
      </c>
      <c r="X47" t="s">
        <v>6515</v>
      </c>
      <c r="Y47" t="s">
        <v>1027</v>
      </c>
      <c r="Z47" t="s">
        <v>905</v>
      </c>
    </row>
    <row r="48" spans="1:26" x14ac:dyDescent="0.2">
      <c r="A48" t="s">
        <v>6791</v>
      </c>
      <c r="B48" t="s">
        <v>4845</v>
      </c>
      <c r="D48" t="s">
        <v>1330</v>
      </c>
      <c r="G48" t="s">
        <v>5126</v>
      </c>
      <c r="J48" t="s">
        <v>5283</v>
      </c>
      <c r="K48" t="s">
        <v>5459</v>
      </c>
      <c r="N48" t="s">
        <v>591</v>
      </c>
      <c r="O48" t="s">
        <v>5957</v>
      </c>
      <c r="Q48" t="s">
        <v>1229</v>
      </c>
      <c r="S48" t="s">
        <v>616</v>
      </c>
      <c r="T48" t="s">
        <v>7174</v>
      </c>
      <c r="U48" t="s">
        <v>915</v>
      </c>
      <c r="W48" t="s">
        <v>4489</v>
      </c>
      <c r="X48" t="s">
        <v>6569</v>
      </c>
      <c r="Y48" t="s">
        <v>1291</v>
      </c>
      <c r="Z48" t="s">
        <v>879</v>
      </c>
    </row>
    <row r="49" spans="1:26" x14ac:dyDescent="0.2">
      <c r="A49" t="s">
        <v>6803</v>
      </c>
      <c r="B49" t="s">
        <v>4858</v>
      </c>
      <c r="D49" t="s">
        <v>1443</v>
      </c>
      <c r="G49" t="s">
        <v>791</v>
      </c>
      <c r="J49" t="s">
        <v>5327</v>
      </c>
      <c r="K49" t="s">
        <v>5457</v>
      </c>
      <c r="N49" t="s">
        <v>823</v>
      </c>
      <c r="O49" t="s">
        <v>5965</v>
      </c>
      <c r="Q49" t="s">
        <v>857</v>
      </c>
      <c r="S49" t="s">
        <v>6267</v>
      </c>
      <c r="T49" t="s">
        <v>7170</v>
      </c>
      <c r="U49" t="s">
        <v>867</v>
      </c>
      <c r="W49" t="s">
        <v>749</v>
      </c>
      <c r="X49" t="s">
        <v>6443</v>
      </c>
      <c r="Y49" t="s">
        <v>6335</v>
      </c>
      <c r="Z49" t="s">
        <v>1047</v>
      </c>
    </row>
    <row r="50" spans="1:26" x14ac:dyDescent="0.2">
      <c r="A50" t="s">
        <v>6844</v>
      </c>
      <c r="B50" t="s">
        <v>4898</v>
      </c>
      <c r="D50" t="s">
        <v>1445</v>
      </c>
      <c r="G50" t="s">
        <v>1057</v>
      </c>
      <c r="J50" t="s">
        <v>5213</v>
      </c>
      <c r="K50" t="s">
        <v>5528</v>
      </c>
      <c r="N50" t="s">
        <v>875</v>
      </c>
      <c r="O50" t="s">
        <v>5569</v>
      </c>
      <c r="Q50" t="s">
        <v>743</v>
      </c>
      <c r="S50" t="s">
        <v>1225</v>
      </c>
      <c r="T50" t="s">
        <v>5283</v>
      </c>
      <c r="U50" t="s">
        <v>951</v>
      </c>
      <c r="W50" t="s">
        <v>913</v>
      </c>
      <c r="X50" t="s">
        <v>6609</v>
      </c>
      <c r="Y50" t="s">
        <v>1067</v>
      </c>
      <c r="Z50" t="s">
        <v>6326</v>
      </c>
    </row>
    <row r="51" spans="1:26" x14ac:dyDescent="0.2">
      <c r="A51" t="s">
        <v>6782</v>
      </c>
      <c r="B51" t="s">
        <v>4867</v>
      </c>
      <c r="D51" t="s">
        <v>1411</v>
      </c>
      <c r="G51" t="s">
        <v>5098</v>
      </c>
      <c r="J51" t="s">
        <v>5227</v>
      </c>
      <c r="K51" t="s">
        <v>5447</v>
      </c>
      <c r="N51" t="s">
        <v>965</v>
      </c>
      <c r="O51" t="s">
        <v>5803</v>
      </c>
      <c r="Q51" t="s">
        <v>1124</v>
      </c>
      <c r="S51" t="s">
        <v>775</v>
      </c>
      <c r="T51" t="s">
        <v>6169</v>
      </c>
      <c r="W51" t="s">
        <v>891</v>
      </c>
      <c r="X51" t="s">
        <v>6600</v>
      </c>
      <c r="Y51" t="s">
        <v>591</v>
      </c>
      <c r="Z51" t="s">
        <v>787</v>
      </c>
    </row>
    <row r="52" spans="1:26" x14ac:dyDescent="0.2">
      <c r="A52" t="s">
        <v>6814</v>
      </c>
      <c r="B52" t="s">
        <v>4872</v>
      </c>
      <c r="D52" t="s">
        <v>1364</v>
      </c>
      <c r="G52" t="s">
        <v>919</v>
      </c>
      <c r="J52" t="s">
        <v>5225</v>
      </c>
      <c r="K52" t="s">
        <v>5377</v>
      </c>
      <c r="N52" t="s">
        <v>929</v>
      </c>
      <c r="O52" t="s">
        <v>5767</v>
      </c>
      <c r="Q52" t="s">
        <v>775</v>
      </c>
      <c r="S52" t="s">
        <v>745</v>
      </c>
      <c r="T52" t="s">
        <v>5213</v>
      </c>
      <c r="W52" t="s">
        <v>777</v>
      </c>
      <c r="X52" t="s">
        <v>6435</v>
      </c>
      <c r="Y52" t="s">
        <v>823</v>
      </c>
      <c r="Z52" t="s">
        <v>981</v>
      </c>
    </row>
    <row r="53" spans="1:26" x14ac:dyDescent="0.2">
      <c r="A53" t="s">
        <v>4730</v>
      </c>
      <c r="B53" t="s">
        <v>4855</v>
      </c>
      <c r="D53" t="s">
        <v>1473</v>
      </c>
      <c r="G53" t="s">
        <v>5138</v>
      </c>
      <c r="J53" t="s">
        <v>5347</v>
      </c>
      <c r="K53" t="s">
        <v>5439</v>
      </c>
      <c r="N53" t="s">
        <v>659</v>
      </c>
      <c r="O53" t="s">
        <v>5697</v>
      </c>
      <c r="Q53" t="s">
        <v>745</v>
      </c>
      <c r="S53" t="s">
        <v>799</v>
      </c>
      <c r="T53" t="s">
        <v>5225</v>
      </c>
      <c r="W53" t="s">
        <v>4304</v>
      </c>
      <c r="X53" t="s">
        <v>6581</v>
      </c>
      <c r="Y53" t="s">
        <v>1082</v>
      </c>
      <c r="Z53" t="s">
        <v>6337</v>
      </c>
    </row>
    <row r="54" spans="1:26" x14ac:dyDescent="0.2">
      <c r="A54" t="s">
        <v>6793</v>
      </c>
      <c r="B54" t="s">
        <v>4862</v>
      </c>
      <c r="D54" t="s">
        <v>1567</v>
      </c>
      <c r="G54" t="s">
        <v>5057</v>
      </c>
      <c r="J54" t="s">
        <v>5196</v>
      </c>
      <c r="K54" t="s">
        <v>5516</v>
      </c>
      <c r="N54" t="s">
        <v>717</v>
      </c>
      <c r="O54" t="s">
        <v>5789</v>
      </c>
      <c r="Q54" t="s">
        <v>903</v>
      </c>
      <c r="S54" t="s">
        <v>1289</v>
      </c>
      <c r="T54" t="s">
        <v>5968</v>
      </c>
      <c r="W54" t="s">
        <v>1039</v>
      </c>
      <c r="X54" t="s">
        <v>6557</v>
      </c>
      <c r="Y54" t="s">
        <v>6745</v>
      </c>
      <c r="Z54" t="s">
        <v>815</v>
      </c>
    </row>
    <row r="55" spans="1:26" x14ac:dyDescent="0.2">
      <c r="A55" t="s">
        <v>6795</v>
      </c>
      <c r="B55" t="s">
        <v>4837</v>
      </c>
      <c r="D55" t="s">
        <v>1344</v>
      </c>
      <c r="G55" t="s">
        <v>4995</v>
      </c>
      <c r="J55" t="s">
        <v>5257</v>
      </c>
      <c r="K55" t="s">
        <v>5501</v>
      </c>
      <c r="N55" t="s">
        <v>1029</v>
      </c>
      <c r="O55" t="s">
        <v>5841</v>
      </c>
      <c r="Q55" t="s">
        <v>705</v>
      </c>
      <c r="S55" t="s">
        <v>6216</v>
      </c>
      <c r="T55" t="s">
        <v>5872</v>
      </c>
      <c r="W55" t="s">
        <v>2596</v>
      </c>
      <c r="X55" t="s">
        <v>6585</v>
      </c>
      <c r="Y55" t="s">
        <v>4992</v>
      </c>
      <c r="Z55" t="s">
        <v>765</v>
      </c>
    </row>
    <row r="56" spans="1:26" x14ac:dyDescent="0.2">
      <c r="A56" t="s">
        <v>6772</v>
      </c>
      <c r="B56" t="s">
        <v>4883</v>
      </c>
      <c r="D56" t="s">
        <v>1413</v>
      </c>
      <c r="G56" t="s">
        <v>5121</v>
      </c>
      <c r="J56" t="s">
        <v>5220</v>
      </c>
      <c r="K56" t="s">
        <v>5425</v>
      </c>
      <c r="N56" t="s">
        <v>616</v>
      </c>
      <c r="O56" t="s">
        <v>5950</v>
      </c>
      <c r="Q56" t="s">
        <v>1289</v>
      </c>
      <c r="S56" t="s">
        <v>6095</v>
      </c>
      <c r="T56" t="s">
        <v>7108</v>
      </c>
      <c r="W56" t="s">
        <v>3002</v>
      </c>
      <c r="X56" t="s">
        <v>6594</v>
      </c>
      <c r="Y56" t="s">
        <v>875</v>
      </c>
      <c r="Z56" t="s">
        <v>604</v>
      </c>
    </row>
    <row r="57" spans="1:26" x14ac:dyDescent="0.2">
      <c r="A57" t="s">
        <v>6323</v>
      </c>
      <c r="D57" t="s">
        <v>1459</v>
      </c>
      <c r="G57" t="s">
        <v>5168</v>
      </c>
      <c r="J57" t="s">
        <v>5229</v>
      </c>
      <c r="K57" t="s">
        <v>5437</v>
      </c>
      <c r="N57" t="s">
        <v>612</v>
      </c>
      <c r="O57" t="s">
        <v>5590</v>
      </c>
      <c r="Q57" t="s">
        <v>1215</v>
      </c>
      <c r="S57" t="s">
        <v>6195</v>
      </c>
      <c r="T57" t="s">
        <v>5752</v>
      </c>
      <c r="W57" t="s">
        <v>4173</v>
      </c>
      <c r="X57" t="s">
        <v>6561</v>
      </c>
      <c r="Y57" t="s">
        <v>965</v>
      </c>
      <c r="Z57" t="s">
        <v>5972</v>
      </c>
    </row>
    <row r="58" spans="1:26" x14ac:dyDescent="0.2">
      <c r="A58" t="s">
        <v>5074</v>
      </c>
      <c r="D58" t="s">
        <v>1579</v>
      </c>
      <c r="G58" t="s">
        <v>5175</v>
      </c>
      <c r="J58" t="s">
        <v>5236</v>
      </c>
      <c r="K58" t="s">
        <v>5433</v>
      </c>
      <c r="N58" t="s">
        <v>857</v>
      </c>
      <c r="O58" t="s">
        <v>5592</v>
      </c>
      <c r="Q58" t="s">
        <v>1069</v>
      </c>
      <c r="S58" t="s">
        <v>6262</v>
      </c>
      <c r="T58" t="s">
        <v>5657</v>
      </c>
      <c r="W58" t="s">
        <v>3805</v>
      </c>
      <c r="X58" t="s">
        <v>6621</v>
      </c>
      <c r="Y58" t="s">
        <v>929</v>
      </c>
      <c r="Z58" t="s">
        <v>757</v>
      </c>
    </row>
    <row r="59" spans="1:26" x14ac:dyDescent="0.2">
      <c r="A59" t="s">
        <v>6834</v>
      </c>
      <c r="D59" t="s">
        <v>1605</v>
      </c>
      <c r="G59" t="s">
        <v>5104</v>
      </c>
      <c r="J59" t="s">
        <v>5246</v>
      </c>
      <c r="K59" t="s">
        <v>5356</v>
      </c>
      <c r="N59" t="s">
        <v>743</v>
      </c>
      <c r="O59" t="s">
        <v>5714</v>
      </c>
      <c r="Q59" t="s">
        <v>707</v>
      </c>
      <c r="S59" t="s">
        <v>6239</v>
      </c>
      <c r="T59" t="s">
        <v>6002</v>
      </c>
      <c r="W59" t="s">
        <v>2598</v>
      </c>
      <c r="X59" t="s">
        <v>6471</v>
      </c>
      <c r="Y59" t="s">
        <v>659</v>
      </c>
      <c r="Z59" t="s">
        <v>1063</v>
      </c>
    </row>
    <row r="60" spans="1:26" x14ac:dyDescent="0.2">
      <c r="A60" t="s">
        <v>6929</v>
      </c>
      <c r="D60" t="s">
        <v>1451</v>
      </c>
      <c r="G60" t="s">
        <v>5072</v>
      </c>
      <c r="J60" t="s">
        <v>5337</v>
      </c>
      <c r="K60" t="s">
        <v>5467</v>
      </c>
      <c r="N60" t="s">
        <v>967</v>
      </c>
      <c r="O60" t="s">
        <v>5870</v>
      </c>
      <c r="Q60" t="s">
        <v>809</v>
      </c>
      <c r="S60" t="s">
        <v>6232</v>
      </c>
      <c r="T60" t="s">
        <v>7134</v>
      </c>
      <c r="W60" t="s">
        <v>4821</v>
      </c>
      <c r="X60" t="s">
        <v>6509</v>
      </c>
      <c r="Y60" t="s">
        <v>717</v>
      </c>
      <c r="Z60" t="s">
        <v>5565</v>
      </c>
    </row>
    <row r="61" spans="1:26" x14ac:dyDescent="0.2">
      <c r="A61" t="s">
        <v>6866</v>
      </c>
      <c r="D61" t="s">
        <v>1511</v>
      </c>
      <c r="G61" t="s">
        <v>5023</v>
      </c>
      <c r="J61" t="s">
        <v>5190</v>
      </c>
      <c r="K61" t="s">
        <v>5429</v>
      </c>
      <c r="N61" t="s">
        <v>775</v>
      </c>
      <c r="O61" t="s">
        <v>5799</v>
      </c>
      <c r="Q61" t="s">
        <v>889</v>
      </c>
      <c r="S61" t="s">
        <v>6250</v>
      </c>
      <c r="T61" t="s">
        <v>5707</v>
      </c>
      <c r="W61" t="s">
        <v>3004</v>
      </c>
      <c r="X61" t="s">
        <v>6613</v>
      </c>
      <c r="Y61" t="s">
        <v>1029</v>
      </c>
      <c r="Z61" t="s">
        <v>5733</v>
      </c>
    </row>
    <row r="62" spans="1:26" x14ac:dyDescent="0.2">
      <c r="A62" t="s">
        <v>997</v>
      </c>
      <c r="D62" t="s">
        <v>1583</v>
      </c>
      <c r="G62" t="s">
        <v>5039</v>
      </c>
      <c r="J62" t="s">
        <v>5328</v>
      </c>
      <c r="K62" t="s">
        <v>5535</v>
      </c>
      <c r="N62" t="s">
        <v>745</v>
      </c>
      <c r="O62" t="s">
        <v>5213</v>
      </c>
      <c r="Q62" t="s">
        <v>1107</v>
      </c>
      <c r="S62" t="s">
        <v>6180</v>
      </c>
      <c r="T62" t="s">
        <v>5287</v>
      </c>
      <c r="W62" t="s">
        <v>1937</v>
      </c>
      <c r="X62" t="s">
        <v>6623</v>
      </c>
      <c r="Y62" t="s">
        <v>616</v>
      </c>
      <c r="Z62" t="s">
        <v>625</v>
      </c>
    </row>
    <row r="63" spans="1:26" x14ac:dyDescent="0.2">
      <c r="A63" t="s">
        <v>6846</v>
      </c>
      <c r="D63" t="s">
        <v>1613</v>
      </c>
      <c r="G63" t="s">
        <v>4730</v>
      </c>
      <c r="J63" t="s">
        <v>5285</v>
      </c>
      <c r="K63" t="s">
        <v>5463</v>
      </c>
      <c r="N63" t="s">
        <v>903</v>
      </c>
      <c r="O63" t="s">
        <v>5594</v>
      </c>
      <c r="Q63" t="s">
        <v>1071</v>
      </c>
      <c r="S63" t="s">
        <v>6149</v>
      </c>
      <c r="T63" t="s">
        <v>5302</v>
      </c>
      <c r="W63" t="s">
        <v>4175</v>
      </c>
      <c r="X63" t="s">
        <v>6451</v>
      </c>
      <c r="Y63" t="s">
        <v>6267</v>
      </c>
      <c r="Z63" t="s">
        <v>919</v>
      </c>
    </row>
    <row r="64" spans="1:26" x14ac:dyDescent="0.2">
      <c r="A64" t="s">
        <v>6829</v>
      </c>
      <c r="D64" t="s">
        <v>1485</v>
      </c>
      <c r="G64" t="s">
        <v>5074</v>
      </c>
      <c r="J64" t="s">
        <v>5223</v>
      </c>
      <c r="K64" t="s">
        <v>5391</v>
      </c>
      <c r="N64" t="s">
        <v>705</v>
      </c>
      <c r="O64" t="s">
        <v>5968</v>
      </c>
      <c r="Q64" t="s">
        <v>905</v>
      </c>
      <c r="S64" t="s">
        <v>6189</v>
      </c>
      <c r="T64" t="s">
        <v>6770</v>
      </c>
      <c r="W64" t="s">
        <v>4730</v>
      </c>
      <c r="X64" t="s">
        <v>6445</v>
      </c>
      <c r="Y64" t="s">
        <v>1225</v>
      </c>
      <c r="Z64" t="s">
        <v>971</v>
      </c>
    </row>
    <row r="65" spans="1:26" x14ac:dyDescent="0.2">
      <c r="A65" t="s">
        <v>6777</v>
      </c>
      <c r="D65" t="s">
        <v>1479</v>
      </c>
      <c r="G65" t="s">
        <v>4413</v>
      </c>
      <c r="J65" t="s">
        <v>5352</v>
      </c>
      <c r="K65" t="s">
        <v>5397</v>
      </c>
      <c r="N65" t="s">
        <v>691</v>
      </c>
      <c r="O65" t="s">
        <v>5872</v>
      </c>
      <c r="Q65" t="s">
        <v>877</v>
      </c>
      <c r="S65" t="s">
        <v>6218</v>
      </c>
      <c r="T65" t="s">
        <v>7116</v>
      </c>
      <c r="W65" t="s">
        <v>2845</v>
      </c>
      <c r="X65" t="s">
        <v>6627</v>
      </c>
      <c r="Y65" t="s">
        <v>612</v>
      </c>
      <c r="Z65" t="s">
        <v>5313</v>
      </c>
    </row>
    <row r="66" spans="1:26" x14ac:dyDescent="0.2">
      <c r="A66" t="s">
        <v>6797</v>
      </c>
      <c r="D66" t="s">
        <v>1387</v>
      </c>
      <c r="G66" t="s">
        <v>5161</v>
      </c>
      <c r="J66" t="s">
        <v>5263</v>
      </c>
      <c r="K66" t="s">
        <v>5522</v>
      </c>
      <c r="N66" t="s">
        <v>799</v>
      </c>
      <c r="O66" t="s">
        <v>5703</v>
      </c>
      <c r="Q66" t="s">
        <v>1047</v>
      </c>
      <c r="S66" t="s">
        <v>6191</v>
      </c>
      <c r="T66" t="s">
        <v>7131</v>
      </c>
      <c r="W66" t="s">
        <v>1926</v>
      </c>
      <c r="X66" t="s">
        <v>6633</v>
      </c>
      <c r="Y66" t="s">
        <v>1178</v>
      </c>
      <c r="Z66" t="s">
        <v>6402</v>
      </c>
    </row>
    <row r="67" spans="1:26" x14ac:dyDescent="0.2">
      <c r="A67" t="s">
        <v>6824</v>
      </c>
      <c r="D67" t="s">
        <v>1352</v>
      </c>
      <c r="G67" t="s">
        <v>5170</v>
      </c>
      <c r="J67" t="s">
        <v>5249</v>
      </c>
      <c r="K67" t="s">
        <v>5482</v>
      </c>
      <c r="N67" t="s">
        <v>1069</v>
      </c>
      <c r="O67" t="s">
        <v>5786</v>
      </c>
      <c r="Q67" t="s">
        <v>787</v>
      </c>
      <c r="S67" t="s">
        <v>6108</v>
      </c>
      <c r="T67" t="s">
        <v>7143</v>
      </c>
      <c r="W67" t="s">
        <v>2008</v>
      </c>
      <c r="X67" t="s">
        <v>6503</v>
      </c>
      <c r="Y67" t="s">
        <v>1229</v>
      </c>
      <c r="Z67" t="s">
        <v>6374</v>
      </c>
    </row>
    <row r="68" spans="1:26" x14ac:dyDescent="0.2">
      <c r="A68" t="s">
        <v>6886</v>
      </c>
      <c r="D68" t="s">
        <v>1358</v>
      </c>
      <c r="G68" t="s">
        <v>5027</v>
      </c>
      <c r="J68" t="s">
        <v>5317</v>
      </c>
      <c r="K68" t="s">
        <v>5537</v>
      </c>
      <c r="N68" t="s">
        <v>707</v>
      </c>
      <c r="O68" t="s">
        <v>5196</v>
      </c>
      <c r="Q68" t="s">
        <v>1110</v>
      </c>
      <c r="S68" t="s">
        <v>6193</v>
      </c>
      <c r="T68" t="s">
        <v>7137</v>
      </c>
      <c r="W68" t="s">
        <v>2750</v>
      </c>
      <c r="X68" t="s">
        <v>6535</v>
      </c>
      <c r="Y68" t="s">
        <v>857</v>
      </c>
      <c r="Z68" t="s">
        <v>6341</v>
      </c>
    </row>
    <row r="69" spans="1:26" x14ac:dyDescent="0.2">
      <c r="A69" t="s">
        <v>6883</v>
      </c>
      <c r="D69" t="s">
        <v>1453</v>
      </c>
      <c r="G69" t="s">
        <v>5093</v>
      </c>
      <c r="J69" t="s">
        <v>5215</v>
      </c>
      <c r="K69" t="s">
        <v>5374</v>
      </c>
      <c r="N69" t="s">
        <v>809</v>
      </c>
      <c r="O69" t="s">
        <v>5679</v>
      </c>
      <c r="Q69" t="s">
        <v>1237</v>
      </c>
      <c r="S69" t="s">
        <v>6226</v>
      </c>
      <c r="T69" t="s">
        <v>7145</v>
      </c>
      <c r="W69" t="s">
        <v>2741</v>
      </c>
      <c r="X69" t="s">
        <v>6617</v>
      </c>
      <c r="Y69" t="s">
        <v>743</v>
      </c>
      <c r="Z69" t="s">
        <v>6323</v>
      </c>
    </row>
    <row r="70" spans="1:26" x14ac:dyDescent="0.2">
      <c r="A70" t="s">
        <v>1441</v>
      </c>
      <c r="D70" t="s">
        <v>1509</v>
      </c>
      <c r="G70" t="s">
        <v>997</v>
      </c>
      <c r="J70" t="s">
        <v>5354</v>
      </c>
      <c r="K70" t="s">
        <v>5473</v>
      </c>
      <c r="N70" t="s">
        <v>889</v>
      </c>
      <c r="O70" t="s">
        <v>5709</v>
      </c>
      <c r="Q70" t="s">
        <v>1264</v>
      </c>
      <c r="S70" t="s">
        <v>6097</v>
      </c>
      <c r="T70" t="s">
        <v>7120</v>
      </c>
      <c r="W70" t="s">
        <v>3649</v>
      </c>
      <c r="X70" t="s">
        <v>6539</v>
      </c>
      <c r="Y70" t="s">
        <v>967</v>
      </c>
      <c r="Z70" t="s">
        <v>5074</v>
      </c>
    </row>
    <row r="71" spans="1:26" x14ac:dyDescent="0.2">
      <c r="A71" t="s">
        <v>6943</v>
      </c>
      <c r="D71" t="s">
        <v>1379</v>
      </c>
      <c r="G71" t="s">
        <v>5049</v>
      </c>
      <c r="J71" t="s">
        <v>5287</v>
      </c>
      <c r="K71" t="s">
        <v>5503</v>
      </c>
      <c r="N71" t="s">
        <v>643</v>
      </c>
      <c r="O71" t="s">
        <v>5579</v>
      </c>
      <c r="Q71" t="s">
        <v>1284</v>
      </c>
      <c r="S71" t="s">
        <v>809</v>
      </c>
      <c r="T71" t="s">
        <v>7114</v>
      </c>
      <c r="W71" t="s">
        <v>4161</v>
      </c>
      <c r="X71" t="s">
        <v>6519</v>
      </c>
      <c r="Y71" t="s">
        <v>6689</v>
      </c>
      <c r="Z71" t="s">
        <v>2845</v>
      </c>
    </row>
    <row r="72" spans="1:26" x14ac:dyDescent="0.2">
      <c r="A72" t="s">
        <v>6902</v>
      </c>
      <c r="D72" t="s">
        <v>1354</v>
      </c>
      <c r="G72" t="s">
        <v>5142</v>
      </c>
      <c r="J72" t="s">
        <v>5302</v>
      </c>
      <c r="K72" t="s">
        <v>5405</v>
      </c>
      <c r="N72" t="s">
        <v>811</v>
      </c>
      <c r="O72" t="s">
        <v>5835</v>
      </c>
      <c r="Q72" t="s">
        <v>1155</v>
      </c>
      <c r="S72" t="s">
        <v>1049</v>
      </c>
      <c r="T72" t="s">
        <v>7162</v>
      </c>
      <c r="W72" t="s">
        <v>4306</v>
      </c>
      <c r="X72" t="s">
        <v>6513</v>
      </c>
      <c r="Y72" t="s">
        <v>6680</v>
      </c>
      <c r="Z72" t="s">
        <v>1926</v>
      </c>
    </row>
    <row r="73" spans="1:26" x14ac:dyDescent="0.2">
      <c r="A73" t="s">
        <v>6811</v>
      </c>
      <c r="D73" t="s">
        <v>1549</v>
      </c>
      <c r="G73" t="s">
        <v>5149</v>
      </c>
      <c r="J73" t="s">
        <v>5198</v>
      </c>
      <c r="K73" t="s">
        <v>5484</v>
      </c>
      <c r="N73" t="s">
        <v>1071</v>
      </c>
      <c r="O73" t="s">
        <v>5959</v>
      </c>
      <c r="Q73" t="s">
        <v>1168</v>
      </c>
      <c r="S73" t="s">
        <v>1041</v>
      </c>
      <c r="T73" t="s">
        <v>7152</v>
      </c>
      <c r="W73" t="s">
        <v>4413</v>
      </c>
      <c r="X73" t="s">
        <v>6571</v>
      </c>
      <c r="Y73" t="s">
        <v>775</v>
      </c>
      <c r="Z73" t="s">
        <v>2008</v>
      </c>
    </row>
    <row r="74" spans="1:26" x14ac:dyDescent="0.2">
      <c r="A74" t="s">
        <v>6816</v>
      </c>
      <c r="D74" t="s">
        <v>1437</v>
      </c>
      <c r="G74" t="s">
        <v>3255</v>
      </c>
      <c r="J74" t="s">
        <v>5194</v>
      </c>
      <c r="K74" t="s">
        <v>5495</v>
      </c>
      <c r="N74" t="s">
        <v>905</v>
      </c>
      <c r="O74" t="s">
        <v>5986</v>
      </c>
      <c r="Q74" t="s">
        <v>1305</v>
      </c>
      <c r="S74" t="s">
        <v>721</v>
      </c>
      <c r="T74" t="s">
        <v>7167</v>
      </c>
      <c r="W74" t="s">
        <v>1832</v>
      </c>
      <c r="X74" t="s">
        <v>6467</v>
      </c>
      <c r="Y74" t="s">
        <v>705</v>
      </c>
      <c r="Z74" t="s">
        <v>6392</v>
      </c>
    </row>
    <row r="75" spans="1:26" x14ac:dyDescent="0.2">
      <c r="A75" t="s">
        <v>6818</v>
      </c>
      <c r="D75" t="s">
        <v>1619</v>
      </c>
      <c r="G75" t="s">
        <v>4549</v>
      </c>
      <c r="J75" t="s">
        <v>5299</v>
      </c>
      <c r="K75" t="s">
        <v>5469</v>
      </c>
      <c r="N75" t="s">
        <v>877</v>
      </c>
      <c r="O75" t="s">
        <v>5236</v>
      </c>
      <c r="Q75" t="s">
        <v>1247</v>
      </c>
      <c r="S75" t="s">
        <v>779</v>
      </c>
      <c r="T75" t="s">
        <v>7154</v>
      </c>
      <c r="W75" t="s">
        <v>4023</v>
      </c>
      <c r="X75" t="s">
        <v>6523</v>
      </c>
      <c r="Y75" t="s">
        <v>1069</v>
      </c>
      <c r="Z75" t="s">
        <v>6376</v>
      </c>
    </row>
    <row r="76" spans="1:26" x14ac:dyDescent="0.2">
      <c r="A76" t="s">
        <v>6946</v>
      </c>
      <c r="D76" t="s">
        <v>1525</v>
      </c>
      <c r="G76" t="s">
        <v>2411</v>
      </c>
      <c r="J76" t="s">
        <v>5185</v>
      </c>
      <c r="K76" t="s">
        <v>5423</v>
      </c>
      <c r="N76" t="s">
        <v>879</v>
      </c>
      <c r="O76" t="s">
        <v>5246</v>
      </c>
      <c r="Q76" t="s">
        <v>1173</v>
      </c>
      <c r="S76" t="s">
        <v>939</v>
      </c>
      <c r="W76" t="s">
        <v>3017</v>
      </c>
      <c r="X76" t="s">
        <v>6625</v>
      </c>
      <c r="Y76" t="s">
        <v>809</v>
      </c>
      <c r="Z76" t="s">
        <v>2741</v>
      </c>
    </row>
    <row r="77" spans="1:26" x14ac:dyDescent="0.2">
      <c r="A77" t="s">
        <v>6799</v>
      </c>
      <c r="D77" t="s">
        <v>1393</v>
      </c>
      <c r="G77" t="s">
        <v>5159</v>
      </c>
      <c r="J77" t="s">
        <v>5187</v>
      </c>
      <c r="K77" t="s">
        <v>5526</v>
      </c>
      <c r="N77" t="s">
        <v>1047</v>
      </c>
      <c r="O77" t="s">
        <v>5784</v>
      </c>
      <c r="Q77" t="s">
        <v>1149</v>
      </c>
      <c r="S77" t="s">
        <v>6203</v>
      </c>
      <c r="W77" t="s">
        <v>3072</v>
      </c>
      <c r="X77" t="s">
        <v>6427</v>
      </c>
      <c r="Y77" t="s">
        <v>643</v>
      </c>
      <c r="Z77" t="s">
        <v>6357</v>
      </c>
    </row>
    <row r="78" spans="1:26" x14ac:dyDescent="0.2">
      <c r="A78" t="s">
        <v>6785</v>
      </c>
      <c r="D78" t="s">
        <v>1469</v>
      </c>
      <c r="G78" t="s">
        <v>5016</v>
      </c>
      <c r="J78" t="s">
        <v>5251</v>
      </c>
      <c r="K78" t="s">
        <v>5486</v>
      </c>
      <c r="N78" t="s">
        <v>787</v>
      </c>
      <c r="O78" t="s">
        <v>6013</v>
      </c>
      <c r="Q78" t="s">
        <v>1171</v>
      </c>
      <c r="S78" t="s">
        <v>573</v>
      </c>
      <c r="W78" t="s">
        <v>2532</v>
      </c>
      <c r="X78" t="s">
        <v>6521</v>
      </c>
      <c r="Y78" t="s">
        <v>811</v>
      </c>
      <c r="Z78" t="s">
        <v>6384</v>
      </c>
    </row>
    <row r="79" spans="1:26" x14ac:dyDescent="0.2">
      <c r="A79" t="s">
        <v>6890</v>
      </c>
      <c r="D79" t="s">
        <v>1427</v>
      </c>
      <c r="G79" t="s">
        <v>5179</v>
      </c>
      <c r="J79" t="s">
        <v>5233</v>
      </c>
      <c r="K79" t="s">
        <v>5524</v>
      </c>
      <c r="N79" t="s">
        <v>981</v>
      </c>
      <c r="O79" t="s">
        <v>5337</v>
      </c>
      <c r="Q79" t="s">
        <v>1151</v>
      </c>
      <c r="S79" t="s">
        <v>941</v>
      </c>
      <c r="W79" t="s">
        <v>1786</v>
      </c>
      <c r="X79" t="s">
        <v>6475</v>
      </c>
      <c r="Y79" t="s">
        <v>1071</v>
      </c>
      <c r="Z79" t="s">
        <v>6406</v>
      </c>
    </row>
    <row r="80" spans="1:26" x14ac:dyDescent="0.2">
      <c r="A80" t="s">
        <v>6851</v>
      </c>
      <c r="D80" t="s">
        <v>1447</v>
      </c>
      <c r="G80" t="s">
        <v>5106</v>
      </c>
      <c r="J80" t="s">
        <v>5342</v>
      </c>
      <c r="K80" t="s">
        <v>5403</v>
      </c>
      <c r="N80" t="s">
        <v>931</v>
      </c>
      <c r="O80" t="s">
        <v>5961</v>
      </c>
      <c r="Q80" t="s">
        <v>1297</v>
      </c>
      <c r="S80" t="s">
        <v>6197</v>
      </c>
      <c r="W80" t="s">
        <v>1834</v>
      </c>
      <c r="X80" t="s">
        <v>6587</v>
      </c>
      <c r="Y80" t="s">
        <v>1047</v>
      </c>
      <c r="Z80" t="s">
        <v>6329</v>
      </c>
    </row>
    <row r="81" spans="1:26" x14ac:dyDescent="0.2">
      <c r="A81" t="s">
        <v>6873</v>
      </c>
      <c r="D81" t="s">
        <v>1529</v>
      </c>
      <c r="G81" t="s">
        <v>5063</v>
      </c>
      <c r="J81" t="s">
        <v>5271</v>
      </c>
      <c r="K81" t="s">
        <v>5386</v>
      </c>
      <c r="N81" t="s">
        <v>921</v>
      </c>
      <c r="O81" t="s">
        <v>5813</v>
      </c>
      <c r="Q81" t="s">
        <v>1256</v>
      </c>
      <c r="S81" t="s">
        <v>693</v>
      </c>
      <c r="W81" t="s">
        <v>3679</v>
      </c>
      <c r="X81" t="s">
        <v>6549</v>
      </c>
      <c r="Y81" t="s">
        <v>787</v>
      </c>
      <c r="Z81" t="s">
        <v>6333</v>
      </c>
    </row>
    <row r="82" spans="1:26" x14ac:dyDescent="0.2">
      <c r="A82" t="s">
        <v>6848</v>
      </c>
      <c r="D82" t="s">
        <v>1324</v>
      </c>
      <c r="G82" t="s">
        <v>5051</v>
      </c>
      <c r="J82" t="s">
        <v>5319</v>
      </c>
      <c r="K82" t="s">
        <v>5379</v>
      </c>
      <c r="N82" t="s">
        <v>719</v>
      </c>
      <c r="O82" t="s">
        <v>5824</v>
      </c>
      <c r="Q82" t="s">
        <v>1160</v>
      </c>
      <c r="S82" t="s">
        <v>1007</v>
      </c>
      <c r="W82" t="s">
        <v>3255</v>
      </c>
      <c r="X82" t="s">
        <v>6573</v>
      </c>
      <c r="Y82" t="s">
        <v>981</v>
      </c>
      <c r="Z82" t="s">
        <v>6370</v>
      </c>
    </row>
    <row r="83" spans="1:26" x14ac:dyDescent="0.2">
      <c r="A83" t="s">
        <v>6855</v>
      </c>
      <c r="D83" t="s">
        <v>1421</v>
      </c>
      <c r="G83" t="s">
        <v>5088</v>
      </c>
      <c r="J83" t="s">
        <v>5188</v>
      </c>
      <c r="K83" t="s">
        <v>5539</v>
      </c>
      <c r="N83" t="s">
        <v>747</v>
      </c>
      <c r="O83" t="s">
        <v>5994</v>
      </c>
      <c r="Q83" t="s">
        <v>1261</v>
      </c>
      <c r="S83" t="s">
        <v>604</v>
      </c>
      <c r="W83" t="s">
        <v>4549</v>
      </c>
      <c r="X83" t="s">
        <v>6483</v>
      </c>
      <c r="Y83" t="s">
        <v>5795</v>
      </c>
      <c r="Z83" t="s">
        <v>6343</v>
      </c>
    </row>
    <row r="84" spans="1:26" x14ac:dyDescent="0.2">
      <c r="A84" t="s">
        <v>6805</v>
      </c>
      <c r="D84" t="s">
        <v>1535</v>
      </c>
      <c r="G84" t="s">
        <v>5090</v>
      </c>
      <c r="J84" t="s">
        <v>5289</v>
      </c>
      <c r="K84" t="s">
        <v>5455</v>
      </c>
      <c r="N84" t="s">
        <v>911</v>
      </c>
      <c r="O84" t="s">
        <v>5190</v>
      </c>
      <c r="Q84" t="s">
        <v>1312</v>
      </c>
      <c r="S84" t="s">
        <v>843</v>
      </c>
      <c r="W84" t="s">
        <v>1723</v>
      </c>
      <c r="X84" t="s">
        <v>6447</v>
      </c>
      <c r="Y84" t="s">
        <v>4728</v>
      </c>
      <c r="Z84" t="s">
        <v>6419</v>
      </c>
    </row>
    <row r="85" spans="1:26" x14ac:dyDescent="0.2">
      <c r="A85" t="s">
        <v>6774</v>
      </c>
      <c r="D85" t="s">
        <v>1371</v>
      </c>
      <c r="G85" t="s">
        <v>5108</v>
      </c>
      <c r="J85" t="s">
        <v>5231</v>
      </c>
      <c r="K85" t="s">
        <v>5541</v>
      </c>
      <c r="N85" t="s">
        <v>749</v>
      </c>
      <c r="O85" t="s">
        <v>5328</v>
      </c>
      <c r="Q85" t="s">
        <v>1276</v>
      </c>
      <c r="S85" t="s">
        <v>5972</v>
      </c>
      <c r="W85" t="s">
        <v>2931</v>
      </c>
      <c r="X85" t="s">
        <v>6602</v>
      </c>
      <c r="Y85" t="s">
        <v>5811</v>
      </c>
      <c r="Z85" t="s">
        <v>4227</v>
      </c>
    </row>
    <row r="86" spans="1:26" x14ac:dyDescent="0.2">
      <c r="A86" t="s">
        <v>6864</v>
      </c>
      <c r="D86" t="s">
        <v>1433</v>
      </c>
      <c r="G86" t="s">
        <v>5100</v>
      </c>
      <c r="J86" t="s">
        <v>5200</v>
      </c>
      <c r="K86" t="s">
        <v>5418</v>
      </c>
      <c r="N86" t="s">
        <v>913</v>
      </c>
      <c r="O86" t="s">
        <v>5285</v>
      </c>
      <c r="Q86" t="s">
        <v>1258</v>
      </c>
      <c r="S86" t="s">
        <v>757</v>
      </c>
      <c r="W86" t="s">
        <v>1788</v>
      </c>
      <c r="X86" t="s">
        <v>6604</v>
      </c>
      <c r="Y86" t="s">
        <v>931</v>
      </c>
      <c r="Z86" t="s">
        <v>6395</v>
      </c>
    </row>
    <row r="87" spans="1:26" x14ac:dyDescent="0.2">
      <c r="A87" t="s">
        <v>6832</v>
      </c>
      <c r="D87" t="s">
        <v>1401</v>
      </c>
      <c r="G87" t="s">
        <v>5010</v>
      </c>
      <c r="J87" t="s">
        <v>5331</v>
      </c>
      <c r="K87" t="s">
        <v>5543</v>
      </c>
      <c r="N87" t="s">
        <v>813</v>
      </c>
      <c r="O87" t="s">
        <v>5669</v>
      </c>
      <c r="Q87" t="s">
        <v>1140</v>
      </c>
      <c r="S87" t="s">
        <v>5283</v>
      </c>
      <c r="W87" t="s">
        <v>3074</v>
      </c>
      <c r="X87" t="s">
        <v>6533</v>
      </c>
      <c r="Y87" t="s">
        <v>921</v>
      </c>
      <c r="Z87" t="s">
        <v>6408</v>
      </c>
    </row>
    <row r="88" spans="1:26" x14ac:dyDescent="0.2">
      <c r="A88" t="s">
        <v>6904</v>
      </c>
      <c r="D88" t="s">
        <v>1481</v>
      </c>
      <c r="G88" t="s">
        <v>5019</v>
      </c>
      <c r="J88" t="s">
        <v>5304</v>
      </c>
      <c r="K88" t="s">
        <v>5545</v>
      </c>
      <c r="N88" t="s">
        <v>665</v>
      </c>
      <c r="O88" t="s">
        <v>5570</v>
      </c>
      <c r="Q88" t="s">
        <v>1142</v>
      </c>
      <c r="S88" t="s">
        <v>6169</v>
      </c>
      <c r="W88" t="s">
        <v>2411</v>
      </c>
      <c r="X88" t="s">
        <v>6485</v>
      </c>
      <c r="Y88" t="s">
        <v>719</v>
      </c>
      <c r="Z88" t="s">
        <v>3090</v>
      </c>
    </row>
    <row r="89" spans="1:26" x14ac:dyDescent="0.2">
      <c r="A89" t="s">
        <v>6925</v>
      </c>
      <c r="D89" t="s">
        <v>1537</v>
      </c>
      <c r="G89" t="s">
        <v>943</v>
      </c>
      <c r="J89" t="s">
        <v>5202</v>
      </c>
      <c r="K89" t="s">
        <v>5388</v>
      </c>
      <c r="N89" t="s">
        <v>969</v>
      </c>
      <c r="O89" t="s">
        <v>5923</v>
      </c>
      <c r="Q89" t="s">
        <v>1219</v>
      </c>
      <c r="S89" t="s">
        <v>5327</v>
      </c>
      <c r="W89" t="s">
        <v>2825</v>
      </c>
      <c r="X89" t="s">
        <v>6469</v>
      </c>
      <c r="Y89" t="s">
        <v>747</v>
      </c>
      <c r="Z89" t="s">
        <v>6399</v>
      </c>
    </row>
    <row r="90" spans="1:26" x14ac:dyDescent="0.2">
      <c r="A90" t="s">
        <v>6840</v>
      </c>
      <c r="D90" t="s">
        <v>1461</v>
      </c>
      <c r="G90" t="s">
        <v>635</v>
      </c>
      <c r="J90" t="s">
        <v>5207</v>
      </c>
      <c r="K90" t="s">
        <v>5505</v>
      </c>
      <c r="N90" t="s">
        <v>891</v>
      </c>
      <c r="O90" t="s">
        <v>5630</v>
      </c>
      <c r="Q90" t="s">
        <v>1153</v>
      </c>
      <c r="S90" t="s">
        <v>5870</v>
      </c>
      <c r="W90" t="s">
        <v>4025</v>
      </c>
      <c r="X90" t="s">
        <v>6455</v>
      </c>
      <c r="Y90" t="s">
        <v>911</v>
      </c>
      <c r="Z90" t="s">
        <v>6318</v>
      </c>
    </row>
    <row r="91" spans="1:26" x14ac:dyDescent="0.2">
      <c r="A91" t="s">
        <v>6765</v>
      </c>
      <c r="D91" t="s">
        <v>1561</v>
      </c>
      <c r="G91" t="s">
        <v>631</v>
      </c>
      <c r="J91" t="s">
        <v>5217</v>
      </c>
      <c r="K91" t="s">
        <v>5407</v>
      </c>
      <c r="N91" t="s">
        <v>618</v>
      </c>
      <c r="O91" t="s">
        <v>5756</v>
      </c>
      <c r="Q91" t="s">
        <v>1097</v>
      </c>
      <c r="S91" t="s">
        <v>5799</v>
      </c>
      <c r="W91" t="s">
        <v>3257</v>
      </c>
      <c r="X91" t="s">
        <v>6529</v>
      </c>
      <c r="Y91" t="s">
        <v>2036</v>
      </c>
      <c r="Z91" t="s">
        <v>6320</v>
      </c>
    </row>
    <row r="92" spans="1:26" x14ac:dyDescent="0.2">
      <c r="A92" t="s">
        <v>6767</v>
      </c>
      <c r="D92" t="s">
        <v>1571</v>
      </c>
      <c r="G92" t="s">
        <v>5035</v>
      </c>
      <c r="J92" t="s">
        <v>5309</v>
      </c>
      <c r="K92" t="s">
        <v>5480</v>
      </c>
      <c r="N92" t="s">
        <v>673</v>
      </c>
      <c r="O92" t="s">
        <v>5801</v>
      </c>
      <c r="Q92" t="s">
        <v>1314</v>
      </c>
      <c r="S92" t="s">
        <v>5976</v>
      </c>
      <c r="W92" t="s">
        <v>4111</v>
      </c>
      <c r="X92" t="s">
        <v>6473</v>
      </c>
      <c r="Y92" t="s">
        <v>1631</v>
      </c>
      <c r="Z92" t="s">
        <v>6345</v>
      </c>
    </row>
    <row r="93" spans="1:26" x14ac:dyDescent="0.2">
      <c r="A93" t="s">
        <v>6837</v>
      </c>
      <c r="D93" t="s">
        <v>1487</v>
      </c>
      <c r="G93" t="s">
        <v>5007</v>
      </c>
      <c r="J93" t="s">
        <v>5204</v>
      </c>
      <c r="K93" t="s">
        <v>5370</v>
      </c>
      <c r="N93" t="s">
        <v>949</v>
      </c>
      <c r="O93" t="s">
        <v>5663</v>
      </c>
      <c r="Q93" t="s">
        <v>1101</v>
      </c>
      <c r="S93" t="s">
        <v>3507</v>
      </c>
      <c r="W93" t="s">
        <v>1790</v>
      </c>
      <c r="X93" t="s">
        <v>6537</v>
      </c>
      <c r="Y93" t="s">
        <v>4489</v>
      </c>
    </row>
    <row r="94" spans="1:26" x14ac:dyDescent="0.2">
      <c r="A94" t="s">
        <v>6861</v>
      </c>
      <c r="D94" t="s">
        <v>1513</v>
      </c>
      <c r="G94" t="s">
        <v>5059</v>
      </c>
      <c r="J94" t="s">
        <v>5253</v>
      </c>
      <c r="K94" t="s">
        <v>5518</v>
      </c>
      <c r="N94" t="s">
        <v>773</v>
      </c>
      <c r="O94" t="s">
        <v>5223</v>
      </c>
      <c r="Q94" t="s">
        <v>1180</v>
      </c>
      <c r="S94" t="s">
        <v>6270</v>
      </c>
      <c r="W94" t="s">
        <v>2847</v>
      </c>
      <c r="X94" t="s">
        <v>6559</v>
      </c>
      <c r="Y94" t="s">
        <v>749</v>
      </c>
    </row>
    <row r="95" spans="1:26" x14ac:dyDescent="0.2">
      <c r="A95" t="s">
        <v>6869</v>
      </c>
      <c r="D95" t="s">
        <v>1326</v>
      </c>
      <c r="G95" t="s">
        <v>5041</v>
      </c>
      <c r="J95" t="s">
        <v>5274</v>
      </c>
      <c r="K95" t="s">
        <v>5358</v>
      </c>
      <c r="N95" t="s">
        <v>1025</v>
      </c>
      <c r="O95" t="s">
        <v>5992</v>
      </c>
      <c r="Q95" t="s">
        <v>1127</v>
      </c>
      <c r="S95" t="s">
        <v>5407</v>
      </c>
      <c r="W95" t="s">
        <v>3076</v>
      </c>
      <c r="X95" t="s">
        <v>6501</v>
      </c>
      <c r="Y95" t="s">
        <v>913</v>
      </c>
    </row>
    <row r="96" spans="1:26" x14ac:dyDescent="0.2">
      <c r="A96" t="s">
        <v>6871</v>
      </c>
      <c r="D96" t="s">
        <v>1475</v>
      </c>
      <c r="G96" t="s">
        <v>5029</v>
      </c>
      <c r="J96" t="s">
        <v>5259</v>
      </c>
      <c r="K96" t="s">
        <v>5440</v>
      </c>
      <c r="N96" t="s">
        <v>999</v>
      </c>
      <c r="O96" t="s">
        <v>5693</v>
      </c>
      <c r="Q96" t="s">
        <v>1293</v>
      </c>
      <c r="S96" t="s">
        <v>6252</v>
      </c>
      <c r="W96" t="s">
        <v>4163</v>
      </c>
      <c r="X96" t="s">
        <v>6437</v>
      </c>
      <c r="Y96" t="s">
        <v>813</v>
      </c>
    </row>
    <row r="97" spans="1:25" x14ac:dyDescent="0.2">
      <c r="A97" t="s">
        <v>6857</v>
      </c>
      <c r="D97" t="s">
        <v>1569</v>
      </c>
      <c r="G97" t="s">
        <v>5181</v>
      </c>
      <c r="J97" t="s">
        <v>5291</v>
      </c>
      <c r="K97" t="s">
        <v>5409</v>
      </c>
      <c r="N97" t="s">
        <v>957</v>
      </c>
      <c r="O97" t="s">
        <v>5931</v>
      </c>
      <c r="Q97" t="s">
        <v>1091</v>
      </c>
      <c r="S97" t="s">
        <v>6220</v>
      </c>
      <c r="W97" t="s">
        <v>1836</v>
      </c>
      <c r="X97" t="s">
        <v>6429</v>
      </c>
      <c r="Y97" t="s">
        <v>665</v>
      </c>
    </row>
    <row r="98" spans="1:25" x14ac:dyDescent="0.2">
      <c r="A98" t="s">
        <v>6780</v>
      </c>
      <c r="D98" t="s">
        <v>1591</v>
      </c>
      <c r="G98" t="s">
        <v>5134</v>
      </c>
      <c r="J98" t="s">
        <v>5306</v>
      </c>
      <c r="K98" t="s">
        <v>5465</v>
      </c>
      <c r="N98" t="s">
        <v>645</v>
      </c>
      <c r="O98" t="s">
        <v>5933</v>
      </c>
      <c r="Q98" t="s">
        <v>1322</v>
      </c>
      <c r="S98" t="s">
        <v>6182</v>
      </c>
      <c r="W98" t="s">
        <v>2311</v>
      </c>
      <c r="X98" t="s">
        <v>6629</v>
      </c>
      <c r="Y98" t="s">
        <v>6291</v>
      </c>
    </row>
    <row r="99" spans="1:25" x14ac:dyDescent="0.2">
      <c r="A99" t="s">
        <v>6809</v>
      </c>
      <c r="D99" t="s">
        <v>1435</v>
      </c>
      <c r="G99" t="s">
        <v>5128</v>
      </c>
      <c r="J99" t="s">
        <v>5276</v>
      </c>
      <c r="K99" t="s">
        <v>5451</v>
      </c>
      <c r="N99" t="s">
        <v>983</v>
      </c>
      <c r="O99" t="s">
        <v>5263</v>
      </c>
      <c r="Q99" t="s">
        <v>1249</v>
      </c>
      <c r="S99" t="s">
        <v>6152</v>
      </c>
      <c r="W99" t="s">
        <v>3336</v>
      </c>
      <c r="X99" t="s">
        <v>6493</v>
      </c>
      <c r="Y99" t="s">
        <v>6301</v>
      </c>
    </row>
    <row r="100" spans="1:25" x14ac:dyDescent="0.2">
      <c r="A100" t="s">
        <v>6892</v>
      </c>
      <c r="D100" t="s">
        <v>1587</v>
      </c>
      <c r="G100" t="s">
        <v>5102</v>
      </c>
      <c r="J100" t="s">
        <v>5321</v>
      </c>
      <c r="K100" t="s">
        <v>5533</v>
      </c>
      <c r="N100" t="s">
        <v>827</v>
      </c>
      <c r="O100" t="s">
        <v>5671</v>
      </c>
      <c r="Q100" t="s">
        <v>1278</v>
      </c>
      <c r="S100" t="s">
        <v>6137</v>
      </c>
      <c r="W100" t="s">
        <v>3019</v>
      </c>
      <c r="X100" t="s">
        <v>6583</v>
      </c>
      <c r="Y100" t="s">
        <v>969</v>
      </c>
    </row>
    <row r="101" spans="1:25" x14ac:dyDescent="0.2">
      <c r="A101" t="s">
        <v>6939</v>
      </c>
      <c r="D101" t="s">
        <v>1429</v>
      </c>
      <c r="G101" t="s">
        <v>5136</v>
      </c>
      <c r="J101" t="s">
        <v>5255</v>
      </c>
      <c r="K101" t="s">
        <v>5520</v>
      </c>
      <c r="N101" t="s">
        <v>729</v>
      </c>
      <c r="O101" t="s">
        <v>5193</v>
      </c>
      <c r="Q101" t="s">
        <v>1157</v>
      </c>
      <c r="S101" t="s">
        <v>6103</v>
      </c>
      <c r="W101" t="s">
        <v>1633</v>
      </c>
      <c r="X101" t="s">
        <v>6441</v>
      </c>
      <c r="Y101" t="s">
        <v>891</v>
      </c>
    </row>
    <row r="102" spans="1:25" x14ac:dyDescent="0.2">
      <c r="A102" t="s">
        <v>6807</v>
      </c>
      <c r="D102" t="s">
        <v>1395</v>
      </c>
      <c r="G102" t="s">
        <v>685</v>
      </c>
      <c r="J102" t="s">
        <v>5349</v>
      </c>
      <c r="K102" t="s">
        <v>5453</v>
      </c>
      <c r="N102" t="s">
        <v>731</v>
      </c>
      <c r="O102" t="s">
        <v>5908</v>
      </c>
      <c r="Q102" t="s">
        <v>1251</v>
      </c>
      <c r="S102" t="s">
        <v>6245</v>
      </c>
      <c r="W102" t="s">
        <v>4491</v>
      </c>
      <c r="X102" t="s">
        <v>6590</v>
      </c>
      <c r="Y102" t="s">
        <v>618</v>
      </c>
    </row>
    <row r="103" spans="1:25" x14ac:dyDescent="0.2">
      <c r="A103" t="s">
        <v>6789</v>
      </c>
      <c r="D103" t="s">
        <v>1547</v>
      </c>
      <c r="G103" t="s">
        <v>5077</v>
      </c>
      <c r="J103" t="s">
        <v>5239</v>
      </c>
      <c r="K103" t="s">
        <v>5416</v>
      </c>
      <c r="N103" t="s">
        <v>777</v>
      </c>
      <c r="O103" t="s">
        <v>5747</v>
      </c>
      <c r="Q103" t="s">
        <v>1188</v>
      </c>
      <c r="S103" t="s">
        <v>6177</v>
      </c>
      <c r="W103" t="s">
        <v>4177</v>
      </c>
      <c r="X103" t="s">
        <v>6487</v>
      </c>
      <c r="Y103" t="s">
        <v>673</v>
      </c>
    </row>
    <row r="104" spans="1:25" x14ac:dyDescent="0.2">
      <c r="A104" t="s">
        <v>6914</v>
      </c>
      <c r="D104" t="s">
        <v>1531</v>
      </c>
      <c r="G104" t="s">
        <v>4990</v>
      </c>
      <c r="J104" t="s">
        <v>5243</v>
      </c>
      <c r="K104" t="s">
        <v>5478</v>
      </c>
      <c r="N104" t="s">
        <v>933</v>
      </c>
      <c r="O104" t="s">
        <v>5249</v>
      </c>
      <c r="Q104" t="s">
        <v>1080</v>
      </c>
      <c r="S104" t="s">
        <v>6121</v>
      </c>
      <c r="W104" t="s">
        <v>1635</v>
      </c>
      <c r="X104" t="s">
        <v>6531</v>
      </c>
      <c r="Y104" t="s">
        <v>949</v>
      </c>
    </row>
    <row r="105" spans="1:25" x14ac:dyDescent="0.2">
      <c r="A105" t="s">
        <v>6927</v>
      </c>
      <c r="D105" t="s">
        <v>1489</v>
      </c>
      <c r="G105" t="s">
        <v>5013</v>
      </c>
      <c r="J105" t="s">
        <v>5344</v>
      </c>
      <c r="K105" t="s">
        <v>5420</v>
      </c>
      <c r="N105" t="s">
        <v>1073</v>
      </c>
      <c r="O105" t="s">
        <v>5637</v>
      </c>
      <c r="Q105" t="s">
        <v>1192</v>
      </c>
      <c r="S105" t="s">
        <v>6123</v>
      </c>
      <c r="W105" t="s">
        <v>2159</v>
      </c>
      <c r="X105" t="s">
        <v>6607</v>
      </c>
      <c r="Y105" t="s">
        <v>773</v>
      </c>
    </row>
    <row r="106" spans="1:25" x14ac:dyDescent="0.2">
      <c r="A106" t="s">
        <v>6875</v>
      </c>
      <c r="D106" t="s">
        <v>1497</v>
      </c>
      <c r="G106" t="s">
        <v>841</v>
      </c>
      <c r="J106" t="s">
        <v>5311</v>
      </c>
      <c r="K106" t="s">
        <v>5360</v>
      </c>
      <c r="N106" t="s">
        <v>681</v>
      </c>
      <c r="O106" t="s">
        <v>5317</v>
      </c>
      <c r="Q106" t="s">
        <v>1269</v>
      </c>
      <c r="S106" t="s">
        <v>6254</v>
      </c>
      <c r="W106" t="s">
        <v>3560</v>
      </c>
      <c r="X106" t="s">
        <v>6511</v>
      </c>
      <c r="Y106" t="s">
        <v>1025</v>
      </c>
    </row>
    <row r="107" spans="1:25" x14ac:dyDescent="0.2">
      <c r="A107" t="s">
        <v>6879</v>
      </c>
      <c r="D107" t="s">
        <v>1332</v>
      </c>
      <c r="G107" t="s">
        <v>1055</v>
      </c>
      <c r="J107" t="s">
        <v>5334</v>
      </c>
      <c r="K107" t="s">
        <v>5411</v>
      </c>
      <c r="N107" t="s">
        <v>1049</v>
      </c>
      <c r="O107" t="s">
        <v>5948</v>
      </c>
      <c r="Q107" t="s">
        <v>1227</v>
      </c>
      <c r="S107" t="s">
        <v>6235</v>
      </c>
      <c r="W107" t="s">
        <v>2038</v>
      </c>
      <c r="X107" t="s">
        <v>6596</v>
      </c>
      <c r="Y107" t="s">
        <v>999</v>
      </c>
    </row>
    <row r="108" spans="1:25" x14ac:dyDescent="0.2">
      <c r="A108" t="s">
        <v>6931</v>
      </c>
      <c r="D108" t="s">
        <v>1463</v>
      </c>
      <c r="G108" t="s">
        <v>5061</v>
      </c>
      <c r="J108" t="s">
        <v>5295</v>
      </c>
      <c r="K108" t="s">
        <v>5530</v>
      </c>
      <c r="N108" t="s">
        <v>1041</v>
      </c>
      <c r="O108" t="s">
        <v>5815</v>
      </c>
      <c r="Q108" t="s">
        <v>1184</v>
      </c>
      <c r="S108" t="s">
        <v>6256</v>
      </c>
      <c r="W108" t="s">
        <v>1792</v>
      </c>
      <c r="X108" t="s">
        <v>6439</v>
      </c>
      <c r="Y108" t="s">
        <v>957</v>
      </c>
    </row>
    <row r="109" spans="1:25" x14ac:dyDescent="0.2">
      <c r="A109" t="s">
        <v>6907</v>
      </c>
      <c r="D109" t="s">
        <v>1503</v>
      </c>
      <c r="G109" t="s">
        <v>5111</v>
      </c>
      <c r="J109" t="s">
        <v>3004</v>
      </c>
      <c r="K109" t="s">
        <v>1293</v>
      </c>
      <c r="N109" t="s">
        <v>721</v>
      </c>
      <c r="O109" t="s">
        <v>5215</v>
      </c>
      <c r="Q109" t="s">
        <v>1221</v>
      </c>
      <c r="S109" t="s">
        <v>6187</v>
      </c>
      <c r="W109" t="s">
        <v>2010</v>
      </c>
      <c r="X109" t="s">
        <v>6635</v>
      </c>
      <c r="Y109" t="s">
        <v>645</v>
      </c>
    </row>
    <row r="110" spans="1:25" x14ac:dyDescent="0.2">
      <c r="A110" t="s">
        <v>6898</v>
      </c>
      <c r="D110" t="s">
        <v>1455</v>
      </c>
      <c r="G110" t="s">
        <v>4993</v>
      </c>
      <c r="J110" t="s">
        <v>837</v>
      </c>
      <c r="N110" t="s">
        <v>779</v>
      </c>
      <c r="O110" t="s">
        <v>5687</v>
      </c>
      <c r="Q110" t="s">
        <v>1271</v>
      </c>
      <c r="S110" t="s">
        <v>6210</v>
      </c>
      <c r="W110" t="s">
        <v>4223</v>
      </c>
      <c r="X110" t="s">
        <v>6631</v>
      </c>
      <c r="Y110" t="s">
        <v>983</v>
      </c>
    </row>
    <row r="111" spans="1:25" x14ac:dyDescent="0.2">
      <c r="A111" t="s">
        <v>6877</v>
      </c>
      <c r="D111" t="s">
        <v>1523</v>
      </c>
      <c r="G111" t="s">
        <v>1011</v>
      </c>
      <c r="N111" t="s">
        <v>939</v>
      </c>
      <c r="O111" t="s">
        <v>5856</v>
      </c>
      <c r="Q111" t="s">
        <v>1316</v>
      </c>
      <c r="S111" t="s">
        <v>6243</v>
      </c>
      <c r="W111" t="s">
        <v>2650</v>
      </c>
      <c r="Y111" t="s">
        <v>827</v>
      </c>
    </row>
    <row r="112" spans="1:25" x14ac:dyDescent="0.2">
      <c r="A112" t="s">
        <v>6827</v>
      </c>
      <c r="D112" t="s">
        <v>1457</v>
      </c>
      <c r="G112" t="s">
        <v>4997</v>
      </c>
      <c r="N112" t="s">
        <v>573</v>
      </c>
      <c r="O112" t="s">
        <v>5621</v>
      </c>
      <c r="Q112" t="s">
        <v>1146</v>
      </c>
      <c r="S112" t="s">
        <v>6164</v>
      </c>
      <c r="W112" t="s">
        <v>4179</v>
      </c>
      <c r="Y112" t="s">
        <v>729</v>
      </c>
    </row>
    <row r="113" spans="1:25" x14ac:dyDescent="0.2">
      <c r="A113" t="s">
        <v>6941</v>
      </c>
      <c r="D113" t="s">
        <v>1415</v>
      </c>
      <c r="G113" t="s">
        <v>5031</v>
      </c>
      <c r="N113" t="s">
        <v>941</v>
      </c>
      <c r="O113" t="s">
        <v>5849</v>
      </c>
      <c r="Q113" t="s">
        <v>1093</v>
      </c>
      <c r="S113" t="s">
        <v>4874</v>
      </c>
      <c r="W113" t="s">
        <v>3148</v>
      </c>
      <c r="Y113" t="s">
        <v>731</v>
      </c>
    </row>
    <row r="114" spans="1:25" x14ac:dyDescent="0.2">
      <c r="A114" t="s">
        <v>6933</v>
      </c>
      <c r="D114" t="s">
        <v>1515</v>
      </c>
      <c r="G114" t="s">
        <v>5079</v>
      </c>
      <c r="N114" t="s">
        <v>693</v>
      </c>
      <c r="O114" t="s">
        <v>5354</v>
      </c>
      <c r="Q114" t="s">
        <v>1253</v>
      </c>
      <c r="S114" t="s">
        <v>6259</v>
      </c>
      <c r="W114" t="s">
        <v>3651</v>
      </c>
      <c r="Y114" t="s">
        <v>6715</v>
      </c>
    </row>
    <row r="115" spans="1:25" x14ac:dyDescent="0.2">
      <c r="A115" t="s">
        <v>6900</v>
      </c>
      <c r="D115" t="s">
        <v>1573</v>
      </c>
      <c r="G115" t="s">
        <v>5025</v>
      </c>
      <c r="N115" t="s">
        <v>1007</v>
      </c>
      <c r="O115" t="s">
        <v>5640</v>
      </c>
      <c r="Q115" t="s">
        <v>1295</v>
      </c>
      <c r="S115" t="s">
        <v>6158</v>
      </c>
      <c r="W115" t="s">
        <v>4634</v>
      </c>
      <c r="Y115" t="s">
        <v>777</v>
      </c>
    </row>
    <row r="116" spans="1:25" x14ac:dyDescent="0.2">
      <c r="A116" t="s">
        <v>6842</v>
      </c>
      <c r="D116" t="s">
        <v>1517</v>
      </c>
      <c r="G116" t="s">
        <v>5081</v>
      </c>
      <c r="N116" t="s">
        <v>801</v>
      </c>
      <c r="O116" t="s">
        <v>5937</v>
      </c>
      <c r="Q116" t="s">
        <v>1129</v>
      </c>
      <c r="S116" t="s">
        <v>6113</v>
      </c>
      <c r="W116" t="s">
        <v>3505</v>
      </c>
      <c r="Y116" t="s">
        <v>933</v>
      </c>
    </row>
    <row r="117" spans="1:25" x14ac:dyDescent="0.2">
      <c r="A117" t="s">
        <v>6916</v>
      </c>
      <c r="D117" t="s">
        <v>1403</v>
      </c>
      <c r="G117" t="s">
        <v>5053</v>
      </c>
      <c r="N117" t="s">
        <v>701</v>
      </c>
      <c r="O117" t="s">
        <v>5650</v>
      </c>
      <c r="Q117" t="s">
        <v>1232</v>
      </c>
      <c r="S117" t="s">
        <v>6130</v>
      </c>
      <c r="W117" t="s">
        <v>2207</v>
      </c>
      <c r="Y117" t="s">
        <v>1073</v>
      </c>
    </row>
    <row r="118" spans="1:25" x14ac:dyDescent="0.2">
      <c r="A118" t="s">
        <v>6820</v>
      </c>
      <c r="D118" t="s">
        <v>1439</v>
      </c>
      <c r="G118" t="s">
        <v>5157</v>
      </c>
      <c r="N118" t="s">
        <v>651</v>
      </c>
      <c r="O118" t="s">
        <v>5605</v>
      </c>
      <c r="Q118" t="s">
        <v>1099</v>
      </c>
      <c r="S118" t="s">
        <v>6247</v>
      </c>
      <c r="W118" t="s">
        <v>2209</v>
      </c>
      <c r="Y118" t="s">
        <v>681</v>
      </c>
    </row>
    <row r="119" spans="1:25" x14ac:dyDescent="0.2">
      <c r="A119" t="s">
        <v>6822</v>
      </c>
      <c r="D119" t="s">
        <v>1505</v>
      </c>
      <c r="G119" t="s">
        <v>5070</v>
      </c>
      <c r="N119" t="s">
        <v>1076</v>
      </c>
      <c r="O119" t="s">
        <v>5752</v>
      </c>
      <c r="Q119" t="s">
        <v>1086</v>
      </c>
      <c r="S119" t="s">
        <v>6140</v>
      </c>
      <c r="W119" t="s">
        <v>2313</v>
      </c>
      <c r="Y119" t="s">
        <v>1049</v>
      </c>
    </row>
    <row r="120" spans="1:25" x14ac:dyDescent="0.2">
      <c r="D120" t="s">
        <v>1499</v>
      </c>
      <c r="G120" t="s">
        <v>5065</v>
      </c>
      <c r="N120" t="s">
        <v>915</v>
      </c>
      <c r="O120" t="s">
        <v>5657</v>
      </c>
      <c r="Q120" t="s">
        <v>1194</v>
      </c>
      <c r="S120" t="s">
        <v>6199</v>
      </c>
      <c r="W120" t="s">
        <v>4308</v>
      </c>
      <c r="Y120" t="s">
        <v>1041</v>
      </c>
    </row>
    <row r="121" spans="1:25" x14ac:dyDescent="0.2">
      <c r="D121" t="s">
        <v>1431</v>
      </c>
      <c r="G121" t="s">
        <v>5043</v>
      </c>
      <c r="N121" t="s">
        <v>647</v>
      </c>
      <c r="O121" t="s">
        <v>6002</v>
      </c>
      <c r="Q121" t="s">
        <v>1132</v>
      </c>
      <c r="S121" t="s">
        <v>6184</v>
      </c>
      <c r="W121" t="s">
        <v>3993</v>
      </c>
      <c r="Y121" t="s">
        <v>4304</v>
      </c>
    </row>
    <row r="122" spans="1:25" x14ac:dyDescent="0.2">
      <c r="D122" t="s">
        <v>1389</v>
      </c>
      <c r="N122" t="s">
        <v>867</v>
      </c>
      <c r="O122" t="s">
        <v>5707</v>
      </c>
      <c r="Q122" t="s">
        <v>1122</v>
      </c>
      <c r="S122" t="s">
        <v>6114</v>
      </c>
      <c r="W122" t="s">
        <v>3507</v>
      </c>
      <c r="Y122" t="s">
        <v>721</v>
      </c>
    </row>
    <row r="123" spans="1:25" x14ac:dyDescent="0.2">
      <c r="D123" t="s">
        <v>1539</v>
      </c>
      <c r="N123" t="s">
        <v>951</v>
      </c>
      <c r="O123" t="s">
        <v>5287</v>
      </c>
      <c r="Q123" t="s">
        <v>1134</v>
      </c>
      <c r="S123" t="s">
        <v>6099</v>
      </c>
      <c r="W123" t="s">
        <v>1726</v>
      </c>
      <c r="Y123" t="s">
        <v>779</v>
      </c>
    </row>
    <row r="124" spans="1:25" x14ac:dyDescent="0.2">
      <c r="D124" t="s">
        <v>1334</v>
      </c>
      <c r="N124" t="s">
        <v>582</v>
      </c>
      <c r="O124" t="s">
        <v>5877</v>
      </c>
      <c r="Q124" t="s">
        <v>1186</v>
      </c>
      <c r="S124" t="s">
        <v>6142</v>
      </c>
      <c r="W124" t="s">
        <v>2293</v>
      </c>
    </row>
    <row r="125" spans="1:25" x14ac:dyDescent="0.2">
      <c r="D125" t="s">
        <v>1346</v>
      </c>
      <c r="N125" t="s">
        <v>1017</v>
      </c>
      <c r="O125" t="s">
        <v>5740</v>
      </c>
      <c r="Q125" t="s">
        <v>1280</v>
      </c>
      <c r="S125" t="s">
        <v>6093</v>
      </c>
      <c r="W125" t="s">
        <v>2177</v>
      </c>
    </row>
    <row r="126" spans="1:25" x14ac:dyDescent="0.2">
      <c r="D126" t="s">
        <v>1623</v>
      </c>
      <c r="N126" t="s">
        <v>917</v>
      </c>
      <c r="O126" t="s">
        <v>5782</v>
      </c>
      <c r="Q126" t="s">
        <v>1162</v>
      </c>
      <c r="S126" t="s">
        <v>6154</v>
      </c>
      <c r="W126" t="s">
        <v>4165</v>
      </c>
    </row>
    <row r="127" spans="1:25" x14ac:dyDescent="0.2">
      <c r="D127" t="s">
        <v>1366</v>
      </c>
      <c r="N127" t="s">
        <v>1037</v>
      </c>
      <c r="O127" t="s">
        <v>5775</v>
      </c>
      <c r="Q127" t="s">
        <v>1211</v>
      </c>
      <c r="S127" t="s">
        <v>6125</v>
      </c>
      <c r="W127" t="s">
        <v>4167</v>
      </c>
    </row>
    <row r="128" spans="1:25" x14ac:dyDescent="0.2">
      <c r="D128" t="s">
        <v>1360</v>
      </c>
      <c r="N128" t="s">
        <v>897</v>
      </c>
      <c r="O128" t="s">
        <v>5777</v>
      </c>
      <c r="Q128" t="s">
        <v>1103</v>
      </c>
      <c r="W128" t="s">
        <v>4493</v>
      </c>
    </row>
    <row r="129" spans="4:23" x14ac:dyDescent="0.2">
      <c r="D129" t="s">
        <v>1519</v>
      </c>
      <c r="N129" t="s">
        <v>723</v>
      </c>
      <c r="O129" t="s">
        <v>5185</v>
      </c>
      <c r="Q129" t="s">
        <v>1302</v>
      </c>
      <c r="W129" t="s">
        <v>3901</v>
      </c>
    </row>
    <row r="130" spans="4:23" x14ac:dyDescent="0.2">
      <c r="D130" t="s">
        <v>1595</v>
      </c>
      <c r="N130" t="s">
        <v>661</v>
      </c>
      <c r="O130" t="s">
        <v>5917</v>
      </c>
      <c r="Q130" t="s">
        <v>1286</v>
      </c>
      <c r="W130" t="s">
        <v>4636</v>
      </c>
    </row>
    <row r="131" spans="4:23" x14ac:dyDescent="0.2">
      <c r="D131" t="s">
        <v>1577</v>
      </c>
      <c r="N131" t="s">
        <v>761</v>
      </c>
      <c r="O131" t="s">
        <v>6024</v>
      </c>
      <c r="Q131" t="s">
        <v>1203</v>
      </c>
      <c r="W131" t="s">
        <v>4027</v>
      </c>
    </row>
    <row r="132" spans="4:23" x14ac:dyDescent="0.2">
      <c r="D132" t="s">
        <v>1491</v>
      </c>
      <c r="N132" t="s">
        <v>751</v>
      </c>
      <c r="O132" t="s">
        <v>5896</v>
      </c>
      <c r="Q132" t="s">
        <v>1175</v>
      </c>
      <c r="W132" t="s">
        <v>4113</v>
      </c>
    </row>
    <row r="133" spans="4:23" x14ac:dyDescent="0.2">
      <c r="D133" t="s">
        <v>1625</v>
      </c>
      <c r="N133" t="s">
        <v>601</v>
      </c>
      <c r="O133" t="s">
        <v>5187</v>
      </c>
      <c r="Q133" t="s">
        <v>1112</v>
      </c>
      <c r="W133" t="s">
        <v>2849</v>
      </c>
    </row>
    <row r="134" spans="4:23" x14ac:dyDescent="0.2">
      <c r="D134" t="s">
        <v>1521</v>
      </c>
      <c r="N134" t="s">
        <v>753</v>
      </c>
      <c r="O134" t="s">
        <v>5251</v>
      </c>
      <c r="Q134" t="s">
        <v>1205</v>
      </c>
      <c r="W134" t="s">
        <v>1838</v>
      </c>
    </row>
    <row r="135" spans="4:23" x14ac:dyDescent="0.2">
      <c r="D135" t="s">
        <v>1377</v>
      </c>
      <c r="N135" t="s">
        <v>593</v>
      </c>
      <c r="O135" t="s">
        <v>5633</v>
      </c>
      <c r="Q135" t="s">
        <v>1197</v>
      </c>
      <c r="W135" t="s">
        <v>1637</v>
      </c>
    </row>
    <row r="136" spans="4:23" x14ac:dyDescent="0.2">
      <c r="D136" t="s">
        <v>1373</v>
      </c>
      <c r="N136" t="s">
        <v>789</v>
      </c>
      <c r="O136" t="s">
        <v>5720</v>
      </c>
      <c r="Q136" t="s">
        <v>1239</v>
      </c>
      <c r="W136" t="s">
        <v>2534</v>
      </c>
    </row>
    <row r="137" spans="4:23" x14ac:dyDescent="0.2">
      <c r="D137" t="s">
        <v>1348</v>
      </c>
      <c r="N137" t="s">
        <v>791</v>
      </c>
      <c r="O137" t="s">
        <v>5874</v>
      </c>
      <c r="Q137" t="s">
        <v>1299</v>
      </c>
      <c r="W137" t="s">
        <v>4551</v>
      </c>
    </row>
    <row r="138" spans="4:23" x14ac:dyDescent="0.2">
      <c r="D138" t="s">
        <v>1423</v>
      </c>
      <c r="N138" t="s">
        <v>622</v>
      </c>
      <c r="O138" t="s">
        <v>5233</v>
      </c>
      <c r="Q138" t="s">
        <v>1105</v>
      </c>
      <c r="W138" t="s">
        <v>3259</v>
      </c>
    </row>
    <row r="139" spans="4:23" x14ac:dyDescent="0.2">
      <c r="D139" t="s">
        <v>1621</v>
      </c>
      <c r="N139" t="s">
        <v>1039</v>
      </c>
      <c r="O139" t="s">
        <v>5601</v>
      </c>
      <c r="Q139" t="s">
        <v>1144</v>
      </c>
      <c r="W139" t="s">
        <v>3338</v>
      </c>
    </row>
    <row r="140" spans="4:23" x14ac:dyDescent="0.2">
      <c r="D140" t="s">
        <v>1356</v>
      </c>
      <c r="N140" t="s">
        <v>755</v>
      </c>
      <c r="O140" t="s">
        <v>5724</v>
      </c>
      <c r="Q140" t="s">
        <v>1190</v>
      </c>
      <c r="W140" t="s">
        <v>2295</v>
      </c>
    </row>
    <row r="141" spans="4:23" x14ac:dyDescent="0.2">
      <c r="D141" t="s">
        <v>1493</v>
      </c>
      <c r="N141" t="s">
        <v>849</v>
      </c>
      <c r="O141" t="s">
        <v>5665</v>
      </c>
      <c r="Q141" t="s">
        <v>1136</v>
      </c>
      <c r="W141" t="s">
        <v>2933</v>
      </c>
    </row>
    <row r="142" spans="4:23" x14ac:dyDescent="0.2">
      <c r="D142" t="s">
        <v>1340</v>
      </c>
      <c r="N142" t="s">
        <v>763</v>
      </c>
      <c r="O142" t="s">
        <v>5758</v>
      </c>
      <c r="Q142" t="s">
        <v>1223</v>
      </c>
      <c r="W142" t="s">
        <v>4225</v>
      </c>
    </row>
    <row r="143" spans="4:23" x14ac:dyDescent="0.2">
      <c r="D143" t="s">
        <v>1465</v>
      </c>
      <c r="N143" t="s">
        <v>953</v>
      </c>
      <c r="O143" t="s">
        <v>5342</v>
      </c>
      <c r="Q143" t="s">
        <v>1095</v>
      </c>
      <c r="W143" t="s">
        <v>3078</v>
      </c>
    </row>
    <row r="144" spans="4:23" x14ac:dyDescent="0.2">
      <c r="D144" t="s">
        <v>1342</v>
      </c>
      <c r="N144" t="s">
        <v>793</v>
      </c>
      <c r="O144" t="s">
        <v>5561</v>
      </c>
      <c r="Q144" t="s">
        <v>1307</v>
      </c>
      <c r="W144" t="s">
        <v>2827</v>
      </c>
    </row>
    <row r="145" spans="4:23" x14ac:dyDescent="0.2">
      <c r="D145" t="s">
        <v>1362</v>
      </c>
      <c r="N145" t="s">
        <v>1057</v>
      </c>
      <c r="O145" t="s">
        <v>5620</v>
      </c>
      <c r="Q145" t="s">
        <v>1241</v>
      </c>
      <c r="W145" t="s">
        <v>3445</v>
      </c>
    </row>
    <row r="146" spans="4:23" x14ac:dyDescent="0.2">
      <c r="D146" t="s">
        <v>1603</v>
      </c>
      <c r="N146" t="s">
        <v>907</v>
      </c>
      <c r="O146" t="s">
        <v>5926</v>
      </c>
      <c r="Q146" t="s">
        <v>1266</v>
      </c>
      <c r="W146" t="s">
        <v>3995</v>
      </c>
    </row>
    <row r="147" spans="4:23" x14ac:dyDescent="0.2">
      <c r="D147" t="s">
        <v>1541</v>
      </c>
      <c r="N147" t="s">
        <v>829</v>
      </c>
      <c r="O147" t="s">
        <v>5603</v>
      </c>
      <c r="Q147" t="s">
        <v>1207</v>
      </c>
      <c r="W147" t="s">
        <v>3150</v>
      </c>
    </row>
    <row r="148" spans="4:23" x14ac:dyDescent="0.2">
      <c r="D148" t="s">
        <v>1483</v>
      </c>
      <c r="N148" t="s">
        <v>975</v>
      </c>
      <c r="O148" t="s">
        <v>5712</v>
      </c>
      <c r="Q148" t="s">
        <v>1213</v>
      </c>
      <c r="W148" t="s">
        <v>3152</v>
      </c>
    </row>
    <row r="149" spans="4:23" x14ac:dyDescent="0.2">
      <c r="D149" t="s">
        <v>1551</v>
      </c>
      <c r="N149" t="s">
        <v>881</v>
      </c>
      <c r="O149" t="s">
        <v>5935</v>
      </c>
      <c r="W149" t="s">
        <v>1939</v>
      </c>
    </row>
    <row r="150" spans="4:23" x14ac:dyDescent="0.2">
      <c r="D150" t="s">
        <v>1585</v>
      </c>
      <c r="N150" t="s">
        <v>815</v>
      </c>
      <c r="O150" t="s">
        <v>5271</v>
      </c>
      <c r="W150" t="s">
        <v>1773</v>
      </c>
    </row>
    <row r="151" spans="4:23" x14ac:dyDescent="0.2">
      <c r="D151" t="s">
        <v>1495</v>
      </c>
      <c r="N151" t="s">
        <v>765</v>
      </c>
      <c r="O151" t="s">
        <v>5791</v>
      </c>
      <c r="W151" t="s">
        <v>2211</v>
      </c>
    </row>
    <row r="152" spans="4:23" x14ac:dyDescent="0.2">
      <c r="D152" t="s">
        <v>1405</v>
      </c>
      <c r="N152" t="s">
        <v>604</v>
      </c>
      <c r="O152" t="s">
        <v>5652</v>
      </c>
      <c r="W152" t="s">
        <v>3997</v>
      </c>
    </row>
    <row r="153" spans="4:23" x14ac:dyDescent="0.2">
      <c r="D153" t="s">
        <v>1533</v>
      </c>
      <c r="N153" t="s">
        <v>843</v>
      </c>
      <c r="O153" t="s">
        <v>5891</v>
      </c>
      <c r="W153" t="s">
        <v>3080</v>
      </c>
    </row>
    <row r="154" spans="4:23" x14ac:dyDescent="0.2">
      <c r="D154" t="s">
        <v>1381</v>
      </c>
      <c r="N154" t="s">
        <v>893</v>
      </c>
      <c r="O154" t="s">
        <v>5978</v>
      </c>
      <c r="W154" t="s">
        <v>2434</v>
      </c>
    </row>
    <row r="155" spans="4:23" x14ac:dyDescent="0.2">
      <c r="N155" t="s">
        <v>757</v>
      </c>
      <c r="O155" t="s">
        <v>5319</v>
      </c>
      <c r="W155" t="s">
        <v>3138</v>
      </c>
    </row>
    <row r="156" spans="4:23" x14ac:dyDescent="0.2">
      <c r="N156" t="s">
        <v>1063</v>
      </c>
      <c r="O156" t="s">
        <v>5826</v>
      </c>
      <c r="W156" t="s">
        <v>4029</v>
      </c>
    </row>
    <row r="157" spans="4:23" x14ac:dyDescent="0.2">
      <c r="N157" t="s">
        <v>725</v>
      </c>
      <c r="O157" t="s">
        <v>5575</v>
      </c>
      <c r="W157" t="s">
        <v>3653</v>
      </c>
    </row>
    <row r="158" spans="4:23" x14ac:dyDescent="0.2">
      <c r="N158" t="s">
        <v>1019</v>
      </c>
      <c r="O158" t="s">
        <v>5647</v>
      </c>
      <c r="W158" t="s">
        <v>3021</v>
      </c>
    </row>
    <row r="159" spans="4:23" x14ac:dyDescent="0.2">
      <c r="N159" t="s">
        <v>625</v>
      </c>
      <c r="O159" t="s">
        <v>5333</v>
      </c>
      <c r="W159" t="s">
        <v>2584</v>
      </c>
    </row>
    <row r="160" spans="4:23" x14ac:dyDescent="0.2">
      <c r="N160" t="s">
        <v>919</v>
      </c>
      <c r="O160" t="s">
        <v>5625</v>
      </c>
      <c r="W160" t="s">
        <v>2652</v>
      </c>
    </row>
    <row r="161" spans="1:23" x14ac:dyDescent="0.2">
      <c r="N161" t="s">
        <v>971</v>
      </c>
      <c r="O161" t="s">
        <v>5914</v>
      </c>
      <c r="W161" t="s">
        <v>1928</v>
      </c>
    </row>
    <row r="162" spans="1:23" x14ac:dyDescent="0.2">
      <c r="N162" t="s">
        <v>627</v>
      </c>
      <c r="O162" t="s">
        <v>5984</v>
      </c>
      <c r="W162" t="s">
        <v>4381</v>
      </c>
    </row>
    <row r="163" spans="1:23" x14ac:dyDescent="0.2">
      <c r="N163" t="s">
        <v>869</v>
      </c>
      <c r="O163" t="s">
        <v>5832</v>
      </c>
      <c r="W163" t="s">
        <v>4823</v>
      </c>
    </row>
    <row r="164" spans="1:23" x14ac:dyDescent="0.2">
      <c r="A164" s="3"/>
      <c r="B164" s="3"/>
      <c r="C164" s="3"/>
      <c r="N164" t="s">
        <v>687</v>
      </c>
      <c r="O164" t="s">
        <v>5845</v>
      </c>
      <c r="W164" t="s">
        <v>2161</v>
      </c>
    </row>
    <row r="165" spans="1:23" x14ac:dyDescent="0.2">
      <c r="A165" s="3"/>
      <c r="B165" s="3"/>
      <c r="C165" s="3"/>
      <c r="N165" t="s">
        <v>935</v>
      </c>
      <c r="O165" t="s">
        <v>5681</v>
      </c>
      <c r="W165" t="s">
        <v>4638</v>
      </c>
    </row>
    <row r="166" spans="1:23" x14ac:dyDescent="0.2">
      <c r="A166" s="3"/>
      <c r="B166" s="3"/>
      <c r="C166" s="3"/>
      <c r="N166" t="s">
        <v>759</v>
      </c>
      <c r="O166" t="s">
        <v>5854</v>
      </c>
      <c r="W166" t="s">
        <v>3227</v>
      </c>
    </row>
    <row r="167" spans="1:23" x14ac:dyDescent="0.2">
      <c r="A167" s="3"/>
      <c r="B167" s="3"/>
      <c r="C167" s="3"/>
      <c r="N167" t="s">
        <v>1051</v>
      </c>
      <c r="O167" t="s">
        <v>5847</v>
      </c>
      <c r="W167" t="s">
        <v>3340</v>
      </c>
    </row>
    <row r="168" spans="1:23" x14ac:dyDescent="0.2">
      <c r="A168" s="3"/>
      <c r="B168" s="3"/>
      <c r="C168" s="3"/>
      <c r="N168" t="s">
        <v>711</v>
      </c>
      <c r="O168" t="s">
        <v>5779</v>
      </c>
      <c r="W168" t="s">
        <v>4710</v>
      </c>
    </row>
    <row r="169" spans="1:23" x14ac:dyDescent="0.2">
      <c r="A169" s="544"/>
      <c r="B169" s="180"/>
      <c r="C169" s="3"/>
      <c r="N169" t="s">
        <v>937</v>
      </c>
      <c r="O169" t="s">
        <v>5200</v>
      </c>
      <c r="W169" t="s">
        <v>1941</v>
      </c>
    </row>
    <row r="170" spans="1:23" x14ac:dyDescent="0.2">
      <c r="A170" s="544"/>
      <c r="B170" s="180"/>
      <c r="C170" s="3"/>
      <c r="N170" t="s">
        <v>683</v>
      </c>
      <c r="O170" t="s">
        <v>5331</v>
      </c>
      <c r="W170" t="s">
        <v>2213</v>
      </c>
    </row>
    <row r="171" spans="1:23" x14ac:dyDescent="0.2">
      <c r="A171" s="544"/>
      <c r="B171" s="180"/>
      <c r="C171" s="3"/>
      <c r="N171" t="s">
        <v>859</v>
      </c>
      <c r="O171" t="s">
        <v>5599</v>
      </c>
      <c r="W171" t="s">
        <v>4227</v>
      </c>
    </row>
    <row r="172" spans="1:23" x14ac:dyDescent="0.2">
      <c r="A172" s="544"/>
      <c r="B172" s="180"/>
      <c r="C172" s="3"/>
      <c r="N172" t="s">
        <v>733</v>
      </c>
      <c r="O172" t="s">
        <v>5839</v>
      </c>
      <c r="W172" t="s">
        <v>2215</v>
      </c>
    </row>
    <row r="173" spans="1:23" x14ac:dyDescent="0.2">
      <c r="A173" s="544"/>
      <c r="B173" s="180"/>
      <c r="C173" s="3"/>
      <c r="N173" t="s">
        <v>695</v>
      </c>
      <c r="O173" t="s">
        <v>5898</v>
      </c>
      <c r="W173" t="s">
        <v>2654</v>
      </c>
    </row>
    <row r="174" spans="1:23" x14ac:dyDescent="0.2">
      <c r="A174" s="545"/>
      <c r="B174" s="180"/>
      <c r="C174" s="3"/>
      <c r="N174" t="s">
        <v>1001</v>
      </c>
      <c r="O174" t="s">
        <v>5304</v>
      </c>
      <c r="W174" t="s">
        <v>2743</v>
      </c>
    </row>
    <row r="175" spans="1:23" x14ac:dyDescent="0.2">
      <c r="A175" s="544"/>
      <c r="B175" s="180"/>
      <c r="C175" s="3"/>
      <c r="N175" t="s">
        <v>1065</v>
      </c>
      <c r="O175" t="s">
        <v>5900</v>
      </c>
      <c r="W175" t="s">
        <v>3836</v>
      </c>
    </row>
    <row r="176" spans="1:23" x14ac:dyDescent="0.2">
      <c r="A176" s="544"/>
      <c r="B176" s="180"/>
      <c r="C176" s="3"/>
      <c r="N176" t="s">
        <v>585</v>
      </c>
      <c r="O176" t="s">
        <v>5945</v>
      </c>
      <c r="W176" t="s">
        <v>3681</v>
      </c>
    </row>
    <row r="177" spans="1:23" x14ac:dyDescent="0.2">
      <c r="A177" s="545"/>
      <c r="B177" s="180"/>
      <c r="C177" s="3"/>
      <c r="N177" t="s">
        <v>883</v>
      </c>
      <c r="O177" t="s">
        <v>5705</v>
      </c>
      <c r="W177" t="s">
        <v>4229</v>
      </c>
    </row>
    <row r="178" spans="1:23" x14ac:dyDescent="0.2">
      <c r="A178" s="545"/>
      <c r="B178" s="180"/>
      <c r="C178" s="3"/>
      <c r="N178" t="s">
        <v>1031</v>
      </c>
      <c r="O178" t="s">
        <v>5990</v>
      </c>
      <c r="W178" t="s">
        <v>3562</v>
      </c>
    </row>
    <row r="179" spans="1:23" x14ac:dyDescent="0.2">
      <c r="A179" s="544"/>
      <c r="B179" s="180"/>
      <c r="C179" s="3"/>
      <c r="N179" t="s">
        <v>699</v>
      </c>
      <c r="O179" t="s">
        <v>5202</v>
      </c>
      <c r="W179" t="s">
        <v>4732</v>
      </c>
    </row>
    <row r="180" spans="1:23" x14ac:dyDescent="0.2">
      <c r="A180" s="544"/>
      <c r="B180" s="180"/>
      <c r="C180" s="3"/>
      <c r="N180" t="s">
        <v>831</v>
      </c>
      <c r="O180" t="s">
        <v>5722</v>
      </c>
      <c r="W180" t="s">
        <v>2217</v>
      </c>
    </row>
    <row r="181" spans="1:23" x14ac:dyDescent="0.2">
      <c r="A181" s="544"/>
      <c r="B181" s="180"/>
      <c r="C181" s="3"/>
      <c r="N181" t="s">
        <v>767</v>
      </c>
      <c r="O181" t="s">
        <v>5736</v>
      </c>
      <c r="W181" t="s">
        <v>2012</v>
      </c>
    </row>
    <row r="182" spans="1:23" x14ac:dyDescent="0.2">
      <c r="A182" s="544"/>
      <c r="B182" s="180"/>
      <c r="C182" s="3"/>
      <c r="N182" t="s">
        <v>735</v>
      </c>
      <c r="O182" t="s">
        <v>5563</v>
      </c>
      <c r="W182" t="s">
        <v>4579</v>
      </c>
    </row>
    <row r="183" spans="1:23" x14ac:dyDescent="0.2">
      <c r="A183" s="544"/>
      <c r="B183" s="180"/>
      <c r="C183" s="3"/>
      <c r="N183" t="s">
        <v>995</v>
      </c>
      <c r="O183" t="s">
        <v>5635</v>
      </c>
      <c r="W183" t="s">
        <v>3229</v>
      </c>
    </row>
    <row r="184" spans="1:23" x14ac:dyDescent="0.2">
      <c r="A184" s="544"/>
      <c r="B184" s="180"/>
      <c r="C184" s="3"/>
      <c r="N184" t="s">
        <v>737</v>
      </c>
      <c r="O184" t="s">
        <v>5207</v>
      </c>
      <c r="W184" t="s">
        <v>3342</v>
      </c>
    </row>
    <row r="185" spans="1:23" x14ac:dyDescent="0.2">
      <c r="A185" s="544"/>
      <c r="B185" s="180"/>
      <c r="C185" s="3"/>
      <c r="N185" t="s">
        <v>675</v>
      </c>
      <c r="O185" t="s">
        <v>5998</v>
      </c>
      <c r="W185" t="s">
        <v>2219</v>
      </c>
    </row>
    <row r="186" spans="1:23" x14ac:dyDescent="0.2">
      <c r="A186" s="544"/>
      <c r="B186" s="180"/>
      <c r="C186" s="3"/>
      <c r="N186" t="s">
        <v>861</v>
      </c>
      <c r="O186" t="s">
        <v>5548</v>
      </c>
      <c r="W186" t="s">
        <v>1840</v>
      </c>
    </row>
    <row r="187" spans="1:23" x14ac:dyDescent="0.2">
      <c r="A187" s="544"/>
      <c r="B187" s="180"/>
      <c r="C187" s="3"/>
      <c r="N187" t="s">
        <v>997</v>
      </c>
      <c r="O187" t="s">
        <v>5572</v>
      </c>
      <c r="W187" t="s">
        <v>1775</v>
      </c>
    </row>
    <row r="188" spans="1:23" x14ac:dyDescent="0.2">
      <c r="A188" s="544"/>
      <c r="B188" s="180"/>
      <c r="C188" s="3"/>
      <c r="N188" t="s">
        <v>727</v>
      </c>
      <c r="O188" t="s">
        <v>5817</v>
      </c>
      <c r="W188" t="s">
        <v>2752</v>
      </c>
    </row>
    <row r="189" spans="1:23" x14ac:dyDescent="0.2">
      <c r="A189" s="544"/>
      <c r="B189" s="180"/>
      <c r="C189" s="3"/>
      <c r="N189" t="s">
        <v>833</v>
      </c>
      <c r="O189" t="s">
        <v>5217</v>
      </c>
      <c r="W189" t="s">
        <v>2784</v>
      </c>
    </row>
    <row r="190" spans="1:23" x14ac:dyDescent="0.2">
      <c r="A190" s="545"/>
      <c r="B190" s="180"/>
      <c r="C190" s="3"/>
      <c r="N190" t="s">
        <v>989</v>
      </c>
      <c r="O190" t="s">
        <v>6009</v>
      </c>
      <c r="W190" t="s">
        <v>4231</v>
      </c>
    </row>
    <row r="191" spans="1:23" x14ac:dyDescent="0.2">
      <c r="A191" s="544"/>
      <c r="B191" s="180"/>
      <c r="C191" s="3"/>
      <c r="N191" t="s">
        <v>1009</v>
      </c>
      <c r="O191" t="s">
        <v>5902</v>
      </c>
      <c r="W191" t="s">
        <v>2935</v>
      </c>
    </row>
    <row r="192" spans="1:23" x14ac:dyDescent="0.2">
      <c r="A192" s="544"/>
      <c r="B192" s="180"/>
      <c r="C192" s="3"/>
      <c r="N192" t="s">
        <v>677</v>
      </c>
      <c r="O192" t="s">
        <v>6016</v>
      </c>
      <c r="W192" t="s">
        <v>2436</v>
      </c>
    </row>
    <row r="193" spans="1:23" x14ac:dyDescent="0.2">
      <c r="A193" s="544"/>
      <c r="B193" s="180"/>
      <c r="C193" s="3"/>
      <c r="N193" t="s">
        <v>689</v>
      </c>
      <c r="O193" t="s">
        <v>831</v>
      </c>
      <c r="W193" t="s">
        <v>2851</v>
      </c>
    </row>
    <row r="194" spans="1:23" x14ac:dyDescent="0.2">
      <c r="A194" s="544"/>
      <c r="B194" s="180"/>
      <c r="C194" s="3"/>
      <c r="N194" t="s">
        <v>955</v>
      </c>
      <c r="O194" t="s">
        <v>5577</v>
      </c>
      <c r="W194" t="s">
        <v>4825</v>
      </c>
    </row>
    <row r="195" spans="1:23" x14ac:dyDescent="0.2">
      <c r="A195" s="3"/>
      <c r="B195" s="3"/>
      <c r="C195" s="3"/>
      <c r="N195" t="s">
        <v>575</v>
      </c>
      <c r="O195" t="s">
        <v>5295</v>
      </c>
      <c r="W195" t="s">
        <v>3200</v>
      </c>
    </row>
    <row r="196" spans="1:23" x14ac:dyDescent="0.2">
      <c r="A196" s="3"/>
      <c r="B196" s="3"/>
      <c r="C196" s="3"/>
      <c r="N196" t="s">
        <v>991</v>
      </c>
      <c r="O196" t="s">
        <v>5738</v>
      </c>
      <c r="W196" t="s">
        <v>4115</v>
      </c>
    </row>
    <row r="197" spans="1:23" x14ac:dyDescent="0.2">
      <c r="N197" t="s">
        <v>649</v>
      </c>
      <c r="O197" t="s">
        <v>6004</v>
      </c>
      <c r="W197" t="s">
        <v>3509</v>
      </c>
    </row>
    <row r="198" spans="1:23" x14ac:dyDescent="0.2">
      <c r="N198" t="s">
        <v>653</v>
      </c>
      <c r="O198" t="s">
        <v>5976</v>
      </c>
      <c r="W198" t="s">
        <v>1728</v>
      </c>
    </row>
    <row r="199" spans="1:23" x14ac:dyDescent="0.2">
      <c r="N199" t="s">
        <v>667</v>
      </c>
      <c r="O199" t="s">
        <v>5695</v>
      </c>
      <c r="W199" t="s">
        <v>4827</v>
      </c>
    </row>
    <row r="200" spans="1:23" x14ac:dyDescent="0.2">
      <c r="N200" t="s">
        <v>943</v>
      </c>
      <c r="O200" t="s">
        <v>3679</v>
      </c>
      <c r="W200" t="s">
        <v>1977</v>
      </c>
    </row>
    <row r="201" spans="1:23" x14ac:dyDescent="0.2">
      <c r="N201" t="s">
        <v>635</v>
      </c>
      <c r="O201" t="s">
        <v>5805</v>
      </c>
      <c r="W201" t="s">
        <v>4233</v>
      </c>
    </row>
    <row r="202" spans="1:23" x14ac:dyDescent="0.2">
      <c r="N202" t="s">
        <v>631</v>
      </c>
      <c r="O202" t="s">
        <v>5555</v>
      </c>
      <c r="W202" t="s">
        <v>3607</v>
      </c>
    </row>
    <row r="203" spans="1:23" x14ac:dyDescent="0.2">
      <c r="N203" t="s">
        <v>703</v>
      </c>
      <c r="O203" t="s">
        <v>5611</v>
      </c>
      <c r="W203" t="s">
        <v>3420</v>
      </c>
    </row>
    <row r="204" spans="1:23" x14ac:dyDescent="0.2">
      <c r="N204" t="s">
        <v>973</v>
      </c>
      <c r="O204" t="s">
        <v>675</v>
      </c>
      <c r="W204" t="s">
        <v>3948</v>
      </c>
    </row>
    <row r="205" spans="1:23" x14ac:dyDescent="0.2">
      <c r="N205" t="s">
        <v>803</v>
      </c>
      <c r="O205" t="s">
        <v>5027</v>
      </c>
      <c r="W205" t="s">
        <v>4181</v>
      </c>
    </row>
    <row r="206" spans="1:23" x14ac:dyDescent="0.2">
      <c r="N206" t="s">
        <v>817</v>
      </c>
      <c r="O206" t="s">
        <v>997</v>
      </c>
      <c r="W206" t="s">
        <v>2937</v>
      </c>
    </row>
    <row r="207" spans="1:23" x14ac:dyDescent="0.2">
      <c r="N207" t="s">
        <v>993</v>
      </c>
      <c r="O207" t="s">
        <v>5699</v>
      </c>
      <c r="W207" t="s">
        <v>3231</v>
      </c>
    </row>
    <row r="208" spans="1:23" x14ac:dyDescent="0.2">
      <c r="N208" t="s">
        <v>945</v>
      </c>
      <c r="O208" t="s">
        <v>5809</v>
      </c>
      <c r="W208" t="s">
        <v>2040</v>
      </c>
    </row>
    <row r="209" spans="14:23" x14ac:dyDescent="0.2">
      <c r="N209" t="s">
        <v>577</v>
      </c>
      <c r="O209" t="s">
        <v>5862</v>
      </c>
      <c r="W209" t="s">
        <v>3564</v>
      </c>
    </row>
    <row r="210" spans="14:23" x14ac:dyDescent="0.2">
      <c r="N210" t="s">
        <v>1053</v>
      </c>
      <c r="O210" t="s">
        <v>5750</v>
      </c>
      <c r="W210" t="s">
        <v>1794</v>
      </c>
    </row>
    <row r="211" spans="14:23" x14ac:dyDescent="0.2">
      <c r="N211" t="s">
        <v>1021</v>
      </c>
      <c r="O211" t="s">
        <v>5588</v>
      </c>
      <c r="W211" t="s">
        <v>4495</v>
      </c>
    </row>
    <row r="212" spans="14:23" x14ac:dyDescent="0.2">
      <c r="N212" t="s">
        <v>863</v>
      </c>
      <c r="O212" t="s">
        <v>5134</v>
      </c>
      <c r="W212" t="s">
        <v>3023</v>
      </c>
    </row>
    <row r="213" spans="14:23" x14ac:dyDescent="0.2">
      <c r="N213" t="s">
        <v>580</v>
      </c>
      <c r="O213" t="s">
        <v>6026</v>
      </c>
      <c r="W213" t="s">
        <v>4553</v>
      </c>
    </row>
    <row r="214" spans="14:23" x14ac:dyDescent="0.2">
      <c r="N214" t="s">
        <v>685</v>
      </c>
      <c r="O214" t="s">
        <v>5860</v>
      </c>
      <c r="W214" t="s">
        <v>2786</v>
      </c>
    </row>
    <row r="215" spans="14:23" x14ac:dyDescent="0.2">
      <c r="N215" t="s">
        <v>841</v>
      </c>
      <c r="O215" t="s">
        <v>5963</v>
      </c>
      <c r="W215" t="s">
        <v>4353</v>
      </c>
    </row>
    <row r="216" spans="14:23" x14ac:dyDescent="0.2">
      <c r="N216" t="s">
        <v>587</v>
      </c>
      <c r="O216" t="s">
        <v>5550</v>
      </c>
      <c r="W216" t="s">
        <v>3755</v>
      </c>
    </row>
    <row r="217" spans="14:23" x14ac:dyDescent="0.2">
      <c r="N217" t="s">
        <v>1055</v>
      </c>
      <c r="O217" t="s">
        <v>5970</v>
      </c>
      <c r="W217" t="s">
        <v>3903</v>
      </c>
    </row>
    <row r="218" spans="14:23" x14ac:dyDescent="0.2">
      <c r="N218" t="s">
        <v>1011</v>
      </c>
      <c r="O218" t="s">
        <v>6018</v>
      </c>
      <c r="W218" t="s">
        <v>4782</v>
      </c>
    </row>
    <row r="219" spans="14:23" x14ac:dyDescent="0.2">
      <c r="N219" t="s">
        <v>769</v>
      </c>
      <c r="O219" t="s">
        <v>5868</v>
      </c>
      <c r="W219" t="s">
        <v>3447</v>
      </c>
    </row>
    <row r="220" spans="14:23" x14ac:dyDescent="0.2">
      <c r="N220" t="s">
        <v>873</v>
      </c>
      <c r="O220" t="s">
        <v>5673</v>
      </c>
      <c r="W220" t="s">
        <v>2788</v>
      </c>
    </row>
    <row r="221" spans="14:23" x14ac:dyDescent="0.2">
      <c r="N221" t="s">
        <v>835</v>
      </c>
      <c r="O221" t="s">
        <v>5769</v>
      </c>
      <c r="W221" t="s">
        <v>3344</v>
      </c>
    </row>
    <row r="222" spans="14:23" x14ac:dyDescent="0.2">
      <c r="N222" t="s">
        <v>679</v>
      </c>
      <c r="O222" t="s">
        <v>5675</v>
      </c>
      <c r="W222" t="s">
        <v>4383</v>
      </c>
    </row>
    <row r="223" spans="14:23" x14ac:dyDescent="0.2">
      <c r="N223" t="s">
        <v>655</v>
      </c>
      <c r="O223" t="s">
        <v>5683</v>
      </c>
      <c r="W223" t="s">
        <v>3683</v>
      </c>
    </row>
    <row r="224" spans="14:23" x14ac:dyDescent="0.2">
      <c r="N224" t="s">
        <v>739</v>
      </c>
      <c r="O224" t="s">
        <v>5893</v>
      </c>
      <c r="W224" t="s">
        <v>3449</v>
      </c>
    </row>
    <row r="225" spans="14:23" x14ac:dyDescent="0.2">
      <c r="N225" t="s">
        <v>837</v>
      </c>
      <c r="O225" t="s">
        <v>5582</v>
      </c>
      <c r="W225" t="s">
        <v>4784</v>
      </c>
    </row>
    <row r="226" spans="14:23" x14ac:dyDescent="0.2">
      <c r="N226" t="s">
        <v>614</v>
      </c>
      <c r="O226" t="s">
        <v>5807</v>
      </c>
      <c r="W226" t="s">
        <v>4555</v>
      </c>
    </row>
    <row r="227" spans="14:23" x14ac:dyDescent="0.2">
      <c r="N227" t="s">
        <v>1033</v>
      </c>
      <c r="O227" t="s">
        <v>6011</v>
      </c>
      <c r="W227" t="s">
        <v>2790</v>
      </c>
    </row>
    <row r="228" spans="14:23" x14ac:dyDescent="0.2">
      <c r="N228" t="s">
        <v>871</v>
      </c>
      <c r="O228" t="s">
        <v>5613</v>
      </c>
      <c r="W228" t="s">
        <v>3261</v>
      </c>
    </row>
    <row r="229" spans="14:23" x14ac:dyDescent="0.2">
      <c r="N229" t="s">
        <v>851</v>
      </c>
      <c r="O229" t="s">
        <v>5584</v>
      </c>
      <c r="W229" t="s">
        <v>2600</v>
      </c>
    </row>
    <row r="230" spans="14:23" x14ac:dyDescent="0.2">
      <c r="N230" t="s">
        <v>669</v>
      </c>
      <c r="O230" t="s">
        <v>5828</v>
      </c>
      <c r="W230" t="s">
        <v>4385</v>
      </c>
    </row>
    <row r="231" spans="14:23" x14ac:dyDescent="0.2">
      <c r="N231" t="s">
        <v>595</v>
      </c>
      <c r="O231" t="s">
        <v>5586</v>
      </c>
      <c r="W231" t="s">
        <v>3082</v>
      </c>
    </row>
    <row r="232" spans="14:23" x14ac:dyDescent="0.2">
      <c r="N232" t="s">
        <v>985</v>
      </c>
      <c r="O232" t="s">
        <v>5615</v>
      </c>
      <c r="W232" t="s">
        <v>4031</v>
      </c>
    </row>
    <row r="233" spans="14:23" x14ac:dyDescent="0.2">
      <c r="N233" t="s">
        <v>959</v>
      </c>
      <c r="O233" t="s">
        <v>5771</v>
      </c>
      <c r="W233" t="s">
        <v>3950</v>
      </c>
    </row>
    <row r="234" spans="14:23" x14ac:dyDescent="0.2">
      <c r="N234" t="s">
        <v>947</v>
      </c>
      <c r="O234" t="s">
        <v>5557</v>
      </c>
      <c r="W234" t="s">
        <v>1796</v>
      </c>
    </row>
    <row r="235" spans="14:23" x14ac:dyDescent="0.2">
      <c r="N235" t="s">
        <v>1043</v>
      </c>
      <c r="O235" t="s">
        <v>4852</v>
      </c>
      <c r="W235" t="s">
        <v>1842</v>
      </c>
    </row>
    <row r="236" spans="14:23" x14ac:dyDescent="0.2">
      <c r="N236" t="s">
        <v>785</v>
      </c>
      <c r="O236" t="s">
        <v>5689</v>
      </c>
      <c r="W236" t="s">
        <v>3346</v>
      </c>
    </row>
    <row r="237" spans="14:23" x14ac:dyDescent="0.2">
      <c r="N237" t="s">
        <v>853</v>
      </c>
      <c r="O237" t="s">
        <v>5943</v>
      </c>
      <c r="W237" t="s">
        <v>4557</v>
      </c>
    </row>
    <row r="238" spans="14:23" x14ac:dyDescent="0.2">
      <c r="N238" t="s">
        <v>597</v>
      </c>
      <c r="O238" t="s">
        <v>4861</v>
      </c>
      <c r="W238" t="s">
        <v>2536</v>
      </c>
    </row>
    <row r="239" spans="14:23" x14ac:dyDescent="0.2">
      <c r="N239" t="s">
        <v>885</v>
      </c>
      <c r="O239" t="s">
        <v>5821</v>
      </c>
      <c r="W239" t="s">
        <v>3202</v>
      </c>
    </row>
    <row r="240" spans="14:23" x14ac:dyDescent="0.2">
      <c r="N240" t="s">
        <v>1035</v>
      </c>
      <c r="O240" t="s">
        <v>4850</v>
      </c>
      <c r="W240" t="s">
        <v>2745</v>
      </c>
    </row>
    <row r="241" spans="14:23" x14ac:dyDescent="0.2">
      <c r="N241" t="s">
        <v>781</v>
      </c>
      <c r="O241" t="s">
        <v>5830</v>
      </c>
      <c r="W241" t="s">
        <v>3757</v>
      </c>
    </row>
    <row r="242" spans="14:23" x14ac:dyDescent="0.2">
      <c r="N242" t="s">
        <v>797</v>
      </c>
      <c r="O242" t="s">
        <v>5928</v>
      </c>
      <c r="W242" t="s">
        <v>2602</v>
      </c>
    </row>
    <row r="243" spans="14:23" x14ac:dyDescent="0.2">
      <c r="N243" t="s">
        <v>923</v>
      </c>
      <c r="O243" t="s">
        <v>5643</v>
      </c>
      <c r="W243" t="s">
        <v>4497</v>
      </c>
    </row>
    <row r="244" spans="14:23" x14ac:dyDescent="0.2">
      <c r="N244" t="s">
        <v>887</v>
      </c>
      <c r="O244" t="s">
        <v>5677</v>
      </c>
      <c r="W244" t="s">
        <v>1730</v>
      </c>
    </row>
    <row r="245" spans="14:23" x14ac:dyDescent="0.2">
      <c r="N245" t="s">
        <v>1078</v>
      </c>
      <c r="O245" t="s">
        <v>5690</v>
      </c>
      <c r="W245" t="s">
        <v>2586</v>
      </c>
    </row>
    <row r="246" spans="14:23" x14ac:dyDescent="0.2">
      <c r="N246" t="s">
        <v>771</v>
      </c>
      <c r="O246" t="s">
        <v>5596</v>
      </c>
      <c r="W246" t="s">
        <v>3263</v>
      </c>
    </row>
    <row r="247" spans="14:23" x14ac:dyDescent="0.2">
      <c r="N247" t="s">
        <v>633</v>
      </c>
      <c r="O247" t="s">
        <v>5742</v>
      </c>
      <c r="W247" t="s">
        <v>3006</v>
      </c>
    </row>
    <row r="248" spans="14:23" x14ac:dyDescent="0.2">
      <c r="N248" t="s">
        <v>783</v>
      </c>
      <c r="O248" t="s">
        <v>5904</v>
      </c>
      <c r="W248" t="s">
        <v>2747</v>
      </c>
    </row>
    <row r="249" spans="14:23" x14ac:dyDescent="0.2">
      <c r="N249" t="s">
        <v>899</v>
      </c>
      <c r="O249" t="s">
        <v>6000</v>
      </c>
      <c r="W249" t="s">
        <v>3348</v>
      </c>
    </row>
    <row r="250" spans="14:23" x14ac:dyDescent="0.2">
      <c r="N250" t="s">
        <v>925</v>
      </c>
      <c r="O250" t="s">
        <v>5726</v>
      </c>
      <c r="W250" t="s">
        <v>3511</v>
      </c>
    </row>
    <row r="251" spans="14:23" x14ac:dyDescent="0.2">
      <c r="N251" t="s">
        <v>865</v>
      </c>
      <c r="O251" t="s">
        <v>5883</v>
      </c>
      <c r="W251" t="s">
        <v>4581</v>
      </c>
    </row>
    <row r="252" spans="14:23" x14ac:dyDescent="0.2">
      <c r="N252" t="s">
        <v>845</v>
      </c>
      <c r="O252" t="s">
        <v>5843</v>
      </c>
      <c r="W252" t="s">
        <v>3350</v>
      </c>
    </row>
    <row r="253" spans="14:23" x14ac:dyDescent="0.2">
      <c r="N253" t="s">
        <v>599</v>
      </c>
      <c r="O253" t="s">
        <v>5939</v>
      </c>
      <c r="W253" t="s">
        <v>1844</v>
      </c>
    </row>
    <row r="254" spans="14:23" x14ac:dyDescent="0.2">
      <c r="N254" t="s">
        <v>795</v>
      </c>
      <c r="O254" t="s">
        <v>5608</v>
      </c>
      <c r="W254" t="s">
        <v>3451</v>
      </c>
    </row>
    <row r="255" spans="14:23" x14ac:dyDescent="0.2">
      <c r="O255" t="s">
        <v>5952</v>
      </c>
      <c r="W255" t="s">
        <v>3838</v>
      </c>
    </row>
    <row r="256" spans="14:23" x14ac:dyDescent="0.2">
      <c r="O256" t="s">
        <v>5716</v>
      </c>
      <c r="W256" t="s">
        <v>2357</v>
      </c>
    </row>
    <row r="257" spans="15:23" x14ac:dyDescent="0.2">
      <c r="O257" t="s">
        <v>5851</v>
      </c>
      <c r="W257" t="s">
        <v>1639</v>
      </c>
    </row>
    <row r="258" spans="15:23" x14ac:dyDescent="0.2">
      <c r="O258" t="s">
        <v>5654</v>
      </c>
      <c r="W258" t="s">
        <v>4117</v>
      </c>
    </row>
    <row r="259" spans="15:23" x14ac:dyDescent="0.2">
      <c r="O259" t="s">
        <v>5858</v>
      </c>
      <c r="W259" t="s">
        <v>3352</v>
      </c>
    </row>
    <row r="260" spans="15:23" x14ac:dyDescent="0.2">
      <c r="O260" t="s">
        <v>5728</v>
      </c>
      <c r="W260" t="s">
        <v>2163</v>
      </c>
    </row>
    <row r="261" spans="15:23" x14ac:dyDescent="0.2">
      <c r="O261" t="s">
        <v>5773</v>
      </c>
      <c r="W261" t="s">
        <v>2829</v>
      </c>
    </row>
    <row r="262" spans="15:23" x14ac:dyDescent="0.2">
      <c r="O262" t="s">
        <v>5730</v>
      </c>
      <c r="W262" t="s">
        <v>3655</v>
      </c>
    </row>
    <row r="263" spans="15:23" x14ac:dyDescent="0.2">
      <c r="O263" t="s">
        <v>5996</v>
      </c>
      <c r="W263" t="s">
        <v>1798</v>
      </c>
    </row>
    <row r="264" spans="15:23" x14ac:dyDescent="0.2">
      <c r="O264" t="s">
        <v>5793</v>
      </c>
      <c r="W264" t="s">
        <v>4583</v>
      </c>
    </row>
    <row r="265" spans="15:23" x14ac:dyDescent="0.2">
      <c r="O265" t="s">
        <v>5887</v>
      </c>
      <c r="W265" t="s">
        <v>4169</v>
      </c>
    </row>
    <row r="266" spans="15:23" x14ac:dyDescent="0.2">
      <c r="O266" t="s">
        <v>5837</v>
      </c>
      <c r="W266" t="s">
        <v>1979</v>
      </c>
    </row>
    <row r="267" spans="15:23" x14ac:dyDescent="0.2">
      <c r="O267" t="s">
        <v>5954</v>
      </c>
      <c r="W267" t="s">
        <v>2221</v>
      </c>
    </row>
    <row r="268" spans="15:23" x14ac:dyDescent="0.2">
      <c r="O268" t="s">
        <v>5645</v>
      </c>
      <c r="W268" t="s">
        <v>2939</v>
      </c>
    </row>
    <row r="269" spans="15:23" x14ac:dyDescent="0.2">
      <c r="O269" t="s">
        <v>5956</v>
      </c>
      <c r="W269" t="s">
        <v>4712</v>
      </c>
    </row>
    <row r="270" spans="15:23" x14ac:dyDescent="0.2">
      <c r="O270" t="s">
        <v>5819</v>
      </c>
      <c r="W270" t="s">
        <v>4235</v>
      </c>
    </row>
    <row r="271" spans="15:23" x14ac:dyDescent="0.2">
      <c r="O271" t="s">
        <v>5617</v>
      </c>
      <c r="W271" t="s">
        <v>3811</v>
      </c>
    </row>
    <row r="272" spans="15:23" x14ac:dyDescent="0.2">
      <c r="O272" t="s">
        <v>5941</v>
      </c>
      <c r="W272" t="s">
        <v>2115</v>
      </c>
    </row>
    <row r="273" spans="15:23" x14ac:dyDescent="0.2">
      <c r="O273" t="s">
        <v>5981</v>
      </c>
      <c r="W273" t="s">
        <v>4171</v>
      </c>
    </row>
    <row r="274" spans="15:23" x14ac:dyDescent="0.2">
      <c r="O274" t="s">
        <v>5623</v>
      </c>
      <c r="W274" t="s">
        <v>2413</v>
      </c>
    </row>
    <row r="275" spans="15:23" x14ac:dyDescent="0.2">
      <c r="O275" t="s">
        <v>5655</v>
      </c>
      <c r="W275" t="s">
        <v>4183</v>
      </c>
    </row>
    <row r="276" spans="15:23" x14ac:dyDescent="0.2">
      <c r="O276" t="s">
        <v>5912</v>
      </c>
      <c r="W276" t="s">
        <v>2165</v>
      </c>
    </row>
    <row r="277" spans="15:23" x14ac:dyDescent="0.2">
      <c r="W277" t="s">
        <v>3084</v>
      </c>
    </row>
    <row r="278" spans="15:23" x14ac:dyDescent="0.2">
      <c r="W278" t="s">
        <v>1800</v>
      </c>
    </row>
    <row r="279" spans="15:23" x14ac:dyDescent="0.2">
      <c r="W279" t="s">
        <v>4185</v>
      </c>
    </row>
    <row r="280" spans="15:23" x14ac:dyDescent="0.2">
      <c r="W280" t="s">
        <v>3657</v>
      </c>
    </row>
    <row r="281" spans="15:23" x14ac:dyDescent="0.2">
      <c r="W281" t="s">
        <v>3952</v>
      </c>
    </row>
    <row r="282" spans="15:23" x14ac:dyDescent="0.2">
      <c r="W282" t="s">
        <v>4786</v>
      </c>
    </row>
    <row r="283" spans="15:23" x14ac:dyDescent="0.2">
      <c r="W283" t="s">
        <v>3422</v>
      </c>
    </row>
    <row r="284" spans="15:23" x14ac:dyDescent="0.2">
      <c r="W284" t="s">
        <v>3424</v>
      </c>
    </row>
    <row r="285" spans="15:23" x14ac:dyDescent="0.2">
      <c r="W285" t="s">
        <v>1846</v>
      </c>
    </row>
    <row r="286" spans="15:23" x14ac:dyDescent="0.2">
      <c r="W286" t="s">
        <v>2297</v>
      </c>
    </row>
    <row r="287" spans="15:23" x14ac:dyDescent="0.2">
      <c r="W287" t="s">
        <v>3609</v>
      </c>
    </row>
    <row r="288" spans="15:23" x14ac:dyDescent="0.2">
      <c r="W288" t="s">
        <v>2359</v>
      </c>
    </row>
    <row r="289" spans="23:23" x14ac:dyDescent="0.2">
      <c r="W289" t="s">
        <v>4559</v>
      </c>
    </row>
    <row r="290" spans="23:23" x14ac:dyDescent="0.2">
      <c r="W290" t="s">
        <v>4187</v>
      </c>
    </row>
    <row r="291" spans="23:23" x14ac:dyDescent="0.2">
      <c r="W291" t="s">
        <v>3008</v>
      </c>
    </row>
    <row r="292" spans="23:23" x14ac:dyDescent="0.2">
      <c r="W292" t="s">
        <v>3659</v>
      </c>
    </row>
    <row r="293" spans="23:23" x14ac:dyDescent="0.2">
      <c r="W293" t="s">
        <v>3611</v>
      </c>
    </row>
    <row r="294" spans="23:23" x14ac:dyDescent="0.2">
      <c r="W294" t="s">
        <v>3807</v>
      </c>
    </row>
    <row r="295" spans="23:23" x14ac:dyDescent="0.2">
      <c r="W295" t="s">
        <v>3613</v>
      </c>
    </row>
    <row r="296" spans="23:23" x14ac:dyDescent="0.2">
      <c r="W296" t="s">
        <v>4585</v>
      </c>
    </row>
    <row r="297" spans="23:23" x14ac:dyDescent="0.2">
      <c r="W297" t="s">
        <v>3426</v>
      </c>
    </row>
    <row r="298" spans="23:23" x14ac:dyDescent="0.2">
      <c r="W298" t="s">
        <v>4561</v>
      </c>
    </row>
    <row r="299" spans="23:23" x14ac:dyDescent="0.2">
      <c r="W299" t="s">
        <v>3086</v>
      </c>
    </row>
    <row r="300" spans="23:23" x14ac:dyDescent="0.2">
      <c r="W300" t="s">
        <v>3265</v>
      </c>
    </row>
    <row r="301" spans="23:23" x14ac:dyDescent="0.2">
      <c r="W301" t="s">
        <v>4189</v>
      </c>
    </row>
    <row r="302" spans="23:23" x14ac:dyDescent="0.2">
      <c r="W302" t="s">
        <v>4415</v>
      </c>
    </row>
    <row r="303" spans="23:23" x14ac:dyDescent="0.2">
      <c r="W303" t="s">
        <v>1641</v>
      </c>
    </row>
    <row r="304" spans="23:23" x14ac:dyDescent="0.2">
      <c r="W304" t="s">
        <v>2167</v>
      </c>
    </row>
    <row r="305" spans="23:23" x14ac:dyDescent="0.2">
      <c r="W305" t="s">
        <v>2941</v>
      </c>
    </row>
    <row r="306" spans="23:23" x14ac:dyDescent="0.2">
      <c r="W306" t="s">
        <v>3840</v>
      </c>
    </row>
    <row r="307" spans="23:23" x14ac:dyDescent="0.2">
      <c r="W307" t="s">
        <v>2853</v>
      </c>
    </row>
    <row r="308" spans="23:23" x14ac:dyDescent="0.2">
      <c r="W308" t="s">
        <v>4587</v>
      </c>
    </row>
    <row r="309" spans="23:23" x14ac:dyDescent="0.2">
      <c r="W309" t="s">
        <v>4714</v>
      </c>
    </row>
    <row r="310" spans="23:23" x14ac:dyDescent="0.2">
      <c r="W310" t="s">
        <v>3010</v>
      </c>
    </row>
    <row r="311" spans="23:23" x14ac:dyDescent="0.2">
      <c r="W311" t="s">
        <v>3558</v>
      </c>
    </row>
    <row r="312" spans="23:23" x14ac:dyDescent="0.2">
      <c r="W312" t="s">
        <v>1643</v>
      </c>
    </row>
    <row r="313" spans="23:23" x14ac:dyDescent="0.2">
      <c r="W313" t="s">
        <v>3428</v>
      </c>
    </row>
    <row r="314" spans="23:23" x14ac:dyDescent="0.2">
      <c r="W314" t="s">
        <v>4302</v>
      </c>
    </row>
    <row r="315" spans="23:23" x14ac:dyDescent="0.2">
      <c r="W315" t="s">
        <v>2855</v>
      </c>
    </row>
    <row r="316" spans="23:23" x14ac:dyDescent="0.2">
      <c r="W316" t="s">
        <v>1848</v>
      </c>
    </row>
    <row r="317" spans="23:23" x14ac:dyDescent="0.2">
      <c r="W317" t="s">
        <v>3954</v>
      </c>
    </row>
    <row r="318" spans="23:23" x14ac:dyDescent="0.2">
      <c r="W318" t="s">
        <v>4387</v>
      </c>
    </row>
    <row r="319" spans="23:23" x14ac:dyDescent="0.2">
      <c r="W319" t="s">
        <v>3025</v>
      </c>
    </row>
    <row r="320" spans="23:23" x14ac:dyDescent="0.2">
      <c r="W320" t="s">
        <v>4563</v>
      </c>
    </row>
    <row r="321" spans="23:23" x14ac:dyDescent="0.2">
      <c r="W321" t="s">
        <v>3430</v>
      </c>
    </row>
    <row r="322" spans="23:23" x14ac:dyDescent="0.2">
      <c r="W322" t="s">
        <v>1981</v>
      </c>
    </row>
    <row r="323" spans="23:23" x14ac:dyDescent="0.2">
      <c r="W323" t="s">
        <v>1983</v>
      </c>
    </row>
    <row r="324" spans="23:23" x14ac:dyDescent="0.2">
      <c r="W324" t="s">
        <v>4640</v>
      </c>
    </row>
    <row r="325" spans="23:23" x14ac:dyDescent="0.2">
      <c r="W325" t="s">
        <v>4722</v>
      </c>
    </row>
    <row r="326" spans="23:23" x14ac:dyDescent="0.2">
      <c r="W326" t="s">
        <v>2943</v>
      </c>
    </row>
    <row r="327" spans="23:23" x14ac:dyDescent="0.2">
      <c r="W327" t="s">
        <v>2945</v>
      </c>
    </row>
    <row r="328" spans="23:23" x14ac:dyDescent="0.2">
      <c r="W328" t="s">
        <v>2223</v>
      </c>
    </row>
    <row r="329" spans="23:23" x14ac:dyDescent="0.2">
      <c r="W329" t="s">
        <v>4642</v>
      </c>
    </row>
    <row r="330" spans="23:23" x14ac:dyDescent="0.2">
      <c r="W330" t="s">
        <v>3233</v>
      </c>
    </row>
    <row r="331" spans="23:23" x14ac:dyDescent="0.2">
      <c r="W331" t="s">
        <v>3204</v>
      </c>
    </row>
    <row r="332" spans="23:23" x14ac:dyDescent="0.2">
      <c r="W332" t="s">
        <v>3661</v>
      </c>
    </row>
    <row r="333" spans="23:23" x14ac:dyDescent="0.2">
      <c r="W333" t="s">
        <v>1732</v>
      </c>
    </row>
    <row r="334" spans="23:23" x14ac:dyDescent="0.2">
      <c r="W334" t="s">
        <v>2792</v>
      </c>
    </row>
    <row r="335" spans="23:23" x14ac:dyDescent="0.2">
      <c r="W335" t="s">
        <v>2794</v>
      </c>
    </row>
    <row r="336" spans="23:23" x14ac:dyDescent="0.2">
      <c r="W336" t="s">
        <v>4724</v>
      </c>
    </row>
    <row r="337" spans="23:23" x14ac:dyDescent="0.2">
      <c r="W337" t="s">
        <v>1734</v>
      </c>
    </row>
    <row r="338" spans="23:23" x14ac:dyDescent="0.2">
      <c r="W338" t="s">
        <v>3206</v>
      </c>
    </row>
    <row r="339" spans="23:23" x14ac:dyDescent="0.2">
      <c r="W339" t="s">
        <v>3453</v>
      </c>
    </row>
    <row r="340" spans="23:23" x14ac:dyDescent="0.2">
      <c r="W340" t="s">
        <v>4499</v>
      </c>
    </row>
    <row r="341" spans="23:23" x14ac:dyDescent="0.2">
      <c r="W341" t="s">
        <v>2014</v>
      </c>
    </row>
    <row r="342" spans="23:23" x14ac:dyDescent="0.2">
      <c r="W342" t="s">
        <v>1645</v>
      </c>
    </row>
    <row r="343" spans="23:23" x14ac:dyDescent="0.2">
      <c r="W343" t="s">
        <v>1935</v>
      </c>
    </row>
    <row r="344" spans="23:23" x14ac:dyDescent="0.2">
      <c r="W344" t="s">
        <v>3685</v>
      </c>
    </row>
    <row r="345" spans="23:23" x14ac:dyDescent="0.2">
      <c r="W345" t="s">
        <v>1850</v>
      </c>
    </row>
    <row r="346" spans="23:23" x14ac:dyDescent="0.2">
      <c r="W346" t="s">
        <v>1736</v>
      </c>
    </row>
    <row r="347" spans="23:23" x14ac:dyDescent="0.2">
      <c r="W347" t="s">
        <v>2588</v>
      </c>
    </row>
    <row r="348" spans="23:23" x14ac:dyDescent="0.2">
      <c r="W348" t="s">
        <v>2656</v>
      </c>
    </row>
    <row r="349" spans="23:23" x14ac:dyDescent="0.2">
      <c r="W349" t="s">
        <v>2117</v>
      </c>
    </row>
    <row r="350" spans="23:23" x14ac:dyDescent="0.2">
      <c r="W350" t="s">
        <v>4726</v>
      </c>
    </row>
    <row r="351" spans="23:23" x14ac:dyDescent="0.2">
      <c r="W351" t="s">
        <v>3813</v>
      </c>
    </row>
    <row r="352" spans="23:23" x14ac:dyDescent="0.2">
      <c r="W352" t="s">
        <v>2225</v>
      </c>
    </row>
    <row r="353" spans="23:23" x14ac:dyDescent="0.2">
      <c r="W353" t="s">
        <v>4355</v>
      </c>
    </row>
    <row r="354" spans="23:23" x14ac:dyDescent="0.2">
      <c r="W354" t="s">
        <v>3566</v>
      </c>
    </row>
    <row r="355" spans="23:23" x14ac:dyDescent="0.2">
      <c r="W355" t="s">
        <v>3663</v>
      </c>
    </row>
    <row r="356" spans="23:23" x14ac:dyDescent="0.2">
      <c r="W356" t="s">
        <v>2179</v>
      </c>
    </row>
    <row r="357" spans="23:23" x14ac:dyDescent="0.2">
      <c r="W357" t="s">
        <v>3027</v>
      </c>
    </row>
    <row r="358" spans="23:23" x14ac:dyDescent="0.2">
      <c r="W358" t="s">
        <v>3687</v>
      </c>
    </row>
    <row r="359" spans="23:23" x14ac:dyDescent="0.2">
      <c r="W359" t="s">
        <v>1647</v>
      </c>
    </row>
    <row r="360" spans="23:23" x14ac:dyDescent="0.2">
      <c r="W360" t="s">
        <v>3267</v>
      </c>
    </row>
    <row r="361" spans="23:23" x14ac:dyDescent="0.2">
      <c r="W361" t="s">
        <v>4589</v>
      </c>
    </row>
    <row r="362" spans="23:23" x14ac:dyDescent="0.2">
      <c r="W362" t="s">
        <v>3455</v>
      </c>
    </row>
    <row r="363" spans="23:23" x14ac:dyDescent="0.2">
      <c r="W363" t="s">
        <v>3999</v>
      </c>
    </row>
    <row r="364" spans="23:23" x14ac:dyDescent="0.2">
      <c r="W364" t="s">
        <v>3956</v>
      </c>
    </row>
    <row r="365" spans="23:23" x14ac:dyDescent="0.2">
      <c r="W365" t="s">
        <v>3665</v>
      </c>
    </row>
    <row r="366" spans="23:23" x14ac:dyDescent="0.2">
      <c r="W366" t="s">
        <v>3029</v>
      </c>
    </row>
    <row r="367" spans="23:23" x14ac:dyDescent="0.2">
      <c r="W367" t="s">
        <v>3958</v>
      </c>
    </row>
    <row r="368" spans="23:23" x14ac:dyDescent="0.2">
      <c r="W368" t="s">
        <v>2658</v>
      </c>
    </row>
    <row r="369" spans="23:23" x14ac:dyDescent="0.2">
      <c r="W369" t="s">
        <v>4644</v>
      </c>
    </row>
    <row r="370" spans="23:23" x14ac:dyDescent="0.2">
      <c r="W370" t="s">
        <v>3809</v>
      </c>
    </row>
    <row r="371" spans="23:23" x14ac:dyDescent="0.2">
      <c r="W371" t="s">
        <v>2361</v>
      </c>
    </row>
    <row r="372" spans="23:23" x14ac:dyDescent="0.2">
      <c r="W372" t="s">
        <v>4237</v>
      </c>
    </row>
    <row r="373" spans="23:23" x14ac:dyDescent="0.2">
      <c r="W373" t="s">
        <v>3667</v>
      </c>
    </row>
    <row r="374" spans="23:23" x14ac:dyDescent="0.2">
      <c r="W374" t="s">
        <v>3031</v>
      </c>
    </row>
    <row r="375" spans="23:23" x14ac:dyDescent="0.2">
      <c r="W375" t="s">
        <v>2227</v>
      </c>
    </row>
    <row r="376" spans="23:23" x14ac:dyDescent="0.2">
      <c r="W376" t="s">
        <v>1649</v>
      </c>
    </row>
    <row r="377" spans="23:23" x14ac:dyDescent="0.2">
      <c r="W377" t="s">
        <v>3842</v>
      </c>
    </row>
    <row r="378" spans="23:23" x14ac:dyDescent="0.2">
      <c r="W378" t="s">
        <v>1651</v>
      </c>
    </row>
    <row r="379" spans="23:23" x14ac:dyDescent="0.2">
      <c r="W379" t="s">
        <v>3844</v>
      </c>
    </row>
    <row r="380" spans="23:23" x14ac:dyDescent="0.2">
      <c r="W380" t="s">
        <v>4001</v>
      </c>
    </row>
    <row r="381" spans="23:23" x14ac:dyDescent="0.2">
      <c r="W381" t="s">
        <v>4357</v>
      </c>
    </row>
    <row r="382" spans="23:23" x14ac:dyDescent="0.2">
      <c r="W382" t="s">
        <v>3689</v>
      </c>
    </row>
    <row r="383" spans="23:23" x14ac:dyDescent="0.2">
      <c r="W383" t="s">
        <v>2438</v>
      </c>
    </row>
    <row r="384" spans="23:23" x14ac:dyDescent="0.2">
      <c r="W384" t="s">
        <v>3012</v>
      </c>
    </row>
    <row r="385" spans="23:23" x14ac:dyDescent="0.2">
      <c r="W385" t="s">
        <v>3154</v>
      </c>
    </row>
    <row r="386" spans="23:23" x14ac:dyDescent="0.2">
      <c r="W386" t="s">
        <v>4788</v>
      </c>
    </row>
    <row r="387" spans="23:23" x14ac:dyDescent="0.2">
      <c r="W387" t="s">
        <v>4310</v>
      </c>
    </row>
    <row r="388" spans="23:23" x14ac:dyDescent="0.2">
      <c r="W388" t="s">
        <v>1653</v>
      </c>
    </row>
    <row r="389" spans="23:23" x14ac:dyDescent="0.2">
      <c r="W389" t="s">
        <v>4191</v>
      </c>
    </row>
    <row r="390" spans="23:23" x14ac:dyDescent="0.2">
      <c r="W390" t="s">
        <v>2440</v>
      </c>
    </row>
    <row r="391" spans="23:23" x14ac:dyDescent="0.2">
      <c r="W391" t="s">
        <v>1943</v>
      </c>
    </row>
    <row r="392" spans="23:23" x14ac:dyDescent="0.2">
      <c r="W392" t="s">
        <v>1738</v>
      </c>
    </row>
    <row r="393" spans="23:23" x14ac:dyDescent="0.2">
      <c r="W393" t="s">
        <v>4033</v>
      </c>
    </row>
    <row r="394" spans="23:23" x14ac:dyDescent="0.2">
      <c r="W394" t="s">
        <v>4565</v>
      </c>
    </row>
    <row r="395" spans="23:23" x14ac:dyDescent="0.2">
      <c r="W395" t="s">
        <v>4567</v>
      </c>
    </row>
    <row r="396" spans="23:23" x14ac:dyDescent="0.2">
      <c r="W396" t="s">
        <v>2754</v>
      </c>
    </row>
    <row r="397" spans="23:23" x14ac:dyDescent="0.2">
      <c r="W397" t="s">
        <v>3457</v>
      </c>
    </row>
    <row r="398" spans="23:23" x14ac:dyDescent="0.2">
      <c r="W398" t="s">
        <v>3936</v>
      </c>
    </row>
    <row r="399" spans="23:23" x14ac:dyDescent="0.2">
      <c r="W399" t="s">
        <v>3354</v>
      </c>
    </row>
    <row r="400" spans="23:23" x14ac:dyDescent="0.2">
      <c r="W400" t="s">
        <v>3513</v>
      </c>
    </row>
    <row r="401" spans="23:23" x14ac:dyDescent="0.2">
      <c r="W401" t="s">
        <v>2315</v>
      </c>
    </row>
    <row r="402" spans="23:23" x14ac:dyDescent="0.2">
      <c r="W402" t="s">
        <v>4765</v>
      </c>
    </row>
    <row r="403" spans="23:23" x14ac:dyDescent="0.2">
      <c r="W403" t="s">
        <v>3192</v>
      </c>
    </row>
    <row r="404" spans="23:23" x14ac:dyDescent="0.2">
      <c r="W404" t="s">
        <v>4035</v>
      </c>
    </row>
    <row r="405" spans="23:23" x14ac:dyDescent="0.2">
      <c r="W405" t="s">
        <v>4239</v>
      </c>
    </row>
    <row r="406" spans="23:23" x14ac:dyDescent="0.2">
      <c r="W406" t="s">
        <v>2181</v>
      </c>
    </row>
    <row r="407" spans="23:23" x14ac:dyDescent="0.2">
      <c r="W407" t="s">
        <v>4591</v>
      </c>
    </row>
    <row r="408" spans="23:23" x14ac:dyDescent="0.2">
      <c r="W408" t="s">
        <v>2660</v>
      </c>
    </row>
    <row r="409" spans="23:23" x14ac:dyDescent="0.2">
      <c r="W409" t="s">
        <v>3459</v>
      </c>
    </row>
    <row r="410" spans="23:23" x14ac:dyDescent="0.2">
      <c r="W410" t="s">
        <v>4569</v>
      </c>
    </row>
    <row r="411" spans="23:23" x14ac:dyDescent="0.2">
      <c r="W411" t="s">
        <v>2183</v>
      </c>
    </row>
    <row r="412" spans="23:23" x14ac:dyDescent="0.2">
      <c r="W412" t="s">
        <v>2604</v>
      </c>
    </row>
    <row r="413" spans="23:23" x14ac:dyDescent="0.2">
      <c r="W413" t="s">
        <v>3568</v>
      </c>
    </row>
    <row r="414" spans="23:23" x14ac:dyDescent="0.2">
      <c r="W414" t="s">
        <v>2947</v>
      </c>
    </row>
    <row r="415" spans="23:23" x14ac:dyDescent="0.2">
      <c r="W415" t="s">
        <v>3570</v>
      </c>
    </row>
    <row r="416" spans="23:23" x14ac:dyDescent="0.2">
      <c r="W416" t="s">
        <v>4767</v>
      </c>
    </row>
    <row r="417" spans="23:23" x14ac:dyDescent="0.2">
      <c r="W417" t="s">
        <v>2756</v>
      </c>
    </row>
    <row r="418" spans="23:23" x14ac:dyDescent="0.2">
      <c r="W418" t="s">
        <v>1777</v>
      </c>
    </row>
    <row r="419" spans="23:23" x14ac:dyDescent="0.2">
      <c r="W419" t="s">
        <v>1779</v>
      </c>
    </row>
    <row r="420" spans="23:23" x14ac:dyDescent="0.2">
      <c r="W420" t="s">
        <v>4037</v>
      </c>
    </row>
    <row r="421" spans="23:23" x14ac:dyDescent="0.2">
      <c r="W421" t="s">
        <v>2143</v>
      </c>
    </row>
    <row r="422" spans="23:23" x14ac:dyDescent="0.2">
      <c r="W422" t="s">
        <v>4039</v>
      </c>
    </row>
    <row r="423" spans="23:23" x14ac:dyDescent="0.2">
      <c r="W423" t="s">
        <v>3033</v>
      </c>
    </row>
    <row r="424" spans="23:23" x14ac:dyDescent="0.2">
      <c r="W424" t="s">
        <v>2349</v>
      </c>
    </row>
    <row r="425" spans="23:23" x14ac:dyDescent="0.2">
      <c r="W425" t="s">
        <v>2606</v>
      </c>
    </row>
    <row r="426" spans="23:23" x14ac:dyDescent="0.2">
      <c r="W426" t="s">
        <v>1852</v>
      </c>
    </row>
    <row r="427" spans="23:23" x14ac:dyDescent="0.2">
      <c r="W427" t="s">
        <v>4345</v>
      </c>
    </row>
    <row r="428" spans="23:23" x14ac:dyDescent="0.2">
      <c r="W428" t="s">
        <v>3235</v>
      </c>
    </row>
    <row r="429" spans="23:23" x14ac:dyDescent="0.2">
      <c r="W429" t="s">
        <v>3938</v>
      </c>
    </row>
    <row r="430" spans="23:23" x14ac:dyDescent="0.2">
      <c r="W430" t="s">
        <v>2975</v>
      </c>
    </row>
    <row r="431" spans="23:23" x14ac:dyDescent="0.2">
      <c r="W431" t="s">
        <v>2415</v>
      </c>
    </row>
    <row r="432" spans="23:23" x14ac:dyDescent="0.2">
      <c r="W432" t="s">
        <v>1945</v>
      </c>
    </row>
    <row r="433" spans="23:23" x14ac:dyDescent="0.2">
      <c r="W433" t="s">
        <v>4193</v>
      </c>
    </row>
    <row r="434" spans="23:23" x14ac:dyDescent="0.2">
      <c r="W434" t="s">
        <v>3237</v>
      </c>
    </row>
    <row r="435" spans="23:23" x14ac:dyDescent="0.2">
      <c r="W435" t="s">
        <v>3356</v>
      </c>
    </row>
    <row r="436" spans="23:23" x14ac:dyDescent="0.2">
      <c r="W436" t="s">
        <v>4417</v>
      </c>
    </row>
    <row r="437" spans="23:23" x14ac:dyDescent="0.2">
      <c r="W437" t="s">
        <v>4312</v>
      </c>
    </row>
    <row r="438" spans="23:23" x14ac:dyDescent="0.2">
      <c r="W438" t="s">
        <v>4147</v>
      </c>
    </row>
    <row r="439" spans="23:23" x14ac:dyDescent="0.2">
      <c r="W439" t="s">
        <v>1764</v>
      </c>
    </row>
    <row r="440" spans="23:23" x14ac:dyDescent="0.2">
      <c r="W440" t="s">
        <v>2977</v>
      </c>
    </row>
    <row r="441" spans="23:23" x14ac:dyDescent="0.2">
      <c r="W441" t="s">
        <v>3912</v>
      </c>
    </row>
    <row r="442" spans="23:23" x14ac:dyDescent="0.2">
      <c r="W442" t="s">
        <v>4419</v>
      </c>
    </row>
    <row r="443" spans="23:23" x14ac:dyDescent="0.2">
      <c r="W443" t="s">
        <v>3572</v>
      </c>
    </row>
    <row r="444" spans="23:23" x14ac:dyDescent="0.2">
      <c r="W444" t="s">
        <v>2317</v>
      </c>
    </row>
    <row r="445" spans="23:23" x14ac:dyDescent="0.2">
      <c r="W445" t="s">
        <v>1975</v>
      </c>
    </row>
    <row r="446" spans="23:23" x14ac:dyDescent="0.2">
      <c r="W446" t="s">
        <v>3815</v>
      </c>
    </row>
    <row r="447" spans="23:23" x14ac:dyDescent="0.2">
      <c r="W447" t="s">
        <v>1947</v>
      </c>
    </row>
    <row r="448" spans="23:23" x14ac:dyDescent="0.2">
      <c r="W448" t="s">
        <v>2229</v>
      </c>
    </row>
    <row r="449" spans="23:23" x14ac:dyDescent="0.2">
      <c r="W449" t="s">
        <v>4593</v>
      </c>
    </row>
    <row r="450" spans="23:23" x14ac:dyDescent="0.2">
      <c r="W450" t="s">
        <v>2979</v>
      </c>
    </row>
    <row r="451" spans="23:23" x14ac:dyDescent="0.2">
      <c r="W451" t="s">
        <v>2016</v>
      </c>
    </row>
    <row r="452" spans="23:23" x14ac:dyDescent="0.2">
      <c r="W452" t="s">
        <v>1949</v>
      </c>
    </row>
    <row r="453" spans="23:23" x14ac:dyDescent="0.2">
      <c r="W453" t="s">
        <v>1655</v>
      </c>
    </row>
    <row r="454" spans="23:23" x14ac:dyDescent="0.2">
      <c r="W454" t="s">
        <v>2981</v>
      </c>
    </row>
    <row r="455" spans="23:23" x14ac:dyDescent="0.2">
      <c r="W455" t="s">
        <v>3194</v>
      </c>
    </row>
    <row r="456" spans="23:23" x14ac:dyDescent="0.2">
      <c r="W456" t="s">
        <v>4595</v>
      </c>
    </row>
    <row r="457" spans="23:23" x14ac:dyDescent="0.2">
      <c r="W457" t="s">
        <v>2983</v>
      </c>
    </row>
    <row r="458" spans="23:23" x14ac:dyDescent="0.2">
      <c r="W458" t="s">
        <v>4314</v>
      </c>
    </row>
    <row r="459" spans="23:23" x14ac:dyDescent="0.2">
      <c r="W459" t="s">
        <v>4597</v>
      </c>
    </row>
    <row r="460" spans="23:23" x14ac:dyDescent="0.2">
      <c r="W460" t="s">
        <v>2608</v>
      </c>
    </row>
    <row r="461" spans="23:23" x14ac:dyDescent="0.2">
      <c r="W461" t="s">
        <v>1802</v>
      </c>
    </row>
    <row r="462" spans="23:23" x14ac:dyDescent="0.2">
      <c r="W462" t="s">
        <v>1951</v>
      </c>
    </row>
    <row r="463" spans="23:23" x14ac:dyDescent="0.2">
      <c r="W463" t="s">
        <v>1766</v>
      </c>
    </row>
    <row r="464" spans="23:23" x14ac:dyDescent="0.2">
      <c r="W464" t="s">
        <v>4316</v>
      </c>
    </row>
    <row r="465" spans="23:23" x14ac:dyDescent="0.2">
      <c r="W465" t="s">
        <v>4347</v>
      </c>
    </row>
    <row r="466" spans="23:23" x14ac:dyDescent="0.2">
      <c r="W466" t="s">
        <v>4389</v>
      </c>
    </row>
    <row r="467" spans="23:23" x14ac:dyDescent="0.2">
      <c r="W467" t="s">
        <v>3914</v>
      </c>
    </row>
    <row r="468" spans="23:23" x14ac:dyDescent="0.2">
      <c r="W468" t="s">
        <v>4003</v>
      </c>
    </row>
    <row r="469" spans="23:23" x14ac:dyDescent="0.2">
      <c r="W469" t="s">
        <v>3759</v>
      </c>
    </row>
    <row r="470" spans="23:23" x14ac:dyDescent="0.2">
      <c r="W470" t="s">
        <v>2831</v>
      </c>
    </row>
    <row r="471" spans="23:23" x14ac:dyDescent="0.2">
      <c r="W471" t="s">
        <v>3940</v>
      </c>
    </row>
    <row r="472" spans="23:23" x14ac:dyDescent="0.2">
      <c r="W472" t="s">
        <v>1768</v>
      </c>
    </row>
    <row r="473" spans="23:23" x14ac:dyDescent="0.2">
      <c r="W473" t="s">
        <v>4646</v>
      </c>
    </row>
    <row r="474" spans="23:23" x14ac:dyDescent="0.2">
      <c r="W474" t="s">
        <v>3394</v>
      </c>
    </row>
    <row r="475" spans="23:23" x14ac:dyDescent="0.2">
      <c r="W475" t="s">
        <v>2985</v>
      </c>
    </row>
    <row r="476" spans="23:23" x14ac:dyDescent="0.2">
      <c r="W476" t="s">
        <v>3396</v>
      </c>
    </row>
    <row r="477" spans="23:23" x14ac:dyDescent="0.2">
      <c r="W477" t="s">
        <v>3269</v>
      </c>
    </row>
    <row r="478" spans="23:23" x14ac:dyDescent="0.2">
      <c r="W478" t="s">
        <v>2042</v>
      </c>
    </row>
    <row r="479" spans="23:23" x14ac:dyDescent="0.2">
      <c r="W479" t="s">
        <v>1740</v>
      </c>
    </row>
    <row r="480" spans="23:23" x14ac:dyDescent="0.2">
      <c r="W480" t="s">
        <v>4005</v>
      </c>
    </row>
    <row r="481" spans="23:23" x14ac:dyDescent="0.2">
      <c r="W481" t="s">
        <v>2319</v>
      </c>
    </row>
    <row r="482" spans="23:23" x14ac:dyDescent="0.2">
      <c r="W482" t="s">
        <v>3846</v>
      </c>
    </row>
    <row r="483" spans="23:23" x14ac:dyDescent="0.2">
      <c r="W483" t="s">
        <v>2987</v>
      </c>
    </row>
    <row r="484" spans="23:23" x14ac:dyDescent="0.2">
      <c r="W484" t="s">
        <v>3398</v>
      </c>
    </row>
    <row r="485" spans="23:23" x14ac:dyDescent="0.2">
      <c r="W485" t="s">
        <v>2442</v>
      </c>
    </row>
    <row r="486" spans="23:23" x14ac:dyDescent="0.2">
      <c r="W486" t="s">
        <v>4391</v>
      </c>
    </row>
    <row r="487" spans="23:23" x14ac:dyDescent="0.2">
      <c r="W487" t="s">
        <v>3942</v>
      </c>
    </row>
    <row r="488" spans="23:23" x14ac:dyDescent="0.2">
      <c r="W488" t="s">
        <v>2119</v>
      </c>
    </row>
    <row r="489" spans="23:23" x14ac:dyDescent="0.2">
      <c r="W489" t="s">
        <v>2662</v>
      </c>
    </row>
    <row r="490" spans="23:23" x14ac:dyDescent="0.2">
      <c r="W490" t="s">
        <v>2989</v>
      </c>
    </row>
    <row r="491" spans="23:23" x14ac:dyDescent="0.2">
      <c r="W491" t="s">
        <v>3691</v>
      </c>
    </row>
    <row r="492" spans="23:23" x14ac:dyDescent="0.2">
      <c r="W492" t="s">
        <v>4536</v>
      </c>
    </row>
    <row r="493" spans="23:23" x14ac:dyDescent="0.2">
      <c r="W493" t="s">
        <v>1742</v>
      </c>
    </row>
    <row r="494" spans="23:23" x14ac:dyDescent="0.2">
      <c r="W494" t="s">
        <v>3461</v>
      </c>
    </row>
    <row r="495" spans="23:23" x14ac:dyDescent="0.2">
      <c r="W495" t="s">
        <v>1744</v>
      </c>
    </row>
    <row r="496" spans="23:23" x14ac:dyDescent="0.2">
      <c r="W496" t="s">
        <v>4149</v>
      </c>
    </row>
    <row r="497" spans="23:23" x14ac:dyDescent="0.2">
      <c r="W497" t="s">
        <v>3196</v>
      </c>
    </row>
    <row r="498" spans="23:23" x14ac:dyDescent="0.2">
      <c r="W498" t="s">
        <v>3463</v>
      </c>
    </row>
    <row r="499" spans="23:23" x14ac:dyDescent="0.2">
      <c r="W499" t="s">
        <v>2231</v>
      </c>
    </row>
    <row r="500" spans="23:23" x14ac:dyDescent="0.2">
      <c r="W500" t="s">
        <v>4007</v>
      </c>
    </row>
    <row r="501" spans="23:23" x14ac:dyDescent="0.2">
      <c r="W501" t="s">
        <v>2044</v>
      </c>
    </row>
    <row r="502" spans="23:23" x14ac:dyDescent="0.2">
      <c r="W502" t="s">
        <v>4393</v>
      </c>
    </row>
    <row r="503" spans="23:23" x14ac:dyDescent="0.2">
      <c r="W503" t="s">
        <v>2564</v>
      </c>
    </row>
    <row r="504" spans="23:23" x14ac:dyDescent="0.2">
      <c r="W504" t="s">
        <v>3916</v>
      </c>
    </row>
    <row r="505" spans="23:23" x14ac:dyDescent="0.2">
      <c r="W505" t="s">
        <v>3400</v>
      </c>
    </row>
    <row r="506" spans="23:23" x14ac:dyDescent="0.2">
      <c r="W506" t="s">
        <v>2018</v>
      </c>
    </row>
    <row r="507" spans="23:23" x14ac:dyDescent="0.2">
      <c r="W507" t="s">
        <v>4769</v>
      </c>
    </row>
    <row r="508" spans="23:23" x14ac:dyDescent="0.2">
      <c r="W508" t="s">
        <v>3239</v>
      </c>
    </row>
    <row r="509" spans="23:23" x14ac:dyDescent="0.2">
      <c r="W509" t="s">
        <v>4771</v>
      </c>
    </row>
    <row r="510" spans="23:23" x14ac:dyDescent="0.2">
      <c r="W510" t="s">
        <v>2351</v>
      </c>
    </row>
    <row r="511" spans="23:23" x14ac:dyDescent="0.2">
      <c r="W511" t="s">
        <v>4599</v>
      </c>
    </row>
    <row r="512" spans="23:23" x14ac:dyDescent="0.2">
      <c r="W512" t="s">
        <v>4349</v>
      </c>
    </row>
    <row r="513" spans="23:23" x14ac:dyDescent="0.2">
      <c r="W513" t="s">
        <v>3271</v>
      </c>
    </row>
    <row r="514" spans="23:23" x14ac:dyDescent="0.2">
      <c r="W514" t="s">
        <v>3088</v>
      </c>
    </row>
    <row r="515" spans="23:23" x14ac:dyDescent="0.2">
      <c r="W515" t="s">
        <v>2353</v>
      </c>
    </row>
    <row r="516" spans="23:23" x14ac:dyDescent="0.2">
      <c r="W516" t="s">
        <v>2610</v>
      </c>
    </row>
    <row r="517" spans="23:23" x14ac:dyDescent="0.2">
      <c r="W517" t="s">
        <v>3817</v>
      </c>
    </row>
    <row r="518" spans="23:23" x14ac:dyDescent="0.2">
      <c r="W518" t="s">
        <v>4241</v>
      </c>
    </row>
    <row r="519" spans="23:23" x14ac:dyDescent="0.2">
      <c r="W519" t="s">
        <v>4773</v>
      </c>
    </row>
    <row r="520" spans="23:23" x14ac:dyDescent="0.2">
      <c r="W520" t="s">
        <v>4151</v>
      </c>
    </row>
    <row r="521" spans="23:23" x14ac:dyDescent="0.2">
      <c r="W521" t="s">
        <v>2443</v>
      </c>
    </row>
    <row r="522" spans="23:23" x14ac:dyDescent="0.2">
      <c r="W522" t="s">
        <v>2991</v>
      </c>
    </row>
    <row r="523" spans="23:23" x14ac:dyDescent="0.2">
      <c r="W523" t="s">
        <v>2833</v>
      </c>
    </row>
    <row r="524" spans="23:23" x14ac:dyDescent="0.2">
      <c r="W524" t="s">
        <v>2445</v>
      </c>
    </row>
    <row r="525" spans="23:23" x14ac:dyDescent="0.2">
      <c r="W525" t="s">
        <v>4648</v>
      </c>
    </row>
    <row r="526" spans="23:23" x14ac:dyDescent="0.2">
      <c r="W526" t="s">
        <v>3603</v>
      </c>
    </row>
    <row r="527" spans="23:23" x14ac:dyDescent="0.2">
      <c r="W527" t="s">
        <v>3035</v>
      </c>
    </row>
    <row r="528" spans="23:23" x14ac:dyDescent="0.2">
      <c r="W528" t="s">
        <v>3848</v>
      </c>
    </row>
    <row r="529" spans="23:23" x14ac:dyDescent="0.2">
      <c r="W529" t="s">
        <v>2020</v>
      </c>
    </row>
    <row r="530" spans="23:23" x14ac:dyDescent="0.2">
      <c r="W530" t="s">
        <v>2321</v>
      </c>
    </row>
    <row r="531" spans="23:23" x14ac:dyDescent="0.2">
      <c r="W531" t="s">
        <v>4195</v>
      </c>
    </row>
    <row r="532" spans="23:23" x14ac:dyDescent="0.2">
      <c r="W532" t="s">
        <v>4351</v>
      </c>
    </row>
    <row r="533" spans="23:23" x14ac:dyDescent="0.2">
      <c r="W533" t="s">
        <v>4774</v>
      </c>
    </row>
    <row r="534" spans="23:23" x14ac:dyDescent="0.2">
      <c r="W534" t="s">
        <v>2417</v>
      </c>
    </row>
    <row r="535" spans="23:23" x14ac:dyDescent="0.2">
      <c r="W535" t="s">
        <v>1804</v>
      </c>
    </row>
    <row r="536" spans="23:23" x14ac:dyDescent="0.2">
      <c r="W536" t="s">
        <v>3402</v>
      </c>
    </row>
    <row r="537" spans="23:23" x14ac:dyDescent="0.2">
      <c r="W537" t="s">
        <v>4153</v>
      </c>
    </row>
    <row r="538" spans="23:23" x14ac:dyDescent="0.2">
      <c r="W538" t="s">
        <v>2664</v>
      </c>
    </row>
    <row r="539" spans="23:23" x14ac:dyDescent="0.2">
      <c r="W539" t="s">
        <v>3574</v>
      </c>
    </row>
    <row r="540" spans="23:23" x14ac:dyDescent="0.2">
      <c r="W540" t="s">
        <v>3605</v>
      </c>
    </row>
    <row r="541" spans="23:23" x14ac:dyDescent="0.2">
      <c r="W541" t="s">
        <v>1854</v>
      </c>
    </row>
    <row r="542" spans="23:23" x14ac:dyDescent="0.2">
      <c r="W542" t="s">
        <v>3944</v>
      </c>
    </row>
    <row r="543" spans="23:23" x14ac:dyDescent="0.2">
      <c r="W543" t="s">
        <v>2145</v>
      </c>
    </row>
    <row r="544" spans="23:23" x14ac:dyDescent="0.2">
      <c r="W544" t="s">
        <v>3404</v>
      </c>
    </row>
    <row r="545" spans="23:23" x14ac:dyDescent="0.2">
      <c r="W545" t="s">
        <v>4650</v>
      </c>
    </row>
    <row r="546" spans="23:23" x14ac:dyDescent="0.2">
      <c r="W546" t="s">
        <v>4776</v>
      </c>
    </row>
    <row r="547" spans="23:23" x14ac:dyDescent="0.2">
      <c r="W547" t="s">
        <v>4009</v>
      </c>
    </row>
    <row r="548" spans="23:23" x14ac:dyDescent="0.2">
      <c r="W548" t="s">
        <v>4011</v>
      </c>
    </row>
    <row r="549" spans="23:23" x14ac:dyDescent="0.2">
      <c r="W549" t="s">
        <v>4119</v>
      </c>
    </row>
    <row r="550" spans="23:23" x14ac:dyDescent="0.2">
      <c r="W550" t="s">
        <v>3465</v>
      </c>
    </row>
    <row r="551" spans="23:23" x14ac:dyDescent="0.2">
      <c r="W551" t="s">
        <v>2612</v>
      </c>
    </row>
    <row r="552" spans="23:23" x14ac:dyDescent="0.2">
      <c r="W552" t="s">
        <v>3198</v>
      </c>
    </row>
    <row r="553" spans="23:23" x14ac:dyDescent="0.2">
      <c r="W553" t="s">
        <v>2447</v>
      </c>
    </row>
    <row r="554" spans="23:23" x14ac:dyDescent="0.2">
      <c r="W554" t="s">
        <v>2566</v>
      </c>
    </row>
    <row r="555" spans="23:23" x14ac:dyDescent="0.2">
      <c r="W555" t="s">
        <v>4421</v>
      </c>
    </row>
    <row r="556" spans="23:23" x14ac:dyDescent="0.2">
      <c r="W556" t="s">
        <v>2538</v>
      </c>
    </row>
    <row r="557" spans="23:23" x14ac:dyDescent="0.2">
      <c r="W557" t="s">
        <v>3358</v>
      </c>
    </row>
    <row r="558" spans="23:23" x14ac:dyDescent="0.2">
      <c r="W558" t="s">
        <v>2568</v>
      </c>
    </row>
    <row r="559" spans="23:23" x14ac:dyDescent="0.2">
      <c r="W559" t="s">
        <v>4778</v>
      </c>
    </row>
    <row r="560" spans="23:23" x14ac:dyDescent="0.2">
      <c r="W560" t="s">
        <v>2835</v>
      </c>
    </row>
    <row r="561" spans="23:23" x14ac:dyDescent="0.2">
      <c r="W561" t="s">
        <v>2355</v>
      </c>
    </row>
    <row r="562" spans="23:23" x14ac:dyDescent="0.2">
      <c r="W562" t="s">
        <v>4041</v>
      </c>
    </row>
    <row r="563" spans="23:23" x14ac:dyDescent="0.2">
      <c r="W563" t="s">
        <v>3946</v>
      </c>
    </row>
    <row r="564" spans="23:23" x14ac:dyDescent="0.2">
      <c r="W564" t="s">
        <v>4780</v>
      </c>
    </row>
    <row r="565" spans="23:23" x14ac:dyDescent="0.2">
      <c r="W565" t="s">
        <v>2323</v>
      </c>
    </row>
    <row r="566" spans="23:23" x14ac:dyDescent="0.2">
      <c r="W566" t="s">
        <v>3960</v>
      </c>
    </row>
    <row r="567" spans="23:23" x14ac:dyDescent="0.2">
      <c r="W567" t="s">
        <v>3576</v>
      </c>
    </row>
    <row r="568" spans="23:23" x14ac:dyDescent="0.2">
      <c r="W568" t="s">
        <v>1770</v>
      </c>
    </row>
    <row r="569" spans="23:23" x14ac:dyDescent="0.2">
      <c r="W569" t="s">
        <v>2666</v>
      </c>
    </row>
    <row r="570" spans="23:23" x14ac:dyDescent="0.2">
      <c r="W570" t="s">
        <v>3515</v>
      </c>
    </row>
    <row r="571" spans="23:23" x14ac:dyDescent="0.2">
      <c r="W571" t="s">
        <v>3761</v>
      </c>
    </row>
    <row r="572" spans="23:23" x14ac:dyDescent="0.2">
      <c r="W572" t="s">
        <v>2993</v>
      </c>
    </row>
    <row r="573" spans="23:23" x14ac:dyDescent="0.2">
      <c r="W573" t="s">
        <v>3037</v>
      </c>
    </row>
    <row r="574" spans="23:23" x14ac:dyDescent="0.2">
      <c r="W574" t="s">
        <v>2857</v>
      </c>
    </row>
    <row r="575" spans="23:23" x14ac:dyDescent="0.2">
      <c r="W575" t="s">
        <v>2185</v>
      </c>
    </row>
    <row r="576" spans="23:23" x14ac:dyDescent="0.2">
      <c r="W576" t="s">
        <v>3241</v>
      </c>
    </row>
    <row r="577" spans="23:23" x14ac:dyDescent="0.2">
      <c r="W577" t="s">
        <v>3406</v>
      </c>
    </row>
    <row r="578" spans="23:23" x14ac:dyDescent="0.2">
      <c r="W578" t="s">
        <v>2570</v>
      </c>
    </row>
    <row r="579" spans="23:23" x14ac:dyDescent="0.2">
      <c r="W579" t="s">
        <v>3090</v>
      </c>
    </row>
    <row r="580" spans="23:23" x14ac:dyDescent="0.2">
      <c r="W580" t="s">
        <v>3517</v>
      </c>
    </row>
    <row r="581" spans="23:23" x14ac:dyDescent="0.2">
      <c r="W581" t="s">
        <v>2045</v>
      </c>
    </row>
    <row r="582" spans="23:23" x14ac:dyDescent="0.2">
      <c r="W582" t="s">
        <v>3243</v>
      </c>
    </row>
    <row r="583" spans="23:23" x14ac:dyDescent="0.2">
      <c r="W583" t="s">
        <v>3360</v>
      </c>
    </row>
    <row r="584" spans="23:23" x14ac:dyDescent="0.2">
      <c r="W584" t="s">
        <v>2614</v>
      </c>
    </row>
    <row r="585" spans="23:23" x14ac:dyDescent="0.2">
      <c r="W585" t="s">
        <v>3669</v>
      </c>
    </row>
    <row r="586" spans="23:23" x14ac:dyDescent="0.2">
      <c r="W586" t="s">
        <v>3245</v>
      </c>
    </row>
    <row r="587" spans="23:23" x14ac:dyDescent="0.2">
      <c r="W587" t="s">
        <v>4734</v>
      </c>
    </row>
    <row r="588" spans="23:23" x14ac:dyDescent="0.2">
      <c r="W588" t="s">
        <v>2449</v>
      </c>
    </row>
    <row r="589" spans="23:23" x14ac:dyDescent="0.2">
      <c r="W589" t="s">
        <v>4652</v>
      </c>
    </row>
    <row r="590" spans="23:23" x14ac:dyDescent="0.2">
      <c r="W590" t="s">
        <v>4829</v>
      </c>
    </row>
    <row r="591" spans="23:23" x14ac:dyDescent="0.2">
      <c r="W591" t="s">
        <v>4395</v>
      </c>
    </row>
    <row r="592" spans="23:23" x14ac:dyDescent="0.2">
      <c r="W592" t="s">
        <v>3962</v>
      </c>
    </row>
    <row r="593" spans="23:23" x14ac:dyDescent="0.2">
      <c r="W593" t="s">
        <v>2121</v>
      </c>
    </row>
    <row r="594" spans="23:23" x14ac:dyDescent="0.2">
      <c r="W594" t="s">
        <v>2047</v>
      </c>
    </row>
    <row r="595" spans="23:23" x14ac:dyDescent="0.2">
      <c r="W595" t="s">
        <v>2995</v>
      </c>
    </row>
    <row r="596" spans="23:23" x14ac:dyDescent="0.2">
      <c r="W596" t="s">
        <v>3408</v>
      </c>
    </row>
    <row r="597" spans="23:23" x14ac:dyDescent="0.2">
      <c r="W597" t="s">
        <v>2572</v>
      </c>
    </row>
    <row r="598" spans="23:23" x14ac:dyDescent="0.2">
      <c r="W598" t="s">
        <v>2363</v>
      </c>
    </row>
    <row r="599" spans="23:23" x14ac:dyDescent="0.2">
      <c r="W599" t="s">
        <v>3092</v>
      </c>
    </row>
    <row r="600" spans="23:23" x14ac:dyDescent="0.2">
      <c r="W600" t="s">
        <v>1856</v>
      </c>
    </row>
    <row r="601" spans="23:23" x14ac:dyDescent="0.2">
      <c r="W601" t="s">
        <v>2997</v>
      </c>
    </row>
    <row r="602" spans="23:23" x14ac:dyDescent="0.2">
      <c r="W602" t="s">
        <v>3273</v>
      </c>
    </row>
    <row r="603" spans="23:23" x14ac:dyDescent="0.2">
      <c r="W603" t="s">
        <v>2949</v>
      </c>
    </row>
    <row r="604" spans="23:23" x14ac:dyDescent="0.2">
      <c r="W604" t="s">
        <v>4013</v>
      </c>
    </row>
    <row r="605" spans="23:23" x14ac:dyDescent="0.2">
      <c r="W605" t="s">
        <v>3819</v>
      </c>
    </row>
    <row r="606" spans="23:23" x14ac:dyDescent="0.2">
      <c r="W606" t="s">
        <v>4359</v>
      </c>
    </row>
    <row r="607" spans="23:23" x14ac:dyDescent="0.2">
      <c r="W607" t="s">
        <v>3671</v>
      </c>
    </row>
    <row r="608" spans="23:23" x14ac:dyDescent="0.2">
      <c r="W608" t="s">
        <v>2796</v>
      </c>
    </row>
    <row r="609" spans="23:23" x14ac:dyDescent="0.2">
      <c r="W609" t="s">
        <v>2859</v>
      </c>
    </row>
    <row r="610" spans="23:23" x14ac:dyDescent="0.2">
      <c r="W610" t="s">
        <v>2999</v>
      </c>
    </row>
    <row r="611" spans="23:23" x14ac:dyDescent="0.2">
      <c r="W611" t="s">
        <v>2668</v>
      </c>
    </row>
    <row r="612" spans="23:23" x14ac:dyDescent="0.2">
      <c r="W612" t="s">
        <v>2365</v>
      </c>
    </row>
    <row r="613" spans="23:23" x14ac:dyDescent="0.2">
      <c r="W613" t="s">
        <v>1953</v>
      </c>
    </row>
    <row r="614" spans="23:23" x14ac:dyDescent="0.2">
      <c r="W614" t="s">
        <v>3094</v>
      </c>
    </row>
    <row r="615" spans="23:23" x14ac:dyDescent="0.2">
      <c r="W615" t="s">
        <v>4790</v>
      </c>
    </row>
    <row r="616" spans="23:23" x14ac:dyDescent="0.2">
      <c r="W616" t="s">
        <v>3964</v>
      </c>
    </row>
    <row r="617" spans="23:23" x14ac:dyDescent="0.2">
      <c r="W617" t="s">
        <v>2861</v>
      </c>
    </row>
    <row r="618" spans="23:23" x14ac:dyDescent="0.2">
      <c r="W618" t="s">
        <v>3821</v>
      </c>
    </row>
    <row r="619" spans="23:23" x14ac:dyDescent="0.2">
      <c r="W619" t="s">
        <v>2187</v>
      </c>
    </row>
    <row r="620" spans="23:23" x14ac:dyDescent="0.2">
      <c r="W620" t="s">
        <v>1806</v>
      </c>
    </row>
    <row r="621" spans="23:23" x14ac:dyDescent="0.2">
      <c r="W621" t="s">
        <v>4015</v>
      </c>
    </row>
    <row r="622" spans="23:23" x14ac:dyDescent="0.2">
      <c r="W622" t="s">
        <v>2616</v>
      </c>
    </row>
    <row r="623" spans="23:23" x14ac:dyDescent="0.2">
      <c r="W623" t="s">
        <v>4831</v>
      </c>
    </row>
    <row r="624" spans="23:23" x14ac:dyDescent="0.2">
      <c r="W624" t="s">
        <v>2123</v>
      </c>
    </row>
    <row r="625" spans="23:23" x14ac:dyDescent="0.2">
      <c r="W625" t="s">
        <v>2367</v>
      </c>
    </row>
    <row r="626" spans="23:23" x14ac:dyDescent="0.2">
      <c r="W626" t="s">
        <v>4833</v>
      </c>
    </row>
    <row r="627" spans="23:23" x14ac:dyDescent="0.2">
      <c r="W627" t="s">
        <v>3039</v>
      </c>
    </row>
    <row r="628" spans="23:23" x14ac:dyDescent="0.2">
      <c r="W628" t="s">
        <v>3041</v>
      </c>
    </row>
    <row r="629" spans="23:23" x14ac:dyDescent="0.2">
      <c r="W629" t="s">
        <v>2022</v>
      </c>
    </row>
    <row r="630" spans="23:23" x14ac:dyDescent="0.2">
      <c r="W630" t="s">
        <v>3673</v>
      </c>
    </row>
    <row r="631" spans="23:23" x14ac:dyDescent="0.2">
      <c r="W631" t="s">
        <v>3156</v>
      </c>
    </row>
    <row r="632" spans="23:23" x14ac:dyDescent="0.2">
      <c r="W632" t="s">
        <v>4654</v>
      </c>
    </row>
    <row r="633" spans="23:23" x14ac:dyDescent="0.2">
      <c r="W633" t="s">
        <v>4423</v>
      </c>
    </row>
    <row r="634" spans="23:23" x14ac:dyDescent="0.2">
      <c r="W634" t="s">
        <v>1955</v>
      </c>
    </row>
    <row r="635" spans="23:23" x14ac:dyDescent="0.2">
      <c r="W635" t="s">
        <v>2451</v>
      </c>
    </row>
    <row r="636" spans="23:23" x14ac:dyDescent="0.2">
      <c r="W636" t="s">
        <v>2837</v>
      </c>
    </row>
    <row r="637" spans="23:23" x14ac:dyDescent="0.2">
      <c r="W637" t="s">
        <v>3763</v>
      </c>
    </row>
    <row r="638" spans="23:23" x14ac:dyDescent="0.2">
      <c r="W638" t="s">
        <v>2670</v>
      </c>
    </row>
    <row r="639" spans="23:23" x14ac:dyDescent="0.2">
      <c r="W639" t="s">
        <v>3247</v>
      </c>
    </row>
    <row r="640" spans="23:23" x14ac:dyDescent="0.2">
      <c r="W640" t="s">
        <v>4601</v>
      </c>
    </row>
    <row r="641" spans="23:23" x14ac:dyDescent="0.2">
      <c r="W641" t="s">
        <v>4243</v>
      </c>
    </row>
    <row r="642" spans="23:23" x14ac:dyDescent="0.2">
      <c r="W642" t="s">
        <v>1808</v>
      </c>
    </row>
    <row r="643" spans="23:23" x14ac:dyDescent="0.2">
      <c r="W643" t="s">
        <v>2951</v>
      </c>
    </row>
    <row r="644" spans="23:23" x14ac:dyDescent="0.2">
      <c r="W644" t="s">
        <v>2024</v>
      </c>
    </row>
    <row r="645" spans="23:23" x14ac:dyDescent="0.2">
      <c r="W645" t="s">
        <v>2540</v>
      </c>
    </row>
    <row r="646" spans="23:23" x14ac:dyDescent="0.2">
      <c r="W646" t="s">
        <v>2325</v>
      </c>
    </row>
    <row r="647" spans="23:23" x14ac:dyDescent="0.2">
      <c r="W647" t="s">
        <v>2419</v>
      </c>
    </row>
    <row r="648" spans="23:23" x14ac:dyDescent="0.2">
      <c r="W648" t="s">
        <v>2147</v>
      </c>
    </row>
    <row r="649" spans="23:23" x14ac:dyDescent="0.2">
      <c r="W649" t="s">
        <v>3693</v>
      </c>
    </row>
    <row r="650" spans="23:23" x14ac:dyDescent="0.2">
      <c r="W650" t="s">
        <v>2369</v>
      </c>
    </row>
    <row r="651" spans="23:23" x14ac:dyDescent="0.2">
      <c r="W651" t="s">
        <v>4538</v>
      </c>
    </row>
    <row r="652" spans="23:23" x14ac:dyDescent="0.2">
      <c r="W652" t="s">
        <v>4656</v>
      </c>
    </row>
    <row r="653" spans="23:23" x14ac:dyDescent="0.2">
      <c r="W653" t="s">
        <v>2049</v>
      </c>
    </row>
    <row r="654" spans="23:23" x14ac:dyDescent="0.2">
      <c r="W654" t="s">
        <v>2421</v>
      </c>
    </row>
    <row r="655" spans="23:23" x14ac:dyDescent="0.2">
      <c r="W655" t="s">
        <v>4540</v>
      </c>
    </row>
    <row r="656" spans="23:23" x14ac:dyDescent="0.2">
      <c r="W656" t="s">
        <v>3795</v>
      </c>
    </row>
    <row r="657" spans="23:23" x14ac:dyDescent="0.2">
      <c r="W657" t="s">
        <v>4501</v>
      </c>
    </row>
    <row r="658" spans="23:23" x14ac:dyDescent="0.2">
      <c r="W658" t="s">
        <v>4503</v>
      </c>
    </row>
    <row r="659" spans="23:23" x14ac:dyDescent="0.2">
      <c r="W659" t="s">
        <v>2672</v>
      </c>
    </row>
    <row r="660" spans="23:23" x14ac:dyDescent="0.2">
      <c r="W660" t="s">
        <v>2798</v>
      </c>
    </row>
    <row r="661" spans="23:23" x14ac:dyDescent="0.2">
      <c r="W661" t="s">
        <v>2674</v>
      </c>
    </row>
    <row r="662" spans="23:23" x14ac:dyDescent="0.2">
      <c r="W662" t="s">
        <v>4835</v>
      </c>
    </row>
    <row r="663" spans="23:23" x14ac:dyDescent="0.2">
      <c r="W663" t="s">
        <v>4542</v>
      </c>
    </row>
    <row r="664" spans="23:23" x14ac:dyDescent="0.2">
      <c r="W664" t="s">
        <v>2125</v>
      </c>
    </row>
    <row r="665" spans="23:23" x14ac:dyDescent="0.2">
      <c r="W665" t="s">
        <v>2149</v>
      </c>
    </row>
    <row r="666" spans="23:23" x14ac:dyDescent="0.2">
      <c r="W666" t="s">
        <v>3362</v>
      </c>
    </row>
    <row r="667" spans="23:23" x14ac:dyDescent="0.2">
      <c r="W667" t="s">
        <v>2423</v>
      </c>
    </row>
    <row r="668" spans="23:23" x14ac:dyDescent="0.2">
      <c r="W668" t="s">
        <v>4155</v>
      </c>
    </row>
    <row r="669" spans="23:23" x14ac:dyDescent="0.2">
      <c r="W669" t="s">
        <v>2839</v>
      </c>
    </row>
    <row r="670" spans="23:23" x14ac:dyDescent="0.2">
      <c r="W670" t="s">
        <v>2453</v>
      </c>
    </row>
    <row r="671" spans="23:23" x14ac:dyDescent="0.2">
      <c r="W671" t="s">
        <v>2542</v>
      </c>
    </row>
    <row r="672" spans="23:23" x14ac:dyDescent="0.2">
      <c r="W672" t="s">
        <v>2544</v>
      </c>
    </row>
    <row r="673" spans="23:23" x14ac:dyDescent="0.2">
      <c r="W673" t="s">
        <v>4397</v>
      </c>
    </row>
    <row r="674" spans="23:23" x14ac:dyDescent="0.2">
      <c r="W674" t="s">
        <v>4245</v>
      </c>
    </row>
    <row r="675" spans="23:23" x14ac:dyDescent="0.2">
      <c r="W675" t="s">
        <v>3249</v>
      </c>
    </row>
    <row r="676" spans="23:23" x14ac:dyDescent="0.2">
      <c r="W676" t="s">
        <v>4399</v>
      </c>
    </row>
    <row r="677" spans="23:23" x14ac:dyDescent="0.2">
      <c r="W677" t="s">
        <v>3109</v>
      </c>
    </row>
    <row r="678" spans="23:23" x14ac:dyDescent="0.2">
      <c r="W678" t="s">
        <v>3275</v>
      </c>
    </row>
    <row r="679" spans="23:23" x14ac:dyDescent="0.2">
      <c r="W679" t="s">
        <v>2574</v>
      </c>
    </row>
    <row r="680" spans="23:23" x14ac:dyDescent="0.2">
      <c r="W680" t="s">
        <v>1858</v>
      </c>
    </row>
    <row r="681" spans="23:23" x14ac:dyDescent="0.2">
      <c r="W681" t="s">
        <v>3695</v>
      </c>
    </row>
    <row r="682" spans="23:23" x14ac:dyDescent="0.2">
      <c r="W682" t="s">
        <v>3467</v>
      </c>
    </row>
    <row r="683" spans="23:23" x14ac:dyDescent="0.2">
      <c r="W683" t="s">
        <v>3918</v>
      </c>
    </row>
    <row r="684" spans="23:23" x14ac:dyDescent="0.2">
      <c r="W684" t="s">
        <v>1746</v>
      </c>
    </row>
    <row r="685" spans="23:23" x14ac:dyDescent="0.2">
      <c r="W685" t="s">
        <v>4121</v>
      </c>
    </row>
    <row r="686" spans="23:23" x14ac:dyDescent="0.2">
      <c r="W686" t="s">
        <v>2455</v>
      </c>
    </row>
    <row r="687" spans="23:23" x14ac:dyDescent="0.2">
      <c r="W687" t="s">
        <v>2576</v>
      </c>
    </row>
    <row r="688" spans="23:23" x14ac:dyDescent="0.2">
      <c r="W688" t="s">
        <v>4736</v>
      </c>
    </row>
    <row r="689" spans="23:23" x14ac:dyDescent="0.2">
      <c r="W689" t="s">
        <v>3578</v>
      </c>
    </row>
    <row r="690" spans="23:23" x14ac:dyDescent="0.2">
      <c r="W690" t="s">
        <v>1957</v>
      </c>
    </row>
    <row r="691" spans="23:23" x14ac:dyDescent="0.2">
      <c r="W691" t="s">
        <v>2371</v>
      </c>
    </row>
    <row r="692" spans="23:23" x14ac:dyDescent="0.2">
      <c r="W692" t="s">
        <v>2373</v>
      </c>
    </row>
    <row r="693" spans="23:23" x14ac:dyDescent="0.2">
      <c r="W693" t="s">
        <v>2618</v>
      </c>
    </row>
    <row r="694" spans="23:23" x14ac:dyDescent="0.2">
      <c r="W694" t="s">
        <v>3469</v>
      </c>
    </row>
    <row r="695" spans="23:23" x14ac:dyDescent="0.2">
      <c r="W695" t="s">
        <v>2863</v>
      </c>
    </row>
    <row r="696" spans="23:23" x14ac:dyDescent="0.2">
      <c r="W696" t="s">
        <v>3208</v>
      </c>
    </row>
    <row r="697" spans="23:23" x14ac:dyDescent="0.2">
      <c r="W697" t="s">
        <v>4247</v>
      </c>
    </row>
    <row r="698" spans="23:23" x14ac:dyDescent="0.2">
      <c r="W698" t="s">
        <v>4505</v>
      </c>
    </row>
    <row r="699" spans="23:23" x14ac:dyDescent="0.2">
      <c r="W699" t="s">
        <v>3410</v>
      </c>
    </row>
    <row r="700" spans="23:23" x14ac:dyDescent="0.2">
      <c r="W700" t="s">
        <v>3111</v>
      </c>
    </row>
    <row r="701" spans="23:23" x14ac:dyDescent="0.2">
      <c r="W701" t="s">
        <v>3277</v>
      </c>
    </row>
    <row r="702" spans="23:23" x14ac:dyDescent="0.2">
      <c r="W702" t="s">
        <v>2676</v>
      </c>
    </row>
    <row r="703" spans="23:23" x14ac:dyDescent="0.2">
      <c r="W703" t="s">
        <v>4361</v>
      </c>
    </row>
    <row r="704" spans="23:23" x14ac:dyDescent="0.2">
      <c r="W704" t="s">
        <v>2578</v>
      </c>
    </row>
    <row r="705" spans="23:23" x14ac:dyDescent="0.2">
      <c r="W705" t="s">
        <v>1860</v>
      </c>
    </row>
    <row r="706" spans="23:23" x14ac:dyDescent="0.2">
      <c r="W706" t="s">
        <v>4603</v>
      </c>
    </row>
    <row r="707" spans="23:23" x14ac:dyDescent="0.2">
      <c r="W707" t="s">
        <v>1880</v>
      </c>
    </row>
    <row r="708" spans="23:23" x14ac:dyDescent="0.2">
      <c r="W708" t="s">
        <v>4507</v>
      </c>
    </row>
    <row r="709" spans="23:23" x14ac:dyDescent="0.2">
      <c r="W709" t="s">
        <v>4509</v>
      </c>
    </row>
    <row r="710" spans="23:23" x14ac:dyDescent="0.2">
      <c r="W710" t="s">
        <v>1862</v>
      </c>
    </row>
    <row r="711" spans="23:23" x14ac:dyDescent="0.2">
      <c r="W711" t="s">
        <v>4658</v>
      </c>
    </row>
    <row r="712" spans="23:23" x14ac:dyDescent="0.2">
      <c r="W712" t="s">
        <v>2151</v>
      </c>
    </row>
    <row r="713" spans="23:23" x14ac:dyDescent="0.2">
      <c r="W713" t="s">
        <v>1882</v>
      </c>
    </row>
    <row r="714" spans="23:23" x14ac:dyDescent="0.2">
      <c r="W714" t="s">
        <v>3580</v>
      </c>
    </row>
    <row r="715" spans="23:23" x14ac:dyDescent="0.2">
      <c r="W715" t="s">
        <v>1985</v>
      </c>
    </row>
    <row r="716" spans="23:23" x14ac:dyDescent="0.2">
      <c r="W716" t="s">
        <v>2127</v>
      </c>
    </row>
    <row r="717" spans="23:23" x14ac:dyDescent="0.2">
      <c r="W717" t="s">
        <v>2257</v>
      </c>
    </row>
    <row r="718" spans="23:23" x14ac:dyDescent="0.2">
      <c r="W718" t="s">
        <v>2678</v>
      </c>
    </row>
    <row r="719" spans="23:23" x14ac:dyDescent="0.2">
      <c r="W719" t="s">
        <v>2457</v>
      </c>
    </row>
    <row r="720" spans="23:23" x14ac:dyDescent="0.2">
      <c r="W720" t="s">
        <v>3310</v>
      </c>
    </row>
    <row r="721" spans="23:23" x14ac:dyDescent="0.2">
      <c r="W721" t="s">
        <v>2758</v>
      </c>
    </row>
    <row r="722" spans="23:23" x14ac:dyDescent="0.2">
      <c r="W722" t="s">
        <v>4249</v>
      </c>
    </row>
    <row r="723" spans="23:23" x14ac:dyDescent="0.2">
      <c r="W723" t="s">
        <v>4738</v>
      </c>
    </row>
    <row r="724" spans="23:23" x14ac:dyDescent="0.2">
      <c r="W724" t="s">
        <v>3697</v>
      </c>
    </row>
    <row r="725" spans="23:23" x14ac:dyDescent="0.2">
      <c r="W725" t="s">
        <v>3312</v>
      </c>
    </row>
    <row r="726" spans="23:23" x14ac:dyDescent="0.2">
      <c r="W726" t="s">
        <v>4318</v>
      </c>
    </row>
    <row r="727" spans="23:23" x14ac:dyDescent="0.2">
      <c r="W727" t="s">
        <v>2760</v>
      </c>
    </row>
    <row r="728" spans="23:23" x14ac:dyDescent="0.2">
      <c r="W728" t="s">
        <v>1864</v>
      </c>
    </row>
    <row r="729" spans="23:23" x14ac:dyDescent="0.2">
      <c r="W729" t="s">
        <v>3471</v>
      </c>
    </row>
    <row r="730" spans="23:23" x14ac:dyDescent="0.2">
      <c r="W730" t="s">
        <v>2375</v>
      </c>
    </row>
    <row r="731" spans="23:23" x14ac:dyDescent="0.2">
      <c r="W731" t="s">
        <v>2459</v>
      </c>
    </row>
    <row r="732" spans="23:23" x14ac:dyDescent="0.2">
      <c r="W732" t="s">
        <v>3765</v>
      </c>
    </row>
    <row r="733" spans="23:23" x14ac:dyDescent="0.2">
      <c r="W733" t="s">
        <v>2073</v>
      </c>
    </row>
    <row r="734" spans="23:23" x14ac:dyDescent="0.2">
      <c r="W734" t="s">
        <v>4444</v>
      </c>
    </row>
    <row r="735" spans="23:23" x14ac:dyDescent="0.2">
      <c r="W735" t="s">
        <v>4363</v>
      </c>
    </row>
    <row r="736" spans="23:23" x14ac:dyDescent="0.2">
      <c r="W736" t="s">
        <v>2680</v>
      </c>
    </row>
    <row r="737" spans="23:23" x14ac:dyDescent="0.2">
      <c r="W737" t="s">
        <v>3279</v>
      </c>
    </row>
    <row r="738" spans="23:23" x14ac:dyDescent="0.2">
      <c r="W738" t="s">
        <v>2762</v>
      </c>
    </row>
    <row r="739" spans="23:23" x14ac:dyDescent="0.2">
      <c r="W739" t="s">
        <v>3043</v>
      </c>
    </row>
    <row r="740" spans="23:23" x14ac:dyDescent="0.2">
      <c r="W740" t="s">
        <v>1959</v>
      </c>
    </row>
    <row r="741" spans="23:23" x14ac:dyDescent="0.2">
      <c r="W741" t="s">
        <v>2051</v>
      </c>
    </row>
    <row r="742" spans="23:23" x14ac:dyDescent="0.2">
      <c r="W742" t="s">
        <v>4792</v>
      </c>
    </row>
    <row r="743" spans="23:23" x14ac:dyDescent="0.2">
      <c r="W743" t="s">
        <v>3045</v>
      </c>
    </row>
    <row r="744" spans="23:23" x14ac:dyDescent="0.2">
      <c r="W744" t="s">
        <v>2620</v>
      </c>
    </row>
    <row r="745" spans="23:23" x14ac:dyDescent="0.2">
      <c r="W745" t="s">
        <v>2902</v>
      </c>
    </row>
    <row r="746" spans="23:23" x14ac:dyDescent="0.2">
      <c r="W746" t="s">
        <v>1866</v>
      </c>
    </row>
    <row r="747" spans="23:23" x14ac:dyDescent="0.2">
      <c r="W747" t="s">
        <v>4067</v>
      </c>
    </row>
    <row r="748" spans="23:23" x14ac:dyDescent="0.2">
      <c r="W748" t="s">
        <v>2189</v>
      </c>
    </row>
    <row r="749" spans="23:23" x14ac:dyDescent="0.2">
      <c r="W749" t="s">
        <v>3281</v>
      </c>
    </row>
    <row r="750" spans="23:23" x14ac:dyDescent="0.2">
      <c r="W750" t="s">
        <v>4446</v>
      </c>
    </row>
    <row r="751" spans="23:23" x14ac:dyDescent="0.2">
      <c r="W751" t="s">
        <v>4740</v>
      </c>
    </row>
    <row r="752" spans="23:23" x14ac:dyDescent="0.2">
      <c r="W752" t="s">
        <v>3364</v>
      </c>
    </row>
    <row r="753" spans="23:23" x14ac:dyDescent="0.2">
      <c r="W753" t="s">
        <v>4365</v>
      </c>
    </row>
    <row r="754" spans="23:23" x14ac:dyDescent="0.2">
      <c r="W754" t="s">
        <v>3966</v>
      </c>
    </row>
    <row r="755" spans="23:23" x14ac:dyDescent="0.2">
      <c r="W755" t="s">
        <v>2129</v>
      </c>
    </row>
    <row r="756" spans="23:23" x14ac:dyDescent="0.2">
      <c r="W756" t="s">
        <v>4367</v>
      </c>
    </row>
    <row r="757" spans="23:23" x14ac:dyDescent="0.2">
      <c r="W757" t="s">
        <v>2259</v>
      </c>
    </row>
    <row r="758" spans="23:23" x14ac:dyDescent="0.2">
      <c r="W758" t="s">
        <v>2377</v>
      </c>
    </row>
    <row r="759" spans="23:23" x14ac:dyDescent="0.2">
      <c r="W759" t="s">
        <v>2764</v>
      </c>
    </row>
    <row r="760" spans="23:23" x14ac:dyDescent="0.2">
      <c r="W760" t="s">
        <v>2800</v>
      </c>
    </row>
    <row r="761" spans="23:23" x14ac:dyDescent="0.2">
      <c r="W761" t="s">
        <v>3850</v>
      </c>
    </row>
    <row r="762" spans="23:23" x14ac:dyDescent="0.2">
      <c r="W762" t="s">
        <v>4511</v>
      </c>
    </row>
    <row r="763" spans="23:23" x14ac:dyDescent="0.2">
      <c r="W763" t="s">
        <v>3158</v>
      </c>
    </row>
    <row r="764" spans="23:23" x14ac:dyDescent="0.2">
      <c r="W764" t="s">
        <v>3047</v>
      </c>
    </row>
    <row r="765" spans="23:23" x14ac:dyDescent="0.2">
      <c r="W765" t="s">
        <v>4660</v>
      </c>
    </row>
    <row r="766" spans="23:23" x14ac:dyDescent="0.2">
      <c r="W766" t="s">
        <v>3615</v>
      </c>
    </row>
    <row r="767" spans="23:23" x14ac:dyDescent="0.2">
      <c r="W767" t="s">
        <v>2715</v>
      </c>
    </row>
    <row r="768" spans="23:23" x14ac:dyDescent="0.2">
      <c r="W768" t="s">
        <v>3366</v>
      </c>
    </row>
    <row r="769" spans="23:23" x14ac:dyDescent="0.2">
      <c r="W769" t="s">
        <v>1884</v>
      </c>
    </row>
    <row r="770" spans="23:23" x14ac:dyDescent="0.2">
      <c r="W770" t="s">
        <v>4269</v>
      </c>
    </row>
    <row r="771" spans="23:23" x14ac:dyDescent="0.2">
      <c r="W771" t="s">
        <v>2379</v>
      </c>
    </row>
    <row r="772" spans="23:23" x14ac:dyDescent="0.2">
      <c r="W772" t="s">
        <v>1868</v>
      </c>
    </row>
    <row r="773" spans="23:23" x14ac:dyDescent="0.2">
      <c r="W773" t="s">
        <v>2802</v>
      </c>
    </row>
    <row r="774" spans="23:23" x14ac:dyDescent="0.2">
      <c r="W774" t="s">
        <v>4512</v>
      </c>
    </row>
    <row r="775" spans="23:23" x14ac:dyDescent="0.2">
      <c r="W775" t="s">
        <v>2804</v>
      </c>
    </row>
    <row r="776" spans="23:23" x14ac:dyDescent="0.2">
      <c r="W776" t="s">
        <v>2501</v>
      </c>
    </row>
    <row r="777" spans="23:23" x14ac:dyDescent="0.2">
      <c r="W777" t="s">
        <v>4448</v>
      </c>
    </row>
    <row r="778" spans="23:23" x14ac:dyDescent="0.2">
      <c r="W778" t="s">
        <v>2075</v>
      </c>
    </row>
    <row r="779" spans="23:23" x14ac:dyDescent="0.2">
      <c r="W779" t="s">
        <v>3582</v>
      </c>
    </row>
    <row r="780" spans="23:23" x14ac:dyDescent="0.2">
      <c r="W780" t="s">
        <v>3519</v>
      </c>
    </row>
    <row r="781" spans="23:23" x14ac:dyDescent="0.2">
      <c r="W781" t="s">
        <v>1657</v>
      </c>
    </row>
    <row r="782" spans="23:23" x14ac:dyDescent="0.2">
      <c r="W782" t="s">
        <v>3767</v>
      </c>
    </row>
    <row r="783" spans="23:23" x14ac:dyDescent="0.2">
      <c r="W783" t="s">
        <v>2053</v>
      </c>
    </row>
    <row r="784" spans="23:23" x14ac:dyDescent="0.2">
      <c r="W784" t="s">
        <v>2261</v>
      </c>
    </row>
    <row r="785" spans="23:23" x14ac:dyDescent="0.2">
      <c r="W785" t="s">
        <v>4043</v>
      </c>
    </row>
    <row r="786" spans="23:23" x14ac:dyDescent="0.2">
      <c r="W786" t="s">
        <v>2953</v>
      </c>
    </row>
    <row r="787" spans="23:23" x14ac:dyDescent="0.2">
      <c r="W787" t="s">
        <v>2461</v>
      </c>
    </row>
    <row r="788" spans="23:23" x14ac:dyDescent="0.2">
      <c r="W788" t="s">
        <v>2327</v>
      </c>
    </row>
    <row r="789" spans="23:23" x14ac:dyDescent="0.2">
      <c r="W789" t="s">
        <v>4320</v>
      </c>
    </row>
    <row r="790" spans="23:23" x14ac:dyDescent="0.2">
      <c r="W790" t="s">
        <v>4450</v>
      </c>
    </row>
    <row r="791" spans="23:23" x14ac:dyDescent="0.2">
      <c r="W791" t="s">
        <v>4605</v>
      </c>
    </row>
    <row r="792" spans="23:23" x14ac:dyDescent="0.2">
      <c r="W792" t="s">
        <v>1961</v>
      </c>
    </row>
    <row r="793" spans="23:23" x14ac:dyDescent="0.2">
      <c r="W793" t="s">
        <v>3699</v>
      </c>
    </row>
    <row r="794" spans="23:23" x14ac:dyDescent="0.2">
      <c r="W794" t="s">
        <v>4271</v>
      </c>
    </row>
    <row r="795" spans="23:23" x14ac:dyDescent="0.2">
      <c r="W795" t="s">
        <v>1886</v>
      </c>
    </row>
    <row r="796" spans="23:23" x14ac:dyDescent="0.2">
      <c r="W796" t="s">
        <v>4742</v>
      </c>
    </row>
    <row r="797" spans="23:23" x14ac:dyDescent="0.2">
      <c r="W797" t="s">
        <v>2682</v>
      </c>
    </row>
    <row r="798" spans="23:23" x14ac:dyDescent="0.2">
      <c r="W798" t="s">
        <v>3160</v>
      </c>
    </row>
    <row r="799" spans="23:23" x14ac:dyDescent="0.2">
      <c r="W799" t="s">
        <v>3473</v>
      </c>
    </row>
    <row r="800" spans="23:23" x14ac:dyDescent="0.2">
      <c r="W800" t="s">
        <v>1748</v>
      </c>
    </row>
    <row r="801" spans="23:23" x14ac:dyDescent="0.2">
      <c r="W801" t="s">
        <v>4744</v>
      </c>
    </row>
    <row r="802" spans="23:23" x14ac:dyDescent="0.2">
      <c r="W802" t="s">
        <v>4746</v>
      </c>
    </row>
    <row r="803" spans="23:23" x14ac:dyDescent="0.2">
      <c r="W803" t="s">
        <v>2233</v>
      </c>
    </row>
    <row r="804" spans="23:23" x14ac:dyDescent="0.2">
      <c r="W804" t="s">
        <v>3617</v>
      </c>
    </row>
    <row r="805" spans="23:23" x14ac:dyDescent="0.2">
      <c r="W805" t="s">
        <v>2955</v>
      </c>
    </row>
    <row r="806" spans="23:23" x14ac:dyDescent="0.2">
      <c r="W806" t="s">
        <v>3619</v>
      </c>
    </row>
    <row r="807" spans="23:23" x14ac:dyDescent="0.2">
      <c r="W807" t="s">
        <v>4514</v>
      </c>
    </row>
    <row r="808" spans="23:23" x14ac:dyDescent="0.2">
      <c r="W808" t="s">
        <v>3851</v>
      </c>
    </row>
    <row r="809" spans="23:23" x14ac:dyDescent="0.2">
      <c r="W809" t="s">
        <v>3475</v>
      </c>
    </row>
    <row r="810" spans="23:23" x14ac:dyDescent="0.2">
      <c r="W810" t="s">
        <v>3876</v>
      </c>
    </row>
    <row r="811" spans="23:23" x14ac:dyDescent="0.2">
      <c r="W811" t="s">
        <v>2077</v>
      </c>
    </row>
    <row r="812" spans="23:23" x14ac:dyDescent="0.2">
      <c r="W812" t="s">
        <v>4322</v>
      </c>
    </row>
    <row r="813" spans="23:23" x14ac:dyDescent="0.2">
      <c r="W813" t="s">
        <v>2191</v>
      </c>
    </row>
    <row r="814" spans="23:23" x14ac:dyDescent="0.2">
      <c r="W814" t="s">
        <v>3368</v>
      </c>
    </row>
    <row r="815" spans="23:23" x14ac:dyDescent="0.2">
      <c r="W815" t="s">
        <v>2463</v>
      </c>
    </row>
    <row r="816" spans="23:23" x14ac:dyDescent="0.2">
      <c r="W816" t="s">
        <v>3528</v>
      </c>
    </row>
    <row r="817" spans="23:23" x14ac:dyDescent="0.2">
      <c r="W817" t="s">
        <v>3584</v>
      </c>
    </row>
    <row r="818" spans="23:23" x14ac:dyDescent="0.2">
      <c r="W818" t="s">
        <v>2381</v>
      </c>
    </row>
    <row r="819" spans="23:23" x14ac:dyDescent="0.2">
      <c r="W819" t="s">
        <v>2235</v>
      </c>
    </row>
    <row r="820" spans="23:23" x14ac:dyDescent="0.2">
      <c r="W820" t="s">
        <v>3283</v>
      </c>
    </row>
    <row r="821" spans="23:23" x14ac:dyDescent="0.2">
      <c r="W821" t="s">
        <v>3621</v>
      </c>
    </row>
    <row r="822" spans="23:23" x14ac:dyDescent="0.2">
      <c r="W822" t="s">
        <v>3701</v>
      </c>
    </row>
    <row r="823" spans="23:23" x14ac:dyDescent="0.2">
      <c r="W823" t="s">
        <v>4197</v>
      </c>
    </row>
    <row r="824" spans="23:23" x14ac:dyDescent="0.2">
      <c r="W824" t="s">
        <v>2237</v>
      </c>
    </row>
    <row r="825" spans="23:23" x14ac:dyDescent="0.2">
      <c r="W825" t="s">
        <v>3314</v>
      </c>
    </row>
    <row r="826" spans="23:23" x14ac:dyDescent="0.2">
      <c r="W826" t="s">
        <v>3477</v>
      </c>
    </row>
    <row r="827" spans="23:23" x14ac:dyDescent="0.2">
      <c r="W827" t="s">
        <v>1659</v>
      </c>
    </row>
    <row r="828" spans="23:23" x14ac:dyDescent="0.2">
      <c r="W828" t="s">
        <v>2684</v>
      </c>
    </row>
    <row r="829" spans="23:23" x14ac:dyDescent="0.2">
      <c r="W829" t="s">
        <v>2055</v>
      </c>
    </row>
    <row r="830" spans="23:23" x14ac:dyDescent="0.2">
      <c r="W830" t="s">
        <v>4678</v>
      </c>
    </row>
    <row r="831" spans="23:23" x14ac:dyDescent="0.2">
      <c r="W831" t="s">
        <v>3721</v>
      </c>
    </row>
    <row r="832" spans="23:23" x14ac:dyDescent="0.2">
      <c r="W832" t="s">
        <v>3878</v>
      </c>
    </row>
    <row r="833" spans="23:23" x14ac:dyDescent="0.2">
      <c r="W833" t="s">
        <v>3316</v>
      </c>
    </row>
    <row r="834" spans="23:23" x14ac:dyDescent="0.2">
      <c r="W834" t="s">
        <v>2465</v>
      </c>
    </row>
    <row r="835" spans="23:23" x14ac:dyDescent="0.2">
      <c r="W835" t="s">
        <v>3096</v>
      </c>
    </row>
    <row r="836" spans="23:23" x14ac:dyDescent="0.2">
      <c r="W836" t="s">
        <v>4516</v>
      </c>
    </row>
    <row r="837" spans="23:23" x14ac:dyDescent="0.2">
      <c r="W837" t="s">
        <v>4794</v>
      </c>
    </row>
    <row r="838" spans="23:23" x14ac:dyDescent="0.2">
      <c r="W838" t="s">
        <v>2329</v>
      </c>
    </row>
    <row r="839" spans="23:23" x14ac:dyDescent="0.2">
      <c r="W839" t="s">
        <v>4662</v>
      </c>
    </row>
    <row r="840" spans="23:23" x14ac:dyDescent="0.2">
      <c r="W840" t="s">
        <v>2686</v>
      </c>
    </row>
    <row r="841" spans="23:23" x14ac:dyDescent="0.2">
      <c r="W841" t="s">
        <v>4069</v>
      </c>
    </row>
    <row r="842" spans="23:23" x14ac:dyDescent="0.2">
      <c r="W842" t="s">
        <v>2865</v>
      </c>
    </row>
    <row r="843" spans="23:23" x14ac:dyDescent="0.2">
      <c r="W843" t="s">
        <v>2263</v>
      </c>
    </row>
    <row r="844" spans="23:23" x14ac:dyDescent="0.2">
      <c r="W844" t="s">
        <v>2239</v>
      </c>
    </row>
    <row r="845" spans="23:23" x14ac:dyDescent="0.2">
      <c r="W845" t="s">
        <v>3920</v>
      </c>
    </row>
    <row r="846" spans="23:23" x14ac:dyDescent="0.2">
      <c r="W846" t="s">
        <v>3586</v>
      </c>
    </row>
    <row r="847" spans="23:23" x14ac:dyDescent="0.2">
      <c r="W847" t="s">
        <v>3769</v>
      </c>
    </row>
    <row r="848" spans="23:23" x14ac:dyDescent="0.2">
      <c r="W848" t="s">
        <v>3318</v>
      </c>
    </row>
    <row r="849" spans="23:23" x14ac:dyDescent="0.2">
      <c r="W849" t="s">
        <v>3530</v>
      </c>
    </row>
    <row r="850" spans="23:23" x14ac:dyDescent="0.2">
      <c r="W850" t="s">
        <v>4452</v>
      </c>
    </row>
    <row r="851" spans="23:23" x14ac:dyDescent="0.2">
      <c r="W851" t="s">
        <v>3162</v>
      </c>
    </row>
    <row r="852" spans="23:23" x14ac:dyDescent="0.2">
      <c r="W852" t="s">
        <v>4453</v>
      </c>
    </row>
    <row r="853" spans="23:23" x14ac:dyDescent="0.2">
      <c r="W853" t="s">
        <v>3370</v>
      </c>
    </row>
    <row r="854" spans="23:23" x14ac:dyDescent="0.2">
      <c r="W854" t="s">
        <v>3853</v>
      </c>
    </row>
    <row r="855" spans="23:23" x14ac:dyDescent="0.2">
      <c r="W855" t="s">
        <v>2265</v>
      </c>
    </row>
    <row r="856" spans="23:23" x14ac:dyDescent="0.2">
      <c r="W856" t="s">
        <v>1987</v>
      </c>
    </row>
    <row r="857" spans="23:23" x14ac:dyDescent="0.2">
      <c r="W857" t="s">
        <v>4680</v>
      </c>
    </row>
    <row r="858" spans="23:23" x14ac:dyDescent="0.2">
      <c r="W858" t="s">
        <v>1661</v>
      </c>
    </row>
    <row r="859" spans="23:23" x14ac:dyDescent="0.2">
      <c r="W859" t="s">
        <v>2057</v>
      </c>
    </row>
    <row r="860" spans="23:23" x14ac:dyDescent="0.2">
      <c r="W860" t="s">
        <v>1888</v>
      </c>
    </row>
    <row r="861" spans="23:23" x14ac:dyDescent="0.2">
      <c r="W861" t="s">
        <v>3880</v>
      </c>
    </row>
    <row r="862" spans="23:23" x14ac:dyDescent="0.2">
      <c r="W862" t="s">
        <v>1989</v>
      </c>
    </row>
    <row r="863" spans="23:23" x14ac:dyDescent="0.2">
      <c r="W863" t="s">
        <v>3098</v>
      </c>
    </row>
    <row r="864" spans="23:23" x14ac:dyDescent="0.2">
      <c r="W864" t="s">
        <v>3771</v>
      </c>
    </row>
    <row r="865" spans="23:23" x14ac:dyDescent="0.2">
      <c r="W865" t="s">
        <v>3703</v>
      </c>
    </row>
    <row r="866" spans="23:23" x14ac:dyDescent="0.2">
      <c r="W866" t="s">
        <v>3773</v>
      </c>
    </row>
    <row r="867" spans="23:23" x14ac:dyDescent="0.2">
      <c r="W867" t="s">
        <v>3775</v>
      </c>
    </row>
    <row r="868" spans="23:23" x14ac:dyDescent="0.2">
      <c r="W868" t="s">
        <v>1750</v>
      </c>
    </row>
    <row r="869" spans="23:23" x14ac:dyDescent="0.2">
      <c r="W869" t="s">
        <v>3854</v>
      </c>
    </row>
    <row r="870" spans="23:23" x14ac:dyDescent="0.2">
      <c r="W870" t="s">
        <v>3521</v>
      </c>
    </row>
    <row r="871" spans="23:23" x14ac:dyDescent="0.2">
      <c r="W871" t="s">
        <v>1963</v>
      </c>
    </row>
    <row r="872" spans="23:23" x14ac:dyDescent="0.2">
      <c r="W872" t="s">
        <v>3479</v>
      </c>
    </row>
    <row r="873" spans="23:23" x14ac:dyDescent="0.2">
      <c r="W873" t="s">
        <v>4251</v>
      </c>
    </row>
    <row r="874" spans="23:23" x14ac:dyDescent="0.2">
      <c r="W874" t="s">
        <v>3285</v>
      </c>
    </row>
    <row r="875" spans="23:23" x14ac:dyDescent="0.2">
      <c r="W875" t="s">
        <v>3320</v>
      </c>
    </row>
    <row r="876" spans="23:23" x14ac:dyDescent="0.2">
      <c r="W876" t="s">
        <v>2546</v>
      </c>
    </row>
    <row r="877" spans="23:23" x14ac:dyDescent="0.2">
      <c r="W877" t="s">
        <v>3588</v>
      </c>
    </row>
    <row r="878" spans="23:23" x14ac:dyDescent="0.2">
      <c r="W878" t="s">
        <v>1890</v>
      </c>
    </row>
    <row r="879" spans="23:23" x14ac:dyDescent="0.2">
      <c r="W879" t="s">
        <v>3777</v>
      </c>
    </row>
    <row r="880" spans="23:23" x14ac:dyDescent="0.2">
      <c r="W880" t="s">
        <v>4123</v>
      </c>
    </row>
    <row r="881" spans="23:23" x14ac:dyDescent="0.2">
      <c r="W881" t="s">
        <v>4748</v>
      </c>
    </row>
    <row r="882" spans="23:23" x14ac:dyDescent="0.2">
      <c r="W882" t="s">
        <v>2267</v>
      </c>
    </row>
    <row r="883" spans="23:23" x14ac:dyDescent="0.2">
      <c r="W883" t="s">
        <v>3779</v>
      </c>
    </row>
    <row r="884" spans="23:23" x14ac:dyDescent="0.2">
      <c r="W884" t="s">
        <v>3164</v>
      </c>
    </row>
    <row r="885" spans="23:23" x14ac:dyDescent="0.2">
      <c r="W885" t="s">
        <v>2957</v>
      </c>
    </row>
    <row r="886" spans="23:23" x14ac:dyDescent="0.2">
      <c r="W886" t="s">
        <v>4369</v>
      </c>
    </row>
    <row r="887" spans="23:23" x14ac:dyDescent="0.2">
      <c r="W887" t="s">
        <v>3968</v>
      </c>
    </row>
    <row r="888" spans="23:23" x14ac:dyDescent="0.2">
      <c r="W888" t="s">
        <v>4796</v>
      </c>
    </row>
    <row r="889" spans="23:23" x14ac:dyDescent="0.2">
      <c r="W889" t="s">
        <v>3882</v>
      </c>
    </row>
    <row r="890" spans="23:23" x14ac:dyDescent="0.2">
      <c r="W890" t="s">
        <v>4071</v>
      </c>
    </row>
    <row r="891" spans="23:23" x14ac:dyDescent="0.2">
      <c r="W891" t="s">
        <v>3623</v>
      </c>
    </row>
    <row r="892" spans="23:23" x14ac:dyDescent="0.2">
      <c r="W892" t="s">
        <v>2548</v>
      </c>
    </row>
    <row r="893" spans="23:23" x14ac:dyDescent="0.2">
      <c r="W893" t="s">
        <v>3969</v>
      </c>
    </row>
    <row r="894" spans="23:23" x14ac:dyDescent="0.2">
      <c r="W894" t="s">
        <v>1752</v>
      </c>
    </row>
    <row r="895" spans="23:23" x14ac:dyDescent="0.2">
      <c r="W895" t="s">
        <v>1663</v>
      </c>
    </row>
    <row r="896" spans="23:23" x14ac:dyDescent="0.2">
      <c r="W896" t="s">
        <v>1691</v>
      </c>
    </row>
    <row r="897" spans="23:23" x14ac:dyDescent="0.2">
      <c r="W897" t="s">
        <v>1892</v>
      </c>
    </row>
    <row r="898" spans="23:23" x14ac:dyDescent="0.2">
      <c r="W898" t="s">
        <v>1894</v>
      </c>
    </row>
    <row r="899" spans="23:23" x14ac:dyDescent="0.2">
      <c r="W899" t="s">
        <v>4798</v>
      </c>
    </row>
    <row r="900" spans="23:23" x14ac:dyDescent="0.2">
      <c r="W900" t="s">
        <v>1896</v>
      </c>
    </row>
    <row r="901" spans="23:23" x14ac:dyDescent="0.2">
      <c r="W901" t="s">
        <v>3723</v>
      </c>
    </row>
    <row r="902" spans="23:23" x14ac:dyDescent="0.2">
      <c r="W902" t="s">
        <v>4518</v>
      </c>
    </row>
    <row r="903" spans="23:23" x14ac:dyDescent="0.2">
      <c r="W903" t="s">
        <v>3166</v>
      </c>
    </row>
    <row r="904" spans="23:23" x14ac:dyDescent="0.2">
      <c r="W904" t="s">
        <v>2241</v>
      </c>
    </row>
    <row r="905" spans="23:23" x14ac:dyDescent="0.2">
      <c r="W905" t="s">
        <v>4749</v>
      </c>
    </row>
    <row r="906" spans="23:23" x14ac:dyDescent="0.2">
      <c r="W906" t="s">
        <v>1898</v>
      </c>
    </row>
    <row r="907" spans="23:23" x14ac:dyDescent="0.2">
      <c r="W907" t="s">
        <v>2959</v>
      </c>
    </row>
    <row r="908" spans="23:23" x14ac:dyDescent="0.2">
      <c r="W908" t="s">
        <v>3522</v>
      </c>
    </row>
    <row r="909" spans="23:23" x14ac:dyDescent="0.2">
      <c r="W909" t="s">
        <v>4520</v>
      </c>
    </row>
    <row r="910" spans="23:23" x14ac:dyDescent="0.2">
      <c r="W910" t="s">
        <v>2383</v>
      </c>
    </row>
    <row r="911" spans="23:23" x14ac:dyDescent="0.2">
      <c r="W911" t="s">
        <v>4455</v>
      </c>
    </row>
    <row r="912" spans="23:23" x14ac:dyDescent="0.2">
      <c r="W912" t="s">
        <v>2385</v>
      </c>
    </row>
    <row r="913" spans="23:23" x14ac:dyDescent="0.2">
      <c r="W913" t="s">
        <v>2867</v>
      </c>
    </row>
    <row r="914" spans="23:23" x14ac:dyDescent="0.2">
      <c r="W914" t="s">
        <v>1754</v>
      </c>
    </row>
    <row r="915" spans="23:23" x14ac:dyDescent="0.2">
      <c r="W915" t="s">
        <v>1900</v>
      </c>
    </row>
    <row r="916" spans="23:23" x14ac:dyDescent="0.2">
      <c r="W916" t="s">
        <v>3971</v>
      </c>
    </row>
    <row r="917" spans="23:23" x14ac:dyDescent="0.2">
      <c r="W917" t="s">
        <v>1991</v>
      </c>
    </row>
    <row r="918" spans="23:23" x14ac:dyDescent="0.2">
      <c r="W918" t="s">
        <v>2269</v>
      </c>
    </row>
    <row r="919" spans="23:23" x14ac:dyDescent="0.2">
      <c r="W919" t="s">
        <v>1810</v>
      </c>
    </row>
    <row r="920" spans="23:23" x14ac:dyDescent="0.2">
      <c r="W920" t="s">
        <v>4045</v>
      </c>
    </row>
    <row r="921" spans="23:23" x14ac:dyDescent="0.2">
      <c r="W921" t="s">
        <v>3322</v>
      </c>
    </row>
    <row r="922" spans="23:23" x14ac:dyDescent="0.2">
      <c r="W922" t="s">
        <v>2271</v>
      </c>
    </row>
    <row r="923" spans="23:23" x14ac:dyDescent="0.2">
      <c r="W923" t="s">
        <v>3481</v>
      </c>
    </row>
    <row r="924" spans="23:23" x14ac:dyDescent="0.2">
      <c r="W924" t="s">
        <v>2467</v>
      </c>
    </row>
    <row r="925" spans="23:23" x14ac:dyDescent="0.2">
      <c r="W925" t="s">
        <v>3625</v>
      </c>
    </row>
    <row r="926" spans="23:23" x14ac:dyDescent="0.2">
      <c r="W926" t="s">
        <v>2079</v>
      </c>
    </row>
    <row r="927" spans="23:23" x14ac:dyDescent="0.2">
      <c r="W927" t="s">
        <v>2688</v>
      </c>
    </row>
    <row r="928" spans="23:23" x14ac:dyDescent="0.2">
      <c r="W928" t="s">
        <v>4664</v>
      </c>
    </row>
    <row r="929" spans="23:23" x14ac:dyDescent="0.2">
      <c r="W929" t="s">
        <v>3049</v>
      </c>
    </row>
    <row r="930" spans="23:23" x14ac:dyDescent="0.2">
      <c r="W930" t="s">
        <v>3100</v>
      </c>
    </row>
    <row r="931" spans="23:23" x14ac:dyDescent="0.2">
      <c r="W931" t="s">
        <v>2503</v>
      </c>
    </row>
    <row r="932" spans="23:23" x14ac:dyDescent="0.2">
      <c r="W932" t="s">
        <v>3324</v>
      </c>
    </row>
    <row r="933" spans="23:23" x14ac:dyDescent="0.2">
      <c r="W933" t="s">
        <v>2622</v>
      </c>
    </row>
    <row r="934" spans="23:23" x14ac:dyDescent="0.2">
      <c r="W934" t="s">
        <v>1902</v>
      </c>
    </row>
    <row r="935" spans="23:23" x14ac:dyDescent="0.2">
      <c r="W935" t="s">
        <v>2766</v>
      </c>
    </row>
    <row r="936" spans="23:23" x14ac:dyDescent="0.2">
      <c r="W936" t="s">
        <v>2331</v>
      </c>
    </row>
    <row r="937" spans="23:23" x14ac:dyDescent="0.2">
      <c r="W937" t="s">
        <v>3051</v>
      </c>
    </row>
    <row r="938" spans="23:23" x14ac:dyDescent="0.2">
      <c r="W938" t="s">
        <v>4125</v>
      </c>
    </row>
    <row r="939" spans="23:23" x14ac:dyDescent="0.2">
      <c r="W939" t="s">
        <v>1665</v>
      </c>
    </row>
    <row r="940" spans="23:23" x14ac:dyDescent="0.2">
      <c r="W940" t="s">
        <v>1971</v>
      </c>
    </row>
    <row r="941" spans="23:23" x14ac:dyDescent="0.2">
      <c r="W941" t="s">
        <v>2387</v>
      </c>
    </row>
    <row r="942" spans="23:23" x14ac:dyDescent="0.2">
      <c r="W942" t="s">
        <v>3184</v>
      </c>
    </row>
    <row r="943" spans="23:23" x14ac:dyDescent="0.2">
      <c r="W943" t="s">
        <v>4199</v>
      </c>
    </row>
    <row r="944" spans="23:23" x14ac:dyDescent="0.2">
      <c r="W944" t="s">
        <v>2904</v>
      </c>
    </row>
    <row r="945" spans="23:23" x14ac:dyDescent="0.2">
      <c r="W945" t="s">
        <v>4666</v>
      </c>
    </row>
    <row r="946" spans="23:23" x14ac:dyDescent="0.2">
      <c r="W946" t="s">
        <v>3725</v>
      </c>
    </row>
    <row r="947" spans="23:23" x14ac:dyDescent="0.2">
      <c r="W947" t="s">
        <v>3483</v>
      </c>
    </row>
    <row r="948" spans="23:23" x14ac:dyDescent="0.2">
      <c r="W948" t="s">
        <v>3856</v>
      </c>
    </row>
    <row r="949" spans="23:23" x14ac:dyDescent="0.2">
      <c r="W949" t="s">
        <v>4047</v>
      </c>
    </row>
    <row r="950" spans="23:23" x14ac:dyDescent="0.2">
      <c r="W950" t="s">
        <v>3727</v>
      </c>
    </row>
    <row r="951" spans="23:23" x14ac:dyDescent="0.2">
      <c r="W951" t="s">
        <v>2389</v>
      </c>
    </row>
    <row r="952" spans="23:23" x14ac:dyDescent="0.2">
      <c r="W952" t="s">
        <v>3524</v>
      </c>
    </row>
    <row r="953" spans="23:23" x14ac:dyDescent="0.2">
      <c r="W953" t="s">
        <v>4337</v>
      </c>
    </row>
    <row r="954" spans="23:23" x14ac:dyDescent="0.2">
      <c r="W954" t="s">
        <v>3287</v>
      </c>
    </row>
    <row r="955" spans="23:23" x14ac:dyDescent="0.2">
      <c r="W955" t="s">
        <v>2780</v>
      </c>
    </row>
    <row r="956" spans="23:23" x14ac:dyDescent="0.2">
      <c r="W956" t="s">
        <v>3113</v>
      </c>
    </row>
    <row r="957" spans="23:23" x14ac:dyDescent="0.2">
      <c r="W957" t="s">
        <v>1870</v>
      </c>
    </row>
    <row r="958" spans="23:23" x14ac:dyDescent="0.2">
      <c r="W958" t="s">
        <v>1872</v>
      </c>
    </row>
    <row r="959" spans="23:23" x14ac:dyDescent="0.2">
      <c r="W959" t="s">
        <v>2717</v>
      </c>
    </row>
    <row r="960" spans="23:23" x14ac:dyDescent="0.2">
      <c r="W960" t="s">
        <v>2505</v>
      </c>
    </row>
    <row r="961" spans="23:23" x14ac:dyDescent="0.2">
      <c r="W961" t="s">
        <v>4522</v>
      </c>
    </row>
    <row r="962" spans="23:23" x14ac:dyDescent="0.2">
      <c r="W962" t="s">
        <v>3186</v>
      </c>
    </row>
    <row r="963" spans="23:23" x14ac:dyDescent="0.2">
      <c r="W963" t="s">
        <v>2131</v>
      </c>
    </row>
    <row r="964" spans="23:23" x14ac:dyDescent="0.2">
      <c r="W964" t="s">
        <v>3289</v>
      </c>
    </row>
    <row r="965" spans="23:23" x14ac:dyDescent="0.2">
      <c r="W965" t="s">
        <v>4127</v>
      </c>
    </row>
    <row r="966" spans="23:23" x14ac:dyDescent="0.2">
      <c r="W966" t="s">
        <v>3858</v>
      </c>
    </row>
    <row r="967" spans="23:23" x14ac:dyDescent="0.2">
      <c r="W967" t="s">
        <v>2059</v>
      </c>
    </row>
    <row r="968" spans="23:23" x14ac:dyDescent="0.2">
      <c r="W968" t="s">
        <v>2343</v>
      </c>
    </row>
    <row r="969" spans="23:23" x14ac:dyDescent="0.2">
      <c r="W969" t="s">
        <v>3115</v>
      </c>
    </row>
    <row r="970" spans="23:23" x14ac:dyDescent="0.2">
      <c r="W970" t="s">
        <v>3705</v>
      </c>
    </row>
    <row r="971" spans="23:23" x14ac:dyDescent="0.2">
      <c r="W971" t="s">
        <v>4049</v>
      </c>
    </row>
    <row r="972" spans="23:23" x14ac:dyDescent="0.2">
      <c r="W972" t="s">
        <v>2550</v>
      </c>
    </row>
    <row r="973" spans="23:23" x14ac:dyDescent="0.2">
      <c r="W973" t="s">
        <v>1667</v>
      </c>
    </row>
    <row r="974" spans="23:23" x14ac:dyDescent="0.2">
      <c r="W974" t="s">
        <v>2193</v>
      </c>
    </row>
    <row r="975" spans="23:23" x14ac:dyDescent="0.2">
      <c r="W975" t="s">
        <v>2345</v>
      </c>
    </row>
    <row r="976" spans="23:23" x14ac:dyDescent="0.2">
      <c r="W976" t="s">
        <v>2869</v>
      </c>
    </row>
    <row r="977" spans="23:23" x14ac:dyDescent="0.2">
      <c r="W977" t="s">
        <v>3531</v>
      </c>
    </row>
    <row r="978" spans="23:23" x14ac:dyDescent="0.2">
      <c r="W978" t="s">
        <v>3883</v>
      </c>
    </row>
    <row r="979" spans="23:23" x14ac:dyDescent="0.2">
      <c r="W979" t="s">
        <v>3860</v>
      </c>
    </row>
    <row r="980" spans="23:23" x14ac:dyDescent="0.2">
      <c r="W980" t="s">
        <v>1693</v>
      </c>
    </row>
    <row r="981" spans="23:23" x14ac:dyDescent="0.2">
      <c r="W981" t="s">
        <v>4129</v>
      </c>
    </row>
    <row r="982" spans="23:23" x14ac:dyDescent="0.2">
      <c r="W982" t="s">
        <v>2391</v>
      </c>
    </row>
    <row r="983" spans="23:23" x14ac:dyDescent="0.2">
      <c r="W983" t="s">
        <v>1973</v>
      </c>
    </row>
    <row r="984" spans="23:23" x14ac:dyDescent="0.2">
      <c r="W984" t="s">
        <v>3053</v>
      </c>
    </row>
    <row r="985" spans="23:23" x14ac:dyDescent="0.2">
      <c r="W985" t="s">
        <v>3930</v>
      </c>
    </row>
    <row r="986" spans="23:23" x14ac:dyDescent="0.2">
      <c r="W986" t="s">
        <v>2624</v>
      </c>
    </row>
    <row r="987" spans="23:23" x14ac:dyDescent="0.2">
      <c r="W987" t="s">
        <v>1904</v>
      </c>
    </row>
    <row r="988" spans="23:23" x14ac:dyDescent="0.2">
      <c r="W988" t="s">
        <v>4682</v>
      </c>
    </row>
    <row r="989" spans="23:23" x14ac:dyDescent="0.2">
      <c r="W989" t="s">
        <v>3862</v>
      </c>
    </row>
    <row r="990" spans="23:23" x14ac:dyDescent="0.2">
      <c r="W990" t="s">
        <v>2690</v>
      </c>
    </row>
    <row r="991" spans="23:23" x14ac:dyDescent="0.2">
      <c r="W991" t="s">
        <v>2243</v>
      </c>
    </row>
    <row r="992" spans="23:23" x14ac:dyDescent="0.2">
      <c r="W992" t="s">
        <v>2081</v>
      </c>
    </row>
    <row r="993" spans="23:23" x14ac:dyDescent="0.2">
      <c r="W993" t="s">
        <v>3372</v>
      </c>
    </row>
    <row r="994" spans="23:23" x14ac:dyDescent="0.2">
      <c r="W994" t="s">
        <v>3973</v>
      </c>
    </row>
    <row r="995" spans="23:23" x14ac:dyDescent="0.2">
      <c r="W995" t="s">
        <v>3974</v>
      </c>
    </row>
    <row r="996" spans="23:23" x14ac:dyDescent="0.2">
      <c r="W996" t="s">
        <v>4762</v>
      </c>
    </row>
    <row r="997" spans="23:23" x14ac:dyDescent="0.2">
      <c r="W997" t="s">
        <v>2719</v>
      </c>
    </row>
    <row r="998" spans="23:23" x14ac:dyDescent="0.2">
      <c r="W998" t="s">
        <v>1812</v>
      </c>
    </row>
    <row r="999" spans="23:23" x14ac:dyDescent="0.2">
      <c r="W999" t="s">
        <v>3707</v>
      </c>
    </row>
    <row r="1000" spans="23:23" x14ac:dyDescent="0.2">
      <c r="W1000" t="s">
        <v>3117</v>
      </c>
    </row>
    <row r="1001" spans="23:23" x14ac:dyDescent="0.2">
      <c r="W1001" t="s">
        <v>4800</v>
      </c>
    </row>
    <row r="1002" spans="23:23" x14ac:dyDescent="0.2">
      <c r="W1002" t="s">
        <v>4339</v>
      </c>
    </row>
    <row r="1003" spans="23:23" x14ac:dyDescent="0.2">
      <c r="W1003" t="s">
        <v>3119</v>
      </c>
    </row>
    <row r="1004" spans="23:23" x14ac:dyDescent="0.2">
      <c r="W1004" t="s">
        <v>3188</v>
      </c>
    </row>
    <row r="1005" spans="23:23" x14ac:dyDescent="0.2">
      <c r="W1005" t="s">
        <v>1695</v>
      </c>
    </row>
    <row r="1006" spans="23:23" x14ac:dyDescent="0.2">
      <c r="W1006" t="s">
        <v>3326</v>
      </c>
    </row>
    <row r="1007" spans="23:23" x14ac:dyDescent="0.2">
      <c r="W1007" t="s">
        <v>3533</v>
      </c>
    </row>
    <row r="1008" spans="23:23" x14ac:dyDescent="0.2">
      <c r="W1008" t="s">
        <v>3709</v>
      </c>
    </row>
    <row r="1009" spans="23:23" x14ac:dyDescent="0.2">
      <c r="W1009" t="s">
        <v>1756</v>
      </c>
    </row>
    <row r="1010" spans="23:23" x14ac:dyDescent="0.2">
      <c r="W1010" t="s">
        <v>3597</v>
      </c>
    </row>
    <row r="1011" spans="23:23" x14ac:dyDescent="0.2">
      <c r="W1011" t="s">
        <v>2782</v>
      </c>
    </row>
    <row r="1012" spans="23:23" x14ac:dyDescent="0.2">
      <c r="W1012" t="s">
        <v>2871</v>
      </c>
    </row>
    <row r="1013" spans="23:23" x14ac:dyDescent="0.2">
      <c r="W1013" t="s">
        <v>1814</v>
      </c>
    </row>
    <row r="1014" spans="23:23" x14ac:dyDescent="0.2">
      <c r="W1014" t="s">
        <v>4607</v>
      </c>
    </row>
    <row r="1015" spans="23:23" x14ac:dyDescent="0.2">
      <c r="W1015" t="s">
        <v>2692</v>
      </c>
    </row>
    <row r="1016" spans="23:23" x14ac:dyDescent="0.2">
      <c r="W1016" t="s">
        <v>3190</v>
      </c>
    </row>
    <row r="1017" spans="23:23" x14ac:dyDescent="0.2">
      <c r="W1017" t="s">
        <v>1874</v>
      </c>
    </row>
    <row r="1018" spans="23:23" x14ac:dyDescent="0.2">
      <c r="W1018" t="s">
        <v>3976</v>
      </c>
    </row>
    <row r="1019" spans="23:23" x14ac:dyDescent="0.2">
      <c r="W1019" t="s">
        <v>4253</v>
      </c>
    </row>
    <row r="1020" spans="23:23" x14ac:dyDescent="0.2">
      <c r="W1020" t="s">
        <v>4802</v>
      </c>
    </row>
    <row r="1021" spans="23:23" x14ac:dyDescent="0.2">
      <c r="W1021" t="s">
        <v>2393</v>
      </c>
    </row>
    <row r="1022" spans="23:23" x14ac:dyDescent="0.2">
      <c r="W1022" t="s">
        <v>2273</v>
      </c>
    </row>
    <row r="1023" spans="23:23" x14ac:dyDescent="0.2">
      <c r="W1023" t="s">
        <v>3823</v>
      </c>
    </row>
    <row r="1024" spans="23:23" x14ac:dyDescent="0.2">
      <c r="W1024" t="s">
        <v>3711</v>
      </c>
    </row>
    <row r="1025" spans="23:23" x14ac:dyDescent="0.2">
      <c r="W1025" t="s">
        <v>2873</v>
      </c>
    </row>
    <row r="1026" spans="23:23" x14ac:dyDescent="0.2">
      <c r="W1026" t="s">
        <v>2875</v>
      </c>
    </row>
    <row r="1027" spans="23:23" x14ac:dyDescent="0.2">
      <c r="W1027" t="s">
        <v>4668</v>
      </c>
    </row>
    <row r="1028" spans="23:23" x14ac:dyDescent="0.2">
      <c r="W1028" t="s">
        <v>2395</v>
      </c>
    </row>
    <row r="1029" spans="23:23" x14ac:dyDescent="0.2">
      <c r="W1029" t="s">
        <v>2469</v>
      </c>
    </row>
    <row r="1030" spans="23:23" x14ac:dyDescent="0.2">
      <c r="W1030" t="s">
        <v>4201</v>
      </c>
    </row>
    <row r="1031" spans="23:23" x14ac:dyDescent="0.2">
      <c r="W1031" t="s">
        <v>4203</v>
      </c>
    </row>
    <row r="1032" spans="23:23" x14ac:dyDescent="0.2">
      <c r="W1032" t="s">
        <v>2471</v>
      </c>
    </row>
    <row r="1033" spans="23:23" x14ac:dyDescent="0.2">
      <c r="W1033" t="s">
        <v>2061</v>
      </c>
    </row>
    <row r="1034" spans="23:23" x14ac:dyDescent="0.2">
      <c r="W1034" t="s">
        <v>3978</v>
      </c>
    </row>
    <row r="1035" spans="23:23" x14ac:dyDescent="0.2">
      <c r="W1035" t="s">
        <v>4131</v>
      </c>
    </row>
    <row r="1036" spans="23:23" x14ac:dyDescent="0.2">
      <c r="W1036" t="s">
        <v>4609</v>
      </c>
    </row>
    <row r="1037" spans="23:23" x14ac:dyDescent="0.2">
      <c r="W1037" t="s">
        <v>1758</v>
      </c>
    </row>
    <row r="1038" spans="23:23" x14ac:dyDescent="0.2">
      <c r="W1038" t="s">
        <v>4425</v>
      </c>
    </row>
    <row r="1039" spans="23:23" x14ac:dyDescent="0.2">
      <c r="W1039" t="s">
        <v>2806</v>
      </c>
    </row>
    <row r="1040" spans="23:23" x14ac:dyDescent="0.2">
      <c r="W1040" t="s">
        <v>2275</v>
      </c>
    </row>
    <row r="1041" spans="23:23" x14ac:dyDescent="0.2">
      <c r="W1041" t="s">
        <v>1697</v>
      </c>
    </row>
    <row r="1042" spans="23:23" x14ac:dyDescent="0.2">
      <c r="W1042" t="s">
        <v>1699</v>
      </c>
    </row>
    <row r="1043" spans="23:23" x14ac:dyDescent="0.2">
      <c r="W1043" t="s">
        <v>3599</v>
      </c>
    </row>
    <row r="1044" spans="23:23" x14ac:dyDescent="0.2">
      <c r="W1044" t="s">
        <v>2133</v>
      </c>
    </row>
    <row r="1045" spans="23:23" x14ac:dyDescent="0.2">
      <c r="W1045" t="s">
        <v>3291</v>
      </c>
    </row>
    <row r="1046" spans="23:23" x14ac:dyDescent="0.2">
      <c r="W1046" t="s">
        <v>4073</v>
      </c>
    </row>
    <row r="1047" spans="23:23" x14ac:dyDescent="0.2">
      <c r="W1047" t="s">
        <v>3526</v>
      </c>
    </row>
    <row r="1048" spans="23:23" x14ac:dyDescent="0.2">
      <c r="W1048" t="s">
        <v>4684</v>
      </c>
    </row>
    <row r="1049" spans="23:23" x14ac:dyDescent="0.2">
      <c r="W1049" t="s">
        <v>2507</v>
      </c>
    </row>
    <row r="1050" spans="23:23" x14ac:dyDescent="0.2">
      <c r="W1050" t="s">
        <v>3825</v>
      </c>
    </row>
    <row r="1051" spans="23:23" x14ac:dyDescent="0.2">
      <c r="W1051" t="s">
        <v>4670</v>
      </c>
    </row>
    <row r="1052" spans="23:23" x14ac:dyDescent="0.2">
      <c r="W1052" t="s">
        <v>4133</v>
      </c>
    </row>
    <row r="1053" spans="23:23" x14ac:dyDescent="0.2">
      <c r="W1053" t="s">
        <v>1906</v>
      </c>
    </row>
    <row r="1054" spans="23:23" x14ac:dyDescent="0.2">
      <c r="W1054" t="s">
        <v>3328</v>
      </c>
    </row>
    <row r="1055" spans="23:23" x14ac:dyDescent="0.2">
      <c r="W1055" t="s">
        <v>4341</v>
      </c>
    </row>
    <row r="1056" spans="23:23" x14ac:dyDescent="0.2">
      <c r="W1056" t="s">
        <v>4135</v>
      </c>
    </row>
    <row r="1057" spans="23:23" x14ac:dyDescent="0.2">
      <c r="W1057" t="s">
        <v>3729</v>
      </c>
    </row>
    <row r="1058" spans="23:23" x14ac:dyDescent="0.2">
      <c r="W1058" t="s">
        <v>4804</v>
      </c>
    </row>
    <row r="1059" spans="23:23" x14ac:dyDescent="0.2">
      <c r="W1059" t="s">
        <v>2397</v>
      </c>
    </row>
    <row r="1060" spans="23:23" x14ac:dyDescent="0.2">
      <c r="W1060" t="s">
        <v>2877</v>
      </c>
    </row>
    <row r="1061" spans="23:23" x14ac:dyDescent="0.2">
      <c r="W1061" t="s">
        <v>2961</v>
      </c>
    </row>
    <row r="1062" spans="23:23" x14ac:dyDescent="0.2">
      <c r="W1062" t="s">
        <v>3627</v>
      </c>
    </row>
    <row r="1063" spans="23:23" x14ac:dyDescent="0.2">
      <c r="W1063" t="s">
        <v>2906</v>
      </c>
    </row>
    <row r="1064" spans="23:23" x14ac:dyDescent="0.2">
      <c r="W1064" t="s">
        <v>3374</v>
      </c>
    </row>
    <row r="1065" spans="23:23" x14ac:dyDescent="0.2">
      <c r="W1065" t="s">
        <v>3055</v>
      </c>
    </row>
    <row r="1066" spans="23:23" x14ac:dyDescent="0.2">
      <c r="W1066" t="s">
        <v>4075</v>
      </c>
    </row>
    <row r="1067" spans="23:23" x14ac:dyDescent="0.2">
      <c r="W1067" t="s">
        <v>4686</v>
      </c>
    </row>
    <row r="1068" spans="23:23" x14ac:dyDescent="0.2">
      <c r="W1068" t="s">
        <v>4427</v>
      </c>
    </row>
    <row r="1069" spans="23:23" x14ac:dyDescent="0.2">
      <c r="W1069" t="s">
        <v>2473</v>
      </c>
    </row>
    <row r="1070" spans="23:23" x14ac:dyDescent="0.2">
      <c r="W1070" t="s">
        <v>4051</v>
      </c>
    </row>
    <row r="1071" spans="23:23" x14ac:dyDescent="0.2">
      <c r="W1071" t="s">
        <v>4205</v>
      </c>
    </row>
    <row r="1072" spans="23:23" x14ac:dyDescent="0.2">
      <c r="W1072" t="s">
        <v>1669</v>
      </c>
    </row>
    <row r="1073" spans="23:23" x14ac:dyDescent="0.2">
      <c r="W1073" t="s">
        <v>4273</v>
      </c>
    </row>
    <row r="1074" spans="23:23" x14ac:dyDescent="0.2">
      <c r="W1074" t="s">
        <v>2135</v>
      </c>
    </row>
    <row r="1075" spans="23:23" x14ac:dyDescent="0.2">
      <c r="W1075" t="s">
        <v>2552</v>
      </c>
    </row>
    <row r="1076" spans="23:23" x14ac:dyDescent="0.2">
      <c r="W1076" t="s">
        <v>3293</v>
      </c>
    </row>
    <row r="1077" spans="23:23" x14ac:dyDescent="0.2">
      <c r="W1077" t="s">
        <v>2083</v>
      </c>
    </row>
    <row r="1078" spans="23:23" x14ac:dyDescent="0.2">
      <c r="W1078" t="s">
        <v>1993</v>
      </c>
    </row>
    <row r="1079" spans="23:23" x14ac:dyDescent="0.2">
      <c r="W1079" t="s">
        <v>3210</v>
      </c>
    </row>
    <row r="1080" spans="23:23" x14ac:dyDescent="0.2">
      <c r="W1080" t="s">
        <v>2195</v>
      </c>
    </row>
    <row r="1081" spans="23:23" x14ac:dyDescent="0.2">
      <c r="W1081" t="s">
        <v>3330</v>
      </c>
    </row>
    <row r="1082" spans="23:23" x14ac:dyDescent="0.2">
      <c r="W1082" t="s">
        <v>1995</v>
      </c>
    </row>
    <row r="1083" spans="23:23" x14ac:dyDescent="0.2">
      <c r="W1083" t="s">
        <v>1816</v>
      </c>
    </row>
    <row r="1084" spans="23:23" x14ac:dyDescent="0.2">
      <c r="W1084" t="s">
        <v>2808</v>
      </c>
    </row>
    <row r="1085" spans="23:23" x14ac:dyDescent="0.2">
      <c r="W1085" t="s">
        <v>3885</v>
      </c>
    </row>
    <row r="1086" spans="23:23" x14ac:dyDescent="0.2">
      <c r="W1086" t="s">
        <v>2626</v>
      </c>
    </row>
    <row r="1087" spans="23:23" x14ac:dyDescent="0.2">
      <c r="W1087" t="s">
        <v>4524</v>
      </c>
    </row>
    <row r="1088" spans="23:23" x14ac:dyDescent="0.2">
      <c r="W1088" t="s">
        <v>3485</v>
      </c>
    </row>
    <row r="1089" spans="23:23" x14ac:dyDescent="0.2">
      <c r="W1089" t="s">
        <v>2509</v>
      </c>
    </row>
    <row r="1090" spans="23:23" x14ac:dyDescent="0.2">
      <c r="W1090" t="s">
        <v>4764</v>
      </c>
    </row>
    <row r="1091" spans="23:23" x14ac:dyDescent="0.2">
      <c r="W1091" t="s">
        <v>3121</v>
      </c>
    </row>
    <row r="1092" spans="23:23" x14ac:dyDescent="0.2">
      <c r="W1092" t="s">
        <v>3932</v>
      </c>
    </row>
    <row r="1093" spans="23:23" x14ac:dyDescent="0.2">
      <c r="W1093" t="s">
        <v>1876</v>
      </c>
    </row>
    <row r="1094" spans="23:23" x14ac:dyDescent="0.2">
      <c r="W1094" t="s">
        <v>2063</v>
      </c>
    </row>
    <row r="1095" spans="23:23" x14ac:dyDescent="0.2">
      <c r="W1095" t="s">
        <v>4343</v>
      </c>
    </row>
    <row r="1096" spans="23:23" x14ac:dyDescent="0.2">
      <c r="W1096" t="s">
        <v>2694</v>
      </c>
    </row>
    <row r="1097" spans="23:23" x14ac:dyDescent="0.2">
      <c r="W1097" t="s">
        <v>2879</v>
      </c>
    </row>
    <row r="1098" spans="23:23" x14ac:dyDescent="0.2">
      <c r="W1098" t="s">
        <v>2197</v>
      </c>
    </row>
    <row r="1099" spans="23:23" x14ac:dyDescent="0.2">
      <c r="W1099" t="s">
        <v>3629</v>
      </c>
    </row>
    <row r="1100" spans="23:23" x14ac:dyDescent="0.2">
      <c r="W1100" t="s">
        <v>3212</v>
      </c>
    </row>
    <row r="1101" spans="23:23" x14ac:dyDescent="0.2">
      <c r="W1101" t="s">
        <v>2511</v>
      </c>
    </row>
    <row r="1102" spans="23:23" x14ac:dyDescent="0.2">
      <c r="W1102" t="s">
        <v>4688</v>
      </c>
    </row>
    <row r="1103" spans="23:23" x14ac:dyDescent="0.2">
      <c r="W1103" t="s">
        <v>2277</v>
      </c>
    </row>
    <row r="1104" spans="23:23" x14ac:dyDescent="0.2">
      <c r="W1104" t="s">
        <v>4611</v>
      </c>
    </row>
    <row r="1105" spans="23:23" x14ac:dyDescent="0.2">
      <c r="W1105" t="s">
        <v>1818</v>
      </c>
    </row>
    <row r="1106" spans="23:23" x14ac:dyDescent="0.2">
      <c r="W1106" t="s">
        <v>4275</v>
      </c>
    </row>
    <row r="1107" spans="23:23" x14ac:dyDescent="0.2">
      <c r="W1107" t="s">
        <v>2963</v>
      </c>
    </row>
    <row r="1108" spans="23:23" x14ac:dyDescent="0.2">
      <c r="W1108" t="s">
        <v>2628</v>
      </c>
    </row>
    <row r="1109" spans="23:23" x14ac:dyDescent="0.2">
      <c r="W1109" t="s">
        <v>3887</v>
      </c>
    </row>
    <row r="1110" spans="23:23" x14ac:dyDescent="0.2">
      <c r="W1110" t="s">
        <v>3631</v>
      </c>
    </row>
    <row r="1111" spans="23:23" x14ac:dyDescent="0.2">
      <c r="W1111" t="s">
        <v>4690</v>
      </c>
    </row>
    <row r="1112" spans="23:23" x14ac:dyDescent="0.2">
      <c r="W1112" t="s">
        <v>3601</v>
      </c>
    </row>
    <row r="1113" spans="23:23" x14ac:dyDescent="0.2">
      <c r="W1113" t="s">
        <v>2696</v>
      </c>
    </row>
    <row r="1114" spans="23:23" x14ac:dyDescent="0.2">
      <c r="W1114" t="s">
        <v>3827</v>
      </c>
    </row>
    <row r="1115" spans="23:23" x14ac:dyDescent="0.2">
      <c r="W1115" t="s">
        <v>2880</v>
      </c>
    </row>
    <row r="1116" spans="23:23" x14ac:dyDescent="0.2">
      <c r="W1116" t="s">
        <v>2347</v>
      </c>
    </row>
    <row r="1117" spans="23:23" x14ac:dyDescent="0.2">
      <c r="W1117" t="s">
        <v>2513</v>
      </c>
    </row>
    <row r="1118" spans="23:23" x14ac:dyDescent="0.2">
      <c r="W1118" t="s">
        <v>4324</v>
      </c>
    </row>
    <row r="1119" spans="23:23" x14ac:dyDescent="0.2">
      <c r="W1119" t="s">
        <v>2721</v>
      </c>
    </row>
    <row r="1120" spans="23:23" x14ac:dyDescent="0.2">
      <c r="W1120" t="s">
        <v>3123</v>
      </c>
    </row>
    <row r="1121" spans="23:23" x14ac:dyDescent="0.2">
      <c r="W1121" t="s">
        <v>4255</v>
      </c>
    </row>
    <row r="1122" spans="23:23" x14ac:dyDescent="0.2">
      <c r="W1122" t="s">
        <v>1965</v>
      </c>
    </row>
    <row r="1123" spans="23:23" x14ac:dyDescent="0.2">
      <c r="W1123" t="s">
        <v>3102</v>
      </c>
    </row>
    <row r="1124" spans="23:23" x14ac:dyDescent="0.2">
      <c r="W1124" t="s">
        <v>2515</v>
      </c>
    </row>
    <row r="1125" spans="23:23" x14ac:dyDescent="0.2">
      <c r="W1125" t="s">
        <v>4457</v>
      </c>
    </row>
    <row r="1126" spans="23:23" x14ac:dyDescent="0.2">
      <c r="W1126" t="s">
        <v>2698</v>
      </c>
    </row>
    <row r="1127" spans="23:23" x14ac:dyDescent="0.2">
      <c r="W1127" t="s">
        <v>2137</v>
      </c>
    </row>
    <row r="1128" spans="23:23" x14ac:dyDescent="0.2">
      <c r="W1128" t="s">
        <v>1997</v>
      </c>
    </row>
    <row r="1129" spans="23:23" x14ac:dyDescent="0.2">
      <c r="W1129" t="s">
        <v>4053</v>
      </c>
    </row>
    <row r="1130" spans="23:23" x14ac:dyDescent="0.2">
      <c r="W1130" t="s">
        <v>1908</v>
      </c>
    </row>
    <row r="1131" spans="23:23" x14ac:dyDescent="0.2">
      <c r="W1131" t="s">
        <v>1760</v>
      </c>
    </row>
    <row r="1132" spans="23:23" x14ac:dyDescent="0.2">
      <c r="W1132" t="s">
        <v>3829</v>
      </c>
    </row>
    <row r="1133" spans="23:23" x14ac:dyDescent="0.2">
      <c r="W1133" t="s">
        <v>2554</v>
      </c>
    </row>
    <row r="1134" spans="23:23" x14ac:dyDescent="0.2">
      <c r="W1134" t="s">
        <v>4137</v>
      </c>
    </row>
    <row r="1135" spans="23:23" x14ac:dyDescent="0.2">
      <c r="W1135" t="s">
        <v>4692</v>
      </c>
    </row>
    <row r="1136" spans="23:23" x14ac:dyDescent="0.2">
      <c r="W1136" t="s">
        <v>3125</v>
      </c>
    </row>
    <row r="1137" spans="23:23" x14ac:dyDescent="0.2">
      <c r="W1137" t="s">
        <v>4459</v>
      </c>
    </row>
    <row r="1138" spans="23:23" x14ac:dyDescent="0.2">
      <c r="W1138" t="s">
        <v>4077</v>
      </c>
    </row>
    <row r="1139" spans="23:23" x14ac:dyDescent="0.2">
      <c r="W1139" t="s">
        <v>2065</v>
      </c>
    </row>
    <row r="1140" spans="23:23" x14ac:dyDescent="0.2">
      <c r="W1140" t="s">
        <v>3864</v>
      </c>
    </row>
    <row r="1141" spans="23:23" x14ac:dyDescent="0.2">
      <c r="W1141" t="s">
        <v>4326</v>
      </c>
    </row>
    <row r="1142" spans="23:23" x14ac:dyDescent="0.2">
      <c r="W1142" t="s">
        <v>2085</v>
      </c>
    </row>
    <row r="1143" spans="23:23" x14ac:dyDescent="0.2">
      <c r="W1143" t="s">
        <v>1820</v>
      </c>
    </row>
    <row r="1144" spans="23:23" x14ac:dyDescent="0.2">
      <c r="W1144" t="s">
        <v>3376</v>
      </c>
    </row>
    <row r="1145" spans="23:23" x14ac:dyDescent="0.2">
      <c r="W1145" t="s">
        <v>2882</v>
      </c>
    </row>
    <row r="1146" spans="23:23" x14ac:dyDescent="0.2">
      <c r="W1146" t="s">
        <v>4079</v>
      </c>
    </row>
    <row r="1147" spans="23:23" x14ac:dyDescent="0.2">
      <c r="W1147" t="s">
        <v>1910</v>
      </c>
    </row>
    <row r="1148" spans="23:23" x14ac:dyDescent="0.2">
      <c r="W1148" t="s">
        <v>1822</v>
      </c>
    </row>
    <row r="1149" spans="23:23" x14ac:dyDescent="0.2">
      <c r="W1149" t="s">
        <v>2723</v>
      </c>
    </row>
    <row r="1150" spans="23:23" x14ac:dyDescent="0.2">
      <c r="W1150" t="s">
        <v>2245</v>
      </c>
    </row>
    <row r="1151" spans="23:23" x14ac:dyDescent="0.2">
      <c r="W1151" t="s">
        <v>3535</v>
      </c>
    </row>
    <row r="1152" spans="23:23" x14ac:dyDescent="0.2">
      <c r="W1152" t="s">
        <v>2700</v>
      </c>
    </row>
    <row r="1153" spans="23:23" x14ac:dyDescent="0.2">
      <c r="W1153" t="s">
        <v>4139</v>
      </c>
    </row>
    <row r="1154" spans="23:23" x14ac:dyDescent="0.2">
      <c r="W1154" t="s">
        <v>4371</v>
      </c>
    </row>
    <row r="1155" spans="23:23" x14ac:dyDescent="0.2">
      <c r="W1155" t="s">
        <v>3295</v>
      </c>
    </row>
    <row r="1156" spans="23:23" x14ac:dyDescent="0.2">
      <c r="W1156" t="s">
        <v>4257</v>
      </c>
    </row>
    <row r="1157" spans="23:23" x14ac:dyDescent="0.2">
      <c r="W1157" t="s">
        <v>4429</v>
      </c>
    </row>
    <row r="1158" spans="23:23" x14ac:dyDescent="0.2">
      <c r="W1158" t="s">
        <v>4694</v>
      </c>
    </row>
    <row r="1159" spans="23:23" x14ac:dyDescent="0.2">
      <c r="W1159" t="s">
        <v>3922</v>
      </c>
    </row>
    <row r="1160" spans="23:23" x14ac:dyDescent="0.2">
      <c r="W1160" t="s">
        <v>3731</v>
      </c>
    </row>
    <row r="1161" spans="23:23" x14ac:dyDescent="0.2">
      <c r="W1161" t="s">
        <v>1671</v>
      </c>
    </row>
    <row r="1162" spans="23:23" x14ac:dyDescent="0.2">
      <c r="W1162" t="s">
        <v>4461</v>
      </c>
    </row>
    <row r="1163" spans="23:23" x14ac:dyDescent="0.2">
      <c r="W1163" t="s">
        <v>3487</v>
      </c>
    </row>
    <row r="1164" spans="23:23" x14ac:dyDescent="0.2">
      <c r="W1164" t="s">
        <v>4613</v>
      </c>
    </row>
    <row r="1165" spans="23:23" x14ac:dyDescent="0.2">
      <c r="W1165" t="s">
        <v>1824</v>
      </c>
    </row>
    <row r="1166" spans="23:23" x14ac:dyDescent="0.2">
      <c r="W1166" t="s">
        <v>2725</v>
      </c>
    </row>
    <row r="1167" spans="23:23" x14ac:dyDescent="0.2">
      <c r="W1167" t="s">
        <v>1912</v>
      </c>
    </row>
    <row r="1168" spans="23:23" x14ac:dyDescent="0.2">
      <c r="W1168" t="s">
        <v>3489</v>
      </c>
    </row>
    <row r="1169" spans="23:23" x14ac:dyDescent="0.2">
      <c r="W1169" t="s">
        <v>3214</v>
      </c>
    </row>
    <row r="1170" spans="23:23" x14ac:dyDescent="0.2">
      <c r="W1170" t="s">
        <v>3924</v>
      </c>
    </row>
    <row r="1171" spans="23:23" x14ac:dyDescent="0.2">
      <c r="W1171" t="s">
        <v>3781</v>
      </c>
    </row>
    <row r="1172" spans="23:23" x14ac:dyDescent="0.2">
      <c r="W1172" t="s">
        <v>1914</v>
      </c>
    </row>
    <row r="1173" spans="23:23" x14ac:dyDescent="0.2">
      <c r="W1173" t="s">
        <v>2475</v>
      </c>
    </row>
    <row r="1174" spans="23:23" x14ac:dyDescent="0.2">
      <c r="W1174" t="s">
        <v>3713</v>
      </c>
    </row>
    <row r="1175" spans="23:23" x14ac:dyDescent="0.2">
      <c r="W1175" t="s">
        <v>2477</v>
      </c>
    </row>
    <row r="1176" spans="23:23" x14ac:dyDescent="0.2">
      <c r="W1176" t="s">
        <v>4081</v>
      </c>
    </row>
    <row r="1177" spans="23:23" x14ac:dyDescent="0.2">
      <c r="W1177" t="s">
        <v>3866</v>
      </c>
    </row>
    <row r="1178" spans="23:23" x14ac:dyDescent="0.2">
      <c r="W1178" t="s">
        <v>1916</v>
      </c>
    </row>
    <row r="1179" spans="23:23" x14ac:dyDescent="0.2">
      <c r="W1179" t="s">
        <v>2087</v>
      </c>
    </row>
    <row r="1180" spans="23:23" x14ac:dyDescent="0.2">
      <c r="W1180" t="s">
        <v>3491</v>
      </c>
    </row>
    <row r="1181" spans="23:23" x14ac:dyDescent="0.2">
      <c r="W1181" t="s">
        <v>1878</v>
      </c>
    </row>
    <row r="1182" spans="23:23" x14ac:dyDescent="0.2">
      <c r="W1182" t="s">
        <v>2399</v>
      </c>
    </row>
    <row r="1183" spans="23:23" x14ac:dyDescent="0.2">
      <c r="W1183" t="s">
        <v>1673</v>
      </c>
    </row>
    <row r="1184" spans="23:23" x14ac:dyDescent="0.2">
      <c r="W1184" t="s">
        <v>2702</v>
      </c>
    </row>
    <row r="1185" spans="23:23" x14ac:dyDescent="0.2">
      <c r="W1185" t="s">
        <v>2401</v>
      </c>
    </row>
    <row r="1186" spans="23:23" x14ac:dyDescent="0.2">
      <c r="W1186" t="s">
        <v>1826</v>
      </c>
    </row>
    <row r="1187" spans="23:23" x14ac:dyDescent="0.2">
      <c r="W1187" t="s">
        <v>2279</v>
      </c>
    </row>
    <row r="1188" spans="23:23" x14ac:dyDescent="0.2">
      <c r="W1188" t="s">
        <v>3831</v>
      </c>
    </row>
    <row r="1189" spans="23:23" x14ac:dyDescent="0.2">
      <c r="W1189" t="s">
        <v>4463</v>
      </c>
    </row>
    <row r="1190" spans="23:23" x14ac:dyDescent="0.2">
      <c r="W1190" t="s">
        <v>4207</v>
      </c>
    </row>
    <row r="1191" spans="23:23" x14ac:dyDescent="0.2">
      <c r="W1191" t="s">
        <v>3378</v>
      </c>
    </row>
    <row r="1192" spans="23:23" x14ac:dyDescent="0.2">
      <c r="W1192" t="s">
        <v>3104</v>
      </c>
    </row>
    <row r="1193" spans="23:23" x14ac:dyDescent="0.2">
      <c r="W1193" t="s">
        <v>3537</v>
      </c>
    </row>
    <row r="1194" spans="23:23" x14ac:dyDescent="0.2">
      <c r="W1194" t="s">
        <v>3493</v>
      </c>
    </row>
    <row r="1195" spans="23:23" x14ac:dyDescent="0.2">
      <c r="W1195" t="s">
        <v>2704</v>
      </c>
    </row>
    <row r="1196" spans="23:23" x14ac:dyDescent="0.2">
      <c r="W1196" t="s">
        <v>3168</v>
      </c>
    </row>
    <row r="1197" spans="23:23" x14ac:dyDescent="0.2">
      <c r="W1197" t="s">
        <v>2089</v>
      </c>
    </row>
    <row r="1198" spans="23:23" x14ac:dyDescent="0.2">
      <c r="W1198" t="s">
        <v>4431</v>
      </c>
    </row>
    <row r="1199" spans="23:23" x14ac:dyDescent="0.2">
      <c r="W1199" t="s">
        <v>2517</v>
      </c>
    </row>
    <row r="1200" spans="23:23" x14ac:dyDescent="0.2">
      <c r="W1200" t="s">
        <v>1701</v>
      </c>
    </row>
    <row r="1201" spans="23:23" x14ac:dyDescent="0.2">
      <c r="W1201" t="s">
        <v>2403</v>
      </c>
    </row>
    <row r="1202" spans="23:23" x14ac:dyDescent="0.2">
      <c r="W1202" t="s">
        <v>3889</v>
      </c>
    </row>
    <row r="1203" spans="23:23" x14ac:dyDescent="0.2">
      <c r="W1203" t="s">
        <v>4526</v>
      </c>
    </row>
    <row r="1204" spans="23:23" x14ac:dyDescent="0.2">
      <c r="W1204" t="s">
        <v>3170</v>
      </c>
    </row>
    <row r="1205" spans="23:23" x14ac:dyDescent="0.2">
      <c r="W1205" t="s">
        <v>3057</v>
      </c>
    </row>
    <row r="1206" spans="23:23" x14ac:dyDescent="0.2">
      <c r="W1206" t="s">
        <v>4277</v>
      </c>
    </row>
    <row r="1207" spans="23:23" x14ac:dyDescent="0.2">
      <c r="W1207" t="s">
        <v>3216</v>
      </c>
    </row>
    <row r="1208" spans="23:23" x14ac:dyDescent="0.2">
      <c r="W1208" t="s">
        <v>2247</v>
      </c>
    </row>
    <row r="1209" spans="23:23" x14ac:dyDescent="0.2">
      <c r="W1209" t="s">
        <v>4279</v>
      </c>
    </row>
    <row r="1210" spans="23:23" x14ac:dyDescent="0.2">
      <c r="W1210" t="s">
        <v>4259</v>
      </c>
    </row>
    <row r="1211" spans="23:23" x14ac:dyDescent="0.2">
      <c r="W1211" t="s">
        <v>2630</v>
      </c>
    </row>
    <row r="1212" spans="23:23" x14ac:dyDescent="0.2">
      <c r="W1212" t="s">
        <v>2139</v>
      </c>
    </row>
    <row r="1213" spans="23:23" x14ac:dyDescent="0.2">
      <c r="W1213" t="s">
        <v>4806</v>
      </c>
    </row>
    <row r="1214" spans="23:23" x14ac:dyDescent="0.2">
      <c r="W1214" t="s">
        <v>3172</v>
      </c>
    </row>
    <row r="1215" spans="23:23" x14ac:dyDescent="0.2">
      <c r="W1215" t="s">
        <v>2479</v>
      </c>
    </row>
    <row r="1216" spans="23:23" x14ac:dyDescent="0.2">
      <c r="W1216" t="s">
        <v>3495</v>
      </c>
    </row>
    <row r="1217" spans="23:23" x14ac:dyDescent="0.2">
      <c r="W1217" t="s">
        <v>2810</v>
      </c>
    </row>
    <row r="1218" spans="23:23" x14ac:dyDescent="0.2">
      <c r="W1218" t="s">
        <v>2884</v>
      </c>
    </row>
    <row r="1219" spans="23:23" x14ac:dyDescent="0.2">
      <c r="W1219" t="s">
        <v>2333</v>
      </c>
    </row>
    <row r="1220" spans="23:23" x14ac:dyDescent="0.2">
      <c r="W1220" t="s">
        <v>3783</v>
      </c>
    </row>
    <row r="1221" spans="23:23" x14ac:dyDescent="0.2">
      <c r="W1221" t="s">
        <v>4614</v>
      </c>
    </row>
    <row r="1222" spans="23:23" x14ac:dyDescent="0.2">
      <c r="W1222" t="s">
        <v>3380</v>
      </c>
    </row>
    <row r="1223" spans="23:23" x14ac:dyDescent="0.2">
      <c r="W1223" t="s">
        <v>4616</v>
      </c>
    </row>
    <row r="1224" spans="23:23" x14ac:dyDescent="0.2">
      <c r="W1224" t="s">
        <v>3106</v>
      </c>
    </row>
    <row r="1225" spans="23:23" x14ac:dyDescent="0.2">
      <c r="W1225" t="s">
        <v>4672</v>
      </c>
    </row>
    <row r="1226" spans="23:23" x14ac:dyDescent="0.2">
      <c r="W1226" t="s">
        <v>4083</v>
      </c>
    </row>
    <row r="1227" spans="23:23" x14ac:dyDescent="0.2">
      <c r="W1227" t="s">
        <v>2091</v>
      </c>
    </row>
    <row r="1228" spans="23:23" x14ac:dyDescent="0.2">
      <c r="W1228" t="s">
        <v>4433</v>
      </c>
    </row>
    <row r="1229" spans="23:23" x14ac:dyDescent="0.2">
      <c r="W1229" t="s">
        <v>2886</v>
      </c>
    </row>
    <row r="1230" spans="23:23" x14ac:dyDescent="0.2">
      <c r="W1230" t="s">
        <v>2768</v>
      </c>
    </row>
    <row r="1231" spans="23:23" x14ac:dyDescent="0.2">
      <c r="W1231" t="s">
        <v>1999</v>
      </c>
    </row>
    <row r="1232" spans="23:23" x14ac:dyDescent="0.2">
      <c r="W1232" t="s">
        <v>3980</v>
      </c>
    </row>
    <row r="1233" spans="23:23" x14ac:dyDescent="0.2">
      <c r="W1233" t="s">
        <v>4327</v>
      </c>
    </row>
    <row r="1234" spans="23:23" x14ac:dyDescent="0.2">
      <c r="W1234" t="s">
        <v>2965</v>
      </c>
    </row>
    <row r="1235" spans="23:23" x14ac:dyDescent="0.2">
      <c r="W1235" t="s">
        <v>2519</v>
      </c>
    </row>
    <row r="1236" spans="23:23" x14ac:dyDescent="0.2">
      <c r="W1236" t="s">
        <v>3059</v>
      </c>
    </row>
    <row r="1237" spans="23:23" x14ac:dyDescent="0.2">
      <c r="W1237" t="s">
        <v>2335</v>
      </c>
    </row>
    <row r="1238" spans="23:23" x14ac:dyDescent="0.2">
      <c r="W1238" t="s">
        <v>3982</v>
      </c>
    </row>
    <row r="1239" spans="23:23" x14ac:dyDescent="0.2">
      <c r="W1239" t="s">
        <v>1703</v>
      </c>
    </row>
    <row r="1240" spans="23:23" x14ac:dyDescent="0.2">
      <c r="W1240" t="s">
        <v>4465</v>
      </c>
    </row>
    <row r="1241" spans="23:23" x14ac:dyDescent="0.2">
      <c r="W1241" t="s">
        <v>3539</v>
      </c>
    </row>
    <row r="1242" spans="23:23" x14ac:dyDescent="0.2">
      <c r="W1242" t="s">
        <v>4435</v>
      </c>
    </row>
    <row r="1243" spans="23:23" x14ac:dyDescent="0.2">
      <c r="W1243" t="s">
        <v>3733</v>
      </c>
    </row>
    <row r="1244" spans="23:23" x14ac:dyDescent="0.2">
      <c r="W1244" t="s">
        <v>2908</v>
      </c>
    </row>
    <row r="1245" spans="23:23" x14ac:dyDescent="0.2">
      <c r="W1245" t="s">
        <v>4281</v>
      </c>
    </row>
    <row r="1246" spans="23:23" x14ac:dyDescent="0.2">
      <c r="W1246" t="s">
        <v>2001</v>
      </c>
    </row>
    <row r="1247" spans="23:23" x14ac:dyDescent="0.2">
      <c r="W1247" t="s">
        <v>3590</v>
      </c>
    </row>
    <row r="1248" spans="23:23" x14ac:dyDescent="0.2">
      <c r="W1248" t="s">
        <v>3868</v>
      </c>
    </row>
    <row r="1249" spans="23:23" x14ac:dyDescent="0.2">
      <c r="W1249" t="s">
        <v>4808</v>
      </c>
    </row>
    <row r="1250" spans="23:23" x14ac:dyDescent="0.2">
      <c r="W1250" t="s">
        <v>3541</v>
      </c>
    </row>
    <row r="1251" spans="23:23" x14ac:dyDescent="0.2">
      <c r="W1251" t="s">
        <v>4055</v>
      </c>
    </row>
    <row r="1252" spans="23:23" x14ac:dyDescent="0.2">
      <c r="W1252" t="s">
        <v>4467</v>
      </c>
    </row>
    <row r="1253" spans="23:23" x14ac:dyDescent="0.2">
      <c r="W1253" t="s">
        <v>3833</v>
      </c>
    </row>
    <row r="1254" spans="23:23" x14ac:dyDescent="0.2">
      <c r="W1254" t="s">
        <v>4209</v>
      </c>
    </row>
    <row r="1255" spans="23:23" x14ac:dyDescent="0.2">
      <c r="W1255" t="s">
        <v>4261</v>
      </c>
    </row>
    <row r="1256" spans="23:23" x14ac:dyDescent="0.2">
      <c r="W1256" t="s">
        <v>2249</v>
      </c>
    </row>
    <row r="1257" spans="23:23" x14ac:dyDescent="0.2">
      <c r="W1257" t="s">
        <v>2632</v>
      </c>
    </row>
    <row r="1258" spans="23:23" x14ac:dyDescent="0.2">
      <c r="W1258" t="s">
        <v>3984</v>
      </c>
    </row>
    <row r="1259" spans="23:23" x14ac:dyDescent="0.2">
      <c r="W1259" t="s">
        <v>2251</v>
      </c>
    </row>
    <row r="1260" spans="23:23" x14ac:dyDescent="0.2">
      <c r="W1260" t="s">
        <v>2634</v>
      </c>
    </row>
    <row r="1261" spans="23:23" x14ac:dyDescent="0.2">
      <c r="W1261" t="s">
        <v>2093</v>
      </c>
    </row>
    <row r="1262" spans="23:23" x14ac:dyDescent="0.2">
      <c r="W1262" t="s">
        <v>1705</v>
      </c>
    </row>
    <row r="1263" spans="23:23" x14ac:dyDescent="0.2">
      <c r="W1263" t="s">
        <v>4085</v>
      </c>
    </row>
    <row r="1264" spans="23:23" x14ac:dyDescent="0.2">
      <c r="W1264" t="s">
        <v>2770</v>
      </c>
    </row>
    <row r="1265" spans="23:23" x14ac:dyDescent="0.2">
      <c r="W1265" t="s">
        <v>3870</v>
      </c>
    </row>
    <row r="1266" spans="23:23" x14ac:dyDescent="0.2">
      <c r="W1266" t="s">
        <v>1675</v>
      </c>
    </row>
    <row r="1267" spans="23:23" x14ac:dyDescent="0.2">
      <c r="W1267" t="s">
        <v>4696</v>
      </c>
    </row>
    <row r="1268" spans="23:23" x14ac:dyDescent="0.2">
      <c r="W1268" t="s">
        <v>2253</v>
      </c>
    </row>
    <row r="1269" spans="23:23" x14ac:dyDescent="0.2">
      <c r="W1269" t="s">
        <v>2095</v>
      </c>
    </row>
    <row r="1270" spans="23:23" x14ac:dyDescent="0.2">
      <c r="W1270" t="s">
        <v>4329</v>
      </c>
    </row>
    <row r="1271" spans="23:23" x14ac:dyDescent="0.2">
      <c r="W1271" t="s">
        <v>2337</v>
      </c>
    </row>
    <row r="1272" spans="23:23" x14ac:dyDescent="0.2">
      <c r="W1272" t="s">
        <v>1677</v>
      </c>
    </row>
    <row r="1273" spans="23:23" x14ac:dyDescent="0.2">
      <c r="W1273" t="s">
        <v>3633</v>
      </c>
    </row>
    <row r="1274" spans="23:23" x14ac:dyDescent="0.2">
      <c r="W1274" t="s">
        <v>3891</v>
      </c>
    </row>
    <row r="1275" spans="23:23" x14ac:dyDescent="0.2">
      <c r="W1275" t="s">
        <v>3986</v>
      </c>
    </row>
    <row r="1276" spans="23:23" x14ac:dyDescent="0.2">
      <c r="W1276" t="s">
        <v>4437</v>
      </c>
    </row>
    <row r="1277" spans="23:23" x14ac:dyDescent="0.2">
      <c r="W1277" t="s">
        <v>4211</v>
      </c>
    </row>
    <row r="1278" spans="23:23" x14ac:dyDescent="0.2">
      <c r="W1278" t="s">
        <v>4469</v>
      </c>
    </row>
    <row r="1279" spans="23:23" x14ac:dyDescent="0.2">
      <c r="W1279" t="s">
        <v>3543</v>
      </c>
    </row>
    <row r="1280" spans="23:23" x14ac:dyDescent="0.2">
      <c r="W1280" t="s">
        <v>4283</v>
      </c>
    </row>
    <row r="1281" spans="23:23" x14ac:dyDescent="0.2">
      <c r="W1281" t="s">
        <v>1707</v>
      </c>
    </row>
    <row r="1282" spans="23:23" x14ac:dyDescent="0.2">
      <c r="W1282" t="s">
        <v>4471</v>
      </c>
    </row>
    <row r="1283" spans="23:23" x14ac:dyDescent="0.2">
      <c r="W1283" t="s">
        <v>4618</v>
      </c>
    </row>
    <row r="1284" spans="23:23" x14ac:dyDescent="0.2">
      <c r="W1284" t="s">
        <v>4528</v>
      </c>
    </row>
    <row r="1285" spans="23:23" x14ac:dyDescent="0.2">
      <c r="W1285" t="s">
        <v>2281</v>
      </c>
    </row>
    <row r="1286" spans="23:23" x14ac:dyDescent="0.2">
      <c r="W1286" t="s">
        <v>2556</v>
      </c>
    </row>
    <row r="1287" spans="23:23" x14ac:dyDescent="0.2">
      <c r="W1287" t="s">
        <v>3872</v>
      </c>
    </row>
    <row r="1288" spans="23:23" x14ac:dyDescent="0.2">
      <c r="W1288" t="s">
        <v>3635</v>
      </c>
    </row>
    <row r="1289" spans="23:23" x14ac:dyDescent="0.2">
      <c r="W1289" t="s">
        <v>2003</v>
      </c>
    </row>
    <row r="1290" spans="23:23" x14ac:dyDescent="0.2">
      <c r="W1290" t="s">
        <v>2727</v>
      </c>
    </row>
    <row r="1291" spans="23:23" x14ac:dyDescent="0.2">
      <c r="W1291" t="s">
        <v>3988</v>
      </c>
    </row>
    <row r="1292" spans="23:23" x14ac:dyDescent="0.2">
      <c r="W1292" t="s">
        <v>2097</v>
      </c>
    </row>
    <row r="1293" spans="23:23" x14ac:dyDescent="0.2">
      <c r="W1293" t="s">
        <v>4751</v>
      </c>
    </row>
    <row r="1294" spans="23:23" x14ac:dyDescent="0.2">
      <c r="W1294" t="s">
        <v>2910</v>
      </c>
    </row>
    <row r="1295" spans="23:23" x14ac:dyDescent="0.2">
      <c r="W1295" t="s">
        <v>4331</v>
      </c>
    </row>
    <row r="1296" spans="23:23" x14ac:dyDescent="0.2">
      <c r="W1296" t="s">
        <v>2812</v>
      </c>
    </row>
    <row r="1297" spans="23:23" x14ac:dyDescent="0.2">
      <c r="W1297" t="s">
        <v>2255</v>
      </c>
    </row>
    <row r="1298" spans="23:23" x14ac:dyDescent="0.2">
      <c r="W1298" t="s">
        <v>2099</v>
      </c>
    </row>
    <row r="1299" spans="23:23" x14ac:dyDescent="0.2">
      <c r="W1299" t="s">
        <v>3591</v>
      </c>
    </row>
    <row r="1300" spans="23:23" x14ac:dyDescent="0.2">
      <c r="W1300" t="s">
        <v>2706</v>
      </c>
    </row>
    <row r="1301" spans="23:23" x14ac:dyDescent="0.2">
      <c r="W1301" t="s">
        <v>2283</v>
      </c>
    </row>
    <row r="1302" spans="23:23" x14ac:dyDescent="0.2">
      <c r="W1302" t="s">
        <v>2967</v>
      </c>
    </row>
    <row r="1303" spans="23:23" x14ac:dyDescent="0.2">
      <c r="W1303" t="s">
        <v>2481</v>
      </c>
    </row>
    <row r="1304" spans="23:23" x14ac:dyDescent="0.2">
      <c r="W1304" t="s">
        <v>4752</v>
      </c>
    </row>
    <row r="1305" spans="23:23" x14ac:dyDescent="0.2">
      <c r="W1305" t="s">
        <v>4333</v>
      </c>
    </row>
    <row r="1306" spans="23:23" x14ac:dyDescent="0.2">
      <c r="W1306" t="s">
        <v>2067</v>
      </c>
    </row>
    <row r="1307" spans="23:23" x14ac:dyDescent="0.2">
      <c r="W1307" t="s">
        <v>2101</v>
      </c>
    </row>
    <row r="1308" spans="23:23" x14ac:dyDescent="0.2">
      <c r="W1308" t="s">
        <v>3127</v>
      </c>
    </row>
    <row r="1309" spans="23:23" x14ac:dyDescent="0.2">
      <c r="W1309" t="s">
        <v>4087</v>
      </c>
    </row>
    <row r="1310" spans="23:23" x14ac:dyDescent="0.2">
      <c r="W1310" t="s">
        <v>4057</v>
      </c>
    </row>
    <row r="1311" spans="23:23" x14ac:dyDescent="0.2">
      <c r="W1311" t="s">
        <v>4620</v>
      </c>
    </row>
    <row r="1312" spans="23:23" x14ac:dyDescent="0.2">
      <c r="W1312" t="s">
        <v>4263</v>
      </c>
    </row>
    <row r="1313" spans="23:23" x14ac:dyDescent="0.2">
      <c r="W1313" t="s">
        <v>2912</v>
      </c>
    </row>
    <row r="1314" spans="23:23" x14ac:dyDescent="0.2">
      <c r="W1314" t="s">
        <v>3593</v>
      </c>
    </row>
    <row r="1315" spans="23:23" x14ac:dyDescent="0.2">
      <c r="W1315" t="s">
        <v>4265</v>
      </c>
    </row>
    <row r="1316" spans="23:23" x14ac:dyDescent="0.2">
      <c r="W1316" t="s">
        <v>2339</v>
      </c>
    </row>
    <row r="1317" spans="23:23" x14ac:dyDescent="0.2">
      <c r="W1317" t="s">
        <v>3061</v>
      </c>
    </row>
    <row r="1318" spans="23:23" x14ac:dyDescent="0.2">
      <c r="W1318" t="s">
        <v>3874</v>
      </c>
    </row>
    <row r="1319" spans="23:23" x14ac:dyDescent="0.2">
      <c r="W1319" t="s">
        <v>2405</v>
      </c>
    </row>
    <row r="1320" spans="23:23" x14ac:dyDescent="0.2">
      <c r="W1320" t="s">
        <v>3785</v>
      </c>
    </row>
    <row r="1321" spans="23:23" x14ac:dyDescent="0.2">
      <c r="W1321" t="s">
        <v>4267</v>
      </c>
    </row>
    <row r="1322" spans="23:23" x14ac:dyDescent="0.2">
      <c r="W1322" t="s">
        <v>3637</v>
      </c>
    </row>
    <row r="1323" spans="23:23" x14ac:dyDescent="0.2">
      <c r="W1323" t="s">
        <v>4530</v>
      </c>
    </row>
    <row r="1324" spans="23:23" x14ac:dyDescent="0.2">
      <c r="W1324" t="s">
        <v>2772</v>
      </c>
    </row>
    <row r="1325" spans="23:23" x14ac:dyDescent="0.2">
      <c r="W1325" t="s">
        <v>4089</v>
      </c>
    </row>
    <row r="1326" spans="23:23" x14ac:dyDescent="0.2">
      <c r="W1326" t="s">
        <v>2558</v>
      </c>
    </row>
    <row r="1327" spans="23:23" x14ac:dyDescent="0.2">
      <c r="W1327" t="s">
        <v>2888</v>
      </c>
    </row>
    <row r="1328" spans="23:23" x14ac:dyDescent="0.2">
      <c r="W1328" t="s">
        <v>3735</v>
      </c>
    </row>
    <row r="1329" spans="23:23" x14ac:dyDescent="0.2">
      <c r="W1329" t="s">
        <v>2636</v>
      </c>
    </row>
    <row r="1330" spans="23:23" x14ac:dyDescent="0.2">
      <c r="W1330" t="s">
        <v>2729</v>
      </c>
    </row>
    <row r="1331" spans="23:23" x14ac:dyDescent="0.2">
      <c r="W1331" t="s">
        <v>2141</v>
      </c>
    </row>
    <row r="1332" spans="23:23" x14ac:dyDescent="0.2">
      <c r="W1332" t="s">
        <v>2914</v>
      </c>
    </row>
    <row r="1333" spans="23:23" x14ac:dyDescent="0.2">
      <c r="W1333" t="s">
        <v>4674</v>
      </c>
    </row>
    <row r="1334" spans="23:23" x14ac:dyDescent="0.2">
      <c r="W1334" t="s">
        <v>3595</v>
      </c>
    </row>
    <row r="1335" spans="23:23" x14ac:dyDescent="0.2">
      <c r="W1335" t="s">
        <v>4141</v>
      </c>
    </row>
    <row r="1336" spans="23:23" x14ac:dyDescent="0.2">
      <c r="W1336" t="s">
        <v>2916</v>
      </c>
    </row>
    <row r="1337" spans="23:23" x14ac:dyDescent="0.2">
      <c r="W1337" t="s">
        <v>4143</v>
      </c>
    </row>
    <row r="1338" spans="23:23" x14ac:dyDescent="0.2">
      <c r="W1338" t="s">
        <v>4754</v>
      </c>
    </row>
    <row r="1339" spans="23:23" x14ac:dyDescent="0.2">
      <c r="W1339" t="s">
        <v>3737</v>
      </c>
    </row>
    <row r="1340" spans="23:23" x14ac:dyDescent="0.2">
      <c r="W1340" t="s">
        <v>4091</v>
      </c>
    </row>
    <row r="1341" spans="23:23" x14ac:dyDescent="0.2">
      <c r="W1341" t="s">
        <v>2814</v>
      </c>
    </row>
    <row r="1342" spans="23:23" x14ac:dyDescent="0.2">
      <c r="W1342" t="s">
        <v>2407</v>
      </c>
    </row>
    <row r="1343" spans="23:23" x14ac:dyDescent="0.2">
      <c r="W1343" t="s">
        <v>3926</v>
      </c>
    </row>
    <row r="1344" spans="23:23" x14ac:dyDescent="0.2">
      <c r="W1344" t="s">
        <v>2285</v>
      </c>
    </row>
    <row r="1345" spans="23:23" x14ac:dyDescent="0.2">
      <c r="W1345" t="s">
        <v>2199</v>
      </c>
    </row>
    <row r="1346" spans="23:23" x14ac:dyDescent="0.2">
      <c r="W1346" t="s">
        <v>2708</v>
      </c>
    </row>
    <row r="1347" spans="23:23" x14ac:dyDescent="0.2">
      <c r="W1347" t="s">
        <v>2710</v>
      </c>
    </row>
    <row r="1348" spans="23:23" x14ac:dyDescent="0.2">
      <c r="W1348" t="s">
        <v>2711</v>
      </c>
    </row>
    <row r="1349" spans="23:23" x14ac:dyDescent="0.2">
      <c r="W1349" t="s">
        <v>4756</v>
      </c>
    </row>
    <row r="1350" spans="23:23" x14ac:dyDescent="0.2">
      <c r="W1350" t="s">
        <v>2918</v>
      </c>
    </row>
    <row r="1351" spans="23:23" x14ac:dyDescent="0.2">
      <c r="W1351" t="s">
        <v>4285</v>
      </c>
    </row>
    <row r="1352" spans="23:23" x14ac:dyDescent="0.2">
      <c r="W1352" t="s">
        <v>3382</v>
      </c>
    </row>
    <row r="1353" spans="23:23" x14ac:dyDescent="0.2">
      <c r="W1353" t="s">
        <v>2521</v>
      </c>
    </row>
    <row r="1354" spans="23:23" x14ac:dyDescent="0.2">
      <c r="W1354" t="s">
        <v>4676</v>
      </c>
    </row>
    <row r="1355" spans="23:23" x14ac:dyDescent="0.2">
      <c r="W1355" t="s">
        <v>2774</v>
      </c>
    </row>
    <row r="1356" spans="23:23" x14ac:dyDescent="0.2">
      <c r="W1356" t="s">
        <v>2713</v>
      </c>
    </row>
    <row r="1357" spans="23:23" x14ac:dyDescent="0.2">
      <c r="W1357" t="s">
        <v>1709</v>
      </c>
    </row>
    <row r="1358" spans="23:23" x14ac:dyDescent="0.2">
      <c r="W1358" t="s">
        <v>1679</v>
      </c>
    </row>
    <row r="1359" spans="23:23" x14ac:dyDescent="0.2">
      <c r="W1359" t="s">
        <v>4093</v>
      </c>
    </row>
    <row r="1360" spans="23:23" x14ac:dyDescent="0.2">
      <c r="W1360" t="s">
        <v>3129</v>
      </c>
    </row>
    <row r="1361" spans="23:23" x14ac:dyDescent="0.2">
      <c r="W1361" t="s">
        <v>4212</v>
      </c>
    </row>
    <row r="1362" spans="23:23" x14ac:dyDescent="0.2">
      <c r="W1362" t="s">
        <v>3787</v>
      </c>
    </row>
    <row r="1363" spans="23:23" x14ac:dyDescent="0.2">
      <c r="W1363" t="s">
        <v>1828</v>
      </c>
    </row>
    <row r="1364" spans="23:23" x14ac:dyDescent="0.2">
      <c r="W1364" t="s">
        <v>3639</v>
      </c>
    </row>
    <row r="1365" spans="23:23" x14ac:dyDescent="0.2">
      <c r="W1365" t="s">
        <v>4095</v>
      </c>
    </row>
    <row r="1366" spans="23:23" x14ac:dyDescent="0.2">
      <c r="W1366" t="s">
        <v>4622</v>
      </c>
    </row>
    <row r="1367" spans="23:23" x14ac:dyDescent="0.2">
      <c r="W1367" t="s">
        <v>4287</v>
      </c>
    </row>
    <row r="1368" spans="23:23" x14ac:dyDescent="0.2">
      <c r="W1368" t="s">
        <v>4698</v>
      </c>
    </row>
    <row r="1369" spans="23:23" x14ac:dyDescent="0.2">
      <c r="W1369" t="s">
        <v>3789</v>
      </c>
    </row>
    <row r="1370" spans="23:23" x14ac:dyDescent="0.2">
      <c r="W1370" t="s">
        <v>2523</v>
      </c>
    </row>
    <row r="1371" spans="23:23" x14ac:dyDescent="0.2">
      <c r="W1371" t="s">
        <v>2816</v>
      </c>
    </row>
    <row r="1372" spans="23:23" x14ac:dyDescent="0.2">
      <c r="W1372" t="s">
        <v>2731</v>
      </c>
    </row>
    <row r="1373" spans="23:23" x14ac:dyDescent="0.2">
      <c r="W1373" t="s">
        <v>2103</v>
      </c>
    </row>
    <row r="1374" spans="23:23" x14ac:dyDescent="0.2">
      <c r="W1374" t="s">
        <v>4335</v>
      </c>
    </row>
    <row r="1375" spans="23:23" x14ac:dyDescent="0.2">
      <c r="W1375" t="s">
        <v>3641</v>
      </c>
    </row>
    <row r="1376" spans="23:23" x14ac:dyDescent="0.2">
      <c r="W1376" t="s">
        <v>4289</v>
      </c>
    </row>
    <row r="1377" spans="23:23" x14ac:dyDescent="0.2">
      <c r="W1377" t="s">
        <v>4532</v>
      </c>
    </row>
    <row r="1378" spans="23:23" x14ac:dyDescent="0.2">
      <c r="W1378" t="s">
        <v>2733</v>
      </c>
    </row>
    <row r="1379" spans="23:23" x14ac:dyDescent="0.2">
      <c r="W1379" t="s">
        <v>3108</v>
      </c>
    </row>
    <row r="1380" spans="23:23" x14ac:dyDescent="0.2">
      <c r="W1380" t="s">
        <v>4373</v>
      </c>
    </row>
    <row r="1381" spans="23:23" x14ac:dyDescent="0.2">
      <c r="W1381" t="s">
        <v>2818</v>
      </c>
    </row>
    <row r="1382" spans="23:23" x14ac:dyDescent="0.2">
      <c r="W1382" t="s">
        <v>4758</v>
      </c>
    </row>
    <row r="1383" spans="23:23" x14ac:dyDescent="0.2">
      <c r="W1383" t="s">
        <v>2735</v>
      </c>
    </row>
    <row r="1384" spans="23:23" x14ac:dyDescent="0.2">
      <c r="W1384" t="s">
        <v>3739</v>
      </c>
    </row>
    <row r="1385" spans="23:23" x14ac:dyDescent="0.2">
      <c r="W1385" t="s">
        <v>3218</v>
      </c>
    </row>
    <row r="1386" spans="23:23" x14ac:dyDescent="0.2">
      <c r="W1386" t="s">
        <v>1967</v>
      </c>
    </row>
    <row r="1387" spans="23:23" x14ac:dyDescent="0.2">
      <c r="W1387" t="s">
        <v>2483</v>
      </c>
    </row>
    <row r="1388" spans="23:23" x14ac:dyDescent="0.2">
      <c r="W1388" t="s">
        <v>2919</v>
      </c>
    </row>
    <row r="1389" spans="23:23" x14ac:dyDescent="0.2">
      <c r="W1389" t="s">
        <v>1715</v>
      </c>
    </row>
    <row r="1390" spans="23:23" x14ac:dyDescent="0.2">
      <c r="W1390" t="s">
        <v>3643</v>
      </c>
    </row>
    <row r="1391" spans="23:23" x14ac:dyDescent="0.2">
      <c r="W1391" t="s">
        <v>2004</v>
      </c>
    </row>
    <row r="1392" spans="23:23" x14ac:dyDescent="0.2">
      <c r="W1392" t="s">
        <v>2776</v>
      </c>
    </row>
    <row r="1393" spans="23:23" x14ac:dyDescent="0.2">
      <c r="W1393" t="s">
        <v>1717</v>
      </c>
    </row>
    <row r="1394" spans="23:23" x14ac:dyDescent="0.2">
      <c r="W1394" t="s">
        <v>3928</v>
      </c>
    </row>
    <row r="1395" spans="23:23" x14ac:dyDescent="0.2">
      <c r="W1395" t="s">
        <v>4097</v>
      </c>
    </row>
    <row r="1396" spans="23:23" x14ac:dyDescent="0.2">
      <c r="W1396" t="s">
        <v>2560</v>
      </c>
    </row>
    <row r="1397" spans="23:23" x14ac:dyDescent="0.2">
      <c r="W1397" t="s">
        <v>3174</v>
      </c>
    </row>
    <row r="1398" spans="23:23" x14ac:dyDescent="0.2">
      <c r="W1398" t="s">
        <v>3297</v>
      </c>
    </row>
    <row r="1399" spans="23:23" x14ac:dyDescent="0.2">
      <c r="W1399" t="s">
        <v>4760</v>
      </c>
    </row>
    <row r="1400" spans="23:23" x14ac:dyDescent="0.2">
      <c r="W1400" t="s">
        <v>1830</v>
      </c>
    </row>
    <row r="1401" spans="23:23" x14ac:dyDescent="0.2">
      <c r="W1401" t="s">
        <v>3791</v>
      </c>
    </row>
    <row r="1402" spans="23:23" x14ac:dyDescent="0.2">
      <c r="W1402" t="s">
        <v>3743</v>
      </c>
    </row>
    <row r="1403" spans="23:23" x14ac:dyDescent="0.2">
      <c r="W1403" t="s">
        <v>2890</v>
      </c>
    </row>
    <row r="1404" spans="23:23" x14ac:dyDescent="0.2">
      <c r="W1404" t="s">
        <v>2006</v>
      </c>
    </row>
    <row r="1405" spans="23:23" x14ac:dyDescent="0.2">
      <c r="W1405" t="s">
        <v>3384</v>
      </c>
    </row>
    <row r="1406" spans="23:23" x14ac:dyDescent="0.2">
      <c r="W1406" t="s">
        <v>3715</v>
      </c>
    </row>
    <row r="1407" spans="23:23" x14ac:dyDescent="0.2">
      <c r="W1407" t="s">
        <v>2287</v>
      </c>
    </row>
    <row r="1408" spans="23:23" x14ac:dyDescent="0.2">
      <c r="W1408" t="s">
        <v>1969</v>
      </c>
    </row>
    <row r="1409" spans="23:23" x14ac:dyDescent="0.2">
      <c r="W1409" t="s">
        <v>4700</v>
      </c>
    </row>
    <row r="1410" spans="23:23" x14ac:dyDescent="0.2">
      <c r="W1410" t="s">
        <v>1681</v>
      </c>
    </row>
    <row r="1411" spans="23:23" x14ac:dyDescent="0.2">
      <c r="W1411" t="s">
        <v>2069</v>
      </c>
    </row>
    <row r="1412" spans="23:23" x14ac:dyDescent="0.2">
      <c r="W1412" t="s">
        <v>4375</v>
      </c>
    </row>
    <row r="1413" spans="23:23" x14ac:dyDescent="0.2">
      <c r="W1413" t="s">
        <v>2969</v>
      </c>
    </row>
    <row r="1414" spans="23:23" x14ac:dyDescent="0.2">
      <c r="W1414" t="s">
        <v>3176</v>
      </c>
    </row>
    <row r="1415" spans="23:23" x14ac:dyDescent="0.2">
      <c r="W1415" t="s">
        <v>3745</v>
      </c>
    </row>
    <row r="1416" spans="23:23" x14ac:dyDescent="0.2">
      <c r="W1416" t="s">
        <v>2923</v>
      </c>
    </row>
    <row r="1417" spans="23:23" x14ac:dyDescent="0.2">
      <c r="W1417" t="s">
        <v>3299</v>
      </c>
    </row>
    <row r="1418" spans="23:23" x14ac:dyDescent="0.2">
      <c r="W1418" t="s">
        <v>3301</v>
      </c>
    </row>
    <row r="1419" spans="23:23" x14ac:dyDescent="0.2">
      <c r="W1419" t="s">
        <v>2289</v>
      </c>
    </row>
    <row r="1420" spans="23:23" x14ac:dyDescent="0.2">
      <c r="W1420" t="s">
        <v>4145</v>
      </c>
    </row>
    <row r="1421" spans="23:23" x14ac:dyDescent="0.2">
      <c r="W1421" t="s">
        <v>3220</v>
      </c>
    </row>
    <row r="1422" spans="23:23" x14ac:dyDescent="0.2">
      <c r="W1422" t="s">
        <v>3990</v>
      </c>
    </row>
    <row r="1423" spans="23:23" x14ac:dyDescent="0.2">
      <c r="W1423" t="s">
        <v>3386</v>
      </c>
    </row>
    <row r="1424" spans="23:23" x14ac:dyDescent="0.2">
      <c r="W1424" t="s">
        <v>2892</v>
      </c>
    </row>
    <row r="1425" spans="23:23" x14ac:dyDescent="0.2">
      <c r="W1425" t="s">
        <v>2105</v>
      </c>
    </row>
    <row r="1426" spans="23:23" x14ac:dyDescent="0.2">
      <c r="W1426" t="s">
        <v>3388</v>
      </c>
    </row>
    <row r="1427" spans="23:23" x14ac:dyDescent="0.2">
      <c r="W1427" t="s">
        <v>3222</v>
      </c>
    </row>
    <row r="1428" spans="23:23" x14ac:dyDescent="0.2">
      <c r="W1428" t="s">
        <v>4473</v>
      </c>
    </row>
    <row r="1429" spans="23:23" x14ac:dyDescent="0.2">
      <c r="W1429" t="s">
        <v>3645</v>
      </c>
    </row>
    <row r="1430" spans="23:23" x14ac:dyDescent="0.2">
      <c r="W1430" t="s">
        <v>3178</v>
      </c>
    </row>
    <row r="1431" spans="23:23" x14ac:dyDescent="0.2">
      <c r="W1431" t="s">
        <v>2107</v>
      </c>
    </row>
    <row r="1432" spans="23:23" x14ac:dyDescent="0.2">
      <c r="W1432" t="s">
        <v>4214</v>
      </c>
    </row>
    <row r="1433" spans="23:23" x14ac:dyDescent="0.2">
      <c r="W1433" t="s">
        <v>2820</v>
      </c>
    </row>
    <row r="1434" spans="23:23" x14ac:dyDescent="0.2">
      <c r="W1434" t="s">
        <v>4810</v>
      </c>
    </row>
    <row r="1435" spans="23:23" x14ac:dyDescent="0.2">
      <c r="W1435" t="s">
        <v>3647</v>
      </c>
    </row>
    <row r="1436" spans="23:23" x14ac:dyDescent="0.2">
      <c r="W1436" t="s">
        <v>4812</v>
      </c>
    </row>
    <row r="1437" spans="23:23" x14ac:dyDescent="0.2">
      <c r="W1437" t="s">
        <v>4291</v>
      </c>
    </row>
    <row r="1438" spans="23:23" x14ac:dyDescent="0.2">
      <c r="W1438" t="s">
        <v>2778</v>
      </c>
    </row>
    <row r="1439" spans="23:23" x14ac:dyDescent="0.2">
      <c r="W1439" t="s">
        <v>4702</v>
      </c>
    </row>
    <row r="1440" spans="23:23" x14ac:dyDescent="0.2">
      <c r="W1440" t="s">
        <v>2201</v>
      </c>
    </row>
    <row r="1441" spans="23:23" x14ac:dyDescent="0.2">
      <c r="W1441" t="s">
        <v>3063</v>
      </c>
    </row>
    <row r="1442" spans="23:23" x14ac:dyDescent="0.2">
      <c r="W1442" t="s">
        <v>4376</v>
      </c>
    </row>
    <row r="1443" spans="23:23" x14ac:dyDescent="0.2">
      <c r="W1443" t="s">
        <v>3497</v>
      </c>
    </row>
    <row r="1444" spans="23:23" x14ac:dyDescent="0.2">
      <c r="W1444" t="s">
        <v>2638</v>
      </c>
    </row>
    <row r="1445" spans="23:23" x14ac:dyDescent="0.2">
      <c r="W1445" t="s">
        <v>2485</v>
      </c>
    </row>
    <row r="1446" spans="23:23" x14ac:dyDescent="0.2">
      <c r="W1446" t="s">
        <v>2971</v>
      </c>
    </row>
    <row r="1447" spans="23:23" x14ac:dyDescent="0.2">
      <c r="W1447" t="s">
        <v>3741</v>
      </c>
    </row>
    <row r="1448" spans="23:23" x14ac:dyDescent="0.2">
      <c r="W1448" t="s">
        <v>2973</v>
      </c>
    </row>
    <row r="1449" spans="23:23" x14ac:dyDescent="0.2">
      <c r="W1449" t="s">
        <v>3180</v>
      </c>
    </row>
    <row r="1450" spans="23:23" x14ac:dyDescent="0.2">
      <c r="W1450" t="s">
        <v>3182</v>
      </c>
    </row>
    <row r="1451" spans="23:23" x14ac:dyDescent="0.2">
      <c r="W1451" t="s">
        <v>4814</v>
      </c>
    </row>
    <row r="1452" spans="23:23" x14ac:dyDescent="0.2">
      <c r="W1452" t="s">
        <v>4816</v>
      </c>
    </row>
    <row r="1453" spans="23:23" x14ac:dyDescent="0.2">
      <c r="W1453" t="s">
        <v>4293</v>
      </c>
    </row>
    <row r="1454" spans="23:23" x14ac:dyDescent="0.2">
      <c r="W1454" t="s">
        <v>2921</v>
      </c>
    </row>
    <row r="1455" spans="23:23" x14ac:dyDescent="0.2">
      <c r="W1455" t="s">
        <v>4101</v>
      </c>
    </row>
    <row r="1456" spans="23:23" x14ac:dyDescent="0.2">
      <c r="W1456" t="s">
        <v>4099</v>
      </c>
    </row>
    <row r="1457" spans="23:23" x14ac:dyDescent="0.2">
      <c r="W1457" t="s">
        <v>2341</v>
      </c>
    </row>
    <row r="1458" spans="23:23" x14ac:dyDescent="0.2">
      <c r="W1458" t="s">
        <v>1711</v>
      </c>
    </row>
    <row r="1459" spans="23:23" x14ac:dyDescent="0.2">
      <c r="W1459" t="s">
        <v>2822</v>
      </c>
    </row>
    <row r="1460" spans="23:23" x14ac:dyDescent="0.2">
      <c r="W1460" t="s">
        <v>3934</v>
      </c>
    </row>
    <row r="1461" spans="23:23" x14ac:dyDescent="0.2">
      <c r="W1461" t="s">
        <v>3224</v>
      </c>
    </row>
    <row r="1462" spans="23:23" x14ac:dyDescent="0.2">
      <c r="W1462" t="s">
        <v>4103</v>
      </c>
    </row>
    <row r="1463" spans="23:23" x14ac:dyDescent="0.2">
      <c r="W1463" t="s">
        <v>1713</v>
      </c>
    </row>
    <row r="1464" spans="23:23" x14ac:dyDescent="0.2">
      <c r="W1464" t="s">
        <v>2487</v>
      </c>
    </row>
    <row r="1465" spans="23:23" x14ac:dyDescent="0.2">
      <c r="W1465" t="s">
        <v>3432</v>
      </c>
    </row>
    <row r="1466" spans="23:23" x14ac:dyDescent="0.2">
      <c r="W1466" t="s">
        <v>3390</v>
      </c>
    </row>
    <row r="1467" spans="23:23" x14ac:dyDescent="0.2">
      <c r="W1467" t="s">
        <v>4475</v>
      </c>
    </row>
    <row r="1468" spans="23:23" x14ac:dyDescent="0.2">
      <c r="W1468" t="s">
        <v>2590</v>
      </c>
    </row>
    <row r="1469" spans="23:23" x14ac:dyDescent="0.2">
      <c r="W1469" t="s">
        <v>1683</v>
      </c>
    </row>
    <row r="1470" spans="23:23" x14ac:dyDescent="0.2">
      <c r="W1470" t="s">
        <v>3392</v>
      </c>
    </row>
    <row r="1471" spans="23:23" x14ac:dyDescent="0.2">
      <c r="W1471" t="s">
        <v>4059</v>
      </c>
    </row>
    <row r="1472" spans="23:23" x14ac:dyDescent="0.2">
      <c r="W1472" t="s">
        <v>3793</v>
      </c>
    </row>
    <row r="1473" spans="23:23" x14ac:dyDescent="0.2">
      <c r="W1473" t="s">
        <v>4378</v>
      </c>
    </row>
    <row r="1474" spans="23:23" x14ac:dyDescent="0.2">
      <c r="W1474" t="s">
        <v>3747</v>
      </c>
    </row>
    <row r="1475" spans="23:23" x14ac:dyDescent="0.2">
      <c r="W1475" t="s">
        <v>1719</v>
      </c>
    </row>
    <row r="1476" spans="23:23" x14ac:dyDescent="0.2">
      <c r="W1476" t="s">
        <v>2525</v>
      </c>
    </row>
    <row r="1477" spans="23:23" x14ac:dyDescent="0.2">
      <c r="W1477" t="s">
        <v>3545</v>
      </c>
    </row>
    <row r="1478" spans="23:23" x14ac:dyDescent="0.2">
      <c r="W1478" t="s">
        <v>3547</v>
      </c>
    </row>
    <row r="1479" spans="23:23" x14ac:dyDescent="0.2">
      <c r="W1479" t="s">
        <v>2640</v>
      </c>
    </row>
    <row r="1480" spans="23:23" x14ac:dyDescent="0.2">
      <c r="W1480" t="s">
        <v>2109</v>
      </c>
    </row>
    <row r="1481" spans="23:23" x14ac:dyDescent="0.2">
      <c r="W1481" t="s">
        <v>2592</v>
      </c>
    </row>
    <row r="1482" spans="23:23" x14ac:dyDescent="0.2">
      <c r="W1482" t="s">
        <v>4571</v>
      </c>
    </row>
    <row r="1483" spans="23:23" x14ac:dyDescent="0.2">
      <c r="W1483" t="s">
        <v>4534</v>
      </c>
    </row>
    <row r="1484" spans="23:23" x14ac:dyDescent="0.2">
      <c r="W1484" t="s">
        <v>3549</v>
      </c>
    </row>
    <row r="1485" spans="23:23" x14ac:dyDescent="0.2">
      <c r="W1485" t="s">
        <v>4216</v>
      </c>
    </row>
    <row r="1486" spans="23:23" x14ac:dyDescent="0.2">
      <c r="W1486" t="s">
        <v>4401</v>
      </c>
    </row>
    <row r="1487" spans="23:23" x14ac:dyDescent="0.2">
      <c r="W1487" t="s">
        <v>2594</v>
      </c>
    </row>
    <row r="1488" spans="23:23" x14ac:dyDescent="0.2">
      <c r="W1488" t="s">
        <v>3140</v>
      </c>
    </row>
    <row r="1489" spans="23:23" x14ac:dyDescent="0.2">
      <c r="W1489" t="s">
        <v>4297</v>
      </c>
    </row>
    <row r="1490" spans="23:23" x14ac:dyDescent="0.2">
      <c r="W1490" t="s">
        <v>2562</v>
      </c>
    </row>
    <row r="1491" spans="23:23" x14ac:dyDescent="0.2">
      <c r="W1491" t="s">
        <v>1762</v>
      </c>
    </row>
    <row r="1492" spans="23:23" x14ac:dyDescent="0.2">
      <c r="W1492" t="s">
        <v>4218</v>
      </c>
    </row>
    <row r="1493" spans="23:23" x14ac:dyDescent="0.2">
      <c r="W1493" t="s">
        <v>2291</v>
      </c>
    </row>
    <row r="1494" spans="23:23" x14ac:dyDescent="0.2">
      <c r="W1494" t="s">
        <v>3142</v>
      </c>
    </row>
    <row r="1495" spans="23:23" x14ac:dyDescent="0.2">
      <c r="W1495" t="s">
        <v>2026</v>
      </c>
    </row>
    <row r="1496" spans="23:23" x14ac:dyDescent="0.2">
      <c r="W1496" t="s">
        <v>1627</v>
      </c>
    </row>
    <row r="1497" spans="23:23" x14ac:dyDescent="0.2">
      <c r="W1497" t="s">
        <v>3014</v>
      </c>
    </row>
    <row r="1498" spans="23:23" x14ac:dyDescent="0.2">
      <c r="W1498" t="s">
        <v>3499</v>
      </c>
    </row>
    <row r="1499" spans="23:23" x14ac:dyDescent="0.2">
      <c r="W1499" t="s">
        <v>3412</v>
      </c>
    </row>
    <row r="1500" spans="23:23" x14ac:dyDescent="0.2">
      <c r="W1500" t="s">
        <v>4624</v>
      </c>
    </row>
    <row r="1501" spans="23:23" x14ac:dyDescent="0.2">
      <c r="W1501" t="s">
        <v>3893</v>
      </c>
    </row>
    <row r="1502" spans="23:23" x14ac:dyDescent="0.2">
      <c r="W1502" t="s">
        <v>2203</v>
      </c>
    </row>
    <row r="1503" spans="23:23" x14ac:dyDescent="0.2">
      <c r="W1503" t="s">
        <v>2071</v>
      </c>
    </row>
    <row r="1504" spans="23:23" x14ac:dyDescent="0.2">
      <c r="W1504" t="s">
        <v>2925</v>
      </c>
    </row>
    <row r="1505" spans="23:23" x14ac:dyDescent="0.2">
      <c r="W1505" t="s">
        <v>3332</v>
      </c>
    </row>
    <row r="1506" spans="23:23" x14ac:dyDescent="0.2">
      <c r="W1506" t="s">
        <v>2425</v>
      </c>
    </row>
    <row r="1507" spans="23:23" x14ac:dyDescent="0.2">
      <c r="W1507" t="s">
        <v>3551</v>
      </c>
    </row>
    <row r="1508" spans="23:23" x14ac:dyDescent="0.2">
      <c r="W1508" t="s">
        <v>2642</v>
      </c>
    </row>
    <row r="1509" spans="23:23" x14ac:dyDescent="0.2">
      <c r="W1509" t="s">
        <v>2489</v>
      </c>
    </row>
    <row r="1510" spans="23:23" x14ac:dyDescent="0.2">
      <c r="W1510" t="s">
        <v>3001</v>
      </c>
    </row>
    <row r="1511" spans="23:23" x14ac:dyDescent="0.2">
      <c r="W1511" t="s">
        <v>4017</v>
      </c>
    </row>
    <row r="1512" spans="23:23" x14ac:dyDescent="0.2">
      <c r="W1512" t="s">
        <v>3434</v>
      </c>
    </row>
    <row r="1513" spans="23:23" x14ac:dyDescent="0.2">
      <c r="W1513" t="s">
        <v>2737</v>
      </c>
    </row>
    <row r="1514" spans="23:23" x14ac:dyDescent="0.2">
      <c r="W1514" t="s">
        <v>3436</v>
      </c>
    </row>
    <row r="1515" spans="23:23" x14ac:dyDescent="0.2">
      <c r="W1515" t="s">
        <v>4105</v>
      </c>
    </row>
    <row r="1516" spans="23:23" x14ac:dyDescent="0.2">
      <c r="W1516" t="s">
        <v>4299</v>
      </c>
    </row>
    <row r="1517" spans="23:23" x14ac:dyDescent="0.2">
      <c r="W1517" t="s">
        <v>4573</v>
      </c>
    </row>
    <row r="1518" spans="23:23" x14ac:dyDescent="0.2">
      <c r="W1518" t="s">
        <v>1781</v>
      </c>
    </row>
    <row r="1519" spans="23:23" x14ac:dyDescent="0.2">
      <c r="W1519" t="s">
        <v>2894</v>
      </c>
    </row>
    <row r="1520" spans="23:23" x14ac:dyDescent="0.2">
      <c r="W1520" t="s">
        <v>2527</v>
      </c>
    </row>
    <row r="1521" spans="23:23" x14ac:dyDescent="0.2">
      <c r="W1521" t="s">
        <v>2644</v>
      </c>
    </row>
    <row r="1522" spans="23:23" x14ac:dyDescent="0.2">
      <c r="W1522" t="s">
        <v>3749</v>
      </c>
    </row>
    <row r="1523" spans="23:23" x14ac:dyDescent="0.2">
      <c r="W1523" t="s">
        <v>2205</v>
      </c>
    </row>
    <row r="1524" spans="23:23" x14ac:dyDescent="0.2">
      <c r="W1524" t="s">
        <v>4544</v>
      </c>
    </row>
    <row r="1525" spans="23:23" x14ac:dyDescent="0.2">
      <c r="W1525" t="s">
        <v>4438</v>
      </c>
    </row>
    <row r="1526" spans="23:23" x14ac:dyDescent="0.2">
      <c r="W1526" t="s">
        <v>4157</v>
      </c>
    </row>
    <row r="1527" spans="23:23" x14ac:dyDescent="0.2">
      <c r="W1527" t="s">
        <v>4546</v>
      </c>
    </row>
    <row r="1528" spans="23:23" x14ac:dyDescent="0.2">
      <c r="W1528" t="s">
        <v>2491</v>
      </c>
    </row>
    <row r="1529" spans="23:23" x14ac:dyDescent="0.2">
      <c r="W1529" t="s">
        <v>2580</v>
      </c>
    </row>
    <row r="1530" spans="23:23" x14ac:dyDescent="0.2">
      <c r="W1530" t="s">
        <v>3251</v>
      </c>
    </row>
    <row r="1531" spans="23:23" x14ac:dyDescent="0.2">
      <c r="W1531" t="s">
        <v>3905</v>
      </c>
    </row>
    <row r="1532" spans="23:23" x14ac:dyDescent="0.2">
      <c r="W1532" t="s">
        <v>2153</v>
      </c>
    </row>
    <row r="1533" spans="23:23" x14ac:dyDescent="0.2">
      <c r="W1533" t="s">
        <v>4704</v>
      </c>
    </row>
    <row r="1534" spans="23:23" x14ac:dyDescent="0.2">
      <c r="W1534" t="s">
        <v>2028</v>
      </c>
    </row>
    <row r="1535" spans="23:23" x14ac:dyDescent="0.2">
      <c r="W1535" t="s">
        <v>3131</v>
      </c>
    </row>
    <row r="1536" spans="23:23" x14ac:dyDescent="0.2">
      <c r="W1536" t="s">
        <v>4403</v>
      </c>
    </row>
    <row r="1537" spans="23:23" x14ac:dyDescent="0.2">
      <c r="W1537" t="s">
        <v>4626</v>
      </c>
    </row>
    <row r="1538" spans="23:23" x14ac:dyDescent="0.2">
      <c r="W1538" t="s">
        <v>2427</v>
      </c>
    </row>
    <row r="1539" spans="23:23" x14ac:dyDescent="0.2">
      <c r="W1539" t="s">
        <v>2927</v>
      </c>
    </row>
    <row r="1540" spans="23:23" x14ac:dyDescent="0.2">
      <c r="W1540" t="s">
        <v>3906</v>
      </c>
    </row>
    <row r="1541" spans="23:23" x14ac:dyDescent="0.2">
      <c r="W1541" t="s">
        <v>4405</v>
      </c>
    </row>
    <row r="1542" spans="23:23" x14ac:dyDescent="0.2">
      <c r="W1542" t="s">
        <v>3751</v>
      </c>
    </row>
    <row r="1543" spans="23:23" x14ac:dyDescent="0.2">
      <c r="W1543" t="s">
        <v>2299</v>
      </c>
    </row>
    <row r="1544" spans="23:23" x14ac:dyDescent="0.2">
      <c r="W1544" t="s">
        <v>1918</v>
      </c>
    </row>
    <row r="1545" spans="23:23" x14ac:dyDescent="0.2">
      <c r="W1545" t="s">
        <v>2738</v>
      </c>
    </row>
    <row r="1546" spans="23:23" x14ac:dyDescent="0.2">
      <c r="W1546" t="s">
        <v>4575</v>
      </c>
    </row>
    <row r="1547" spans="23:23" x14ac:dyDescent="0.2">
      <c r="W1547" t="s">
        <v>1920</v>
      </c>
    </row>
    <row r="1548" spans="23:23" x14ac:dyDescent="0.2">
      <c r="W1548" t="s">
        <v>4407</v>
      </c>
    </row>
    <row r="1549" spans="23:23" x14ac:dyDescent="0.2">
      <c r="W1549" t="s">
        <v>3895</v>
      </c>
    </row>
    <row r="1550" spans="23:23" x14ac:dyDescent="0.2">
      <c r="W1550" t="s">
        <v>2169</v>
      </c>
    </row>
    <row r="1551" spans="23:23" x14ac:dyDescent="0.2">
      <c r="W1551" t="s">
        <v>4477</v>
      </c>
    </row>
    <row r="1552" spans="23:23" x14ac:dyDescent="0.2">
      <c r="W1552" t="s">
        <v>2155</v>
      </c>
    </row>
    <row r="1553" spans="23:23" x14ac:dyDescent="0.2">
      <c r="W1553" t="s">
        <v>3753</v>
      </c>
    </row>
    <row r="1554" spans="23:23" x14ac:dyDescent="0.2">
      <c r="W1554" t="s">
        <v>3438</v>
      </c>
    </row>
    <row r="1555" spans="23:23" x14ac:dyDescent="0.2">
      <c r="W1555" t="s">
        <v>1721</v>
      </c>
    </row>
    <row r="1556" spans="23:23" x14ac:dyDescent="0.2">
      <c r="W1556" t="s">
        <v>3897</v>
      </c>
    </row>
    <row r="1557" spans="23:23" x14ac:dyDescent="0.2">
      <c r="W1557" t="s">
        <v>4479</v>
      </c>
    </row>
    <row r="1558" spans="23:23" x14ac:dyDescent="0.2">
      <c r="W1558" t="s">
        <v>2171</v>
      </c>
    </row>
    <row r="1559" spans="23:23" x14ac:dyDescent="0.2">
      <c r="W1559" t="s">
        <v>3440</v>
      </c>
    </row>
    <row r="1560" spans="23:23" x14ac:dyDescent="0.2">
      <c r="W1560" t="s">
        <v>4716</v>
      </c>
    </row>
    <row r="1561" spans="23:23" x14ac:dyDescent="0.2">
      <c r="W1561" t="s">
        <v>3797</v>
      </c>
    </row>
    <row r="1562" spans="23:23" x14ac:dyDescent="0.2">
      <c r="W1562" t="s">
        <v>4107</v>
      </c>
    </row>
    <row r="1563" spans="23:23" x14ac:dyDescent="0.2">
      <c r="W1563" t="s">
        <v>3501</v>
      </c>
    </row>
    <row r="1564" spans="23:23" x14ac:dyDescent="0.2">
      <c r="W1564" t="s">
        <v>4628</v>
      </c>
    </row>
    <row r="1565" spans="23:23" x14ac:dyDescent="0.2">
      <c r="W1565" t="s">
        <v>4409</v>
      </c>
    </row>
    <row r="1566" spans="23:23" x14ac:dyDescent="0.2">
      <c r="W1566" t="s">
        <v>3133</v>
      </c>
    </row>
    <row r="1567" spans="23:23" x14ac:dyDescent="0.2">
      <c r="W1567" t="s">
        <v>1629</v>
      </c>
    </row>
    <row r="1568" spans="23:23" x14ac:dyDescent="0.2">
      <c r="W1568" t="s">
        <v>3334</v>
      </c>
    </row>
    <row r="1569" spans="23:23" x14ac:dyDescent="0.2">
      <c r="W1569" t="s">
        <v>2896</v>
      </c>
    </row>
    <row r="1570" spans="23:23" x14ac:dyDescent="0.2">
      <c r="W1570" t="s">
        <v>4718</v>
      </c>
    </row>
    <row r="1571" spans="23:23" x14ac:dyDescent="0.2">
      <c r="W1571" t="s">
        <v>3908</v>
      </c>
    </row>
    <row r="1572" spans="23:23" x14ac:dyDescent="0.2">
      <c r="W1572" t="s">
        <v>2929</v>
      </c>
    </row>
    <row r="1573" spans="23:23" x14ac:dyDescent="0.2">
      <c r="W1573" t="s">
        <v>3799</v>
      </c>
    </row>
    <row r="1574" spans="23:23" x14ac:dyDescent="0.2">
      <c r="W1574" t="s">
        <v>3801</v>
      </c>
    </row>
    <row r="1575" spans="23:23" x14ac:dyDescent="0.2">
      <c r="W1575" t="s">
        <v>3303</v>
      </c>
    </row>
    <row r="1576" spans="23:23" x14ac:dyDescent="0.2">
      <c r="W1576" t="s">
        <v>4440</v>
      </c>
    </row>
    <row r="1577" spans="23:23" x14ac:dyDescent="0.2">
      <c r="W1577" t="s">
        <v>4411</v>
      </c>
    </row>
    <row r="1578" spans="23:23" x14ac:dyDescent="0.2">
      <c r="W1578" t="s">
        <v>2529</v>
      </c>
    </row>
    <row r="1579" spans="23:23" x14ac:dyDescent="0.2">
      <c r="W1579" t="s">
        <v>4019</v>
      </c>
    </row>
    <row r="1580" spans="23:23" x14ac:dyDescent="0.2">
      <c r="W1580" t="s">
        <v>2493</v>
      </c>
    </row>
    <row r="1581" spans="23:23" x14ac:dyDescent="0.2">
      <c r="W1581" t="s">
        <v>2898</v>
      </c>
    </row>
    <row r="1582" spans="23:23" x14ac:dyDescent="0.2">
      <c r="W1582" t="s">
        <v>1783</v>
      </c>
    </row>
    <row r="1583" spans="23:23" x14ac:dyDescent="0.2">
      <c r="W1583" t="s">
        <v>2030</v>
      </c>
    </row>
    <row r="1584" spans="23:23" x14ac:dyDescent="0.2">
      <c r="W1584" t="s">
        <v>2301</v>
      </c>
    </row>
    <row r="1585" spans="23:23" x14ac:dyDescent="0.2">
      <c r="W1585" t="s">
        <v>3675</v>
      </c>
    </row>
    <row r="1586" spans="23:23" x14ac:dyDescent="0.2">
      <c r="W1586" t="s">
        <v>3414</v>
      </c>
    </row>
    <row r="1587" spans="23:23" x14ac:dyDescent="0.2">
      <c r="W1587" t="s">
        <v>2032</v>
      </c>
    </row>
    <row r="1588" spans="23:23" x14ac:dyDescent="0.2">
      <c r="W1588" t="s">
        <v>3305</v>
      </c>
    </row>
    <row r="1589" spans="23:23" x14ac:dyDescent="0.2">
      <c r="W1589" t="s">
        <v>3899</v>
      </c>
    </row>
    <row r="1590" spans="23:23" x14ac:dyDescent="0.2">
      <c r="W1590" t="s">
        <v>3717</v>
      </c>
    </row>
    <row r="1591" spans="23:23" x14ac:dyDescent="0.2">
      <c r="W1591" t="s">
        <v>4061</v>
      </c>
    </row>
    <row r="1592" spans="23:23" x14ac:dyDescent="0.2">
      <c r="W1592" t="s">
        <v>3306</v>
      </c>
    </row>
    <row r="1593" spans="23:23" x14ac:dyDescent="0.2">
      <c r="W1593" t="s">
        <v>3135</v>
      </c>
    </row>
    <row r="1594" spans="23:23" x14ac:dyDescent="0.2">
      <c r="W1594" t="s">
        <v>3803</v>
      </c>
    </row>
    <row r="1595" spans="23:23" x14ac:dyDescent="0.2">
      <c r="W1595" t="s">
        <v>2900</v>
      </c>
    </row>
    <row r="1596" spans="23:23" x14ac:dyDescent="0.2">
      <c r="W1596" t="s">
        <v>3144</v>
      </c>
    </row>
    <row r="1597" spans="23:23" x14ac:dyDescent="0.2">
      <c r="W1597" t="s">
        <v>3553</v>
      </c>
    </row>
    <row r="1598" spans="23:23" x14ac:dyDescent="0.2">
      <c r="W1598" t="s">
        <v>2111</v>
      </c>
    </row>
    <row r="1599" spans="23:23" x14ac:dyDescent="0.2">
      <c r="W1599" t="s">
        <v>1922</v>
      </c>
    </row>
    <row r="1600" spans="23:23" x14ac:dyDescent="0.2">
      <c r="W1600" t="s">
        <v>3416</v>
      </c>
    </row>
    <row r="1601" spans="23:23" x14ac:dyDescent="0.2">
      <c r="W1601" t="s">
        <v>4630</v>
      </c>
    </row>
    <row r="1602" spans="23:23" x14ac:dyDescent="0.2">
      <c r="W1602" t="s">
        <v>3442</v>
      </c>
    </row>
    <row r="1603" spans="23:23" x14ac:dyDescent="0.2">
      <c r="W1603" t="s">
        <v>4159</v>
      </c>
    </row>
    <row r="1604" spans="23:23" x14ac:dyDescent="0.2">
      <c r="W1604" t="s">
        <v>2841</v>
      </c>
    </row>
    <row r="1605" spans="23:23" x14ac:dyDescent="0.2">
      <c r="W1605" t="s">
        <v>4481</v>
      </c>
    </row>
    <row r="1606" spans="23:23" x14ac:dyDescent="0.2">
      <c r="W1606" t="s">
        <v>2495</v>
      </c>
    </row>
    <row r="1607" spans="23:23" x14ac:dyDescent="0.2">
      <c r="W1607" t="s">
        <v>3719</v>
      </c>
    </row>
    <row r="1608" spans="23:23" x14ac:dyDescent="0.2">
      <c r="W1608" t="s">
        <v>4483</v>
      </c>
    </row>
    <row r="1609" spans="23:23" x14ac:dyDescent="0.2">
      <c r="W1609" t="s">
        <v>3677</v>
      </c>
    </row>
    <row r="1610" spans="23:23" x14ac:dyDescent="0.2">
      <c r="W1610" t="s">
        <v>3065</v>
      </c>
    </row>
    <row r="1611" spans="23:23" x14ac:dyDescent="0.2">
      <c r="W1611" t="s">
        <v>2497</v>
      </c>
    </row>
    <row r="1612" spans="23:23" x14ac:dyDescent="0.2">
      <c r="W1612" t="s">
        <v>2499</v>
      </c>
    </row>
    <row r="1613" spans="23:23" x14ac:dyDescent="0.2">
      <c r="W1613" t="s">
        <v>4485</v>
      </c>
    </row>
    <row r="1614" spans="23:23" x14ac:dyDescent="0.2">
      <c r="W1614" t="s">
        <v>3555</v>
      </c>
    </row>
    <row r="1615" spans="23:23" x14ac:dyDescent="0.2">
      <c r="W1615" t="s">
        <v>2173</v>
      </c>
    </row>
    <row r="1616" spans="23:23" x14ac:dyDescent="0.2">
      <c r="W1616" t="s">
        <v>4706</v>
      </c>
    </row>
    <row r="1617" spans="23:23" x14ac:dyDescent="0.2">
      <c r="W1617" t="s">
        <v>1685</v>
      </c>
    </row>
    <row r="1618" spans="23:23" x14ac:dyDescent="0.2">
      <c r="W1618" t="s">
        <v>2303</v>
      </c>
    </row>
    <row r="1619" spans="23:23" x14ac:dyDescent="0.2">
      <c r="W1619" t="s">
        <v>3910</v>
      </c>
    </row>
    <row r="1620" spans="23:23" x14ac:dyDescent="0.2">
      <c r="W1620" t="s">
        <v>2175</v>
      </c>
    </row>
    <row r="1621" spans="23:23" x14ac:dyDescent="0.2">
      <c r="W1621" t="s">
        <v>2034</v>
      </c>
    </row>
    <row r="1622" spans="23:23" x14ac:dyDescent="0.2">
      <c r="W1622" t="s">
        <v>4021</v>
      </c>
    </row>
    <row r="1623" spans="23:23" x14ac:dyDescent="0.2">
      <c r="W1623" t="s">
        <v>3503</v>
      </c>
    </row>
    <row r="1624" spans="23:23" x14ac:dyDescent="0.2">
      <c r="W1624" t="s">
        <v>3308</v>
      </c>
    </row>
    <row r="1625" spans="23:23" x14ac:dyDescent="0.2">
      <c r="W1625" t="s">
        <v>2429</v>
      </c>
    </row>
    <row r="1626" spans="23:23" x14ac:dyDescent="0.2">
      <c r="W1626" t="s">
        <v>4442</v>
      </c>
    </row>
    <row r="1627" spans="23:23" x14ac:dyDescent="0.2">
      <c r="W1627" t="s">
        <v>2157</v>
      </c>
    </row>
    <row r="1628" spans="23:23" x14ac:dyDescent="0.2">
      <c r="W1628" t="s">
        <v>1687</v>
      </c>
    </row>
    <row r="1629" spans="23:23" x14ac:dyDescent="0.2">
      <c r="W1629" t="s">
        <v>4547</v>
      </c>
    </row>
    <row r="1630" spans="23:23" x14ac:dyDescent="0.2">
      <c r="W1630" t="s">
        <v>2581</v>
      </c>
    </row>
    <row r="1631" spans="23:23" x14ac:dyDescent="0.2">
      <c r="W1631" t="s">
        <v>2646</v>
      </c>
    </row>
    <row r="1632" spans="23:23" x14ac:dyDescent="0.2">
      <c r="W1632" t="s">
        <v>4487</v>
      </c>
    </row>
    <row r="1633" spans="23:23" x14ac:dyDescent="0.2">
      <c r="W1633" t="s">
        <v>1689</v>
      </c>
    </row>
    <row r="1634" spans="23:23" x14ac:dyDescent="0.2">
      <c r="W1634" t="s">
        <v>3252</v>
      </c>
    </row>
    <row r="1635" spans="23:23" x14ac:dyDescent="0.2">
      <c r="W1635" t="s">
        <v>1930</v>
      </c>
    </row>
    <row r="1636" spans="23:23" x14ac:dyDescent="0.2">
      <c r="W1636" t="s">
        <v>4063</v>
      </c>
    </row>
    <row r="1637" spans="23:23" x14ac:dyDescent="0.2">
      <c r="W1637" t="s">
        <v>3067</v>
      </c>
    </row>
    <row r="1638" spans="23:23" x14ac:dyDescent="0.2">
      <c r="W1638" t="s">
        <v>4065</v>
      </c>
    </row>
    <row r="1639" spans="23:23" x14ac:dyDescent="0.2">
      <c r="W1639" t="s">
        <v>3069</v>
      </c>
    </row>
    <row r="1640" spans="23:23" x14ac:dyDescent="0.2">
      <c r="W1640" t="s">
        <v>2431</v>
      </c>
    </row>
    <row r="1641" spans="23:23" x14ac:dyDescent="0.2">
      <c r="W1641" t="s">
        <v>2305</v>
      </c>
    </row>
    <row r="1642" spans="23:23" x14ac:dyDescent="0.2">
      <c r="W1642" t="s">
        <v>2113</v>
      </c>
    </row>
    <row r="1643" spans="23:23" x14ac:dyDescent="0.2">
      <c r="W1643" t="s">
        <v>1932</v>
      </c>
    </row>
    <row r="1644" spans="23:23" x14ac:dyDescent="0.2">
      <c r="W1644" t="s">
        <v>4577</v>
      </c>
    </row>
  </sheetData>
  <sortState ref="Z3:Z92">
    <sortCondition ref="Z3"/>
  </sortState>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06"/>
  <sheetViews>
    <sheetView workbookViewId="0">
      <selection activeCell="O1" sqref="O1"/>
    </sheetView>
  </sheetViews>
  <sheetFormatPr defaultRowHeight="12.75" x14ac:dyDescent="0.2"/>
  <cols>
    <col min="1" max="1" width="15.85546875" customWidth="1"/>
    <col min="2" max="2" width="26.7109375" customWidth="1"/>
    <col min="6" max="6" width="28.85546875" customWidth="1"/>
  </cols>
  <sheetData>
    <row r="1" spans="1:13" x14ac:dyDescent="0.2">
      <c r="A1" s="6" t="s">
        <v>11072</v>
      </c>
      <c r="B1" s="6" t="s">
        <v>11073</v>
      </c>
      <c r="C1" t="s">
        <v>536</v>
      </c>
      <c r="D1" s="541" t="s">
        <v>563</v>
      </c>
      <c r="E1" t="s">
        <v>564</v>
      </c>
      <c r="F1" t="s">
        <v>565</v>
      </c>
      <c r="G1" t="s">
        <v>566</v>
      </c>
      <c r="H1" t="s">
        <v>567</v>
      </c>
      <c r="I1" t="s">
        <v>568</v>
      </c>
      <c r="J1" t="s">
        <v>569</v>
      </c>
      <c r="K1" t="s">
        <v>11044</v>
      </c>
      <c r="M1" t="s">
        <v>11075</v>
      </c>
    </row>
    <row r="2" spans="1:13" x14ac:dyDescent="0.2">
      <c r="A2" t="s">
        <v>10690</v>
      </c>
      <c r="B2" t="str">
        <f t="shared" ref="B2:B65" si="0">CONCATENATE(D2,"_",F2)</f>
        <v>ABAC_Gressette Gym</v>
      </c>
      <c r="C2" t="s">
        <v>554</v>
      </c>
      <c r="D2" s="324" t="s">
        <v>22</v>
      </c>
      <c r="E2" t="s">
        <v>961</v>
      </c>
      <c r="F2" t="s">
        <v>6769</v>
      </c>
      <c r="G2" s="324">
        <v>37995</v>
      </c>
      <c r="H2" s="542">
        <v>1966</v>
      </c>
      <c r="J2" t="s">
        <v>572</v>
      </c>
      <c r="K2" t="s">
        <v>572</v>
      </c>
      <c r="L2" s="324">
        <v>100</v>
      </c>
      <c r="M2" s="324">
        <v>100</v>
      </c>
    </row>
    <row r="3" spans="1:13" x14ac:dyDescent="0.2">
      <c r="A3" t="s">
        <v>10740</v>
      </c>
      <c r="B3" t="str">
        <f t="shared" si="0"/>
        <v>ABAC_Thrash Wellness Center</v>
      </c>
      <c r="C3" t="s">
        <v>554</v>
      </c>
      <c r="D3" s="324" t="s">
        <v>22</v>
      </c>
      <c r="E3" t="s">
        <v>671</v>
      </c>
      <c r="F3" t="s">
        <v>6853</v>
      </c>
      <c r="G3" s="324">
        <v>12554</v>
      </c>
      <c r="H3" s="542">
        <v>1938</v>
      </c>
      <c r="I3" s="542">
        <v>2017</v>
      </c>
      <c r="J3" t="s">
        <v>572</v>
      </c>
      <c r="K3" t="s">
        <v>572</v>
      </c>
      <c r="L3" s="324">
        <v>0</v>
      </c>
      <c r="M3" s="324">
        <v>0</v>
      </c>
    </row>
    <row r="4" spans="1:13" x14ac:dyDescent="0.2">
      <c r="A4" t="s">
        <v>10709</v>
      </c>
      <c r="B4" t="str">
        <f t="shared" si="0"/>
        <v>ABAC_Foundation Legacy Pool Complex</v>
      </c>
      <c r="C4" t="s">
        <v>554</v>
      </c>
      <c r="D4" s="324" t="s">
        <v>22</v>
      </c>
      <c r="E4" t="s">
        <v>1045</v>
      </c>
      <c r="F4" t="s">
        <v>6801</v>
      </c>
      <c r="G4" s="324">
        <v>14912</v>
      </c>
      <c r="H4" s="542">
        <v>2017</v>
      </c>
      <c r="I4" s="542">
        <v>2017</v>
      </c>
      <c r="J4" t="s">
        <v>572</v>
      </c>
      <c r="K4" t="s">
        <v>572</v>
      </c>
      <c r="L4" s="324">
        <v>0</v>
      </c>
      <c r="M4" s="324">
        <v>0</v>
      </c>
    </row>
    <row r="5" spans="1:13" x14ac:dyDescent="0.2">
      <c r="A5" t="s">
        <v>10778</v>
      </c>
      <c r="B5" t="str">
        <f t="shared" si="0"/>
        <v>ABAC_Howard Auditorium</v>
      </c>
      <c r="C5" t="s">
        <v>554</v>
      </c>
      <c r="D5" s="324" t="s">
        <v>22</v>
      </c>
      <c r="E5" t="s">
        <v>855</v>
      </c>
      <c r="F5" t="s">
        <v>6912</v>
      </c>
      <c r="G5" s="324">
        <v>7750</v>
      </c>
      <c r="H5" s="542">
        <v>1938</v>
      </c>
      <c r="J5" t="s">
        <v>572</v>
      </c>
      <c r="K5" t="s">
        <v>572</v>
      </c>
      <c r="L5" s="324">
        <v>100</v>
      </c>
      <c r="M5" s="324">
        <v>100</v>
      </c>
    </row>
    <row r="6" spans="1:13" x14ac:dyDescent="0.2">
      <c r="A6" t="s">
        <v>10802</v>
      </c>
      <c r="B6" t="str">
        <f t="shared" si="0"/>
        <v>ABAC_Comer Hall</v>
      </c>
      <c r="C6" t="s">
        <v>554</v>
      </c>
      <c r="D6" s="324" t="s">
        <v>22</v>
      </c>
      <c r="E6" t="s">
        <v>1291</v>
      </c>
      <c r="F6" t="s">
        <v>6948</v>
      </c>
      <c r="G6" s="324">
        <v>23722</v>
      </c>
      <c r="H6" s="542">
        <v>1962</v>
      </c>
      <c r="J6" t="s">
        <v>572</v>
      </c>
      <c r="K6" t="s">
        <v>572</v>
      </c>
      <c r="L6" s="324">
        <v>0</v>
      </c>
      <c r="M6" s="324">
        <v>0</v>
      </c>
    </row>
    <row r="7" spans="1:13" x14ac:dyDescent="0.2">
      <c r="A7" t="s">
        <v>10763</v>
      </c>
      <c r="B7" t="str">
        <f t="shared" si="0"/>
        <v>ABAC_Herring Hall</v>
      </c>
      <c r="C7" t="s">
        <v>554</v>
      </c>
      <c r="D7" s="324" t="s">
        <v>22</v>
      </c>
      <c r="E7" t="s">
        <v>4992</v>
      </c>
      <c r="F7" t="s">
        <v>6888</v>
      </c>
      <c r="G7" s="324">
        <v>12380</v>
      </c>
      <c r="H7" s="542">
        <v>1907</v>
      </c>
      <c r="I7" s="542">
        <v>2012</v>
      </c>
      <c r="J7" t="s">
        <v>624</v>
      </c>
      <c r="K7" t="s">
        <v>572</v>
      </c>
      <c r="L7" s="324">
        <v>100</v>
      </c>
      <c r="M7" s="324">
        <v>100</v>
      </c>
    </row>
    <row r="8" spans="1:13" x14ac:dyDescent="0.2">
      <c r="A8" t="s">
        <v>10758</v>
      </c>
      <c r="B8" t="str">
        <f t="shared" si="0"/>
        <v>ABAC_Tift Admin Bldg</v>
      </c>
      <c r="C8" t="s">
        <v>554</v>
      </c>
      <c r="D8" s="324" t="s">
        <v>22</v>
      </c>
      <c r="E8" t="s">
        <v>1225</v>
      </c>
      <c r="F8" t="s">
        <v>6881</v>
      </c>
      <c r="G8" s="324">
        <v>15300</v>
      </c>
      <c r="H8" s="542">
        <v>1905</v>
      </c>
      <c r="I8" s="542">
        <v>2011</v>
      </c>
      <c r="J8" t="s">
        <v>624</v>
      </c>
      <c r="K8" t="s">
        <v>572</v>
      </c>
      <c r="L8" s="324">
        <v>100</v>
      </c>
      <c r="M8" s="324">
        <v>100</v>
      </c>
    </row>
    <row r="9" spans="1:13" x14ac:dyDescent="0.2">
      <c r="A9" t="s">
        <v>10699</v>
      </c>
      <c r="B9" t="str">
        <f t="shared" si="0"/>
        <v>ABAC_Lewis Hall</v>
      </c>
      <c r="C9" t="s">
        <v>554</v>
      </c>
      <c r="D9" s="324" t="s">
        <v>22</v>
      </c>
      <c r="E9" t="s">
        <v>775</v>
      </c>
      <c r="F9" t="s">
        <v>5649</v>
      </c>
      <c r="G9" s="324">
        <v>12380</v>
      </c>
      <c r="H9" s="542">
        <v>1907</v>
      </c>
      <c r="I9" s="542">
        <v>2012</v>
      </c>
      <c r="J9" t="s">
        <v>624</v>
      </c>
      <c r="K9" t="s">
        <v>572</v>
      </c>
      <c r="L9" s="324">
        <v>100</v>
      </c>
      <c r="M9" s="324">
        <v>100</v>
      </c>
    </row>
    <row r="10" spans="1:13" x14ac:dyDescent="0.2">
      <c r="A10" t="s">
        <v>10776</v>
      </c>
      <c r="B10" t="str">
        <f t="shared" si="0"/>
        <v>ABAC_Bowen Soc Science</v>
      </c>
      <c r="C10" t="s">
        <v>554</v>
      </c>
      <c r="D10" s="324" t="s">
        <v>22</v>
      </c>
      <c r="E10" t="s">
        <v>809</v>
      </c>
      <c r="F10" t="s">
        <v>6910</v>
      </c>
      <c r="G10" s="324">
        <v>27225</v>
      </c>
      <c r="H10" s="542">
        <v>1968</v>
      </c>
      <c r="J10" t="s">
        <v>572</v>
      </c>
      <c r="K10" t="s">
        <v>572</v>
      </c>
      <c r="L10" s="324">
        <v>100</v>
      </c>
      <c r="M10" s="324">
        <v>100</v>
      </c>
    </row>
    <row r="11" spans="1:13" x14ac:dyDescent="0.2">
      <c r="A11" t="s">
        <v>10786</v>
      </c>
      <c r="B11" t="str">
        <f t="shared" si="0"/>
        <v>ABAC_J Lamar Branch Hall</v>
      </c>
      <c r="C11" t="s">
        <v>554</v>
      </c>
      <c r="D11" s="324" t="s">
        <v>22</v>
      </c>
      <c r="E11" t="s">
        <v>787</v>
      </c>
      <c r="F11" t="s">
        <v>6923</v>
      </c>
      <c r="G11" s="324">
        <v>47123</v>
      </c>
      <c r="H11" s="542">
        <v>1972</v>
      </c>
      <c r="I11" s="542">
        <v>1980</v>
      </c>
      <c r="J11" t="s">
        <v>572</v>
      </c>
      <c r="K11" t="s">
        <v>572</v>
      </c>
      <c r="L11" s="324">
        <v>85</v>
      </c>
      <c r="M11" s="324">
        <v>85</v>
      </c>
    </row>
    <row r="12" spans="1:13" x14ac:dyDescent="0.2">
      <c r="A12" t="s">
        <v>10696</v>
      </c>
      <c r="B12" t="str">
        <f t="shared" si="0"/>
        <v>ABAC_Evans Hall</v>
      </c>
      <c r="C12" t="s">
        <v>554</v>
      </c>
      <c r="D12" s="324" t="s">
        <v>22</v>
      </c>
      <c r="E12" t="s">
        <v>2036</v>
      </c>
      <c r="F12" t="s">
        <v>6779</v>
      </c>
      <c r="G12" s="324">
        <v>5521</v>
      </c>
      <c r="H12" s="542">
        <v>1962</v>
      </c>
      <c r="I12" s="542">
        <v>2007</v>
      </c>
      <c r="J12" t="s">
        <v>572</v>
      </c>
      <c r="K12" t="s">
        <v>572</v>
      </c>
      <c r="L12" s="324">
        <v>100</v>
      </c>
      <c r="M12" s="324">
        <v>100</v>
      </c>
    </row>
    <row r="13" spans="1:13" x14ac:dyDescent="0.2">
      <c r="A13" t="s">
        <v>10777</v>
      </c>
      <c r="B13" t="str">
        <f t="shared" si="0"/>
        <v>ABAC_Central Plant</v>
      </c>
      <c r="C13" t="s">
        <v>554</v>
      </c>
      <c r="D13" s="324" t="s">
        <v>22</v>
      </c>
      <c r="E13" t="s">
        <v>891</v>
      </c>
      <c r="F13" t="s">
        <v>6911</v>
      </c>
      <c r="G13" s="324">
        <v>8034</v>
      </c>
      <c r="H13" s="542">
        <v>1972</v>
      </c>
      <c r="J13" t="s">
        <v>572</v>
      </c>
      <c r="K13" t="s">
        <v>572</v>
      </c>
      <c r="L13" s="324">
        <v>100</v>
      </c>
      <c r="M13" s="324">
        <v>100</v>
      </c>
    </row>
    <row r="14" spans="1:13" x14ac:dyDescent="0.2">
      <c r="A14" t="s">
        <v>10779</v>
      </c>
      <c r="B14" t="str">
        <f t="shared" si="0"/>
        <v>ABAC_New Warehouse</v>
      </c>
      <c r="C14" t="s">
        <v>554</v>
      </c>
      <c r="D14" s="324" t="s">
        <v>22</v>
      </c>
      <c r="E14" t="s">
        <v>827</v>
      </c>
      <c r="F14" t="s">
        <v>6913</v>
      </c>
      <c r="G14" s="324">
        <v>10297</v>
      </c>
      <c r="H14" s="542">
        <v>1971</v>
      </c>
      <c r="J14" t="s">
        <v>572</v>
      </c>
      <c r="K14" t="s">
        <v>572</v>
      </c>
      <c r="L14" s="324">
        <v>100</v>
      </c>
      <c r="M14" s="324">
        <v>100</v>
      </c>
    </row>
    <row r="15" spans="1:13" x14ac:dyDescent="0.2">
      <c r="A15" t="s">
        <v>10702</v>
      </c>
      <c r="B15" t="str">
        <f t="shared" si="0"/>
        <v>ABAC_Maintenance Shops</v>
      </c>
      <c r="C15" t="s">
        <v>554</v>
      </c>
      <c r="D15" s="324" t="s">
        <v>22</v>
      </c>
      <c r="E15" t="s">
        <v>6787</v>
      </c>
      <c r="F15" t="s">
        <v>6788</v>
      </c>
      <c r="G15" s="324">
        <v>12000</v>
      </c>
      <c r="H15" s="542">
        <v>1989</v>
      </c>
      <c r="J15" t="s">
        <v>572</v>
      </c>
      <c r="K15" t="s">
        <v>572</v>
      </c>
      <c r="L15" s="324">
        <v>100</v>
      </c>
      <c r="M15" s="324">
        <v>100</v>
      </c>
    </row>
    <row r="16" spans="1:13" x14ac:dyDescent="0.2">
      <c r="A16" t="s">
        <v>10724</v>
      </c>
      <c r="B16" t="str">
        <f t="shared" si="0"/>
        <v>ABAC_Donaldson Dining Hall</v>
      </c>
      <c r="C16" t="s">
        <v>554</v>
      </c>
      <c r="D16" s="324" t="s">
        <v>22</v>
      </c>
      <c r="E16" t="s">
        <v>4304</v>
      </c>
      <c r="F16" t="s">
        <v>6826</v>
      </c>
      <c r="G16" s="324">
        <v>26871</v>
      </c>
      <c r="H16" s="542">
        <v>1961</v>
      </c>
      <c r="I16" s="542">
        <v>2012</v>
      </c>
      <c r="J16" t="s">
        <v>572</v>
      </c>
      <c r="K16" t="s">
        <v>572</v>
      </c>
      <c r="L16" s="324">
        <v>0</v>
      </c>
      <c r="M16" s="324">
        <v>0</v>
      </c>
    </row>
    <row r="17" spans="1:13" x14ac:dyDescent="0.2">
      <c r="A17" t="s">
        <v>10700</v>
      </c>
      <c r="B17" t="str">
        <f t="shared" si="0"/>
        <v>ABAC_Carlton Center</v>
      </c>
      <c r="C17" t="s">
        <v>554</v>
      </c>
      <c r="D17" s="324" t="s">
        <v>22</v>
      </c>
      <c r="E17" t="s">
        <v>1037</v>
      </c>
      <c r="F17" t="s">
        <v>6784</v>
      </c>
      <c r="G17" s="324">
        <v>51681</v>
      </c>
      <c r="H17" s="542">
        <v>1989</v>
      </c>
      <c r="I17" s="542">
        <v>2020</v>
      </c>
      <c r="J17" t="s">
        <v>624</v>
      </c>
      <c r="K17" t="s">
        <v>579</v>
      </c>
      <c r="L17" s="324">
        <v>100</v>
      </c>
      <c r="M17" s="324">
        <v>100</v>
      </c>
    </row>
    <row r="18" spans="1:13" x14ac:dyDescent="0.2">
      <c r="A18" t="s">
        <v>10761</v>
      </c>
      <c r="B18" t="str">
        <f t="shared" si="0"/>
        <v>ABAC_King Hall</v>
      </c>
      <c r="C18" t="s">
        <v>554</v>
      </c>
      <c r="D18" s="324" t="s">
        <v>22</v>
      </c>
      <c r="E18" t="s">
        <v>791</v>
      </c>
      <c r="F18" t="s">
        <v>6885</v>
      </c>
      <c r="G18" s="324">
        <v>10847</v>
      </c>
      <c r="H18" s="542">
        <v>1939</v>
      </c>
      <c r="I18" s="542">
        <v>2017</v>
      </c>
      <c r="J18" t="s">
        <v>624</v>
      </c>
      <c r="K18" t="s">
        <v>572</v>
      </c>
      <c r="L18" s="324">
        <v>100</v>
      </c>
      <c r="M18" s="324">
        <v>100</v>
      </c>
    </row>
    <row r="19" spans="1:13" x14ac:dyDescent="0.2">
      <c r="A19" t="s">
        <v>10773</v>
      </c>
      <c r="B19" t="str">
        <f t="shared" si="0"/>
        <v>ABAC_Conger Hall</v>
      </c>
      <c r="C19" t="s">
        <v>554</v>
      </c>
      <c r="D19" s="324" t="s">
        <v>22</v>
      </c>
      <c r="E19" t="s">
        <v>907</v>
      </c>
      <c r="F19" t="s">
        <v>6906</v>
      </c>
      <c r="G19" s="324">
        <v>42654</v>
      </c>
      <c r="H19" s="542">
        <v>1971</v>
      </c>
      <c r="J19" t="s">
        <v>572</v>
      </c>
      <c r="K19" t="s">
        <v>572</v>
      </c>
      <c r="L19" s="324">
        <v>100</v>
      </c>
      <c r="M19" s="324">
        <v>100</v>
      </c>
    </row>
    <row r="20" spans="1:13" x14ac:dyDescent="0.2">
      <c r="A20" t="s">
        <v>10710</v>
      </c>
      <c r="B20" t="str">
        <f t="shared" si="0"/>
        <v>ABAC_Music Building</v>
      </c>
      <c r="C20" t="s">
        <v>554</v>
      </c>
      <c r="D20" s="324" t="s">
        <v>22</v>
      </c>
      <c r="E20" t="s">
        <v>604</v>
      </c>
      <c r="F20" t="s">
        <v>6238</v>
      </c>
      <c r="G20" s="324">
        <v>14850</v>
      </c>
      <c r="H20" s="542">
        <v>1960</v>
      </c>
      <c r="J20" t="s">
        <v>572</v>
      </c>
      <c r="K20" t="s">
        <v>572</v>
      </c>
      <c r="L20" s="324">
        <v>100</v>
      </c>
      <c r="M20" s="324">
        <v>100</v>
      </c>
    </row>
    <row r="21" spans="1:13" x14ac:dyDescent="0.2">
      <c r="A21" t="s">
        <v>10793</v>
      </c>
      <c r="B21" t="str">
        <f t="shared" si="0"/>
        <v>ABAC_Britt Science Annex</v>
      </c>
      <c r="C21" t="s">
        <v>554</v>
      </c>
      <c r="D21" s="324" t="s">
        <v>22</v>
      </c>
      <c r="E21" t="s">
        <v>5315</v>
      </c>
      <c r="F21" t="s">
        <v>6935</v>
      </c>
      <c r="G21" s="324">
        <v>13948</v>
      </c>
      <c r="H21" s="542">
        <v>1964</v>
      </c>
      <c r="J21" t="s">
        <v>572</v>
      </c>
      <c r="K21" t="s">
        <v>572</v>
      </c>
      <c r="L21" s="324">
        <v>100</v>
      </c>
      <c r="M21" s="324">
        <v>100</v>
      </c>
    </row>
    <row r="22" spans="1:13" x14ac:dyDescent="0.2">
      <c r="A22" t="s">
        <v>10794</v>
      </c>
      <c r="B22" t="str">
        <f t="shared" si="0"/>
        <v>ABAC_Chapel of All Faiths-Driggers</v>
      </c>
      <c r="C22" t="s">
        <v>554</v>
      </c>
      <c r="D22" s="324" t="s">
        <v>22</v>
      </c>
      <c r="E22" t="s">
        <v>5559</v>
      </c>
      <c r="F22" t="s">
        <v>6936</v>
      </c>
      <c r="G22" s="324">
        <v>5624</v>
      </c>
      <c r="H22" s="542">
        <v>1974</v>
      </c>
      <c r="J22" t="s">
        <v>572</v>
      </c>
      <c r="K22" t="s">
        <v>572</v>
      </c>
      <c r="L22" s="324">
        <v>100</v>
      </c>
      <c r="M22" s="324">
        <v>100</v>
      </c>
    </row>
    <row r="23" spans="1:13" x14ac:dyDescent="0.2">
      <c r="A23" t="s">
        <v>10686</v>
      </c>
      <c r="B23" t="str">
        <f t="shared" si="0"/>
        <v>ABAC_Science Lab Storage</v>
      </c>
      <c r="C23" t="s">
        <v>554</v>
      </c>
      <c r="D23" s="324" t="s">
        <v>22</v>
      </c>
      <c r="E23" t="s">
        <v>5281</v>
      </c>
      <c r="F23" t="s">
        <v>6762</v>
      </c>
      <c r="G23" s="324">
        <v>120</v>
      </c>
      <c r="H23" s="542">
        <v>1989</v>
      </c>
      <c r="J23" t="s">
        <v>572</v>
      </c>
      <c r="K23" t="s">
        <v>572</v>
      </c>
      <c r="L23" s="324">
        <v>100</v>
      </c>
      <c r="M23" s="324">
        <v>100</v>
      </c>
    </row>
    <row r="24" spans="1:13" x14ac:dyDescent="0.2">
      <c r="A24" t="s">
        <v>10764</v>
      </c>
      <c r="B24" t="str">
        <f t="shared" si="0"/>
        <v>ABAC_Ina Gaines Hall</v>
      </c>
      <c r="C24" t="s">
        <v>554</v>
      </c>
      <c r="D24" s="324" t="s">
        <v>22</v>
      </c>
      <c r="E24" t="s">
        <v>4173</v>
      </c>
      <c r="F24" t="s">
        <v>6889</v>
      </c>
      <c r="G24" s="324">
        <v>2177</v>
      </c>
      <c r="H24" s="542">
        <v>1955</v>
      </c>
      <c r="I24" s="542">
        <v>2018</v>
      </c>
      <c r="J24" t="s">
        <v>572</v>
      </c>
      <c r="K24" t="s">
        <v>572</v>
      </c>
      <c r="L24" s="324">
        <v>0</v>
      </c>
      <c r="M24" s="324">
        <v>0</v>
      </c>
    </row>
    <row r="25" spans="1:13" x14ac:dyDescent="0.2">
      <c r="A25" t="s">
        <v>10767</v>
      </c>
      <c r="B25" t="str">
        <f t="shared" si="0"/>
        <v>ABAC_Nursing Education Bldg - Shc</v>
      </c>
      <c r="C25" t="s">
        <v>554</v>
      </c>
      <c r="D25" s="324" t="s">
        <v>22</v>
      </c>
      <c r="E25" t="s">
        <v>6894</v>
      </c>
      <c r="F25" t="s">
        <v>6895</v>
      </c>
      <c r="G25" s="324">
        <v>40120</v>
      </c>
      <c r="H25" s="542">
        <v>2006</v>
      </c>
      <c r="J25" t="s">
        <v>624</v>
      </c>
      <c r="K25" t="s">
        <v>572</v>
      </c>
      <c r="L25" s="324">
        <v>100</v>
      </c>
      <c r="M25" s="324">
        <v>100</v>
      </c>
    </row>
    <row r="26" spans="1:13" x14ac:dyDescent="0.2">
      <c r="A26" t="s">
        <v>10732</v>
      </c>
      <c r="B26" t="str">
        <f t="shared" si="0"/>
        <v>ABAC_Chambliss Bldg</v>
      </c>
      <c r="C26" t="s">
        <v>554</v>
      </c>
      <c r="D26" s="324" t="s">
        <v>22</v>
      </c>
      <c r="E26" t="s">
        <v>5225</v>
      </c>
      <c r="F26" t="s">
        <v>6839</v>
      </c>
      <c r="G26" s="324">
        <v>22215</v>
      </c>
      <c r="H26" s="542">
        <v>1971</v>
      </c>
      <c r="J26" t="s">
        <v>572</v>
      </c>
      <c r="K26" t="s">
        <v>572</v>
      </c>
      <c r="L26" s="324">
        <v>100</v>
      </c>
      <c r="M26" s="324">
        <v>100</v>
      </c>
    </row>
    <row r="27" spans="1:13" x14ac:dyDescent="0.2">
      <c r="A27" t="s">
        <v>10687</v>
      </c>
      <c r="B27" t="str">
        <f t="shared" si="0"/>
        <v>ABAC_Environmental Horticulture Bld</v>
      </c>
      <c r="C27" t="s">
        <v>554</v>
      </c>
      <c r="D27" s="324" t="s">
        <v>22</v>
      </c>
      <c r="E27" t="s">
        <v>6763</v>
      </c>
      <c r="F27" t="s">
        <v>6764</v>
      </c>
      <c r="G27" s="324">
        <v>18474</v>
      </c>
      <c r="H27" s="542">
        <v>2001</v>
      </c>
      <c r="J27" t="s">
        <v>572</v>
      </c>
      <c r="K27" t="s">
        <v>572</v>
      </c>
      <c r="L27" s="324">
        <v>100</v>
      </c>
      <c r="M27" s="324">
        <v>100</v>
      </c>
    </row>
    <row r="28" spans="1:13" x14ac:dyDescent="0.2">
      <c r="A28" t="s">
        <v>10784</v>
      </c>
      <c r="B28" t="str">
        <f t="shared" si="0"/>
        <v>ABAC_Environmental Hort Greenhouse</v>
      </c>
      <c r="C28" t="s">
        <v>554</v>
      </c>
      <c r="D28" s="324" t="s">
        <v>22</v>
      </c>
      <c r="E28" t="s">
        <v>6920</v>
      </c>
      <c r="F28" t="s">
        <v>6921</v>
      </c>
      <c r="G28" s="324">
        <v>600</v>
      </c>
      <c r="H28" s="542">
        <v>2000</v>
      </c>
      <c r="J28" t="s">
        <v>572</v>
      </c>
      <c r="K28" t="s">
        <v>572</v>
      </c>
      <c r="L28" s="324">
        <v>100</v>
      </c>
      <c r="M28" s="324">
        <v>100</v>
      </c>
    </row>
    <row r="29" spans="1:13" x14ac:dyDescent="0.2">
      <c r="A29" t="s">
        <v>10782</v>
      </c>
      <c r="B29" t="str">
        <f t="shared" si="0"/>
        <v>ABAC_Development/Alumni House</v>
      </c>
      <c r="C29" t="s">
        <v>554</v>
      </c>
      <c r="D29" s="324" t="s">
        <v>22</v>
      </c>
      <c r="E29" t="s">
        <v>5752</v>
      </c>
      <c r="F29" t="s">
        <v>6918</v>
      </c>
      <c r="G29" s="324">
        <v>4480</v>
      </c>
      <c r="H29" s="542">
        <v>1967</v>
      </c>
      <c r="J29" t="s">
        <v>572</v>
      </c>
      <c r="K29" t="s">
        <v>572</v>
      </c>
      <c r="L29" s="324">
        <v>100</v>
      </c>
      <c r="M29" s="324">
        <v>100</v>
      </c>
    </row>
    <row r="30" spans="1:13" x14ac:dyDescent="0.2">
      <c r="A30" t="s">
        <v>10691</v>
      </c>
      <c r="B30" t="str">
        <f t="shared" si="0"/>
        <v>ABAC_Golf Storage</v>
      </c>
      <c r="C30" t="s">
        <v>554</v>
      </c>
      <c r="D30" s="324" t="s">
        <v>22</v>
      </c>
      <c r="E30" t="s">
        <v>6770</v>
      </c>
      <c r="F30" t="s">
        <v>6771</v>
      </c>
      <c r="G30" s="324">
        <v>360</v>
      </c>
      <c r="H30" s="542">
        <v>1979</v>
      </c>
      <c r="J30" t="s">
        <v>572</v>
      </c>
      <c r="K30" t="s">
        <v>572</v>
      </c>
      <c r="L30" s="324">
        <v>100</v>
      </c>
      <c r="M30" s="324">
        <v>100</v>
      </c>
    </row>
    <row r="31" spans="1:13" x14ac:dyDescent="0.2">
      <c r="A31" t="s">
        <v>10800</v>
      </c>
      <c r="B31" t="str">
        <f t="shared" si="0"/>
        <v>ABAC_Golf Practice Ctr</v>
      </c>
      <c r="C31" t="s">
        <v>554</v>
      </c>
      <c r="D31" s="324" t="s">
        <v>22</v>
      </c>
      <c r="E31" t="s">
        <v>5877</v>
      </c>
      <c r="F31" t="s">
        <v>6945</v>
      </c>
      <c r="G31" s="324">
        <v>309</v>
      </c>
      <c r="H31" s="542">
        <v>1978</v>
      </c>
      <c r="J31" t="s">
        <v>572</v>
      </c>
      <c r="K31" t="s">
        <v>572</v>
      </c>
      <c r="L31" s="324">
        <v>100</v>
      </c>
      <c r="M31" s="324">
        <v>100</v>
      </c>
    </row>
    <row r="32" spans="1:13" x14ac:dyDescent="0.2">
      <c r="A32" t="s">
        <v>10694</v>
      </c>
      <c r="B32" t="str">
        <f t="shared" si="0"/>
        <v>ABAC_Yow Biological Science Bldg</v>
      </c>
      <c r="C32" t="s">
        <v>554</v>
      </c>
      <c r="D32" s="324" t="s">
        <v>22</v>
      </c>
      <c r="E32" t="s">
        <v>5299</v>
      </c>
      <c r="F32" t="s">
        <v>6776</v>
      </c>
      <c r="G32" s="324">
        <v>23914</v>
      </c>
      <c r="H32" s="542">
        <v>1979</v>
      </c>
      <c r="I32" s="542">
        <v>2016</v>
      </c>
      <c r="J32" t="s">
        <v>572</v>
      </c>
      <c r="K32" t="s">
        <v>572</v>
      </c>
      <c r="L32" s="324">
        <v>100</v>
      </c>
      <c r="M32" s="324">
        <v>100</v>
      </c>
    </row>
    <row r="33" spans="1:13" x14ac:dyDescent="0.2">
      <c r="A33" t="s">
        <v>10727</v>
      </c>
      <c r="B33" t="str">
        <f t="shared" si="0"/>
        <v>ABAC_Ag Science Bldg</v>
      </c>
      <c r="C33" t="s">
        <v>554</v>
      </c>
      <c r="D33" s="324" t="s">
        <v>22</v>
      </c>
      <c r="E33" t="s">
        <v>5187</v>
      </c>
      <c r="F33" t="s">
        <v>6831</v>
      </c>
      <c r="G33" s="324">
        <v>38669</v>
      </c>
      <c r="H33" s="542">
        <v>2003</v>
      </c>
      <c r="J33" t="s">
        <v>624</v>
      </c>
      <c r="K33" t="s">
        <v>572</v>
      </c>
      <c r="L33" s="324">
        <v>100</v>
      </c>
      <c r="M33" s="324">
        <v>100</v>
      </c>
    </row>
    <row r="34" spans="1:13" x14ac:dyDescent="0.2">
      <c r="A34" t="s">
        <v>10775</v>
      </c>
      <c r="B34" t="str">
        <f t="shared" si="0"/>
        <v>ABAC_Lab Science Building</v>
      </c>
      <c r="C34" t="s">
        <v>554</v>
      </c>
      <c r="D34" s="324" t="s">
        <v>22</v>
      </c>
      <c r="E34" t="s">
        <v>5271</v>
      </c>
      <c r="F34" t="s">
        <v>6909</v>
      </c>
      <c r="G34" s="324">
        <v>20966</v>
      </c>
      <c r="H34" s="542">
        <v>2015</v>
      </c>
      <c r="J34" t="s">
        <v>624</v>
      </c>
      <c r="K34" t="s">
        <v>572</v>
      </c>
      <c r="L34" s="324">
        <v>100</v>
      </c>
      <c r="M34" s="324">
        <v>100</v>
      </c>
    </row>
    <row r="35" spans="1:13" x14ac:dyDescent="0.2">
      <c r="A35" t="s">
        <v>10730</v>
      </c>
      <c r="B35" t="str">
        <f t="shared" si="0"/>
        <v>ABAC_Edwards Hall</v>
      </c>
      <c r="C35" t="s">
        <v>554</v>
      </c>
      <c r="D35" s="324" t="s">
        <v>22</v>
      </c>
      <c r="E35" t="s">
        <v>5188</v>
      </c>
      <c r="F35" t="s">
        <v>6836</v>
      </c>
      <c r="G35" s="324">
        <v>23640</v>
      </c>
      <c r="H35" s="542">
        <v>2020</v>
      </c>
      <c r="J35" t="s">
        <v>572</v>
      </c>
      <c r="K35" t="s">
        <v>1075</v>
      </c>
      <c r="L35" s="324">
        <v>100</v>
      </c>
      <c r="M35" s="324">
        <v>100</v>
      </c>
    </row>
    <row r="36" spans="1:13" x14ac:dyDescent="0.2">
      <c r="A36" t="s">
        <v>10741</v>
      </c>
      <c r="B36" t="str">
        <f t="shared" si="0"/>
        <v>ABAC_Tennis Center Restrooms</v>
      </c>
      <c r="C36" t="s">
        <v>554</v>
      </c>
      <c r="D36" s="324" t="s">
        <v>22</v>
      </c>
      <c r="E36" t="s">
        <v>5333</v>
      </c>
      <c r="F36" t="s">
        <v>6854</v>
      </c>
      <c r="G36" s="324">
        <v>787</v>
      </c>
      <c r="H36" s="542">
        <v>1976</v>
      </c>
      <c r="I36" s="542">
        <v>2002</v>
      </c>
      <c r="J36" t="s">
        <v>572</v>
      </c>
      <c r="K36" t="s">
        <v>572</v>
      </c>
      <c r="L36" s="324">
        <v>100</v>
      </c>
      <c r="M36" s="324">
        <v>100</v>
      </c>
    </row>
    <row r="37" spans="1:13" x14ac:dyDescent="0.2">
      <c r="A37" t="s">
        <v>10795</v>
      </c>
      <c r="B37" t="str">
        <f t="shared" si="0"/>
        <v>ABAC_Tennis Storage</v>
      </c>
      <c r="C37" t="s">
        <v>554</v>
      </c>
      <c r="D37" s="324" t="s">
        <v>22</v>
      </c>
      <c r="E37" t="s">
        <v>5202</v>
      </c>
      <c r="F37" t="s">
        <v>6937</v>
      </c>
      <c r="G37" s="324">
        <v>316</v>
      </c>
      <c r="H37" s="542">
        <v>1993</v>
      </c>
      <c r="J37" t="s">
        <v>572</v>
      </c>
      <c r="K37" t="s">
        <v>572</v>
      </c>
      <c r="L37" s="324">
        <v>100</v>
      </c>
      <c r="M37" s="324">
        <v>100</v>
      </c>
    </row>
    <row r="38" spans="1:13" x14ac:dyDescent="0.2">
      <c r="A38" t="s">
        <v>10751</v>
      </c>
      <c r="B38" t="str">
        <f t="shared" si="0"/>
        <v>ABAC_Red Hill Athletic Center</v>
      </c>
      <c r="C38" t="s">
        <v>554</v>
      </c>
      <c r="D38" s="324" t="s">
        <v>22</v>
      </c>
      <c r="E38" t="s">
        <v>5217</v>
      </c>
      <c r="F38" t="s">
        <v>6868</v>
      </c>
      <c r="G38" s="324">
        <v>6757</v>
      </c>
      <c r="H38" s="542">
        <v>2002</v>
      </c>
      <c r="J38" t="s">
        <v>572</v>
      </c>
      <c r="K38" t="s">
        <v>572</v>
      </c>
      <c r="L38" s="324">
        <v>100</v>
      </c>
      <c r="M38" s="324">
        <v>100</v>
      </c>
    </row>
    <row r="39" spans="1:13" x14ac:dyDescent="0.2">
      <c r="A39" t="s">
        <v>10711</v>
      </c>
      <c r="B39" t="str">
        <f t="shared" si="0"/>
        <v>ABAC_Tennis Center Concession/Strg</v>
      </c>
      <c r="C39" t="s">
        <v>554</v>
      </c>
      <c r="D39" s="324" t="s">
        <v>22</v>
      </c>
      <c r="E39" t="s">
        <v>5204</v>
      </c>
      <c r="F39" t="s">
        <v>6802</v>
      </c>
      <c r="G39" s="324">
        <v>602</v>
      </c>
      <c r="H39" s="542">
        <v>2002</v>
      </c>
      <c r="J39" t="s">
        <v>572</v>
      </c>
      <c r="K39" t="s">
        <v>572</v>
      </c>
      <c r="L39" s="324">
        <v>100</v>
      </c>
      <c r="M39" s="324">
        <v>100</v>
      </c>
    </row>
    <row r="40" spans="1:13" x14ac:dyDescent="0.2">
      <c r="A40" t="s">
        <v>10745</v>
      </c>
      <c r="B40" t="str">
        <f t="shared" si="0"/>
        <v>ABAC_Farm Green House #1</v>
      </c>
      <c r="C40" t="s">
        <v>554</v>
      </c>
      <c r="D40" s="324" t="s">
        <v>22</v>
      </c>
      <c r="E40" t="s">
        <v>5239</v>
      </c>
      <c r="F40" t="s">
        <v>6859</v>
      </c>
      <c r="G40" s="324">
        <v>3224</v>
      </c>
      <c r="H40" s="542">
        <v>1981</v>
      </c>
      <c r="J40" t="s">
        <v>572</v>
      </c>
      <c r="K40" t="s">
        <v>572</v>
      </c>
      <c r="L40" s="324">
        <v>100</v>
      </c>
      <c r="M40" s="324">
        <v>100</v>
      </c>
    </row>
    <row r="41" spans="1:13" x14ac:dyDescent="0.2">
      <c r="A41" t="s">
        <v>10744</v>
      </c>
      <c r="B41" t="str">
        <f t="shared" si="0"/>
        <v>ABAC_Farm Green House #2</v>
      </c>
      <c r="C41" t="s">
        <v>554</v>
      </c>
      <c r="D41" s="324" t="s">
        <v>22</v>
      </c>
      <c r="E41" t="s">
        <v>1031</v>
      </c>
      <c r="F41" t="s">
        <v>6858</v>
      </c>
      <c r="G41" s="324">
        <v>3600</v>
      </c>
      <c r="H41" s="542">
        <v>2019</v>
      </c>
      <c r="J41" t="s">
        <v>572</v>
      </c>
      <c r="K41" t="s">
        <v>1075</v>
      </c>
      <c r="L41" s="324">
        <v>100</v>
      </c>
      <c r="M41" s="324">
        <v>100</v>
      </c>
    </row>
    <row r="42" spans="1:13" x14ac:dyDescent="0.2">
      <c r="A42" t="s">
        <v>10796</v>
      </c>
      <c r="B42" t="str">
        <f t="shared" si="0"/>
        <v>ABAC_Hort Storage House #1</v>
      </c>
      <c r="C42" t="s">
        <v>554</v>
      </c>
      <c r="D42" s="324" t="s">
        <v>22</v>
      </c>
      <c r="E42" t="s">
        <v>5344</v>
      </c>
      <c r="F42" t="s">
        <v>6938</v>
      </c>
      <c r="G42" s="324">
        <v>624</v>
      </c>
      <c r="H42" s="542">
        <v>1978</v>
      </c>
      <c r="J42" t="s">
        <v>572</v>
      </c>
      <c r="K42" t="s">
        <v>572</v>
      </c>
      <c r="L42" s="324">
        <v>100</v>
      </c>
      <c r="M42" s="324">
        <v>100</v>
      </c>
    </row>
    <row r="43" spans="1:13" x14ac:dyDescent="0.2">
      <c r="A43" t="s">
        <v>10783</v>
      </c>
      <c r="B43" t="str">
        <f t="shared" si="0"/>
        <v>ABAC_Hort Storage House #2</v>
      </c>
      <c r="C43" t="s">
        <v>554</v>
      </c>
      <c r="D43" s="324" t="s">
        <v>22</v>
      </c>
      <c r="E43" t="s">
        <v>3004</v>
      </c>
      <c r="F43" t="s">
        <v>6919</v>
      </c>
      <c r="G43" s="324">
        <v>624</v>
      </c>
      <c r="H43" s="542">
        <v>1981</v>
      </c>
      <c r="J43" t="s">
        <v>572</v>
      </c>
      <c r="K43" t="s">
        <v>572</v>
      </c>
      <c r="L43" s="324">
        <v>100</v>
      </c>
      <c r="M43" s="324">
        <v>100</v>
      </c>
    </row>
    <row r="44" spans="1:13" x14ac:dyDescent="0.2">
      <c r="A44" t="s">
        <v>10746</v>
      </c>
      <c r="B44" t="str">
        <f t="shared" si="0"/>
        <v>ABAC_Farm Shop</v>
      </c>
      <c r="C44" t="s">
        <v>554</v>
      </c>
      <c r="D44" s="324" t="s">
        <v>22</v>
      </c>
      <c r="E44" t="s">
        <v>1937</v>
      </c>
      <c r="F44" t="s">
        <v>6860</v>
      </c>
      <c r="G44" s="324">
        <v>3264</v>
      </c>
      <c r="H44" s="542">
        <v>1974</v>
      </c>
      <c r="J44" t="s">
        <v>572</v>
      </c>
      <c r="K44" t="s">
        <v>572</v>
      </c>
      <c r="L44" s="324">
        <v>100</v>
      </c>
      <c r="M44" s="324">
        <v>100</v>
      </c>
    </row>
    <row r="45" spans="1:13" x14ac:dyDescent="0.2">
      <c r="A45" t="s">
        <v>10717</v>
      </c>
      <c r="B45" t="str">
        <f t="shared" si="0"/>
        <v>ABAC_Equipment Shed #1</v>
      </c>
      <c r="C45" t="s">
        <v>554</v>
      </c>
      <c r="D45" s="324" t="s">
        <v>22</v>
      </c>
      <c r="E45" t="s">
        <v>4175</v>
      </c>
      <c r="F45" t="s">
        <v>6813</v>
      </c>
      <c r="G45" s="324">
        <v>1665</v>
      </c>
      <c r="H45" s="542">
        <v>1978</v>
      </c>
      <c r="J45" t="s">
        <v>572</v>
      </c>
      <c r="K45" t="s">
        <v>572</v>
      </c>
      <c r="L45" s="324">
        <v>100</v>
      </c>
      <c r="M45" s="324">
        <v>100</v>
      </c>
    </row>
    <row r="46" spans="1:13" x14ac:dyDescent="0.2">
      <c r="A46" t="s">
        <v>10768</v>
      </c>
      <c r="B46" t="str">
        <f t="shared" si="0"/>
        <v>ABAC_Equipment Shed #2</v>
      </c>
      <c r="C46" t="s">
        <v>554</v>
      </c>
      <c r="D46" s="324" t="s">
        <v>22</v>
      </c>
      <c r="E46" t="s">
        <v>6896</v>
      </c>
      <c r="F46" t="s">
        <v>6897</v>
      </c>
      <c r="G46" s="324">
        <v>5977</v>
      </c>
      <c r="H46" s="542">
        <v>1985</v>
      </c>
      <c r="J46" t="s">
        <v>572</v>
      </c>
      <c r="K46" t="s">
        <v>572</v>
      </c>
      <c r="L46" s="324">
        <v>100</v>
      </c>
      <c r="M46" s="324">
        <v>100</v>
      </c>
    </row>
    <row r="47" spans="1:13" x14ac:dyDescent="0.2">
      <c r="A47" t="s">
        <v>10704</v>
      </c>
      <c r="B47" t="str">
        <f t="shared" si="0"/>
        <v>ABAC_Equipment Shed #3</v>
      </c>
      <c r="C47" t="s">
        <v>554</v>
      </c>
      <c r="D47" s="324" t="s">
        <v>22</v>
      </c>
      <c r="E47" t="s">
        <v>6791</v>
      </c>
      <c r="F47" t="s">
        <v>6792</v>
      </c>
      <c r="G47" s="324">
        <v>978</v>
      </c>
      <c r="H47" s="542">
        <v>1985</v>
      </c>
      <c r="J47" t="s">
        <v>572</v>
      </c>
      <c r="K47" t="s">
        <v>572</v>
      </c>
      <c r="L47" s="324">
        <v>100</v>
      </c>
      <c r="M47" s="324">
        <v>100</v>
      </c>
    </row>
    <row r="48" spans="1:13" x14ac:dyDescent="0.2">
      <c r="A48" t="s">
        <v>10712</v>
      </c>
      <c r="B48" t="str">
        <f t="shared" si="0"/>
        <v>ABAC_Equipment Shed #4</v>
      </c>
      <c r="C48" t="s">
        <v>554</v>
      </c>
      <c r="D48" s="324" t="s">
        <v>22</v>
      </c>
      <c r="E48" t="s">
        <v>6803</v>
      </c>
      <c r="F48" t="s">
        <v>6804</v>
      </c>
      <c r="G48" s="324">
        <v>7676</v>
      </c>
      <c r="H48" s="542">
        <v>1985</v>
      </c>
      <c r="J48" t="s">
        <v>572</v>
      </c>
      <c r="K48" t="s">
        <v>572</v>
      </c>
      <c r="L48" s="324">
        <v>100</v>
      </c>
      <c r="M48" s="324">
        <v>100</v>
      </c>
    </row>
    <row r="49" spans="1:13" x14ac:dyDescent="0.2">
      <c r="A49" t="s">
        <v>10735</v>
      </c>
      <c r="B49" t="str">
        <f t="shared" si="0"/>
        <v>ABAC_Farm Shed #1/Sow Barn</v>
      </c>
      <c r="C49" t="s">
        <v>554</v>
      </c>
      <c r="D49" s="324" t="s">
        <v>22</v>
      </c>
      <c r="E49" t="s">
        <v>6844</v>
      </c>
      <c r="F49" t="s">
        <v>6845</v>
      </c>
      <c r="G49" s="324">
        <v>2499</v>
      </c>
      <c r="H49" s="542">
        <v>1974</v>
      </c>
      <c r="J49" t="s">
        <v>572</v>
      </c>
      <c r="K49" t="s">
        <v>572</v>
      </c>
      <c r="L49" s="324">
        <v>100</v>
      </c>
      <c r="M49" s="324">
        <v>100</v>
      </c>
    </row>
    <row r="50" spans="1:13" x14ac:dyDescent="0.2">
      <c r="A50" t="s">
        <v>10698</v>
      </c>
      <c r="B50" t="str">
        <f t="shared" si="0"/>
        <v>ABAC_Farm Shed #2/Finishing Barn</v>
      </c>
      <c r="C50" t="s">
        <v>554</v>
      </c>
      <c r="D50" s="324" t="s">
        <v>22</v>
      </c>
      <c r="E50" t="s">
        <v>6782</v>
      </c>
      <c r="F50" t="s">
        <v>6783</v>
      </c>
      <c r="G50" s="324">
        <v>3043</v>
      </c>
      <c r="H50" s="542">
        <v>1974</v>
      </c>
      <c r="J50" t="s">
        <v>572</v>
      </c>
      <c r="K50" t="s">
        <v>572</v>
      </c>
      <c r="L50" s="324">
        <v>100</v>
      </c>
      <c r="M50" s="324">
        <v>100</v>
      </c>
    </row>
    <row r="51" spans="1:13" x14ac:dyDescent="0.2">
      <c r="A51" t="s">
        <v>10718</v>
      </c>
      <c r="B51" t="str">
        <f t="shared" si="0"/>
        <v>ABAC_Beef Unit Hay Barn</v>
      </c>
      <c r="C51" t="s">
        <v>554</v>
      </c>
      <c r="D51" s="324" t="s">
        <v>22</v>
      </c>
      <c r="E51" t="s">
        <v>6814</v>
      </c>
      <c r="F51" t="s">
        <v>6815</v>
      </c>
      <c r="G51" s="324">
        <v>2995</v>
      </c>
      <c r="H51" s="542">
        <v>1990</v>
      </c>
      <c r="J51" t="s">
        <v>572</v>
      </c>
      <c r="K51" t="s">
        <v>572</v>
      </c>
      <c r="L51" s="324">
        <v>100</v>
      </c>
      <c r="M51" s="324">
        <v>100</v>
      </c>
    </row>
    <row r="52" spans="1:13" x14ac:dyDescent="0.2">
      <c r="A52" t="s">
        <v>10759</v>
      </c>
      <c r="B52" t="str">
        <f t="shared" si="0"/>
        <v>ABAC_Beef Unit #2</v>
      </c>
      <c r="C52" t="s">
        <v>554</v>
      </c>
      <c r="D52" s="324" t="s">
        <v>22</v>
      </c>
      <c r="E52" t="s">
        <v>4730</v>
      </c>
      <c r="F52" t="s">
        <v>6882</v>
      </c>
      <c r="G52" s="324">
        <v>5352</v>
      </c>
      <c r="H52" s="542">
        <v>1954</v>
      </c>
      <c r="I52" s="542">
        <v>2011</v>
      </c>
      <c r="J52" t="s">
        <v>572</v>
      </c>
      <c r="K52" t="s">
        <v>572</v>
      </c>
      <c r="L52" s="324">
        <v>100</v>
      </c>
      <c r="M52" s="324">
        <v>100</v>
      </c>
    </row>
    <row r="53" spans="1:13" x14ac:dyDescent="0.2">
      <c r="A53" t="s">
        <v>10705</v>
      </c>
      <c r="B53" t="str">
        <f t="shared" si="0"/>
        <v>ABAC_Horse Tacking Shed #1</v>
      </c>
      <c r="C53" t="s">
        <v>554</v>
      </c>
      <c r="D53" s="324" t="s">
        <v>22</v>
      </c>
      <c r="E53" t="s">
        <v>6793</v>
      </c>
      <c r="F53" t="s">
        <v>6794</v>
      </c>
      <c r="G53" s="324">
        <v>244</v>
      </c>
      <c r="H53" s="542">
        <v>1978</v>
      </c>
      <c r="J53" t="s">
        <v>572</v>
      </c>
      <c r="K53" t="s">
        <v>572</v>
      </c>
      <c r="L53" s="324">
        <v>100</v>
      </c>
      <c r="M53" s="324">
        <v>100</v>
      </c>
    </row>
    <row r="54" spans="1:13" x14ac:dyDescent="0.2">
      <c r="A54" t="s">
        <v>10706</v>
      </c>
      <c r="B54" t="str">
        <f t="shared" si="0"/>
        <v>ABAC_Horse Barn</v>
      </c>
      <c r="C54" t="s">
        <v>554</v>
      </c>
      <c r="D54" s="324" t="s">
        <v>22</v>
      </c>
      <c r="E54" t="s">
        <v>6795</v>
      </c>
      <c r="F54" t="s">
        <v>6796</v>
      </c>
      <c r="G54" s="324">
        <v>2361</v>
      </c>
      <c r="H54" s="542">
        <v>1978</v>
      </c>
      <c r="J54" t="s">
        <v>572</v>
      </c>
      <c r="K54" t="s">
        <v>572</v>
      </c>
      <c r="L54" s="324">
        <v>100</v>
      </c>
      <c r="M54" s="324">
        <v>100</v>
      </c>
    </row>
    <row r="55" spans="1:13" x14ac:dyDescent="0.2">
      <c r="A55" t="s">
        <v>10692</v>
      </c>
      <c r="B55" t="str">
        <f t="shared" si="0"/>
        <v>ABAC_Horse Barn #2</v>
      </c>
      <c r="C55" t="s">
        <v>554</v>
      </c>
      <c r="D55" s="324" t="s">
        <v>22</v>
      </c>
      <c r="E55" t="s">
        <v>6772</v>
      </c>
      <c r="F55" t="s">
        <v>6773</v>
      </c>
      <c r="G55" s="324">
        <v>2403</v>
      </c>
      <c r="H55" s="542">
        <v>1994</v>
      </c>
      <c r="J55" t="s">
        <v>572</v>
      </c>
      <c r="K55" t="s">
        <v>572</v>
      </c>
      <c r="L55" s="324">
        <v>100</v>
      </c>
      <c r="M55" s="324">
        <v>100</v>
      </c>
    </row>
    <row r="56" spans="1:13" x14ac:dyDescent="0.2">
      <c r="A56" t="s">
        <v>10787</v>
      </c>
      <c r="B56" t="str">
        <f t="shared" si="0"/>
        <v>ABAC_Horse Tacking Shed #2</v>
      </c>
      <c r="C56" t="s">
        <v>554</v>
      </c>
      <c r="D56" s="324" t="s">
        <v>22</v>
      </c>
      <c r="E56" t="s">
        <v>6323</v>
      </c>
      <c r="F56" t="s">
        <v>6924</v>
      </c>
      <c r="G56" s="324">
        <v>226</v>
      </c>
      <c r="H56" s="542">
        <v>1994</v>
      </c>
      <c r="J56" t="s">
        <v>572</v>
      </c>
      <c r="K56" t="s">
        <v>572</v>
      </c>
      <c r="L56" s="324">
        <v>100</v>
      </c>
      <c r="M56" s="324">
        <v>100</v>
      </c>
    </row>
    <row r="57" spans="1:13" x14ac:dyDescent="0.2">
      <c r="A57" t="s">
        <v>10748</v>
      </c>
      <c r="B57" t="str">
        <f t="shared" si="0"/>
        <v>ABAC_Pump House - Athletic Fields</v>
      </c>
      <c r="C57" t="s">
        <v>554</v>
      </c>
      <c r="D57" s="324" t="s">
        <v>22</v>
      </c>
      <c r="E57" t="s">
        <v>5074</v>
      </c>
      <c r="F57" t="s">
        <v>6863</v>
      </c>
      <c r="G57" s="324">
        <v>169</v>
      </c>
      <c r="H57" s="542">
        <v>1995</v>
      </c>
      <c r="J57" t="s">
        <v>572</v>
      </c>
      <c r="K57" t="s">
        <v>572</v>
      </c>
      <c r="L57" s="324">
        <v>100</v>
      </c>
      <c r="M57" s="324">
        <v>100</v>
      </c>
    </row>
    <row r="58" spans="1:13" x14ac:dyDescent="0.2">
      <c r="A58" t="s">
        <v>10729</v>
      </c>
      <c r="B58" t="str">
        <f t="shared" si="0"/>
        <v>ABAC_Beef Unit Office</v>
      </c>
      <c r="C58" t="s">
        <v>554</v>
      </c>
      <c r="D58" s="324" t="s">
        <v>22</v>
      </c>
      <c r="E58" t="s">
        <v>6834</v>
      </c>
      <c r="F58" t="s">
        <v>6835</v>
      </c>
      <c r="G58" s="324">
        <v>1152</v>
      </c>
      <c r="H58" s="542">
        <v>2010</v>
      </c>
      <c r="J58" t="s">
        <v>572</v>
      </c>
      <c r="K58" t="s">
        <v>572</v>
      </c>
      <c r="L58" s="324">
        <v>100</v>
      </c>
      <c r="M58" s="324">
        <v>100</v>
      </c>
    </row>
    <row r="59" spans="1:13" x14ac:dyDescent="0.2">
      <c r="A59" t="s">
        <v>10790</v>
      </c>
      <c r="B59" t="str">
        <f t="shared" si="0"/>
        <v>ABAC_Water Tower</v>
      </c>
      <c r="C59" t="s">
        <v>554</v>
      </c>
      <c r="D59" s="324" t="s">
        <v>22</v>
      </c>
      <c r="E59" t="s">
        <v>6929</v>
      </c>
      <c r="F59" t="s">
        <v>6930</v>
      </c>
      <c r="G59" s="324">
        <v>1600</v>
      </c>
      <c r="H59" s="542">
        <v>1948</v>
      </c>
      <c r="J59" t="s">
        <v>572</v>
      </c>
      <c r="K59" t="s">
        <v>572</v>
      </c>
      <c r="L59" s="324">
        <v>100</v>
      </c>
      <c r="M59" s="324">
        <v>100</v>
      </c>
    </row>
    <row r="60" spans="1:13" x14ac:dyDescent="0.2">
      <c r="A60" t="s">
        <v>10750</v>
      </c>
      <c r="B60" t="str">
        <f t="shared" si="0"/>
        <v>ABAC_Water Tower Pump House</v>
      </c>
      <c r="C60" t="s">
        <v>554</v>
      </c>
      <c r="D60" s="324" t="s">
        <v>22</v>
      </c>
      <c r="E60" t="s">
        <v>6866</v>
      </c>
      <c r="F60" t="s">
        <v>6867</v>
      </c>
      <c r="G60" s="324">
        <v>200</v>
      </c>
      <c r="H60" s="542">
        <v>1948</v>
      </c>
      <c r="J60" t="s">
        <v>572</v>
      </c>
      <c r="K60" t="s">
        <v>572</v>
      </c>
      <c r="L60" s="324">
        <v>100</v>
      </c>
      <c r="M60" s="324">
        <v>100</v>
      </c>
    </row>
    <row r="61" spans="1:13" x14ac:dyDescent="0.2">
      <c r="A61" t="s">
        <v>10738</v>
      </c>
      <c r="B61" t="str">
        <f t="shared" si="0"/>
        <v>ABAC_Moultrie Center</v>
      </c>
      <c r="C61" t="s">
        <v>554</v>
      </c>
      <c r="D61" s="324" t="s">
        <v>22</v>
      </c>
      <c r="E61" t="s">
        <v>997</v>
      </c>
      <c r="F61" t="s">
        <v>6850</v>
      </c>
      <c r="G61" s="324">
        <v>10227</v>
      </c>
      <c r="H61" s="542">
        <v>1915</v>
      </c>
      <c r="I61" s="542">
        <v>1996</v>
      </c>
      <c r="J61" t="s">
        <v>572</v>
      </c>
      <c r="K61" t="s">
        <v>572</v>
      </c>
      <c r="L61" s="324">
        <v>100</v>
      </c>
      <c r="M61" s="324">
        <v>100</v>
      </c>
    </row>
    <row r="62" spans="1:13" x14ac:dyDescent="0.2">
      <c r="A62" t="s">
        <v>10736</v>
      </c>
      <c r="B62" t="str">
        <f t="shared" si="0"/>
        <v>ABAC_River Birch Hall</v>
      </c>
      <c r="C62" t="s">
        <v>554</v>
      </c>
      <c r="D62" s="324" t="s">
        <v>22</v>
      </c>
      <c r="E62" t="s">
        <v>6846</v>
      </c>
      <c r="F62" t="s">
        <v>6847</v>
      </c>
      <c r="G62" s="324">
        <v>8259</v>
      </c>
      <c r="H62" s="542">
        <v>2005</v>
      </c>
      <c r="J62" t="s">
        <v>1084</v>
      </c>
      <c r="K62" t="s">
        <v>572</v>
      </c>
      <c r="L62" s="324">
        <v>100</v>
      </c>
      <c r="M62" s="324">
        <v>100</v>
      </c>
    </row>
    <row r="63" spans="1:13" x14ac:dyDescent="0.2">
      <c r="A63" t="s">
        <v>10726</v>
      </c>
      <c r="B63" t="str">
        <f t="shared" si="0"/>
        <v>ABAC_Edward D. Mobley Building</v>
      </c>
      <c r="C63" t="s">
        <v>554</v>
      </c>
      <c r="D63" s="324" t="s">
        <v>22</v>
      </c>
      <c r="E63" t="s">
        <v>6829</v>
      </c>
      <c r="F63" t="s">
        <v>6830</v>
      </c>
      <c r="G63" s="324">
        <v>7165</v>
      </c>
      <c r="H63" s="542">
        <v>1973</v>
      </c>
      <c r="I63" s="542">
        <v>2005</v>
      </c>
      <c r="J63" t="s">
        <v>1084</v>
      </c>
      <c r="K63" t="s">
        <v>572</v>
      </c>
      <c r="L63" s="324">
        <v>100</v>
      </c>
      <c r="M63" s="324">
        <v>100</v>
      </c>
    </row>
    <row r="64" spans="1:13" x14ac:dyDescent="0.2">
      <c r="A64" t="s">
        <v>10695</v>
      </c>
      <c r="B64" t="str">
        <f t="shared" si="0"/>
        <v>ABAC_Cypress Hall</v>
      </c>
      <c r="C64" t="s">
        <v>554</v>
      </c>
      <c r="D64" s="324" t="s">
        <v>22</v>
      </c>
      <c r="E64" t="s">
        <v>6777</v>
      </c>
      <c r="F64" t="s">
        <v>6778</v>
      </c>
      <c r="G64" s="324">
        <v>42345</v>
      </c>
      <c r="H64" s="542">
        <v>1973</v>
      </c>
      <c r="I64" s="542">
        <v>2011</v>
      </c>
      <c r="J64" t="s">
        <v>1084</v>
      </c>
      <c r="K64" t="s">
        <v>572</v>
      </c>
      <c r="L64" s="324">
        <v>100</v>
      </c>
      <c r="M64" s="324">
        <v>100</v>
      </c>
    </row>
    <row r="65" spans="1:13" x14ac:dyDescent="0.2">
      <c r="A65" t="s">
        <v>10707</v>
      </c>
      <c r="B65" t="str">
        <f t="shared" si="0"/>
        <v>ABAC_Hawthorn Hall</v>
      </c>
      <c r="C65" t="s">
        <v>554</v>
      </c>
      <c r="D65" s="324" t="s">
        <v>22</v>
      </c>
      <c r="E65" t="s">
        <v>6797</v>
      </c>
      <c r="F65" t="s">
        <v>6798</v>
      </c>
      <c r="G65" s="324">
        <v>11884</v>
      </c>
      <c r="H65" s="542">
        <v>2015</v>
      </c>
      <c r="J65" t="s">
        <v>1084</v>
      </c>
      <c r="K65" t="s">
        <v>572</v>
      </c>
      <c r="L65" s="324">
        <v>100</v>
      </c>
      <c r="M65" s="324">
        <v>100</v>
      </c>
    </row>
    <row r="66" spans="1:13" x14ac:dyDescent="0.2">
      <c r="A66" t="s">
        <v>10723</v>
      </c>
      <c r="B66" t="str">
        <f t="shared" ref="B66:B129" si="1">CONCATENATE(D66,"_",F66)</f>
        <v>ABAC_BC - Early County</v>
      </c>
      <c r="C66" t="s">
        <v>554</v>
      </c>
      <c r="D66" s="324" t="s">
        <v>22</v>
      </c>
      <c r="E66" t="s">
        <v>6824</v>
      </c>
      <c r="F66" t="s">
        <v>6825</v>
      </c>
      <c r="G66" s="324">
        <v>40767</v>
      </c>
      <c r="H66" s="542">
        <v>2000</v>
      </c>
      <c r="I66" s="542">
        <v>2010</v>
      </c>
      <c r="J66" t="s">
        <v>572</v>
      </c>
      <c r="K66" t="s">
        <v>572</v>
      </c>
      <c r="L66" s="324">
        <v>100</v>
      </c>
      <c r="M66" s="324">
        <v>100</v>
      </c>
    </row>
    <row r="67" spans="1:13" x14ac:dyDescent="0.2">
      <c r="A67" t="s">
        <v>10762</v>
      </c>
      <c r="B67" t="str">
        <f t="shared" si="1"/>
        <v>ABAC_Donalsonville Site</v>
      </c>
      <c r="C67" t="s">
        <v>554</v>
      </c>
      <c r="D67" s="324" t="s">
        <v>22</v>
      </c>
      <c r="E67" t="s">
        <v>6886</v>
      </c>
      <c r="F67" t="s">
        <v>6887</v>
      </c>
      <c r="G67" s="324">
        <v>7564</v>
      </c>
      <c r="H67" s="542">
        <v>2015</v>
      </c>
      <c r="J67" t="s">
        <v>579</v>
      </c>
      <c r="K67" t="s">
        <v>1075</v>
      </c>
      <c r="L67" s="324">
        <v>100</v>
      </c>
      <c r="M67" s="324">
        <v>100</v>
      </c>
    </row>
    <row r="68" spans="1:13" x14ac:dyDescent="0.2">
      <c r="A68" t="s">
        <v>10760</v>
      </c>
      <c r="B68" t="str">
        <f t="shared" si="1"/>
        <v>ABAC_Artifact Storage</v>
      </c>
      <c r="C68" t="s">
        <v>554</v>
      </c>
      <c r="D68" s="324" t="s">
        <v>22</v>
      </c>
      <c r="E68" t="s">
        <v>6883</v>
      </c>
      <c r="F68" t="s">
        <v>6884</v>
      </c>
      <c r="G68" s="324">
        <v>3750</v>
      </c>
      <c r="H68" s="542">
        <v>1981</v>
      </c>
      <c r="J68" t="s">
        <v>572</v>
      </c>
      <c r="K68" t="s">
        <v>572</v>
      </c>
      <c r="L68" s="324">
        <v>100</v>
      </c>
      <c r="M68" s="324">
        <v>100</v>
      </c>
    </row>
    <row r="69" spans="1:13" x14ac:dyDescent="0.2">
      <c r="A69" t="s">
        <v>10785</v>
      </c>
      <c r="B69" t="str">
        <f t="shared" si="1"/>
        <v>ABAC_Artifact Storage Shepard</v>
      </c>
      <c r="C69" t="s">
        <v>554</v>
      </c>
      <c r="D69" s="324" t="s">
        <v>22</v>
      </c>
      <c r="E69" t="s">
        <v>1441</v>
      </c>
      <c r="F69" t="s">
        <v>6922</v>
      </c>
      <c r="G69" s="324">
        <v>1800</v>
      </c>
      <c r="H69" s="542">
        <v>2006</v>
      </c>
      <c r="J69" t="s">
        <v>572</v>
      </c>
      <c r="K69" t="s">
        <v>572</v>
      </c>
      <c r="L69" s="324">
        <v>100</v>
      </c>
      <c r="M69" s="324">
        <v>100</v>
      </c>
    </row>
    <row r="70" spans="1:13" x14ac:dyDescent="0.2">
      <c r="A70" t="s">
        <v>10799</v>
      </c>
      <c r="B70" t="str">
        <f t="shared" si="1"/>
        <v>ABAC_Artifact Storage Tift</v>
      </c>
      <c r="C70" t="s">
        <v>554</v>
      </c>
      <c r="D70" s="324" t="s">
        <v>22</v>
      </c>
      <c r="E70" t="s">
        <v>6943</v>
      </c>
      <c r="F70" t="s">
        <v>6944</v>
      </c>
      <c r="G70" s="324">
        <v>4626</v>
      </c>
      <c r="H70" s="542">
        <v>2006</v>
      </c>
      <c r="J70" t="s">
        <v>572</v>
      </c>
      <c r="K70" t="s">
        <v>572</v>
      </c>
      <c r="L70" s="324">
        <v>100</v>
      </c>
      <c r="M70" s="324">
        <v>100</v>
      </c>
    </row>
    <row r="71" spans="1:13" x14ac:dyDescent="0.2">
      <c r="A71" t="s">
        <v>10771</v>
      </c>
      <c r="B71" t="str">
        <f t="shared" si="1"/>
        <v>ABAC_Artifact Storage West</v>
      </c>
      <c r="C71" t="s">
        <v>554</v>
      </c>
      <c r="D71" s="324" t="s">
        <v>22</v>
      </c>
      <c r="E71" t="s">
        <v>6902</v>
      </c>
      <c r="F71" t="s">
        <v>6903</v>
      </c>
      <c r="G71" s="324">
        <v>3600</v>
      </c>
      <c r="H71" s="542">
        <v>1998</v>
      </c>
      <c r="J71" t="s">
        <v>572</v>
      </c>
      <c r="K71" t="s">
        <v>572</v>
      </c>
      <c r="L71" s="324">
        <v>100</v>
      </c>
      <c r="M71" s="324">
        <v>100</v>
      </c>
    </row>
    <row r="72" spans="1:13" x14ac:dyDescent="0.2">
      <c r="A72" t="s">
        <v>10716</v>
      </c>
      <c r="B72" t="str">
        <f t="shared" si="1"/>
        <v>ABAC_Cotton Warehouse</v>
      </c>
      <c r="C72" t="s">
        <v>554</v>
      </c>
      <c r="D72" s="324" t="s">
        <v>22</v>
      </c>
      <c r="E72" t="s">
        <v>6811</v>
      </c>
      <c r="F72" t="s">
        <v>6812</v>
      </c>
      <c r="G72" s="324">
        <v>7350</v>
      </c>
      <c r="H72" s="542">
        <v>1976</v>
      </c>
      <c r="J72" t="s">
        <v>572</v>
      </c>
      <c r="K72" t="s">
        <v>572</v>
      </c>
      <c r="L72" s="324">
        <v>100</v>
      </c>
      <c r="M72" s="324">
        <v>100</v>
      </c>
    </row>
    <row r="73" spans="1:13" x14ac:dyDescent="0.2">
      <c r="A73" t="s">
        <v>10719</v>
      </c>
      <c r="B73" t="str">
        <f t="shared" si="1"/>
        <v>ABAC_Ground Landscape</v>
      </c>
      <c r="C73" t="s">
        <v>554</v>
      </c>
      <c r="D73" s="324" t="s">
        <v>22</v>
      </c>
      <c r="E73" t="s">
        <v>6816</v>
      </c>
      <c r="F73" t="s">
        <v>6817</v>
      </c>
      <c r="G73" s="324">
        <v>1815</v>
      </c>
      <c r="H73" s="542">
        <v>2008</v>
      </c>
      <c r="J73" t="s">
        <v>572</v>
      </c>
      <c r="K73" t="s">
        <v>572</v>
      </c>
      <c r="L73" s="324">
        <v>100</v>
      </c>
      <c r="M73" s="324">
        <v>100</v>
      </c>
    </row>
    <row r="74" spans="1:13" x14ac:dyDescent="0.2">
      <c r="A74" t="s">
        <v>10720</v>
      </c>
      <c r="B74" t="str">
        <f t="shared" si="1"/>
        <v>ABAC_Maintenance Building/Rr Shop</v>
      </c>
      <c r="C74" t="s">
        <v>554</v>
      </c>
      <c r="D74" s="324" t="s">
        <v>22</v>
      </c>
      <c r="E74" t="s">
        <v>6818</v>
      </c>
      <c r="F74" t="s">
        <v>6819</v>
      </c>
      <c r="G74" s="324">
        <v>4000</v>
      </c>
      <c r="H74" s="542">
        <v>2000</v>
      </c>
      <c r="J74" t="s">
        <v>572</v>
      </c>
      <c r="K74" t="s">
        <v>572</v>
      </c>
      <c r="L74" s="324">
        <v>100</v>
      </c>
      <c r="M74" s="324">
        <v>100</v>
      </c>
    </row>
    <row r="75" spans="1:13" x14ac:dyDescent="0.2">
      <c r="A75" t="s">
        <v>10801</v>
      </c>
      <c r="B75" t="str">
        <f t="shared" si="1"/>
        <v>ABAC_Maintenance Storage/Franklin</v>
      </c>
      <c r="C75" t="s">
        <v>554</v>
      </c>
      <c r="D75" s="324" t="s">
        <v>22</v>
      </c>
      <c r="E75" t="s">
        <v>6946</v>
      </c>
      <c r="F75" t="s">
        <v>6947</v>
      </c>
      <c r="G75" s="324">
        <v>1815</v>
      </c>
      <c r="H75" s="542">
        <v>2007</v>
      </c>
      <c r="J75" t="s">
        <v>572</v>
      </c>
      <c r="K75" t="s">
        <v>572</v>
      </c>
      <c r="L75" s="324">
        <v>100</v>
      </c>
      <c r="M75" s="324">
        <v>100</v>
      </c>
    </row>
    <row r="76" spans="1:13" x14ac:dyDescent="0.2">
      <c r="A76" t="s">
        <v>10708</v>
      </c>
      <c r="B76" t="str">
        <f t="shared" si="1"/>
        <v>ABAC_Opry Area Picnic/Serv Shelters</v>
      </c>
      <c r="C76" t="s">
        <v>554</v>
      </c>
      <c r="D76" s="324" t="s">
        <v>22</v>
      </c>
      <c r="E76" t="s">
        <v>6799</v>
      </c>
      <c r="F76" t="s">
        <v>6800</v>
      </c>
      <c r="G76" s="324">
        <v>819</v>
      </c>
      <c r="H76" s="542">
        <v>1975</v>
      </c>
      <c r="J76" t="s">
        <v>572</v>
      </c>
      <c r="K76" t="s">
        <v>572</v>
      </c>
      <c r="L76" s="324">
        <v>100</v>
      </c>
      <c r="M76" s="324">
        <v>100</v>
      </c>
    </row>
    <row r="77" spans="1:13" x14ac:dyDescent="0.2">
      <c r="A77" t="s">
        <v>10701</v>
      </c>
      <c r="B77" t="str">
        <f t="shared" si="1"/>
        <v>ABAC_Opry Area Restroom</v>
      </c>
      <c r="C77" t="s">
        <v>554</v>
      </c>
      <c r="D77" s="324" t="s">
        <v>22</v>
      </c>
      <c r="E77" t="s">
        <v>6785</v>
      </c>
      <c r="F77" t="s">
        <v>6786</v>
      </c>
      <c r="G77" s="324">
        <v>1300</v>
      </c>
      <c r="H77" s="542">
        <v>1993</v>
      </c>
      <c r="J77" t="s">
        <v>572</v>
      </c>
      <c r="K77" t="s">
        <v>572</v>
      </c>
      <c r="L77" s="324">
        <v>100</v>
      </c>
      <c r="M77" s="324">
        <v>100</v>
      </c>
    </row>
    <row r="78" spans="1:13" x14ac:dyDescent="0.2">
      <c r="A78" t="s">
        <v>10765</v>
      </c>
      <c r="B78" t="str">
        <f t="shared" si="1"/>
        <v>ABAC_Opry Shelter</v>
      </c>
      <c r="C78" t="s">
        <v>554</v>
      </c>
      <c r="D78" s="324" t="s">
        <v>22</v>
      </c>
      <c r="E78" t="s">
        <v>6890</v>
      </c>
      <c r="F78" t="s">
        <v>6891</v>
      </c>
      <c r="G78" s="324">
        <v>6200</v>
      </c>
      <c r="H78" s="542">
        <v>1985</v>
      </c>
      <c r="J78" t="s">
        <v>572</v>
      </c>
      <c r="K78" t="s">
        <v>572</v>
      </c>
      <c r="L78" s="324">
        <v>100</v>
      </c>
      <c r="M78" s="324">
        <v>100</v>
      </c>
    </row>
    <row r="79" spans="1:13" x14ac:dyDescent="0.2">
      <c r="A79" t="s">
        <v>10739</v>
      </c>
      <c r="B79" t="str">
        <f t="shared" si="1"/>
        <v>ABAC_Security/Old Concessions</v>
      </c>
      <c r="C79" t="s">
        <v>554</v>
      </c>
      <c r="D79" s="324" t="s">
        <v>22</v>
      </c>
      <c r="E79" t="s">
        <v>6851</v>
      </c>
      <c r="F79" t="s">
        <v>6852</v>
      </c>
      <c r="G79" s="324">
        <v>400</v>
      </c>
      <c r="H79" s="542">
        <v>1975</v>
      </c>
      <c r="J79" t="s">
        <v>572</v>
      </c>
      <c r="K79" t="s">
        <v>572</v>
      </c>
      <c r="L79" s="324">
        <v>100</v>
      </c>
      <c r="M79" s="324">
        <v>100</v>
      </c>
    </row>
    <row r="80" spans="1:13" x14ac:dyDescent="0.2">
      <c r="A80" t="s">
        <v>10754</v>
      </c>
      <c r="B80" t="str">
        <f t="shared" si="1"/>
        <v>ABAC_Blacksmith Shop</v>
      </c>
      <c r="C80" t="s">
        <v>554</v>
      </c>
      <c r="D80" s="324" t="s">
        <v>22</v>
      </c>
      <c r="E80" t="s">
        <v>6873</v>
      </c>
      <c r="F80" t="s">
        <v>6874</v>
      </c>
      <c r="G80" s="324">
        <v>474</v>
      </c>
      <c r="H80" s="542">
        <v>1977</v>
      </c>
      <c r="J80" t="s">
        <v>572</v>
      </c>
      <c r="K80" t="s">
        <v>572</v>
      </c>
      <c r="L80" s="324">
        <v>100</v>
      </c>
      <c r="M80" s="324">
        <v>100</v>
      </c>
    </row>
    <row r="81" spans="1:13" x14ac:dyDescent="0.2">
      <c r="A81" t="s">
        <v>10737</v>
      </c>
      <c r="B81" t="str">
        <f t="shared" si="1"/>
        <v>ABAC_Church</v>
      </c>
      <c r="C81" t="s">
        <v>554</v>
      </c>
      <c r="D81" s="324" t="s">
        <v>22</v>
      </c>
      <c r="E81" t="s">
        <v>6848</v>
      </c>
      <c r="F81" t="s">
        <v>6849</v>
      </c>
      <c r="G81" s="324">
        <v>1036</v>
      </c>
      <c r="H81" s="542">
        <v>1890</v>
      </c>
      <c r="J81" t="s">
        <v>572</v>
      </c>
      <c r="K81" t="s">
        <v>572</v>
      </c>
      <c r="L81" s="324">
        <v>100</v>
      </c>
      <c r="M81" s="324">
        <v>100</v>
      </c>
    </row>
    <row r="82" spans="1:13" x14ac:dyDescent="0.2">
      <c r="A82" t="s">
        <v>10742</v>
      </c>
      <c r="B82" t="str">
        <f t="shared" si="1"/>
        <v>ABAC_Clark Barn</v>
      </c>
      <c r="C82" t="s">
        <v>554</v>
      </c>
      <c r="D82" s="324" t="s">
        <v>22</v>
      </c>
      <c r="E82" t="s">
        <v>6855</v>
      </c>
      <c r="F82" t="s">
        <v>6856</v>
      </c>
      <c r="G82" s="324">
        <v>1056</v>
      </c>
      <c r="H82" s="542">
        <v>1870</v>
      </c>
      <c r="J82" t="s">
        <v>572</v>
      </c>
      <c r="K82" t="s">
        <v>572</v>
      </c>
      <c r="L82" s="324">
        <v>100</v>
      </c>
      <c r="M82" s="324">
        <v>100</v>
      </c>
    </row>
    <row r="83" spans="1:13" x14ac:dyDescent="0.2">
      <c r="A83" t="s">
        <v>10713</v>
      </c>
      <c r="B83" t="str">
        <f t="shared" si="1"/>
        <v>ABAC_Clark Farmhouse</v>
      </c>
      <c r="C83" t="s">
        <v>554</v>
      </c>
      <c r="D83" s="324" t="s">
        <v>22</v>
      </c>
      <c r="E83" t="s">
        <v>6805</v>
      </c>
      <c r="F83" t="s">
        <v>6806</v>
      </c>
      <c r="G83" s="324">
        <v>889</v>
      </c>
      <c r="H83" s="542">
        <v>1870</v>
      </c>
      <c r="J83" t="s">
        <v>572</v>
      </c>
      <c r="K83" t="s">
        <v>572</v>
      </c>
      <c r="L83" s="324">
        <v>100</v>
      </c>
      <c r="M83" s="324">
        <v>100</v>
      </c>
    </row>
    <row r="84" spans="1:13" x14ac:dyDescent="0.2">
      <c r="A84" t="s">
        <v>10693</v>
      </c>
      <c r="B84" t="str">
        <f t="shared" si="1"/>
        <v>ABAC_Clark Smokehouse</v>
      </c>
      <c r="C84" t="s">
        <v>554</v>
      </c>
      <c r="D84" s="324" t="s">
        <v>22</v>
      </c>
      <c r="E84" t="s">
        <v>6774</v>
      </c>
      <c r="F84" t="s">
        <v>6775</v>
      </c>
      <c r="G84" s="324">
        <v>99</v>
      </c>
      <c r="H84" s="542">
        <v>1870</v>
      </c>
      <c r="J84" t="s">
        <v>572</v>
      </c>
      <c r="K84" t="s">
        <v>572</v>
      </c>
      <c r="L84" s="324">
        <v>100</v>
      </c>
      <c r="M84" s="324">
        <v>100</v>
      </c>
    </row>
    <row r="85" spans="1:13" x14ac:dyDescent="0.2">
      <c r="A85" t="s">
        <v>10749</v>
      </c>
      <c r="B85" t="str">
        <f t="shared" si="1"/>
        <v>ABAC_Clyatt Cabin</v>
      </c>
      <c r="C85" t="s">
        <v>554</v>
      </c>
      <c r="D85" s="324" t="s">
        <v>22</v>
      </c>
      <c r="E85" t="s">
        <v>6864</v>
      </c>
      <c r="F85" t="s">
        <v>6865</v>
      </c>
      <c r="G85" s="324">
        <v>900</v>
      </c>
      <c r="H85" s="542">
        <v>1850</v>
      </c>
      <c r="J85" t="s">
        <v>572</v>
      </c>
      <c r="K85" t="s">
        <v>572</v>
      </c>
      <c r="L85" s="324">
        <v>100</v>
      </c>
      <c r="M85" s="324">
        <v>100</v>
      </c>
    </row>
    <row r="86" spans="1:13" x14ac:dyDescent="0.2">
      <c r="A86" t="s">
        <v>10728</v>
      </c>
      <c r="B86" t="str">
        <f t="shared" si="1"/>
        <v>ABAC_Coopers Shed</v>
      </c>
      <c r="C86" t="s">
        <v>554</v>
      </c>
      <c r="D86" s="324" t="s">
        <v>22</v>
      </c>
      <c r="E86" t="s">
        <v>6832</v>
      </c>
      <c r="F86" t="s">
        <v>6833</v>
      </c>
      <c r="G86" s="324">
        <v>250</v>
      </c>
      <c r="H86" s="542">
        <v>1982</v>
      </c>
      <c r="J86" t="s">
        <v>572</v>
      </c>
      <c r="K86" t="s">
        <v>572</v>
      </c>
      <c r="L86" s="324">
        <v>100</v>
      </c>
      <c r="M86" s="324">
        <v>100</v>
      </c>
    </row>
    <row r="87" spans="1:13" x14ac:dyDescent="0.2">
      <c r="A87" t="s">
        <v>10772</v>
      </c>
      <c r="B87" t="str">
        <f t="shared" si="1"/>
        <v>ABAC_Corn Crib</v>
      </c>
      <c r="C87" t="s">
        <v>554</v>
      </c>
      <c r="D87" s="324" t="s">
        <v>22</v>
      </c>
      <c r="E87" t="s">
        <v>6904</v>
      </c>
      <c r="F87" t="s">
        <v>6905</v>
      </c>
      <c r="G87" s="324">
        <v>120</v>
      </c>
      <c r="H87" s="542">
        <v>1900</v>
      </c>
      <c r="J87" t="s">
        <v>572</v>
      </c>
      <c r="K87" t="s">
        <v>572</v>
      </c>
      <c r="L87" s="324">
        <v>100</v>
      </c>
      <c r="M87" s="324">
        <v>100</v>
      </c>
    </row>
    <row r="88" spans="1:13" x14ac:dyDescent="0.2">
      <c r="A88" t="s">
        <v>10788</v>
      </c>
      <c r="B88" t="str">
        <f t="shared" si="1"/>
        <v>ABAC_Cotton Gin</v>
      </c>
      <c r="C88" t="s">
        <v>554</v>
      </c>
      <c r="D88" s="324" t="s">
        <v>22</v>
      </c>
      <c r="E88" t="s">
        <v>6925</v>
      </c>
      <c r="F88" t="s">
        <v>6926</v>
      </c>
      <c r="G88" s="324">
        <v>2237</v>
      </c>
      <c r="H88" s="542">
        <v>1976</v>
      </c>
      <c r="J88" t="s">
        <v>572</v>
      </c>
      <c r="K88" t="s">
        <v>572</v>
      </c>
      <c r="L88" s="324">
        <v>100</v>
      </c>
      <c r="M88" s="324">
        <v>100</v>
      </c>
    </row>
    <row r="89" spans="1:13" x14ac:dyDescent="0.2">
      <c r="A89" t="s">
        <v>10733</v>
      </c>
      <c r="B89" t="str">
        <f t="shared" si="1"/>
        <v>ABAC_Knight Cabin</v>
      </c>
      <c r="C89" t="s">
        <v>554</v>
      </c>
      <c r="D89" s="324" t="s">
        <v>22</v>
      </c>
      <c r="E89" t="s">
        <v>6840</v>
      </c>
      <c r="F89" t="s">
        <v>6841</v>
      </c>
      <c r="G89" s="324">
        <v>500</v>
      </c>
      <c r="H89" s="542">
        <v>2008</v>
      </c>
      <c r="J89" t="s">
        <v>572</v>
      </c>
      <c r="K89" t="s">
        <v>572</v>
      </c>
      <c r="L89" s="324">
        <v>100</v>
      </c>
      <c r="M89" s="324">
        <v>100</v>
      </c>
    </row>
    <row r="90" spans="1:13" x14ac:dyDescent="0.2">
      <c r="A90" t="s">
        <v>10688</v>
      </c>
      <c r="B90" t="str">
        <f t="shared" si="1"/>
        <v>ABAC_Doctors Office</v>
      </c>
      <c r="C90" t="s">
        <v>554</v>
      </c>
      <c r="D90" s="324" t="s">
        <v>22</v>
      </c>
      <c r="E90" t="s">
        <v>6765</v>
      </c>
      <c r="F90" t="s">
        <v>6766</v>
      </c>
      <c r="G90" s="324">
        <v>476</v>
      </c>
      <c r="H90" s="542">
        <v>1850</v>
      </c>
      <c r="J90" t="s">
        <v>572</v>
      </c>
      <c r="K90" t="s">
        <v>572</v>
      </c>
      <c r="L90" s="324">
        <v>100</v>
      </c>
      <c r="M90" s="324">
        <v>100</v>
      </c>
    </row>
    <row r="91" spans="1:13" x14ac:dyDescent="0.2">
      <c r="A91" t="s">
        <v>10689</v>
      </c>
      <c r="B91" t="str">
        <f t="shared" si="1"/>
        <v>ABAC_Drug Store/Feed Store/Mercanti</v>
      </c>
      <c r="C91" t="s">
        <v>554</v>
      </c>
      <c r="D91" s="324" t="s">
        <v>22</v>
      </c>
      <c r="E91" t="s">
        <v>6767</v>
      </c>
      <c r="F91" t="s">
        <v>6768</v>
      </c>
      <c r="G91" s="324">
        <v>5760</v>
      </c>
      <c r="H91" s="542">
        <v>1985</v>
      </c>
      <c r="J91" t="s">
        <v>572</v>
      </c>
      <c r="K91" t="s">
        <v>572</v>
      </c>
      <c r="L91" s="324">
        <v>0</v>
      </c>
      <c r="M91" s="324">
        <v>0</v>
      </c>
    </row>
    <row r="92" spans="1:13" x14ac:dyDescent="0.2">
      <c r="A92" t="s">
        <v>10731</v>
      </c>
      <c r="B92" t="str">
        <f t="shared" si="1"/>
        <v>ABAC_Gibbs Buggy Shed</v>
      </c>
      <c r="C92" t="s">
        <v>554</v>
      </c>
      <c r="D92" s="324" t="s">
        <v>22</v>
      </c>
      <c r="E92" t="s">
        <v>6837</v>
      </c>
      <c r="F92" t="s">
        <v>6838</v>
      </c>
      <c r="G92" s="324">
        <v>358</v>
      </c>
      <c r="H92" s="542">
        <v>1976</v>
      </c>
      <c r="J92" t="s">
        <v>572</v>
      </c>
      <c r="K92" t="s">
        <v>572</v>
      </c>
      <c r="L92" s="324">
        <v>100</v>
      </c>
      <c r="M92" s="324">
        <v>100</v>
      </c>
    </row>
    <row r="93" spans="1:13" x14ac:dyDescent="0.2">
      <c r="A93" t="s">
        <v>10747</v>
      </c>
      <c r="B93" t="str">
        <f t="shared" si="1"/>
        <v>ABAC_Gibbs Syrup Shed</v>
      </c>
      <c r="C93" t="s">
        <v>554</v>
      </c>
      <c r="D93" s="324" t="s">
        <v>22</v>
      </c>
      <c r="E93" t="s">
        <v>6861</v>
      </c>
      <c r="F93" t="s">
        <v>6862</v>
      </c>
      <c r="G93" s="324">
        <v>336</v>
      </c>
      <c r="H93" s="542">
        <v>1977</v>
      </c>
      <c r="J93" t="s">
        <v>572</v>
      </c>
      <c r="K93" t="s">
        <v>572</v>
      </c>
      <c r="L93" s="324">
        <v>100</v>
      </c>
      <c r="M93" s="324">
        <v>100</v>
      </c>
    </row>
    <row r="94" spans="1:13" x14ac:dyDescent="0.2">
      <c r="A94" t="s">
        <v>10752</v>
      </c>
      <c r="B94" t="str">
        <f t="shared" si="1"/>
        <v>ABAC_Grist Mill</v>
      </c>
      <c r="C94" t="s">
        <v>554</v>
      </c>
      <c r="D94" s="324" t="s">
        <v>22</v>
      </c>
      <c r="E94" t="s">
        <v>6869</v>
      </c>
      <c r="F94" t="s">
        <v>6870</v>
      </c>
      <c r="G94" s="324">
        <v>690</v>
      </c>
      <c r="H94" s="542">
        <v>1880</v>
      </c>
      <c r="J94" t="s">
        <v>572</v>
      </c>
      <c r="K94" t="s">
        <v>572</v>
      </c>
      <c r="L94" s="324">
        <v>100</v>
      </c>
      <c r="M94" s="324">
        <v>100</v>
      </c>
    </row>
    <row r="95" spans="1:13" x14ac:dyDescent="0.2">
      <c r="A95" t="s">
        <v>10753</v>
      </c>
      <c r="B95" t="str">
        <f t="shared" si="1"/>
        <v>ABAC_Langdale Nature Center</v>
      </c>
      <c r="C95" t="s">
        <v>554</v>
      </c>
      <c r="D95" s="324" t="s">
        <v>22</v>
      </c>
      <c r="E95" t="s">
        <v>6871</v>
      </c>
      <c r="F95" t="s">
        <v>6872</v>
      </c>
      <c r="G95" s="324">
        <v>330</v>
      </c>
      <c r="H95" s="542">
        <v>2002</v>
      </c>
      <c r="J95" t="s">
        <v>572</v>
      </c>
      <c r="K95" t="s">
        <v>572</v>
      </c>
      <c r="L95" s="324">
        <v>100</v>
      </c>
      <c r="M95" s="324">
        <v>100</v>
      </c>
    </row>
    <row r="96" spans="1:13" x14ac:dyDescent="0.2">
      <c r="A96" t="s">
        <v>10743</v>
      </c>
      <c r="B96" t="str">
        <f t="shared" si="1"/>
        <v>ABAC_Masonic Lodge</v>
      </c>
      <c r="C96" t="s">
        <v>554</v>
      </c>
      <c r="D96" s="324" t="s">
        <v>22</v>
      </c>
      <c r="E96" t="s">
        <v>6857</v>
      </c>
      <c r="F96" t="s">
        <v>6388</v>
      </c>
      <c r="G96" s="324">
        <v>1680</v>
      </c>
      <c r="H96" s="542">
        <v>1909</v>
      </c>
      <c r="J96" t="s">
        <v>572</v>
      </c>
      <c r="K96" t="s">
        <v>572</v>
      </c>
      <c r="L96" s="324">
        <v>100</v>
      </c>
      <c r="M96" s="324">
        <v>100</v>
      </c>
    </row>
    <row r="97" spans="1:13" x14ac:dyDescent="0.2">
      <c r="A97" t="s">
        <v>10697</v>
      </c>
      <c r="B97" t="str">
        <f t="shared" si="1"/>
        <v>ABAC_Cravey House</v>
      </c>
      <c r="C97" t="s">
        <v>554</v>
      </c>
      <c r="D97" s="324" t="s">
        <v>22</v>
      </c>
      <c r="E97" t="s">
        <v>6780</v>
      </c>
      <c r="F97" t="s">
        <v>6781</v>
      </c>
      <c r="G97" s="324">
        <v>1300</v>
      </c>
      <c r="H97" s="542">
        <v>1870</v>
      </c>
      <c r="J97" t="s">
        <v>572</v>
      </c>
      <c r="K97" t="s">
        <v>572</v>
      </c>
      <c r="L97" s="324">
        <v>100</v>
      </c>
      <c r="M97" s="324">
        <v>100</v>
      </c>
    </row>
    <row r="98" spans="1:13" x14ac:dyDescent="0.2">
      <c r="A98" t="s">
        <v>10715</v>
      </c>
      <c r="B98" t="str">
        <f t="shared" si="1"/>
        <v>ABAC_Simon's/James' Cabin</v>
      </c>
      <c r="C98" t="s">
        <v>554</v>
      </c>
      <c r="D98" s="324" t="s">
        <v>22</v>
      </c>
      <c r="E98" t="s">
        <v>6809</v>
      </c>
      <c r="F98" t="s">
        <v>6810</v>
      </c>
      <c r="G98" s="324">
        <v>1776</v>
      </c>
      <c r="H98" s="542">
        <v>1890</v>
      </c>
      <c r="J98" t="s">
        <v>572</v>
      </c>
      <c r="K98" t="s">
        <v>572</v>
      </c>
      <c r="L98" s="324">
        <v>100</v>
      </c>
      <c r="M98" s="324">
        <v>100</v>
      </c>
    </row>
    <row r="99" spans="1:13" x14ac:dyDescent="0.2">
      <c r="A99" t="s">
        <v>10766</v>
      </c>
      <c r="B99" t="str">
        <f t="shared" si="1"/>
        <v>ABAC_Powell Commissary</v>
      </c>
      <c r="C99" t="s">
        <v>554</v>
      </c>
      <c r="D99" s="324" t="s">
        <v>22</v>
      </c>
      <c r="E99" t="s">
        <v>6892</v>
      </c>
      <c r="F99" t="s">
        <v>6893</v>
      </c>
      <c r="G99" s="324">
        <v>544</v>
      </c>
      <c r="H99" s="542">
        <v>1850</v>
      </c>
      <c r="J99" t="s">
        <v>572</v>
      </c>
      <c r="K99" t="s">
        <v>572</v>
      </c>
      <c r="L99" s="324">
        <v>100</v>
      </c>
      <c r="M99" s="324">
        <v>100</v>
      </c>
    </row>
    <row r="100" spans="1:13" x14ac:dyDescent="0.2">
      <c r="A100" t="s">
        <v>10797</v>
      </c>
      <c r="B100" t="str">
        <f t="shared" si="1"/>
        <v>ABAC_Preachers Cabin</v>
      </c>
      <c r="C100" t="s">
        <v>554</v>
      </c>
      <c r="D100" s="324" t="s">
        <v>22</v>
      </c>
      <c r="E100" t="s">
        <v>6939</v>
      </c>
      <c r="F100" t="s">
        <v>6940</v>
      </c>
      <c r="G100" s="324">
        <v>486</v>
      </c>
      <c r="H100" s="542">
        <v>1890</v>
      </c>
      <c r="J100" t="s">
        <v>572</v>
      </c>
      <c r="K100" t="s">
        <v>572</v>
      </c>
      <c r="L100" s="324">
        <v>100</v>
      </c>
      <c r="M100" s="324">
        <v>100</v>
      </c>
    </row>
    <row r="101" spans="1:13" x14ac:dyDescent="0.2">
      <c r="A101" t="s">
        <v>10714</v>
      </c>
      <c r="B101" t="str">
        <f t="shared" si="1"/>
        <v>ABAC_Print Shop</v>
      </c>
      <c r="C101" t="s">
        <v>554</v>
      </c>
      <c r="D101" s="324" t="s">
        <v>22</v>
      </c>
      <c r="E101" t="s">
        <v>6807</v>
      </c>
      <c r="F101" t="s">
        <v>6808</v>
      </c>
      <c r="G101" s="324">
        <v>1930</v>
      </c>
      <c r="H101" s="542">
        <v>1880</v>
      </c>
      <c r="J101" t="s">
        <v>572</v>
      </c>
      <c r="K101" t="s">
        <v>572</v>
      </c>
      <c r="L101" s="324">
        <v>100</v>
      </c>
      <c r="M101" s="324">
        <v>100</v>
      </c>
    </row>
    <row r="102" spans="1:13" x14ac:dyDescent="0.2">
      <c r="A102" t="s">
        <v>10703</v>
      </c>
      <c r="B102" t="str">
        <f t="shared" si="1"/>
        <v>ABAC_Progressive Barn</v>
      </c>
      <c r="C102" t="s">
        <v>554</v>
      </c>
      <c r="D102" s="324" t="s">
        <v>22</v>
      </c>
      <c r="E102" t="s">
        <v>6789</v>
      </c>
      <c r="F102" t="s">
        <v>6790</v>
      </c>
      <c r="G102" s="324">
        <v>1008</v>
      </c>
      <c r="H102" s="542">
        <v>1890</v>
      </c>
      <c r="J102" t="s">
        <v>572</v>
      </c>
      <c r="K102" t="s">
        <v>572</v>
      </c>
      <c r="L102" s="324">
        <v>100</v>
      </c>
      <c r="M102" s="324">
        <v>100</v>
      </c>
    </row>
    <row r="103" spans="1:13" x14ac:dyDescent="0.2">
      <c r="A103" t="s">
        <v>10780</v>
      </c>
      <c r="B103" t="str">
        <f t="shared" si="1"/>
        <v>ABAC_Progressive Cottonseed House</v>
      </c>
      <c r="C103" t="s">
        <v>554</v>
      </c>
      <c r="D103" s="324" t="s">
        <v>22</v>
      </c>
      <c r="E103" t="s">
        <v>6914</v>
      </c>
      <c r="F103" t="s">
        <v>6915</v>
      </c>
      <c r="G103" s="324">
        <v>864</v>
      </c>
      <c r="H103" s="542">
        <v>1890</v>
      </c>
      <c r="J103" t="s">
        <v>572</v>
      </c>
      <c r="K103" t="s">
        <v>572</v>
      </c>
      <c r="L103" s="324">
        <v>100</v>
      </c>
      <c r="M103" s="324">
        <v>100</v>
      </c>
    </row>
    <row r="104" spans="1:13" x14ac:dyDescent="0.2">
      <c r="A104" t="s">
        <v>10789</v>
      </c>
      <c r="B104" t="str">
        <f t="shared" si="1"/>
        <v>ABAC_Progressive Farmhouse/Gibbs</v>
      </c>
      <c r="C104" t="s">
        <v>554</v>
      </c>
      <c r="D104" s="324" t="s">
        <v>22</v>
      </c>
      <c r="E104" t="s">
        <v>6927</v>
      </c>
      <c r="F104" t="s">
        <v>6928</v>
      </c>
      <c r="G104" s="324">
        <v>1700</v>
      </c>
      <c r="H104" s="542">
        <v>1890</v>
      </c>
      <c r="J104" t="s">
        <v>572</v>
      </c>
      <c r="K104" t="s">
        <v>572</v>
      </c>
      <c r="L104" s="324">
        <v>100</v>
      </c>
      <c r="M104" s="324">
        <v>100</v>
      </c>
    </row>
    <row r="105" spans="1:13" x14ac:dyDescent="0.2">
      <c r="A105" t="s">
        <v>10755</v>
      </c>
      <c r="B105" t="str">
        <f t="shared" si="1"/>
        <v>ABAC_Progressive Smokehouse</v>
      </c>
      <c r="C105" t="s">
        <v>554</v>
      </c>
      <c r="D105" s="324" t="s">
        <v>22</v>
      </c>
      <c r="E105" t="s">
        <v>6875</v>
      </c>
      <c r="F105" t="s">
        <v>6876</v>
      </c>
      <c r="G105" s="324">
        <v>80</v>
      </c>
      <c r="H105" s="542">
        <v>1890</v>
      </c>
      <c r="J105" t="s">
        <v>572</v>
      </c>
      <c r="K105" t="s">
        <v>572</v>
      </c>
      <c r="L105" s="324">
        <v>100</v>
      </c>
      <c r="M105" s="324">
        <v>100</v>
      </c>
    </row>
    <row r="106" spans="1:13" x14ac:dyDescent="0.2">
      <c r="A106" t="s">
        <v>10757</v>
      </c>
      <c r="B106" t="str">
        <f t="shared" si="1"/>
        <v>ABAC_Progressive Storehouse</v>
      </c>
      <c r="C106" t="s">
        <v>554</v>
      </c>
      <c r="D106" s="324" t="s">
        <v>22</v>
      </c>
      <c r="E106" t="s">
        <v>6879</v>
      </c>
      <c r="F106" t="s">
        <v>6880</v>
      </c>
      <c r="G106" s="324">
        <v>88</v>
      </c>
      <c r="H106" s="542">
        <v>1890</v>
      </c>
      <c r="J106" t="s">
        <v>572</v>
      </c>
      <c r="K106" t="s">
        <v>572</v>
      </c>
      <c r="L106" s="324">
        <v>100</v>
      </c>
      <c r="M106" s="324">
        <v>100</v>
      </c>
    </row>
    <row r="107" spans="1:13" x14ac:dyDescent="0.2">
      <c r="A107" t="s">
        <v>10791</v>
      </c>
      <c r="B107" t="str">
        <f t="shared" si="1"/>
        <v>ABAC_Railroad Depot</v>
      </c>
      <c r="C107" t="s">
        <v>554</v>
      </c>
      <c r="D107" s="324" t="s">
        <v>22</v>
      </c>
      <c r="E107" t="s">
        <v>6931</v>
      </c>
      <c r="F107" t="s">
        <v>6932</v>
      </c>
      <c r="G107" s="324">
        <v>1298</v>
      </c>
      <c r="H107" s="542">
        <v>1905</v>
      </c>
      <c r="J107" t="s">
        <v>572</v>
      </c>
      <c r="K107" t="s">
        <v>572</v>
      </c>
      <c r="L107" s="324">
        <v>100</v>
      </c>
      <c r="M107" s="324">
        <v>100</v>
      </c>
    </row>
    <row r="108" spans="1:13" x14ac:dyDescent="0.2">
      <c r="A108" t="s">
        <v>10774</v>
      </c>
      <c r="B108" t="str">
        <f t="shared" si="1"/>
        <v>ABAC_Railroad Docks</v>
      </c>
      <c r="C108" t="s">
        <v>554</v>
      </c>
      <c r="D108" s="324" t="s">
        <v>22</v>
      </c>
      <c r="E108" t="s">
        <v>6907</v>
      </c>
      <c r="F108" t="s">
        <v>6908</v>
      </c>
      <c r="G108" s="324">
        <v>960</v>
      </c>
      <c r="H108" s="542">
        <v>2000</v>
      </c>
      <c r="J108" t="s">
        <v>572</v>
      </c>
      <c r="K108" t="s">
        <v>572</v>
      </c>
      <c r="L108" s="324">
        <v>100</v>
      </c>
      <c r="M108" s="324">
        <v>100</v>
      </c>
    </row>
    <row r="109" spans="1:13" x14ac:dyDescent="0.2">
      <c r="A109" t="s">
        <v>10769</v>
      </c>
      <c r="B109" t="str">
        <f t="shared" si="1"/>
        <v>ABAC_Sawmill</v>
      </c>
      <c r="C109" t="s">
        <v>554</v>
      </c>
      <c r="D109" s="324" t="s">
        <v>22</v>
      </c>
      <c r="E109" t="s">
        <v>6898</v>
      </c>
      <c r="F109" t="s">
        <v>6899</v>
      </c>
      <c r="G109" s="324">
        <v>1400</v>
      </c>
      <c r="H109" s="542">
        <v>1979</v>
      </c>
      <c r="J109" t="s">
        <v>572</v>
      </c>
      <c r="K109" t="s">
        <v>572</v>
      </c>
      <c r="L109" s="324">
        <v>100</v>
      </c>
      <c r="M109" s="324">
        <v>100</v>
      </c>
    </row>
    <row r="110" spans="1:13" x14ac:dyDescent="0.2">
      <c r="A110" t="s">
        <v>10756</v>
      </c>
      <c r="B110" t="str">
        <f t="shared" si="1"/>
        <v>ABAC_School House</v>
      </c>
      <c r="C110" t="s">
        <v>554</v>
      </c>
      <c r="D110" s="324" t="s">
        <v>22</v>
      </c>
      <c r="E110" t="s">
        <v>6877</v>
      </c>
      <c r="F110" t="s">
        <v>6878</v>
      </c>
      <c r="G110" s="324">
        <v>814</v>
      </c>
      <c r="H110" s="542">
        <v>1890</v>
      </c>
      <c r="J110" t="s">
        <v>572</v>
      </c>
      <c r="K110" t="s">
        <v>572</v>
      </c>
      <c r="L110" s="324">
        <v>100</v>
      </c>
      <c r="M110" s="324">
        <v>100</v>
      </c>
    </row>
    <row r="111" spans="1:13" x14ac:dyDescent="0.2">
      <c r="A111" t="s">
        <v>10725</v>
      </c>
      <c r="B111" t="str">
        <f t="shared" si="1"/>
        <v>ABAC_Shepherd Peanut Museum</v>
      </c>
      <c r="C111" t="s">
        <v>554</v>
      </c>
      <c r="D111" s="324" t="s">
        <v>22</v>
      </c>
      <c r="E111" t="s">
        <v>6827</v>
      </c>
      <c r="F111" t="s">
        <v>6828</v>
      </c>
      <c r="G111" s="324">
        <v>6361</v>
      </c>
      <c r="H111" s="542">
        <v>1996</v>
      </c>
      <c r="J111" t="s">
        <v>572</v>
      </c>
      <c r="K111" t="s">
        <v>572</v>
      </c>
      <c r="L111" s="324">
        <v>100</v>
      </c>
      <c r="M111" s="324">
        <v>100</v>
      </c>
    </row>
    <row r="112" spans="1:13" x14ac:dyDescent="0.2">
      <c r="A112" t="s">
        <v>10798</v>
      </c>
      <c r="B112" t="str">
        <f t="shared" si="1"/>
        <v>ABAC_Tift House</v>
      </c>
      <c r="C112" t="s">
        <v>554</v>
      </c>
      <c r="D112" s="324" t="s">
        <v>22</v>
      </c>
      <c r="E112" t="s">
        <v>6941</v>
      </c>
      <c r="F112" t="s">
        <v>6942</v>
      </c>
      <c r="G112" s="324">
        <v>4070</v>
      </c>
      <c r="H112" s="542">
        <v>1887</v>
      </c>
      <c r="J112" t="s">
        <v>572</v>
      </c>
      <c r="K112" t="s">
        <v>572</v>
      </c>
      <c r="L112" s="324">
        <v>100</v>
      </c>
      <c r="M112" s="324">
        <v>100</v>
      </c>
    </row>
    <row r="113" spans="1:13" x14ac:dyDescent="0.2">
      <c r="A113" t="s">
        <v>10792</v>
      </c>
      <c r="B113" t="str">
        <f t="shared" si="1"/>
        <v>ABAC_Turpentine Still</v>
      </c>
      <c r="C113" t="s">
        <v>554</v>
      </c>
      <c r="D113" s="324" t="s">
        <v>22</v>
      </c>
      <c r="E113" t="s">
        <v>6933</v>
      </c>
      <c r="F113" t="s">
        <v>6934</v>
      </c>
      <c r="G113" s="324">
        <v>830</v>
      </c>
      <c r="H113" s="542">
        <v>1982</v>
      </c>
      <c r="J113" t="s">
        <v>572</v>
      </c>
      <c r="K113" t="s">
        <v>572</v>
      </c>
      <c r="L113" s="324">
        <v>100</v>
      </c>
      <c r="M113" s="324">
        <v>100</v>
      </c>
    </row>
    <row r="114" spans="1:13" x14ac:dyDescent="0.2">
      <c r="A114" t="s">
        <v>10770</v>
      </c>
      <c r="B114" t="str">
        <f t="shared" si="1"/>
        <v>ABAC_Variety Woodworking Shop</v>
      </c>
      <c r="C114" t="s">
        <v>554</v>
      </c>
      <c r="D114" s="324" t="s">
        <v>22</v>
      </c>
      <c r="E114" t="s">
        <v>6900</v>
      </c>
      <c r="F114" t="s">
        <v>6901</v>
      </c>
      <c r="G114" s="324">
        <v>1830</v>
      </c>
      <c r="H114" s="542">
        <v>1985</v>
      </c>
      <c r="J114" t="s">
        <v>572</v>
      </c>
      <c r="K114" t="s">
        <v>572</v>
      </c>
      <c r="L114" s="324">
        <v>100</v>
      </c>
      <c r="M114" s="324">
        <v>100</v>
      </c>
    </row>
    <row r="115" spans="1:13" x14ac:dyDescent="0.2">
      <c r="A115" t="s">
        <v>10734</v>
      </c>
      <c r="B115" t="str">
        <f t="shared" si="1"/>
        <v>ABAC_Wood Storage</v>
      </c>
      <c r="C115" t="s">
        <v>554</v>
      </c>
      <c r="D115" s="324" t="s">
        <v>22</v>
      </c>
      <c r="E115" t="s">
        <v>6842</v>
      </c>
      <c r="F115" t="s">
        <v>6843</v>
      </c>
      <c r="G115" s="324">
        <v>1231</v>
      </c>
      <c r="H115" s="542">
        <v>2007</v>
      </c>
      <c r="J115" t="s">
        <v>572</v>
      </c>
      <c r="K115" t="s">
        <v>572</v>
      </c>
      <c r="L115" s="324">
        <v>100</v>
      </c>
      <c r="M115" s="324">
        <v>100</v>
      </c>
    </row>
    <row r="116" spans="1:13" x14ac:dyDescent="0.2">
      <c r="A116" t="s">
        <v>10781</v>
      </c>
      <c r="B116" t="str">
        <f t="shared" si="1"/>
        <v>ABAC_Progressive Feed Room</v>
      </c>
      <c r="C116" t="s">
        <v>554</v>
      </c>
      <c r="D116" s="324" t="s">
        <v>22</v>
      </c>
      <c r="E116" t="s">
        <v>6916</v>
      </c>
      <c r="F116" t="s">
        <v>6917</v>
      </c>
      <c r="G116" s="324">
        <v>832</v>
      </c>
      <c r="H116" s="542">
        <v>1890</v>
      </c>
      <c r="J116" t="s">
        <v>572</v>
      </c>
      <c r="K116" t="s">
        <v>572</v>
      </c>
      <c r="L116" s="324">
        <v>100</v>
      </c>
      <c r="M116" s="324">
        <v>100</v>
      </c>
    </row>
    <row r="117" spans="1:13" x14ac:dyDescent="0.2">
      <c r="A117" t="s">
        <v>10721</v>
      </c>
      <c r="B117" t="str">
        <f t="shared" si="1"/>
        <v>ABAC_Welcome Center</v>
      </c>
      <c r="C117" t="s">
        <v>554</v>
      </c>
      <c r="D117" s="324" t="s">
        <v>22</v>
      </c>
      <c r="E117" t="s">
        <v>6820</v>
      </c>
      <c r="F117" t="s">
        <v>6821</v>
      </c>
      <c r="G117" s="324">
        <v>6998</v>
      </c>
      <c r="H117" s="542">
        <v>2001</v>
      </c>
      <c r="J117" t="s">
        <v>572</v>
      </c>
      <c r="K117" t="s">
        <v>572</v>
      </c>
      <c r="L117" s="324">
        <v>70</v>
      </c>
      <c r="M117" s="324">
        <v>70</v>
      </c>
    </row>
    <row r="118" spans="1:13" x14ac:dyDescent="0.2">
      <c r="A118" t="s">
        <v>10722</v>
      </c>
      <c r="B118" t="str">
        <f t="shared" si="1"/>
        <v>ABAC_Museum/Administration</v>
      </c>
      <c r="C118" t="s">
        <v>554</v>
      </c>
      <c r="D118" s="324" t="s">
        <v>22</v>
      </c>
      <c r="E118" t="s">
        <v>6822</v>
      </c>
      <c r="F118" t="s">
        <v>6823</v>
      </c>
      <c r="G118" s="324">
        <v>66141</v>
      </c>
      <c r="H118" s="542">
        <v>2005</v>
      </c>
      <c r="J118" t="s">
        <v>572</v>
      </c>
      <c r="K118" t="s">
        <v>572</v>
      </c>
      <c r="L118" s="324">
        <v>95</v>
      </c>
      <c r="M118" s="324">
        <v>95</v>
      </c>
    </row>
    <row r="119" spans="1:13" x14ac:dyDescent="0.2">
      <c r="A119" t="s">
        <v>9451</v>
      </c>
      <c r="B119" t="str">
        <f t="shared" si="1"/>
        <v>ALSU_A</v>
      </c>
      <c r="C119" t="s">
        <v>541</v>
      </c>
      <c r="D119" s="324" t="s">
        <v>18</v>
      </c>
      <c r="E119" t="s">
        <v>4869</v>
      </c>
      <c r="F119" t="s">
        <v>4870</v>
      </c>
      <c r="G119" s="324">
        <v>21265</v>
      </c>
      <c r="H119" s="542">
        <v>1966</v>
      </c>
      <c r="I119" s="542">
        <v>2011</v>
      </c>
      <c r="J119" t="s">
        <v>572</v>
      </c>
      <c r="K119" t="s">
        <v>572</v>
      </c>
      <c r="L119" s="324">
        <v>100</v>
      </c>
      <c r="M119" s="324">
        <v>100</v>
      </c>
    </row>
    <row r="120" spans="1:13" x14ac:dyDescent="0.2">
      <c r="A120" t="s">
        <v>9472</v>
      </c>
      <c r="B120" t="str">
        <f t="shared" si="1"/>
        <v>ALSU_B</v>
      </c>
      <c r="C120" t="s">
        <v>541</v>
      </c>
      <c r="D120" s="324" t="s">
        <v>18</v>
      </c>
      <c r="E120" t="s">
        <v>909</v>
      </c>
      <c r="F120" t="s">
        <v>4900</v>
      </c>
      <c r="G120" s="324">
        <v>33390</v>
      </c>
      <c r="H120" s="542">
        <v>1966</v>
      </c>
      <c r="J120" t="s">
        <v>572</v>
      </c>
      <c r="K120" t="s">
        <v>1054</v>
      </c>
      <c r="L120" s="324">
        <v>100</v>
      </c>
      <c r="M120" s="324">
        <v>100</v>
      </c>
    </row>
    <row r="121" spans="1:13" x14ac:dyDescent="0.2">
      <c r="A121" t="s">
        <v>9465</v>
      </c>
      <c r="B121" t="str">
        <f t="shared" si="1"/>
        <v>ALSU_Student Services</v>
      </c>
      <c r="C121" t="s">
        <v>541</v>
      </c>
      <c r="D121" s="324" t="s">
        <v>18</v>
      </c>
      <c r="E121" t="s">
        <v>629</v>
      </c>
      <c r="F121" t="s">
        <v>750</v>
      </c>
      <c r="G121" s="324">
        <v>21087</v>
      </c>
      <c r="H121" s="542">
        <v>1966</v>
      </c>
      <c r="I121" s="542">
        <v>2013</v>
      </c>
      <c r="J121" t="s">
        <v>572</v>
      </c>
      <c r="K121" t="s">
        <v>572</v>
      </c>
      <c r="L121" s="324">
        <v>93</v>
      </c>
      <c r="M121" s="324">
        <v>93</v>
      </c>
    </row>
    <row r="122" spans="1:13" x14ac:dyDescent="0.2">
      <c r="A122" t="s">
        <v>9464</v>
      </c>
      <c r="B122" t="str">
        <f t="shared" si="1"/>
        <v>ALSU_D</v>
      </c>
      <c r="C122" t="s">
        <v>541</v>
      </c>
      <c r="D122" s="324" t="s">
        <v>18</v>
      </c>
      <c r="E122" t="s">
        <v>1234</v>
      </c>
      <c r="F122" t="s">
        <v>4890</v>
      </c>
      <c r="G122" s="324">
        <v>3755</v>
      </c>
      <c r="H122" s="542">
        <v>1966</v>
      </c>
      <c r="J122" t="s">
        <v>572</v>
      </c>
      <c r="K122" t="s">
        <v>572</v>
      </c>
      <c r="L122" s="324">
        <v>100</v>
      </c>
      <c r="M122" s="324">
        <v>100</v>
      </c>
    </row>
    <row r="123" spans="1:13" x14ac:dyDescent="0.2">
      <c r="A123" t="s">
        <v>9443</v>
      </c>
      <c r="B123" t="str">
        <f t="shared" si="1"/>
        <v>ALSU_E</v>
      </c>
      <c r="C123" t="s">
        <v>541</v>
      </c>
      <c r="D123" s="324" t="s">
        <v>18</v>
      </c>
      <c r="E123" t="s">
        <v>1318</v>
      </c>
      <c r="F123" t="s">
        <v>4857</v>
      </c>
      <c r="G123" s="324">
        <v>105158</v>
      </c>
      <c r="H123" s="542">
        <v>1967</v>
      </c>
      <c r="I123" s="542">
        <v>2004</v>
      </c>
      <c r="J123" t="s">
        <v>624</v>
      </c>
      <c r="K123" t="s">
        <v>572</v>
      </c>
      <c r="L123" s="324">
        <v>100</v>
      </c>
      <c r="M123" s="324">
        <v>100</v>
      </c>
    </row>
    <row r="124" spans="1:13" x14ac:dyDescent="0.2">
      <c r="A124" t="s">
        <v>9466</v>
      </c>
      <c r="B124" t="str">
        <f t="shared" si="1"/>
        <v>ALSU_F</v>
      </c>
      <c r="C124" t="s">
        <v>541</v>
      </c>
      <c r="D124" s="324" t="s">
        <v>18</v>
      </c>
      <c r="E124" t="s">
        <v>1003</v>
      </c>
      <c r="F124" t="s">
        <v>4891</v>
      </c>
      <c r="G124" s="324">
        <v>25951</v>
      </c>
      <c r="H124" s="542">
        <v>1970</v>
      </c>
      <c r="J124" t="s">
        <v>572</v>
      </c>
      <c r="K124" t="s">
        <v>572</v>
      </c>
      <c r="L124" s="324">
        <v>100</v>
      </c>
      <c r="M124" s="324">
        <v>100</v>
      </c>
    </row>
    <row r="125" spans="1:13" x14ac:dyDescent="0.2">
      <c r="A125" t="s">
        <v>9440</v>
      </c>
      <c r="B125" t="str">
        <f t="shared" si="1"/>
        <v>ALSU_G</v>
      </c>
      <c r="C125" t="s">
        <v>541</v>
      </c>
      <c r="D125" s="324" t="s">
        <v>18</v>
      </c>
      <c r="E125" t="s">
        <v>1023</v>
      </c>
      <c r="F125" t="s">
        <v>4852</v>
      </c>
      <c r="G125" s="324">
        <v>36921</v>
      </c>
      <c r="H125" s="542">
        <v>1971</v>
      </c>
      <c r="J125" t="s">
        <v>572</v>
      </c>
      <c r="K125" t="s">
        <v>572</v>
      </c>
      <c r="L125" s="324">
        <v>100</v>
      </c>
      <c r="M125" s="324">
        <v>100</v>
      </c>
    </row>
    <row r="126" spans="1:13" x14ac:dyDescent="0.2">
      <c r="A126" t="s">
        <v>9449</v>
      </c>
      <c r="B126" t="str">
        <f t="shared" si="1"/>
        <v>ALSU_C</v>
      </c>
      <c r="C126" t="s">
        <v>541</v>
      </c>
      <c r="D126" s="324" t="s">
        <v>18</v>
      </c>
      <c r="E126" t="s">
        <v>1059</v>
      </c>
      <c r="F126" t="s">
        <v>4866</v>
      </c>
      <c r="G126" s="324">
        <v>78407</v>
      </c>
      <c r="H126" s="542">
        <v>1973</v>
      </c>
      <c r="I126" s="542">
        <v>2010</v>
      </c>
      <c r="J126" t="s">
        <v>1725</v>
      </c>
      <c r="K126" t="s">
        <v>572</v>
      </c>
      <c r="L126" s="324">
        <v>75</v>
      </c>
      <c r="M126" s="324">
        <v>75</v>
      </c>
    </row>
    <row r="127" spans="1:13" x14ac:dyDescent="0.2">
      <c r="A127" t="s">
        <v>9446</v>
      </c>
      <c r="B127" t="str">
        <f t="shared" si="1"/>
        <v>ALSU_H</v>
      </c>
      <c r="C127" t="s">
        <v>541</v>
      </c>
      <c r="D127" s="324" t="s">
        <v>18</v>
      </c>
      <c r="E127" t="s">
        <v>606</v>
      </c>
      <c r="F127" t="s">
        <v>4861</v>
      </c>
      <c r="G127" s="324">
        <v>7784</v>
      </c>
      <c r="H127" s="542">
        <v>1974</v>
      </c>
      <c r="J127" t="s">
        <v>572</v>
      </c>
      <c r="K127" t="s">
        <v>572</v>
      </c>
      <c r="L127" s="324">
        <v>100</v>
      </c>
      <c r="M127" s="324">
        <v>100</v>
      </c>
    </row>
    <row r="128" spans="1:13" x14ac:dyDescent="0.2">
      <c r="A128" t="s">
        <v>9468</v>
      </c>
      <c r="B128" t="str">
        <f t="shared" si="1"/>
        <v>ALSU_Paint Shed</v>
      </c>
      <c r="C128" t="s">
        <v>541</v>
      </c>
      <c r="D128" s="324" t="s">
        <v>18</v>
      </c>
      <c r="E128" t="s">
        <v>961</v>
      </c>
      <c r="F128" t="s">
        <v>4894</v>
      </c>
      <c r="G128" s="324">
        <v>144</v>
      </c>
      <c r="H128" s="542">
        <v>1972</v>
      </c>
      <c r="J128" t="s">
        <v>572</v>
      </c>
      <c r="K128" t="s">
        <v>572</v>
      </c>
      <c r="L128" s="324">
        <v>100</v>
      </c>
      <c r="M128" s="324">
        <v>100</v>
      </c>
    </row>
    <row r="129" spans="1:13" x14ac:dyDescent="0.2">
      <c r="A129" t="s">
        <v>9462</v>
      </c>
      <c r="B129" t="str">
        <f t="shared" si="1"/>
        <v>ALSU_Maint Storerooms</v>
      </c>
      <c r="C129" t="s">
        <v>541</v>
      </c>
      <c r="D129" s="324" t="s">
        <v>18</v>
      </c>
      <c r="E129" t="s">
        <v>608</v>
      </c>
      <c r="F129" t="s">
        <v>4887</v>
      </c>
      <c r="G129" s="324">
        <v>1720</v>
      </c>
      <c r="H129" s="542">
        <v>1969</v>
      </c>
      <c r="J129" t="s">
        <v>572</v>
      </c>
      <c r="K129" t="s">
        <v>572</v>
      </c>
      <c r="L129" s="324">
        <v>100</v>
      </c>
      <c r="M129" s="324">
        <v>100</v>
      </c>
    </row>
    <row r="130" spans="1:13" x14ac:dyDescent="0.2">
      <c r="A130" t="s">
        <v>9460</v>
      </c>
      <c r="B130" t="str">
        <f t="shared" ref="B130:B193" si="2">CONCATENATE(D130,"_",F130)</f>
        <v>ALSU_PE Storage Shed</v>
      </c>
      <c r="C130" t="s">
        <v>541</v>
      </c>
      <c r="D130" s="324" t="s">
        <v>18</v>
      </c>
      <c r="E130" t="s">
        <v>825</v>
      </c>
      <c r="F130" t="s">
        <v>4884</v>
      </c>
      <c r="G130" s="324">
        <v>96</v>
      </c>
      <c r="H130" s="542">
        <v>1966</v>
      </c>
      <c r="J130" t="s">
        <v>572</v>
      </c>
      <c r="K130" t="s">
        <v>584</v>
      </c>
      <c r="L130" s="324">
        <v>100</v>
      </c>
      <c r="M130" s="324">
        <v>100</v>
      </c>
    </row>
    <row r="131" spans="1:13" x14ac:dyDescent="0.2">
      <c r="A131" t="s">
        <v>9475</v>
      </c>
      <c r="B131" t="str">
        <f t="shared" si="2"/>
        <v>ALSU_Maint Shed</v>
      </c>
      <c r="C131" t="s">
        <v>541</v>
      </c>
      <c r="D131" s="324" t="s">
        <v>18</v>
      </c>
      <c r="E131" t="s">
        <v>589</v>
      </c>
      <c r="F131" t="s">
        <v>4905</v>
      </c>
      <c r="G131" s="324">
        <v>6496</v>
      </c>
      <c r="H131" s="542">
        <v>1976</v>
      </c>
      <c r="J131" t="s">
        <v>572</v>
      </c>
      <c r="K131" t="s">
        <v>572</v>
      </c>
      <c r="L131" s="324">
        <v>100</v>
      </c>
      <c r="M131" s="324">
        <v>100</v>
      </c>
    </row>
    <row r="132" spans="1:13" x14ac:dyDescent="0.2">
      <c r="A132" t="s">
        <v>9437</v>
      </c>
      <c r="B132" t="str">
        <f t="shared" si="2"/>
        <v>ALSU_I</v>
      </c>
      <c r="C132" t="s">
        <v>541</v>
      </c>
      <c r="D132" s="324" t="s">
        <v>18</v>
      </c>
      <c r="E132" t="s">
        <v>839</v>
      </c>
      <c r="F132" t="s">
        <v>4849</v>
      </c>
      <c r="G132" s="324">
        <v>33511</v>
      </c>
      <c r="H132" s="542">
        <v>1980</v>
      </c>
      <c r="J132" t="s">
        <v>572</v>
      </c>
      <c r="K132" t="s">
        <v>572</v>
      </c>
      <c r="L132" s="324">
        <v>100</v>
      </c>
      <c r="M132" s="324">
        <v>100</v>
      </c>
    </row>
    <row r="133" spans="1:13" x14ac:dyDescent="0.2">
      <c r="A133" t="s">
        <v>9438</v>
      </c>
      <c r="B133" t="str">
        <f t="shared" si="2"/>
        <v>ALSU_J</v>
      </c>
      <c r="C133" t="s">
        <v>541</v>
      </c>
      <c r="D133" s="324" t="s">
        <v>18</v>
      </c>
      <c r="E133" t="s">
        <v>741</v>
      </c>
      <c r="F133" t="s">
        <v>4850</v>
      </c>
      <c r="G133" s="324">
        <v>62100</v>
      </c>
      <c r="H133" s="542">
        <v>1994</v>
      </c>
      <c r="J133" t="s">
        <v>624</v>
      </c>
      <c r="K133" t="s">
        <v>572</v>
      </c>
      <c r="L133" s="324">
        <v>100</v>
      </c>
      <c r="M133" s="324">
        <v>100</v>
      </c>
    </row>
    <row r="134" spans="1:13" x14ac:dyDescent="0.2">
      <c r="A134" t="s">
        <v>9469</v>
      </c>
      <c r="B134" t="str">
        <f t="shared" si="2"/>
        <v>ALSU_K</v>
      </c>
      <c r="C134" t="s">
        <v>541</v>
      </c>
      <c r="D134" s="324" t="s">
        <v>18</v>
      </c>
      <c r="E134" t="s">
        <v>610</v>
      </c>
      <c r="F134" t="s">
        <v>4895</v>
      </c>
      <c r="G134" s="324">
        <v>33500</v>
      </c>
      <c r="H134" s="542">
        <v>2008</v>
      </c>
      <c r="J134" t="s">
        <v>624</v>
      </c>
      <c r="K134" t="s">
        <v>572</v>
      </c>
      <c r="L134" s="324">
        <v>100</v>
      </c>
      <c r="M134" s="324">
        <v>100</v>
      </c>
    </row>
    <row r="135" spans="1:13" x14ac:dyDescent="0.2">
      <c r="A135" t="s">
        <v>9454</v>
      </c>
      <c r="B135" t="str">
        <f t="shared" si="2"/>
        <v>ALSU_L</v>
      </c>
      <c r="C135" t="s">
        <v>541</v>
      </c>
      <c r="D135" s="324" t="s">
        <v>18</v>
      </c>
      <c r="E135" t="s">
        <v>805</v>
      </c>
      <c r="F135" t="s">
        <v>4874</v>
      </c>
      <c r="G135" s="324">
        <v>25600</v>
      </c>
      <c r="H135" s="542">
        <v>2009</v>
      </c>
      <c r="J135" t="s">
        <v>624</v>
      </c>
      <c r="K135" t="s">
        <v>1075</v>
      </c>
      <c r="L135" s="324">
        <v>100</v>
      </c>
      <c r="M135" s="324">
        <v>100</v>
      </c>
    </row>
    <row r="136" spans="1:13" x14ac:dyDescent="0.2">
      <c r="A136" t="s">
        <v>9439</v>
      </c>
      <c r="B136" t="str">
        <f t="shared" si="2"/>
        <v>ALSU_M</v>
      </c>
      <c r="C136" t="s">
        <v>541</v>
      </c>
      <c r="D136" s="324" t="s">
        <v>18</v>
      </c>
      <c r="E136" t="s">
        <v>895</v>
      </c>
      <c r="F136" t="s">
        <v>4851</v>
      </c>
      <c r="G136" s="324">
        <v>5960</v>
      </c>
      <c r="H136" s="542">
        <v>2011</v>
      </c>
      <c r="J136" t="s">
        <v>572</v>
      </c>
      <c r="K136" t="s">
        <v>1075</v>
      </c>
      <c r="L136" s="324">
        <v>100</v>
      </c>
      <c r="M136" s="324">
        <v>100</v>
      </c>
    </row>
    <row r="137" spans="1:13" x14ac:dyDescent="0.2">
      <c r="A137" t="s">
        <v>9452</v>
      </c>
      <c r="B137" t="str">
        <f t="shared" si="2"/>
        <v>ALSU_Darton Commons</v>
      </c>
      <c r="C137" t="s">
        <v>541</v>
      </c>
      <c r="D137" s="324" t="s">
        <v>18</v>
      </c>
      <c r="E137" t="s">
        <v>4187</v>
      </c>
      <c r="F137" t="s">
        <v>4871</v>
      </c>
      <c r="G137" s="324">
        <v>91009</v>
      </c>
      <c r="H137" s="542">
        <v>2009</v>
      </c>
      <c r="J137" t="s">
        <v>584</v>
      </c>
      <c r="K137" t="s">
        <v>1075</v>
      </c>
      <c r="L137" s="324">
        <v>0</v>
      </c>
      <c r="M137" s="324">
        <v>0</v>
      </c>
    </row>
    <row r="138" spans="1:13" x14ac:dyDescent="0.2">
      <c r="A138" t="s">
        <v>9433</v>
      </c>
      <c r="B138" t="str">
        <f t="shared" si="2"/>
        <v>ALSU_Darton Villiage South</v>
      </c>
      <c r="C138" t="s">
        <v>541</v>
      </c>
      <c r="D138" s="324" t="s">
        <v>18</v>
      </c>
      <c r="E138" t="s">
        <v>4841</v>
      </c>
      <c r="F138" t="s">
        <v>4842</v>
      </c>
      <c r="G138" s="324">
        <v>93941</v>
      </c>
      <c r="H138" s="542">
        <v>2010</v>
      </c>
      <c r="J138" t="s">
        <v>584</v>
      </c>
      <c r="K138" t="s">
        <v>1075</v>
      </c>
      <c r="L138" s="324">
        <v>0</v>
      </c>
      <c r="M138" s="324">
        <v>0</v>
      </c>
    </row>
    <row r="139" spans="1:13" x14ac:dyDescent="0.2">
      <c r="A139" t="s">
        <v>9448</v>
      </c>
      <c r="B139" t="str">
        <f t="shared" si="2"/>
        <v>ALSU_Wiley Hall</v>
      </c>
      <c r="C139" t="s">
        <v>541</v>
      </c>
      <c r="D139" s="324" t="s">
        <v>18</v>
      </c>
      <c r="E139" t="s">
        <v>4864</v>
      </c>
      <c r="F139" t="s">
        <v>4865</v>
      </c>
      <c r="G139" s="324">
        <v>27840</v>
      </c>
      <c r="H139" s="542">
        <v>1965</v>
      </c>
      <c r="I139" s="542">
        <v>1995</v>
      </c>
      <c r="J139" t="s">
        <v>572</v>
      </c>
      <c r="K139" t="s">
        <v>624</v>
      </c>
      <c r="L139" s="324">
        <v>100</v>
      </c>
      <c r="M139" s="324">
        <v>100</v>
      </c>
    </row>
    <row r="140" spans="1:13" x14ac:dyDescent="0.2">
      <c r="A140" t="s">
        <v>9479</v>
      </c>
      <c r="B140" t="str">
        <f t="shared" si="2"/>
        <v>ALSU_Gibson Hall</v>
      </c>
      <c r="C140" t="s">
        <v>541</v>
      </c>
      <c r="D140" s="324" t="s">
        <v>18</v>
      </c>
      <c r="E140" t="s">
        <v>4912</v>
      </c>
      <c r="F140" t="s">
        <v>4913</v>
      </c>
      <c r="G140" s="324">
        <v>41400</v>
      </c>
      <c r="H140" s="542">
        <v>1968</v>
      </c>
      <c r="I140" s="542">
        <v>1995</v>
      </c>
      <c r="J140" t="s">
        <v>572</v>
      </c>
      <c r="K140" t="s">
        <v>624</v>
      </c>
      <c r="L140" s="324">
        <v>100</v>
      </c>
      <c r="M140" s="324">
        <v>100</v>
      </c>
    </row>
    <row r="141" spans="1:13" x14ac:dyDescent="0.2">
      <c r="A141" t="s">
        <v>9477</v>
      </c>
      <c r="B141" t="str">
        <f t="shared" si="2"/>
        <v>ALSU_Andrews Hall</v>
      </c>
      <c r="C141" t="s">
        <v>541</v>
      </c>
      <c r="D141" s="324" t="s">
        <v>18</v>
      </c>
      <c r="E141" t="s">
        <v>4908</v>
      </c>
      <c r="F141" t="s">
        <v>4909</v>
      </c>
      <c r="G141" s="324">
        <v>40544</v>
      </c>
      <c r="H141" s="542">
        <v>1970</v>
      </c>
      <c r="I141" s="542">
        <v>2009</v>
      </c>
      <c r="J141" t="s">
        <v>572</v>
      </c>
      <c r="K141" t="s">
        <v>624</v>
      </c>
      <c r="L141" s="324">
        <v>100</v>
      </c>
      <c r="M141" s="324">
        <v>100</v>
      </c>
    </row>
    <row r="142" spans="1:13" x14ac:dyDescent="0.2">
      <c r="A142" t="s">
        <v>9457</v>
      </c>
      <c r="B142" t="str">
        <f t="shared" si="2"/>
        <v>ALSU_North Hall</v>
      </c>
      <c r="C142" t="s">
        <v>541</v>
      </c>
      <c r="D142" s="324" t="s">
        <v>18</v>
      </c>
      <c r="E142" t="s">
        <v>4879</v>
      </c>
      <c r="F142" t="s">
        <v>4880</v>
      </c>
      <c r="G142" s="324">
        <v>29502</v>
      </c>
      <c r="H142" s="542">
        <v>1996</v>
      </c>
      <c r="J142" t="s">
        <v>572</v>
      </c>
      <c r="K142" t="s">
        <v>1075</v>
      </c>
      <c r="L142" s="324">
        <v>0</v>
      </c>
      <c r="M142" s="324">
        <v>0</v>
      </c>
    </row>
    <row r="143" spans="1:13" x14ac:dyDescent="0.2">
      <c r="A143" t="s">
        <v>9473</v>
      </c>
      <c r="B143" t="str">
        <f t="shared" si="2"/>
        <v>ALSU_East Hall</v>
      </c>
      <c r="C143" t="s">
        <v>541</v>
      </c>
      <c r="D143" s="324" t="s">
        <v>18</v>
      </c>
      <c r="E143" t="s">
        <v>4901</v>
      </c>
      <c r="F143" t="s">
        <v>4902</v>
      </c>
      <c r="G143" s="324">
        <v>46019</v>
      </c>
      <c r="H143" s="542">
        <v>1996</v>
      </c>
      <c r="J143" t="s">
        <v>572</v>
      </c>
      <c r="K143" t="s">
        <v>1075</v>
      </c>
      <c r="L143" s="324">
        <v>0</v>
      </c>
      <c r="M143" s="324">
        <v>0</v>
      </c>
    </row>
    <row r="144" spans="1:13" x14ac:dyDescent="0.2">
      <c r="A144" t="s">
        <v>9445</v>
      </c>
      <c r="B144" t="str">
        <f t="shared" si="2"/>
        <v>ALSU_South Hall</v>
      </c>
      <c r="C144" t="s">
        <v>541</v>
      </c>
      <c r="D144" s="324" t="s">
        <v>18</v>
      </c>
      <c r="E144" t="s">
        <v>4859</v>
      </c>
      <c r="F144" t="s">
        <v>4860</v>
      </c>
      <c r="G144" s="324">
        <v>29502</v>
      </c>
      <c r="H144" s="542">
        <v>1996</v>
      </c>
      <c r="J144" t="s">
        <v>572</v>
      </c>
      <c r="K144" t="s">
        <v>1075</v>
      </c>
      <c r="L144" s="324">
        <v>0</v>
      </c>
      <c r="M144" s="324">
        <v>0</v>
      </c>
    </row>
    <row r="145" spans="1:13" x14ac:dyDescent="0.2">
      <c r="A145" t="s">
        <v>9432</v>
      </c>
      <c r="B145" t="str">
        <f t="shared" si="2"/>
        <v>ALSU_Dining Facility</v>
      </c>
      <c r="C145" t="s">
        <v>541</v>
      </c>
      <c r="D145" s="324" t="s">
        <v>18</v>
      </c>
      <c r="E145" t="s">
        <v>4839</v>
      </c>
      <c r="F145" t="s">
        <v>4840</v>
      </c>
      <c r="G145" s="324">
        <v>23000</v>
      </c>
      <c r="H145" s="542">
        <v>1997</v>
      </c>
      <c r="J145" t="s">
        <v>572</v>
      </c>
      <c r="K145" t="s">
        <v>1075</v>
      </c>
      <c r="L145" s="324">
        <v>0</v>
      </c>
      <c r="M145" s="324">
        <v>0</v>
      </c>
    </row>
    <row r="146" spans="1:13" x14ac:dyDescent="0.2">
      <c r="A146" t="s">
        <v>9463</v>
      </c>
      <c r="B146" t="str">
        <f t="shared" si="2"/>
        <v>ALSU_100a South Site</v>
      </c>
      <c r="C146" t="s">
        <v>541</v>
      </c>
      <c r="D146" s="324" t="s">
        <v>18</v>
      </c>
      <c r="E146" t="s">
        <v>4888</v>
      </c>
      <c r="F146" t="s">
        <v>4889</v>
      </c>
      <c r="G146" s="324">
        <v>62138</v>
      </c>
      <c r="H146" s="542">
        <v>2006</v>
      </c>
      <c r="J146" t="s">
        <v>1725</v>
      </c>
      <c r="K146" t="s">
        <v>1075</v>
      </c>
      <c r="L146" s="324">
        <v>0</v>
      </c>
      <c r="M146" s="324">
        <v>0</v>
      </c>
    </row>
    <row r="147" spans="1:13" x14ac:dyDescent="0.2">
      <c r="A147" t="s">
        <v>9441</v>
      </c>
      <c r="B147" t="str">
        <f t="shared" si="2"/>
        <v>ALSU_100b South Site</v>
      </c>
      <c r="C147" t="s">
        <v>541</v>
      </c>
      <c r="D147" s="324" t="s">
        <v>18</v>
      </c>
      <c r="E147" t="s">
        <v>4853</v>
      </c>
      <c r="F147" t="s">
        <v>4854</v>
      </c>
      <c r="G147" s="324">
        <v>62138</v>
      </c>
      <c r="H147" s="542">
        <v>2006</v>
      </c>
      <c r="J147" t="s">
        <v>1725</v>
      </c>
      <c r="K147" t="s">
        <v>1054</v>
      </c>
      <c r="L147" s="324">
        <v>0</v>
      </c>
      <c r="M147" s="324">
        <v>0</v>
      </c>
    </row>
    <row r="148" spans="1:13" x14ac:dyDescent="0.2">
      <c r="A148" t="s">
        <v>9474</v>
      </c>
      <c r="B148" t="str">
        <f t="shared" si="2"/>
        <v>ALSU_200a North Site</v>
      </c>
      <c r="C148" t="s">
        <v>541</v>
      </c>
      <c r="D148" s="324" t="s">
        <v>18</v>
      </c>
      <c r="E148" t="s">
        <v>4903</v>
      </c>
      <c r="F148" t="s">
        <v>4904</v>
      </c>
      <c r="G148" s="324">
        <v>77588</v>
      </c>
      <c r="H148" s="542">
        <v>2006</v>
      </c>
      <c r="J148" t="s">
        <v>1725</v>
      </c>
      <c r="K148" t="s">
        <v>1054</v>
      </c>
      <c r="L148" s="324">
        <v>0</v>
      </c>
      <c r="M148" s="324">
        <v>0</v>
      </c>
    </row>
    <row r="149" spans="1:13" x14ac:dyDescent="0.2">
      <c r="A149" t="s">
        <v>9455</v>
      </c>
      <c r="B149" t="str">
        <f t="shared" si="2"/>
        <v>ALSU_200b North Site</v>
      </c>
      <c r="C149" t="s">
        <v>541</v>
      </c>
      <c r="D149" s="324" t="s">
        <v>18</v>
      </c>
      <c r="E149" t="s">
        <v>4875</v>
      </c>
      <c r="F149" t="s">
        <v>4876</v>
      </c>
      <c r="G149" s="324">
        <v>77588</v>
      </c>
      <c r="H149" s="542">
        <v>2006</v>
      </c>
      <c r="J149" t="s">
        <v>1725</v>
      </c>
      <c r="K149" t="s">
        <v>1075</v>
      </c>
      <c r="L149" s="324">
        <v>0</v>
      </c>
      <c r="M149" s="324">
        <v>0</v>
      </c>
    </row>
    <row r="150" spans="1:13" x14ac:dyDescent="0.2">
      <c r="A150" t="s">
        <v>9480</v>
      </c>
      <c r="B150" t="str">
        <f t="shared" si="2"/>
        <v>ALSU_Hall 5</v>
      </c>
      <c r="C150" t="s">
        <v>541</v>
      </c>
      <c r="D150" s="324" t="s">
        <v>18</v>
      </c>
      <c r="E150" t="s">
        <v>4914</v>
      </c>
      <c r="F150" t="s">
        <v>4915</v>
      </c>
      <c r="G150" s="324">
        <v>99294</v>
      </c>
      <c r="H150" s="542">
        <v>2011</v>
      </c>
      <c r="J150" t="s">
        <v>624</v>
      </c>
      <c r="K150" t="s">
        <v>1075</v>
      </c>
      <c r="L150" s="324">
        <v>0</v>
      </c>
      <c r="M150" s="324">
        <v>0</v>
      </c>
    </row>
    <row r="151" spans="1:13" x14ac:dyDescent="0.2">
      <c r="A151" t="s">
        <v>9482</v>
      </c>
      <c r="B151" t="str">
        <f t="shared" si="2"/>
        <v>ALSU_Hall 6</v>
      </c>
      <c r="C151" t="s">
        <v>541</v>
      </c>
      <c r="D151" s="324" t="s">
        <v>18</v>
      </c>
      <c r="E151" t="s">
        <v>4918</v>
      </c>
      <c r="F151" t="s">
        <v>4919</v>
      </c>
      <c r="G151" s="324">
        <v>79618</v>
      </c>
      <c r="H151" s="542">
        <v>2011</v>
      </c>
      <c r="J151" t="s">
        <v>624</v>
      </c>
      <c r="K151" t="s">
        <v>1075</v>
      </c>
      <c r="L151" s="324">
        <v>0</v>
      </c>
      <c r="M151" s="324">
        <v>0</v>
      </c>
    </row>
    <row r="152" spans="1:13" x14ac:dyDescent="0.2">
      <c r="A152" t="s">
        <v>9467</v>
      </c>
      <c r="B152" t="str">
        <f t="shared" si="2"/>
        <v>ALSU_Simmons (RHS)</v>
      </c>
      <c r="C152" t="s">
        <v>541</v>
      </c>
      <c r="D152" s="324" t="s">
        <v>18</v>
      </c>
      <c r="E152" t="s">
        <v>4892</v>
      </c>
      <c r="F152" t="s">
        <v>4893</v>
      </c>
      <c r="G152" s="324">
        <v>32370</v>
      </c>
      <c r="H152" s="542">
        <v>1975</v>
      </c>
      <c r="J152" t="s">
        <v>572</v>
      </c>
      <c r="K152" t="s">
        <v>624</v>
      </c>
      <c r="L152" s="324">
        <v>100</v>
      </c>
      <c r="M152" s="324">
        <v>100</v>
      </c>
    </row>
    <row r="153" spans="1:13" x14ac:dyDescent="0.2">
      <c r="A153" t="s">
        <v>9458</v>
      </c>
      <c r="B153" t="str">
        <f t="shared" si="2"/>
        <v>ALSU_Orene Hall (Old Dining Hall)</v>
      </c>
      <c r="C153" t="s">
        <v>541</v>
      </c>
      <c r="D153" s="324" t="s">
        <v>18</v>
      </c>
      <c r="E153" t="s">
        <v>4881</v>
      </c>
      <c r="F153" t="s">
        <v>4882</v>
      </c>
      <c r="G153" s="324">
        <v>7360</v>
      </c>
      <c r="H153" s="542">
        <v>1931</v>
      </c>
      <c r="J153" t="s">
        <v>572</v>
      </c>
      <c r="K153" t="s">
        <v>584</v>
      </c>
      <c r="L153" s="324">
        <v>100</v>
      </c>
      <c r="M153" s="324">
        <v>100</v>
      </c>
    </row>
    <row r="154" spans="1:13" x14ac:dyDescent="0.2">
      <c r="A154" t="s">
        <v>9456</v>
      </c>
      <c r="B154" t="str">
        <f t="shared" si="2"/>
        <v>ALSU_Daisy Brown (Pres Ofc)</v>
      </c>
      <c r="C154" t="s">
        <v>541</v>
      </c>
      <c r="D154" s="324" t="s">
        <v>18</v>
      </c>
      <c r="E154" t="s">
        <v>4877</v>
      </c>
      <c r="F154" t="s">
        <v>4878</v>
      </c>
      <c r="G154" s="324">
        <v>4118</v>
      </c>
      <c r="H154" s="542">
        <v>1935</v>
      </c>
      <c r="I154" s="542">
        <v>1997</v>
      </c>
      <c r="J154" t="s">
        <v>572</v>
      </c>
      <c r="K154" t="s">
        <v>572</v>
      </c>
      <c r="L154" s="324">
        <v>100</v>
      </c>
      <c r="M154" s="324">
        <v>100</v>
      </c>
    </row>
    <row r="155" spans="1:13" x14ac:dyDescent="0.2">
      <c r="A155" t="s">
        <v>9476</v>
      </c>
      <c r="B155" t="str">
        <f t="shared" si="2"/>
        <v>ALSU_Sanford (SH)</v>
      </c>
      <c r="C155" t="s">
        <v>541</v>
      </c>
      <c r="D155" s="324" t="s">
        <v>18</v>
      </c>
      <c r="E155" t="s">
        <v>4906</v>
      </c>
      <c r="F155" t="s">
        <v>4907</v>
      </c>
      <c r="G155" s="324">
        <v>31037</v>
      </c>
      <c r="H155" s="542">
        <v>1954</v>
      </c>
      <c r="I155" s="542">
        <v>1996</v>
      </c>
      <c r="J155" t="s">
        <v>572</v>
      </c>
      <c r="K155" t="s">
        <v>572</v>
      </c>
      <c r="L155" s="324">
        <v>100</v>
      </c>
      <c r="M155" s="324">
        <v>100</v>
      </c>
    </row>
    <row r="156" spans="1:13" x14ac:dyDescent="0.2">
      <c r="A156" t="s">
        <v>9436</v>
      </c>
      <c r="B156" t="str">
        <f t="shared" si="2"/>
        <v>ALSU_President's House (old)</v>
      </c>
      <c r="C156" t="s">
        <v>541</v>
      </c>
      <c r="D156" s="324" t="s">
        <v>18</v>
      </c>
      <c r="E156" t="s">
        <v>4847</v>
      </c>
      <c r="F156" t="s">
        <v>4848</v>
      </c>
      <c r="G156" s="324">
        <v>3230</v>
      </c>
      <c r="H156" s="542">
        <v>1930</v>
      </c>
      <c r="I156" s="542">
        <v>1997</v>
      </c>
      <c r="J156" t="s">
        <v>572</v>
      </c>
      <c r="K156" t="s">
        <v>584</v>
      </c>
      <c r="L156" s="324">
        <v>100</v>
      </c>
      <c r="M156" s="324">
        <v>100</v>
      </c>
    </row>
    <row r="157" spans="1:13" x14ac:dyDescent="0.2">
      <c r="A157" t="s">
        <v>9483</v>
      </c>
      <c r="B157" t="str">
        <f t="shared" si="2"/>
        <v>ALSU_Plant Operations</v>
      </c>
      <c r="C157" t="s">
        <v>541</v>
      </c>
      <c r="D157" s="324" t="s">
        <v>18</v>
      </c>
      <c r="E157" t="s">
        <v>4920</v>
      </c>
      <c r="F157" t="s">
        <v>4921</v>
      </c>
      <c r="G157" s="324">
        <v>14966</v>
      </c>
      <c r="H157" s="542">
        <v>1987</v>
      </c>
      <c r="I157" s="542">
        <v>1995</v>
      </c>
      <c r="J157" t="s">
        <v>572</v>
      </c>
      <c r="K157" t="s">
        <v>572</v>
      </c>
      <c r="L157" s="324">
        <v>100</v>
      </c>
      <c r="M157" s="324">
        <v>100</v>
      </c>
    </row>
    <row r="158" spans="1:13" x14ac:dyDescent="0.2">
      <c r="A158" t="s">
        <v>9461</v>
      </c>
      <c r="B158" t="str">
        <f t="shared" si="2"/>
        <v>ALSU_Peace Hall (PH)</v>
      </c>
      <c r="C158" t="s">
        <v>541</v>
      </c>
      <c r="D158" s="324" t="s">
        <v>18</v>
      </c>
      <c r="E158" t="s">
        <v>4885</v>
      </c>
      <c r="F158" t="s">
        <v>4886</v>
      </c>
      <c r="G158" s="324">
        <v>26370</v>
      </c>
      <c r="H158" s="542">
        <v>1980</v>
      </c>
      <c r="I158" s="542">
        <v>1996</v>
      </c>
      <c r="J158" t="s">
        <v>572</v>
      </c>
      <c r="K158" t="s">
        <v>572</v>
      </c>
      <c r="L158" s="324">
        <v>100</v>
      </c>
      <c r="M158" s="324">
        <v>100</v>
      </c>
    </row>
    <row r="159" spans="1:13" x14ac:dyDescent="0.2">
      <c r="A159" t="s">
        <v>9470</v>
      </c>
      <c r="B159" t="str">
        <f t="shared" si="2"/>
        <v>ALSU_Albany Municipal Coliseum</v>
      </c>
      <c r="C159" t="s">
        <v>541</v>
      </c>
      <c r="D159" s="324" t="s">
        <v>18</v>
      </c>
      <c r="E159" t="s">
        <v>4896</v>
      </c>
      <c r="F159" t="s">
        <v>4897</v>
      </c>
      <c r="G159" s="324">
        <v>1152</v>
      </c>
      <c r="H159" s="542">
        <v>2006</v>
      </c>
      <c r="J159" t="s">
        <v>572</v>
      </c>
      <c r="K159" t="s">
        <v>572</v>
      </c>
      <c r="L159" s="324">
        <v>100</v>
      </c>
      <c r="M159" s="324">
        <v>100</v>
      </c>
    </row>
    <row r="160" spans="1:13" x14ac:dyDescent="0.2">
      <c r="A160" t="s">
        <v>9484</v>
      </c>
      <c r="B160" t="str">
        <f t="shared" si="2"/>
        <v>ALSU_Hartnett(CMH)</v>
      </c>
      <c r="C160" t="s">
        <v>541</v>
      </c>
      <c r="D160" s="324" t="s">
        <v>18</v>
      </c>
      <c r="E160" t="s">
        <v>4922</v>
      </c>
      <c r="F160" t="s">
        <v>4923</v>
      </c>
      <c r="G160" s="324">
        <v>32477</v>
      </c>
      <c r="H160" s="542">
        <v>1986</v>
      </c>
      <c r="I160" s="542">
        <v>1995</v>
      </c>
      <c r="J160" t="s">
        <v>572</v>
      </c>
      <c r="K160" t="s">
        <v>572</v>
      </c>
      <c r="L160" s="324">
        <v>100</v>
      </c>
      <c r="M160" s="324">
        <v>100</v>
      </c>
    </row>
    <row r="161" spans="1:13" x14ac:dyDescent="0.2">
      <c r="A161" t="s">
        <v>9481</v>
      </c>
      <c r="B161" t="str">
        <f t="shared" si="2"/>
        <v>ALSU_Staff Services</v>
      </c>
      <c r="C161" t="s">
        <v>541</v>
      </c>
      <c r="D161" s="324" t="s">
        <v>18</v>
      </c>
      <c r="E161" t="s">
        <v>4916</v>
      </c>
      <c r="F161" t="s">
        <v>4917</v>
      </c>
      <c r="G161" s="324">
        <v>2437</v>
      </c>
      <c r="H161" s="542">
        <v>1986</v>
      </c>
      <c r="J161" t="s">
        <v>572</v>
      </c>
      <c r="K161" t="s">
        <v>572</v>
      </c>
      <c r="L161" s="324">
        <v>100</v>
      </c>
      <c r="M161" s="324">
        <v>100</v>
      </c>
    </row>
    <row r="162" spans="1:13" x14ac:dyDescent="0.2">
      <c r="A162" t="s">
        <v>9434</v>
      </c>
      <c r="B162" t="str">
        <f t="shared" si="2"/>
        <v>ALSU_Plant Storage</v>
      </c>
      <c r="C162" t="s">
        <v>541</v>
      </c>
      <c r="D162" s="324" t="s">
        <v>18</v>
      </c>
      <c r="E162" t="s">
        <v>4843</v>
      </c>
      <c r="F162" t="s">
        <v>4844</v>
      </c>
      <c r="G162" s="324">
        <v>3600</v>
      </c>
      <c r="H162" s="542">
        <v>1986</v>
      </c>
      <c r="J162" t="s">
        <v>572</v>
      </c>
      <c r="K162" t="s">
        <v>572</v>
      </c>
      <c r="L162" s="324">
        <v>100</v>
      </c>
      <c r="M162" s="324">
        <v>100</v>
      </c>
    </row>
    <row r="163" spans="1:13" x14ac:dyDescent="0.2">
      <c r="A163" t="s">
        <v>9478</v>
      </c>
      <c r="B163" t="str">
        <f t="shared" si="2"/>
        <v>ALSU_J C Reese</v>
      </c>
      <c r="C163" t="s">
        <v>541</v>
      </c>
      <c r="D163" s="324" t="s">
        <v>18</v>
      </c>
      <c r="E163" t="s">
        <v>4910</v>
      </c>
      <c r="F163" t="s">
        <v>4911</v>
      </c>
      <c r="G163" s="324">
        <v>30433</v>
      </c>
      <c r="H163" s="542">
        <v>1987</v>
      </c>
      <c r="J163" t="s">
        <v>572</v>
      </c>
      <c r="K163" t="s">
        <v>1075</v>
      </c>
      <c r="L163" s="324">
        <v>100</v>
      </c>
      <c r="M163" s="324">
        <v>100</v>
      </c>
    </row>
    <row r="164" spans="1:13" x14ac:dyDescent="0.2">
      <c r="A164" t="s">
        <v>9435</v>
      </c>
      <c r="B164" t="str">
        <f t="shared" si="2"/>
        <v>ALSU_Library JPL</v>
      </c>
      <c r="C164" t="s">
        <v>541</v>
      </c>
      <c r="D164" s="324" t="s">
        <v>18</v>
      </c>
      <c r="E164" t="s">
        <v>4845</v>
      </c>
      <c r="F164" t="s">
        <v>4846</v>
      </c>
      <c r="G164" s="324">
        <v>74197</v>
      </c>
      <c r="H164" s="542">
        <v>1992</v>
      </c>
      <c r="I164" s="542">
        <v>1995</v>
      </c>
      <c r="J164" t="s">
        <v>624</v>
      </c>
      <c r="K164" t="s">
        <v>572</v>
      </c>
      <c r="L164" s="324">
        <v>100</v>
      </c>
      <c r="M164" s="324">
        <v>100</v>
      </c>
    </row>
    <row r="165" spans="1:13" x14ac:dyDescent="0.2">
      <c r="A165" t="s">
        <v>9444</v>
      </c>
      <c r="B165" t="str">
        <f t="shared" si="2"/>
        <v>ALSU_Central Energy Plant</v>
      </c>
      <c r="C165" t="s">
        <v>541</v>
      </c>
      <c r="D165" s="324" t="s">
        <v>18</v>
      </c>
      <c r="E165" t="s">
        <v>4858</v>
      </c>
      <c r="F165" t="s">
        <v>1414</v>
      </c>
      <c r="G165" s="324">
        <v>16276</v>
      </c>
      <c r="H165" s="542">
        <v>1996</v>
      </c>
      <c r="J165" t="s">
        <v>572</v>
      </c>
      <c r="K165" t="s">
        <v>1075</v>
      </c>
      <c r="L165" s="324">
        <v>100</v>
      </c>
      <c r="M165" s="324">
        <v>100</v>
      </c>
    </row>
    <row r="166" spans="1:13" x14ac:dyDescent="0.2">
      <c r="A166" t="s">
        <v>9471</v>
      </c>
      <c r="B166" t="str">
        <f t="shared" si="2"/>
        <v>ALSU_Billy C. Black Building</v>
      </c>
      <c r="C166" t="s">
        <v>541</v>
      </c>
      <c r="D166" s="324" t="s">
        <v>18</v>
      </c>
      <c r="E166" t="s">
        <v>4898</v>
      </c>
      <c r="F166" t="s">
        <v>4899</v>
      </c>
      <c r="G166" s="324">
        <v>136000</v>
      </c>
      <c r="H166" s="542">
        <v>1997</v>
      </c>
      <c r="J166" t="s">
        <v>572</v>
      </c>
      <c r="K166" t="s">
        <v>1075</v>
      </c>
      <c r="L166" s="324">
        <v>100</v>
      </c>
      <c r="M166" s="324">
        <v>100</v>
      </c>
    </row>
    <row r="167" spans="1:13" x14ac:dyDescent="0.2">
      <c r="A167" t="s">
        <v>9450</v>
      </c>
      <c r="B167" t="str">
        <f t="shared" si="2"/>
        <v>ALSU_HPER Bldg</v>
      </c>
      <c r="C167" t="s">
        <v>541</v>
      </c>
      <c r="D167" s="324" t="s">
        <v>18</v>
      </c>
      <c r="E167" t="s">
        <v>4867</v>
      </c>
      <c r="F167" t="s">
        <v>4868</v>
      </c>
      <c r="G167" s="324">
        <v>108000</v>
      </c>
      <c r="H167" s="542">
        <v>1997</v>
      </c>
      <c r="J167" t="s">
        <v>572</v>
      </c>
      <c r="K167" t="s">
        <v>1075</v>
      </c>
      <c r="L167" s="324">
        <v>100</v>
      </c>
      <c r="M167" s="324">
        <v>100</v>
      </c>
    </row>
    <row r="168" spans="1:13" x14ac:dyDescent="0.2">
      <c r="A168" t="s">
        <v>9453</v>
      </c>
      <c r="B168" t="str">
        <f t="shared" si="2"/>
        <v>ALSU_Chemical Storage</v>
      </c>
      <c r="C168" t="s">
        <v>541</v>
      </c>
      <c r="D168" s="324" t="s">
        <v>18</v>
      </c>
      <c r="E168" t="s">
        <v>4872</v>
      </c>
      <c r="F168" t="s">
        <v>4873</v>
      </c>
      <c r="G168" s="324">
        <v>198</v>
      </c>
      <c r="H168" s="542">
        <v>1997</v>
      </c>
      <c r="J168" t="s">
        <v>572</v>
      </c>
      <c r="K168" t="s">
        <v>572</v>
      </c>
      <c r="L168" s="324">
        <v>0</v>
      </c>
      <c r="M168" s="324">
        <v>0</v>
      </c>
    </row>
    <row r="169" spans="1:13" x14ac:dyDescent="0.2">
      <c r="A169" t="s">
        <v>9442</v>
      </c>
      <c r="B169" t="str">
        <f t="shared" si="2"/>
        <v>ALSU_Military Science</v>
      </c>
      <c r="C169" t="s">
        <v>541</v>
      </c>
      <c r="D169" s="324" t="s">
        <v>18</v>
      </c>
      <c r="E169" t="s">
        <v>4855</v>
      </c>
      <c r="F169" t="s">
        <v>4856</v>
      </c>
      <c r="G169" s="324">
        <v>3344</v>
      </c>
      <c r="H169" s="542">
        <v>1994</v>
      </c>
      <c r="J169" t="s">
        <v>572</v>
      </c>
      <c r="K169" t="s">
        <v>572</v>
      </c>
      <c r="L169" s="324">
        <v>100</v>
      </c>
      <c r="M169" s="324">
        <v>100</v>
      </c>
    </row>
    <row r="170" spans="1:13" x14ac:dyDescent="0.2">
      <c r="A170" t="s">
        <v>9447</v>
      </c>
      <c r="B170" t="str">
        <f t="shared" si="2"/>
        <v>ALSU_Early Learning Center</v>
      </c>
      <c r="C170" t="s">
        <v>541</v>
      </c>
      <c r="D170" s="324" t="s">
        <v>18</v>
      </c>
      <c r="E170" t="s">
        <v>4862</v>
      </c>
      <c r="F170" t="s">
        <v>4863</v>
      </c>
      <c r="G170" s="324">
        <v>8100</v>
      </c>
      <c r="H170" s="542">
        <v>2006</v>
      </c>
      <c r="J170" t="s">
        <v>584</v>
      </c>
      <c r="K170" t="s">
        <v>1054</v>
      </c>
      <c r="L170" s="324">
        <v>100</v>
      </c>
      <c r="M170" s="324">
        <v>100</v>
      </c>
    </row>
    <row r="171" spans="1:13" x14ac:dyDescent="0.2">
      <c r="A171" t="s">
        <v>9431</v>
      </c>
      <c r="B171" t="str">
        <f t="shared" si="2"/>
        <v>ALSU_Student Center</v>
      </c>
      <c r="C171" t="s">
        <v>541</v>
      </c>
      <c r="D171" s="324" t="s">
        <v>18</v>
      </c>
      <c r="E171" t="s">
        <v>4837</v>
      </c>
      <c r="F171" t="s">
        <v>4838</v>
      </c>
      <c r="G171" s="324">
        <v>75000</v>
      </c>
      <c r="H171" s="542">
        <v>2011</v>
      </c>
      <c r="I171" s="542">
        <v>2011</v>
      </c>
      <c r="J171" t="s">
        <v>1725</v>
      </c>
      <c r="K171" t="s">
        <v>1075</v>
      </c>
      <c r="L171" s="324">
        <v>0</v>
      </c>
      <c r="M171" s="324">
        <v>0</v>
      </c>
    </row>
    <row r="172" spans="1:13" x14ac:dyDescent="0.2">
      <c r="A172" t="s">
        <v>9459</v>
      </c>
      <c r="B172" t="str">
        <f t="shared" si="2"/>
        <v>ALSU_Fine Arts Center</v>
      </c>
      <c r="C172" t="s">
        <v>541</v>
      </c>
      <c r="D172" s="324" t="s">
        <v>18</v>
      </c>
      <c r="E172" t="s">
        <v>4883</v>
      </c>
      <c r="F172" t="s">
        <v>1333</v>
      </c>
      <c r="G172" s="324">
        <v>80279</v>
      </c>
      <c r="H172" s="542">
        <v>2017</v>
      </c>
      <c r="I172" s="542">
        <v>2018</v>
      </c>
      <c r="J172" t="s">
        <v>624</v>
      </c>
      <c r="K172" t="s">
        <v>1075</v>
      </c>
      <c r="L172" s="324">
        <v>100</v>
      </c>
      <c r="M172" s="324">
        <v>100</v>
      </c>
    </row>
    <row r="173" spans="1:13" x14ac:dyDescent="0.2">
      <c r="A173" t="s">
        <v>10814</v>
      </c>
      <c r="B173" t="str">
        <f t="shared" si="2"/>
        <v>AMSC_STORAGE WH</v>
      </c>
      <c r="C173" t="s">
        <v>555</v>
      </c>
      <c r="D173" s="324" t="s">
        <v>55</v>
      </c>
      <c r="E173" t="s">
        <v>909</v>
      </c>
      <c r="F173" t="s">
        <v>6960</v>
      </c>
      <c r="G173" s="324">
        <v>1536</v>
      </c>
      <c r="H173" s="542">
        <v>1965</v>
      </c>
      <c r="J173" t="s">
        <v>572</v>
      </c>
      <c r="K173" t="s">
        <v>572</v>
      </c>
      <c r="L173" s="324">
        <v>100</v>
      </c>
      <c r="M173" s="324">
        <v>100</v>
      </c>
    </row>
    <row r="174" spans="1:13" x14ac:dyDescent="0.2">
      <c r="A174" t="s">
        <v>10811</v>
      </c>
      <c r="B174" t="str">
        <f t="shared" si="2"/>
        <v>AMSC_STORAGE WH II</v>
      </c>
      <c r="C174" t="s">
        <v>555</v>
      </c>
      <c r="D174" s="324" t="s">
        <v>55</v>
      </c>
      <c r="E174" t="s">
        <v>629</v>
      </c>
      <c r="F174" t="s">
        <v>6950</v>
      </c>
      <c r="G174" s="324">
        <v>1536</v>
      </c>
      <c r="H174" s="542">
        <v>1965</v>
      </c>
      <c r="J174" t="s">
        <v>572</v>
      </c>
      <c r="K174" t="s">
        <v>572</v>
      </c>
      <c r="L174" s="324">
        <v>100</v>
      </c>
      <c r="M174" s="324">
        <v>100</v>
      </c>
    </row>
    <row r="175" spans="1:13" x14ac:dyDescent="0.2">
      <c r="A175" t="s">
        <v>10805</v>
      </c>
      <c r="B175" t="str">
        <f t="shared" si="2"/>
        <v>AMSC_STORAGE WH II</v>
      </c>
      <c r="C175" t="s">
        <v>555</v>
      </c>
      <c r="D175" s="324" t="s">
        <v>55</v>
      </c>
      <c r="E175" t="s">
        <v>1234</v>
      </c>
      <c r="F175" t="s">
        <v>6950</v>
      </c>
      <c r="G175" s="324">
        <v>1536</v>
      </c>
      <c r="H175" s="542">
        <v>1965</v>
      </c>
      <c r="J175" t="s">
        <v>572</v>
      </c>
      <c r="K175" t="s">
        <v>572</v>
      </c>
      <c r="L175" s="324">
        <v>100</v>
      </c>
      <c r="M175" s="324">
        <v>100</v>
      </c>
    </row>
    <row r="176" spans="1:13" x14ac:dyDescent="0.2">
      <c r="A176" t="s">
        <v>10803</v>
      </c>
      <c r="B176" t="str">
        <f t="shared" si="2"/>
        <v>AMSC_SECURITY</v>
      </c>
      <c r="C176" t="s">
        <v>555</v>
      </c>
      <c r="D176" s="324" t="s">
        <v>55</v>
      </c>
      <c r="E176" t="s">
        <v>1318</v>
      </c>
      <c r="F176" t="s">
        <v>6949</v>
      </c>
      <c r="G176" s="324">
        <v>1536</v>
      </c>
      <c r="H176" s="542">
        <v>1965</v>
      </c>
      <c r="J176" t="s">
        <v>572</v>
      </c>
      <c r="K176" t="s">
        <v>572</v>
      </c>
      <c r="L176" s="324">
        <v>100</v>
      </c>
      <c r="M176" s="324">
        <v>100</v>
      </c>
    </row>
    <row r="177" spans="1:13" x14ac:dyDescent="0.2">
      <c r="A177" t="s">
        <v>10813</v>
      </c>
      <c r="B177" t="str">
        <f t="shared" si="2"/>
        <v>AMSC_CARPENTER SHOP</v>
      </c>
      <c r="C177" t="s">
        <v>555</v>
      </c>
      <c r="D177" s="324" t="s">
        <v>55</v>
      </c>
      <c r="E177" t="s">
        <v>1003</v>
      </c>
      <c r="F177" t="s">
        <v>3748</v>
      </c>
      <c r="G177" s="324">
        <v>1536</v>
      </c>
      <c r="H177" s="542">
        <v>1965</v>
      </c>
      <c r="J177" t="s">
        <v>572</v>
      </c>
      <c r="K177" t="s">
        <v>572</v>
      </c>
      <c r="L177" s="324">
        <v>100</v>
      </c>
      <c r="M177" s="324">
        <v>100</v>
      </c>
    </row>
    <row r="178" spans="1:13" x14ac:dyDescent="0.2">
      <c r="A178" t="s">
        <v>10808</v>
      </c>
      <c r="B178" t="str">
        <f t="shared" si="2"/>
        <v>AMSC_SCIENCE LECTURE</v>
      </c>
      <c r="C178" t="s">
        <v>555</v>
      </c>
      <c r="D178" s="324" t="s">
        <v>55</v>
      </c>
      <c r="E178" t="s">
        <v>809</v>
      </c>
      <c r="F178" t="s">
        <v>6954</v>
      </c>
      <c r="G178" s="324">
        <v>45653</v>
      </c>
      <c r="H178" s="542">
        <v>1974</v>
      </c>
      <c r="J178" t="s">
        <v>572</v>
      </c>
      <c r="K178" t="s">
        <v>572</v>
      </c>
      <c r="L178" s="324">
        <v>100</v>
      </c>
      <c r="M178" s="324">
        <v>100</v>
      </c>
    </row>
    <row r="179" spans="1:13" x14ac:dyDescent="0.2">
      <c r="A179" t="s">
        <v>10817</v>
      </c>
      <c r="B179" t="str">
        <f t="shared" si="2"/>
        <v>AMSC_HARMON HOUSE</v>
      </c>
      <c r="C179" t="s">
        <v>555</v>
      </c>
      <c r="D179" s="324" t="s">
        <v>55</v>
      </c>
      <c r="E179" t="s">
        <v>604</v>
      </c>
      <c r="F179" t="s">
        <v>6963</v>
      </c>
      <c r="G179" s="324">
        <v>5066</v>
      </c>
      <c r="H179" s="542">
        <v>1954</v>
      </c>
      <c r="J179" t="s">
        <v>572</v>
      </c>
      <c r="K179" t="s">
        <v>572</v>
      </c>
      <c r="L179" s="324">
        <v>100</v>
      </c>
      <c r="M179" s="324">
        <v>100</v>
      </c>
    </row>
    <row r="180" spans="1:13" x14ac:dyDescent="0.2">
      <c r="A180" t="s">
        <v>10812</v>
      </c>
      <c r="B180" t="str">
        <f t="shared" si="2"/>
        <v>AMSC_GENERAL CLASSROOM COMPLEX</v>
      </c>
      <c r="C180" t="s">
        <v>555</v>
      </c>
      <c r="D180" s="324" t="s">
        <v>55</v>
      </c>
      <c r="E180" t="s">
        <v>5283</v>
      </c>
      <c r="F180" t="s">
        <v>6959</v>
      </c>
      <c r="G180" s="324">
        <v>6048</v>
      </c>
      <c r="H180" s="542">
        <v>2010</v>
      </c>
      <c r="J180" t="s">
        <v>579</v>
      </c>
      <c r="K180" t="s">
        <v>1075</v>
      </c>
      <c r="L180" s="324">
        <v>100</v>
      </c>
      <c r="M180" s="324">
        <v>100</v>
      </c>
    </row>
    <row r="181" spans="1:13" x14ac:dyDescent="0.2">
      <c r="A181" t="s">
        <v>10816</v>
      </c>
      <c r="B181" t="str">
        <f t="shared" si="2"/>
        <v>AMSC_CENTRAL ENERGY PLT</v>
      </c>
      <c r="C181" t="s">
        <v>555</v>
      </c>
      <c r="D181" s="324" t="s">
        <v>55</v>
      </c>
      <c r="E181" t="s">
        <v>5752</v>
      </c>
      <c r="F181" t="s">
        <v>6962</v>
      </c>
      <c r="G181" s="324">
        <v>7200</v>
      </c>
      <c r="H181" s="542">
        <v>1976</v>
      </c>
      <c r="J181" t="s">
        <v>572</v>
      </c>
      <c r="K181" t="s">
        <v>572</v>
      </c>
      <c r="L181" s="324">
        <v>100</v>
      </c>
      <c r="M181" s="324">
        <v>100</v>
      </c>
    </row>
    <row r="182" spans="1:13" x14ac:dyDescent="0.2">
      <c r="A182" t="s">
        <v>10807</v>
      </c>
      <c r="B182" t="str">
        <f t="shared" si="2"/>
        <v>AMSC_ACADEMIC</v>
      </c>
      <c r="C182" t="s">
        <v>555</v>
      </c>
      <c r="D182" s="324" t="s">
        <v>55</v>
      </c>
      <c r="E182" t="s">
        <v>5575</v>
      </c>
      <c r="F182" t="s">
        <v>6953</v>
      </c>
      <c r="G182" s="324">
        <v>58093</v>
      </c>
      <c r="H182" s="542">
        <v>1977</v>
      </c>
      <c r="J182" t="s">
        <v>572</v>
      </c>
      <c r="K182" t="s">
        <v>572</v>
      </c>
      <c r="L182" s="324">
        <v>100</v>
      </c>
      <c r="M182" s="324">
        <v>100</v>
      </c>
    </row>
    <row r="183" spans="1:13" x14ac:dyDescent="0.2">
      <c r="A183" t="s">
        <v>10804</v>
      </c>
      <c r="B183" t="str">
        <f t="shared" si="2"/>
        <v>AMSC_LIBRARY</v>
      </c>
      <c r="C183" t="s">
        <v>555</v>
      </c>
      <c r="D183" s="324" t="s">
        <v>55</v>
      </c>
      <c r="E183" t="s">
        <v>5239</v>
      </c>
      <c r="F183" t="s">
        <v>4160</v>
      </c>
      <c r="G183" s="324">
        <v>53637</v>
      </c>
      <c r="H183" s="542">
        <v>1978</v>
      </c>
      <c r="I183" s="542">
        <v>2004</v>
      </c>
      <c r="J183" t="s">
        <v>572</v>
      </c>
      <c r="K183" t="s">
        <v>572</v>
      </c>
      <c r="L183" s="324">
        <v>100</v>
      </c>
      <c r="M183" s="324">
        <v>100</v>
      </c>
    </row>
    <row r="184" spans="1:13" x14ac:dyDescent="0.2">
      <c r="A184" t="s">
        <v>10806</v>
      </c>
      <c r="B184" t="str">
        <f t="shared" si="2"/>
        <v>AMSC_PHYSICAL EDUCATION</v>
      </c>
      <c r="C184" t="s">
        <v>555</v>
      </c>
      <c r="D184" s="324" t="s">
        <v>55</v>
      </c>
      <c r="E184" t="s">
        <v>6951</v>
      </c>
      <c r="F184" t="s">
        <v>6952</v>
      </c>
      <c r="G184" s="324">
        <v>41426</v>
      </c>
      <c r="H184" s="542">
        <v>1991</v>
      </c>
      <c r="J184" t="s">
        <v>572</v>
      </c>
      <c r="K184" t="s">
        <v>572</v>
      </c>
      <c r="L184" s="324">
        <v>100</v>
      </c>
      <c r="M184" s="324">
        <v>100</v>
      </c>
    </row>
    <row r="185" spans="1:13" x14ac:dyDescent="0.2">
      <c r="A185" t="s">
        <v>10810</v>
      </c>
      <c r="B185" t="str">
        <f t="shared" si="2"/>
        <v>AMSC_STUDENT CENTER</v>
      </c>
      <c r="C185" t="s">
        <v>555</v>
      </c>
      <c r="D185" s="324" t="s">
        <v>55</v>
      </c>
      <c r="E185" t="s">
        <v>6957</v>
      </c>
      <c r="F185" t="s">
        <v>6958</v>
      </c>
      <c r="G185" s="324">
        <v>30153</v>
      </c>
      <c r="H185" s="542">
        <v>1999</v>
      </c>
      <c r="J185" t="s">
        <v>624</v>
      </c>
      <c r="K185" t="s">
        <v>1075</v>
      </c>
      <c r="L185" s="324">
        <v>88</v>
      </c>
      <c r="M185" s="324">
        <v>88</v>
      </c>
    </row>
    <row r="186" spans="1:13" x14ac:dyDescent="0.2">
      <c r="A186" t="s">
        <v>10818</v>
      </c>
      <c r="B186" t="str">
        <f t="shared" si="2"/>
        <v>AMSC_McMillan Academic Science Bldg</v>
      </c>
      <c r="C186" t="s">
        <v>555</v>
      </c>
      <c r="D186" s="324" t="s">
        <v>55</v>
      </c>
      <c r="E186" t="s">
        <v>5079</v>
      </c>
      <c r="F186" t="s">
        <v>6964</v>
      </c>
      <c r="G186" s="324">
        <v>55767</v>
      </c>
      <c r="H186" s="542">
        <v>2012</v>
      </c>
      <c r="J186" t="s">
        <v>572</v>
      </c>
      <c r="K186" t="s">
        <v>572</v>
      </c>
      <c r="L186" s="324">
        <v>100</v>
      </c>
      <c r="M186" s="324">
        <v>100</v>
      </c>
    </row>
    <row r="187" spans="1:13" x14ac:dyDescent="0.2">
      <c r="A187" t="s">
        <v>10809</v>
      </c>
      <c r="B187" t="str">
        <f t="shared" si="2"/>
        <v>AMSC_Student Success</v>
      </c>
      <c r="C187" t="s">
        <v>555</v>
      </c>
      <c r="D187" s="324" t="s">
        <v>55</v>
      </c>
      <c r="E187" t="s">
        <v>6955</v>
      </c>
      <c r="F187" t="s">
        <v>6956</v>
      </c>
      <c r="G187" s="324">
        <v>22586</v>
      </c>
      <c r="H187" s="542">
        <v>2017</v>
      </c>
      <c r="J187" t="s">
        <v>624</v>
      </c>
      <c r="K187" t="s">
        <v>1075</v>
      </c>
      <c r="L187" s="324">
        <v>100</v>
      </c>
      <c r="M187" s="324">
        <v>100</v>
      </c>
    </row>
    <row r="188" spans="1:13" x14ac:dyDescent="0.2">
      <c r="A188" t="s">
        <v>10815</v>
      </c>
      <c r="B188" t="str">
        <f t="shared" si="2"/>
        <v>AMSC_Student Center</v>
      </c>
      <c r="C188" t="s">
        <v>555</v>
      </c>
      <c r="D188" s="324" t="s">
        <v>55</v>
      </c>
      <c r="E188" t="s">
        <v>6961</v>
      </c>
      <c r="F188" t="s">
        <v>4838</v>
      </c>
      <c r="G188" s="324">
        <v>35380</v>
      </c>
      <c r="H188" s="542">
        <v>2011</v>
      </c>
      <c r="J188" t="s">
        <v>584</v>
      </c>
      <c r="K188" t="s">
        <v>1075</v>
      </c>
      <c r="L188" s="324">
        <v>100</v>
      </c>
      <c r="M188" s="324">
        <v>100</v>
      </c>
    </row>
    <row r="189" spans="1:13" x14ac:dyDescent="0.2">
      <c r="A189" t="s">
        <v>7659</v>
      </c>
      <c r="B189" t="str">
        <f t="shared" si="2"/>
        <v>AU_AU Atlanta Office</v>
      </c>
      <c r="C189" t="s">
        <v>539</v>
      </c>
      <c r="D189" s="324" t="s">
        <v>61</v>
      </c>
      <c r="E189" t="s">
        <v>905</v>
      </c>
      <c r="F189" t="s">
        <v>1368</v>
      </c>
      <c r="G189" s="324">
        <v>1461</v>
      </c>
      <c r="H189" s="542">
        <v>2014</v>
      </c>
      <c r="J189" t="s">
        <v>579</v>
      </c>
      <c r="K189" t="s">
        <v>1725</v>
      </c>
      <c r="L189" s="324">
        <v>100</v>
      </c>
      <c r="M189" s="324">
        <v>100</v>
      </c>
    </row>
    <row r="190" spans="1:13" x14ac:dyDescent="0.2">
      <c r="A190" t="s">
        <v>7752</v>
      </c>
      <c r="B190" t="str">
        <f t="shared" si="2"/>
        <v>AU_Field House Stor 1Minor</v>
      </c>
      <c r="C190" t="s">
        <v>539</v>
      </c>
      <c r="D190" s="324" t="s">
        <v>61</v>
      </c>
      <c r="E190" t="s">
        <v>1553</v>
      </c>
      <c r="F190" t="s">
        <v>1554</v>
      </c>
      <c r="G190" s="324">
        <v>1920</v>
      </c>
      <c r="H190" s="542">
        <v>1994</v>
      </c>
      <c r="J190" t="s">
        <v>572</v>
      </c>
      <c r="K190" t="s">
        <v>572</v>
      </c>
      <c r="L190" s="324">
        <v>100</v>
      </c>
      <c r="M190" s="324">
        <v>100</v>
      </c>
    </row>
    <row r="191" spans="1:13" x14ac:dyDescent="0.2">
      <c r="A191" t="s">
        <v>7729</v>
      </c>
      <c r="B191" t="str">
        <f t="shared" si="2"/>
        <v>AU_Field House Storage 3</v>
      </c>
      <c r="C191" t="s">
        <v>539</v>
      </c>
      <c r="D191" s="324" t="s">
        <v>61</v>
      </c>
      <c r="E191" t="s">
        <v>1507</v>
      </c>
      <c r="F191" t="s">
        <v>1508</v>
      </c>
      <c r="G191" s="324">
        <v>1845</v>
      </c>
      <c r="H191" s="542">
        <v>1998</v>
      </c>
      <c r="J191" t="s">
        <v>572</v>
      </c>
      <c r="K191" t="s">
        <v>572</v>
      </c>
      <c r="L191" s="324">
        <v>100</v>
      </c>
      <c r="M191" s="324">
        <v>100</v>
      </c>
    </row>
    <row r="192" spans="1:13" x14ac:dyDescent="0.2">
      <c r="A192" t="s">
        <v>7783</v>
      </c>
      <c r="B192" t="str">
        <f t="shared" si="2"/>
        <v>AU_Christenberry Field House</v>
      </c>
      <c r="C192" t="s">
        <v>539</v>
      </c>
      <c r="D192" s="324" t="s">
        <v>61</v>
      </c>
      <c r="E192" t="s">
        <v>1615</v>
      </c>
      <c r="F192" t="s">
        <v>1616</v>
      </c>
      <c r="G192" s="324">
        <v>127315</v>
      </c>
      <c r="H192" s="542">
        <v>1987</v>
      </c>
      <c r="J192" t="s">
        <v>572</v>
      </c>
      <c r="K192" t="s">
        <v>584</v>
      </c>
      <c r="L192" s="324">
        <v>95</v>
      </c>
      <c r="M192" s="324">
        <v>95</v>
      </c>
    </row>
    <row r="193" spans="1:13" x14ac:dyDescent="0.2">
      <c r="A193" t="s">
        <v>7739</v>
      </c>
      <c r="B193" t="str">
        <f t="shared" si="2"/>
        <v>AU_Norvell Golf House</v>
      </c>
      <c r="C193" t="s">
        <v>539</v>
      </c>
      <c r="D193" s="324" t="s">
        <v>61</v>
      </c>
      <c r="E193" t="s">
        <v>1527</v>
      </c>
      <c r="F193" t="s">
        <v>1528</v>
      </c>
      <c r="G193" s="324">
        <v>5942</v>
      </c>
      <c r="H193" s="542">
        <v>2006</v>
      </c>
      <c r="J193" t="s">
        <v>572</v>
      </c>
      <c r="K193" t="s">
        <v>572</v>
      </c>
      <c r="L193" s="324">
        <v>100</v>
      </c>
      <c r="M193" s="324">
        <v>100</v>
      </c>
    </row>
    <row r="194" spans="1:13" x14ac:dyDescent="0.2">
      <c r="A194" t="s">
        <v>7679</v>
      </c>
      <c r="B194" t="str">
        <f t="shared" ref="B194:B257" si="3">CONCATENATE(D194,"_",F194)</f>
        <v>AU_Norvell Golf Hitting Bay</v>
      </c>
      <c r="C194" t="s">
        <v>539</v>
      </c>
      <c r="D194" s="324" t="s">
        <v>61</v>
      </c>
      <c r="E194" t="s">
        <v>1407</v>
      </c>
      <c r="F194" t="s">
        <v>1408</v>
      </c>
      <c r="G194" s="324">
        <v>1328</v>
      </c>
      <c r="H194" s="542">
        <v>2006</v>
      </c>
      <c r="J194" t="s">
        <v>572</v>
      </c>
      <c r="K194" t="s">
        <v>572</v>
      </c>
      <c r="L194" s="324">
        <v>100</v>
      </c>
      <c r="M194" s="324">
        <v>100</v>
      </c>
    </row>
    <row r="195" spans="1:13" x14ac:dyDescent="0.2">
      <c r="A195" t="s">
        <v>7711</v>
      </c>
      <c r="B195" t="str">
        <f t="shared" si="3"/>
        <v>AU_Forest Hills Range Building</v>
      </c>
      <c r="C195" t="s">
        <v>539</v>
      </c>
      <c r="D195" s="324" t="s">
        <v>61</v>
      </c>
      <c r="E195" t="s">
        <v>1471</v>
      </c>
      <c r="F195" t="s">
        <v>1472</v>
      </c>
      <c r="G195" s="324">
        <v>163</v>
      </c>
      <c r="H195" s="542">
        <v>1986</v>
      </c>
      <c r="J195" t="s">
        <v>572</v>
      </c>
      <c r="K195" t="s">
        <v>584</v>
      </c>
      <c r="L195" s="324">
        <v>0</v>
      </c>
      <c r="M195" s="324">
        <v>0</v>
      </c>
    </row>
    <row r="196" spans="1:13" x14ac:dyDescent="0.2">
      <c r="A196" t="s">
        <v>7675</v>
      </c>
      <c r="B196" t="str">
        <f t="shared" si="3"/>
        <v>AU_Forest Hills #3 Shed</v>
      </c>
      <c r="C196" t="s">
        <v>539</v>
      </c>
      <c r="D196" s="324" t="s">
        <v>61</v>
      </c>
      <c r="E196" t="s">
        <v>1399</v>
      </c>
      <c r="F196" t="s">
        <v>1400</v>
      </c>
      <c r="G196" s="324">
        <v>324</v>
      </c>
      <c r="H196" s="542">
        <v>2000</v>
      </c>
      <c r="J196" t="s">
        <v>572</v>
      </c>
      <c r="K196" t="s">
        <v>572</v>
      </c>
      <c r="L196" s="324">
        <v>100</v>
      </c>
      <c r="M196" s="324">
        <v>100</v>
      </c>
    </row>
    <row r="197" spans="1:13" x14ac:dyDescent="0.2">
      <c r="A197" t="s">
        <v>7650</v>
      </c>
      <c r="B197" t="str">
        <f t="shared" si="3"/>
        <v>AU_Forest Hills Storage</v>
      </c>
      <c r="C197" t="s">
        <v>539</v>
      </c>
      <c r="D197" s="324" t="s">
        <v>61</v>
      </c>
      <c r="E197" t="s">
        <v>1350</v>
      </c>
      <c r="F197" t="s">
        <v>1351</v>
      </c>
      <c r="G197" s="324">
        <v>54</v>
      </c>
      <c r="H197" s="542">
        <v>2000</v>
      </c>
      <c r="J197" t="s">
        <v>572</v>
      </c>
      <c r="K197" t="s">
        <v>572</v>
      </c>
      <c r="L197" s="324">
        <v>100</v>
      </c>
      <c r="M197" s="324">
        <v>100</v>
      </c>
    </row>
    <row r="198" spans="1:13" x14ac:dyDescent="0.2">
      <c r="A198" t="s">
        <v>7639</v>
      </c>
      <c r="B198" t="str">
        <f t="shared" si="3"/>
        <v>AU_Forest Hills Lower Pumphouse</v>
      </c>
      <c r="C198" t="s">
        <v>539</v>
      </c>
      <c r="D198" s="324" t="s">
        <v>61</v>
      </c>
      <c r="E198" t="s">
        <v>1328</v>
      </c>
      <c r="F198" t="s">
        <v>1329</v>
      </c>
      <c r="G198" s="324">
        <v>158</v>
      </c>
      <c r="H198" s="542">
        <v>2000</v>
      </c>
      <c r="J198" t="s">
        <v>572</v>
      </c>
      <c r="K198" t="s">
        <v>584</v>
      </c>
      <c r="L198" s="324">
        <v>100</v>
      </c>
      <c r="M198" s="324">
        <v>100</v>
      </c>
    </row>
    <row r="199" spans="1:13" x14ac:dyDescent="0.2">
      <c r="A199" t="s">
        <v>7688</v>
      </c>
      <c r="B199" t="str">
        <f t="shared" si="3"/>
        <v>AU_Forest Hills Cart Storage</v>
      </c>
      <c r="C199" t="s">
        <v>539</v>
      </c>
      <c r="D199" s="324" t="s">
        <v>61</v>
      </c>
      <c r="E199" t="s">
        <v>1425</v>
      </c>
      <c r="F199" t="s">
        <v>1426</v>
      </c>
      <c r="G199" s="324">
        <v>8930</v>
      </c>
      <c r="H199" s="542">
        <v>1950</v>
      </c>
      <c r="J199" t="s">
        <v>572</v>
      </c>
      <c r="K199" t="s">
        <v>572</v>
      </c>
      <c r="L199" s="324">
        <v>100</v>
      </c>
      <c r="M199" s="324">
        <v>100</v>
      </c>
    </row>
    <row r="200" spans="1:13" x14ac:dyDescent="0.2">
      <c r="A200" t="s">
        <v>7684</v>
      </c>
      <c r="B200" t="str">
        <f t="shared" si="3"/>
        <v>AU_Forest Hills Golf Club</v>
      </c>
      <c r="C200" t="s">
        <v>539</v>
      </c>
      <c r="D200" s="324" t="s">
        <v>61</v>
      </c>
      <c r="E200" t="s">
        <v>1417</v>
      </c>
      <c r="F200" t="s">
        <v>1418</v>
      </c>
      <c r="G200" s="324">
        <v>11450</v>
      </c>
      <c r="H200" s="542">
        <v>1991</v>
      </c>
      <c r="J200" t="s">
        <v>572</v>
      </c>
      <c r="K200" t="s">
        <v>584</v>
      </c>
      <c r="L200" s="324">
        <v>100</v>
      </c>
      <c r="M200" s="324">
        <v>100</v>
      </c>
    </row>
    <row r="201" spans="1:13" x14ac:dyDescent="0.2">
      <c r="A201" t="s">
        <v>7663</v>
      </c>
      <c r="B201" t="str">
        <f t="shared" si="3"/>
        <v>AU_Forest Hills Warehouse 1</v>
      </c>
      <c r="C201" t="s">
        <v>539</v>
      </c>
      <c r="D201" s="324" t="s">
        <v>61</v>
      </c>
      <c r="E201" t="s">
        <v>1375</v>
      </c>
      <c r="F201" t="s">
        <v>1376</v>
      </c>
      <c r="G201" s="324">
        <v>8061</v>
      </c>
      <c r="H201" s="542">
        <v>1986</v>
      </c>
      <c r="J201" t="s">
        <v>572</v>
      </c>
      <c r="K201" t="s">
        <v>572</v>
      </c>
      <c r="L201" s="324">
        <v>100</v>
      </c>
      <c r="M201" s="324">
        <v>100</v>
      </c>
    </row>
    <row r="202" spans="1:13" x14ac:dyDescent="0.2">
      <c r="A202" t="s">
        <v>7685</v>
      </c>
      <c r="B202" t="str">
        <f t="shared" si="3"/>
        <v>AU_Forest Hills #10 Shed</v>
      </c>
      <c r="C202" t="s">
        <v>539</v>
      </c>
      <c r="D202" s="324" t="s">
        <v>61</v>
      </c>
      <c r="E202" t="s">
        <v>1419</v>
      </c>
      <c r="F202" t="s">
        <v>1420</v>
      </c>
      <c r="G202" s="324">
        <v>200</v>
      </c>
      <c r="H202" s="542">
        <v>2000</v>
      </c>
      <c r="J202" t="s">
        <v>572</v>
      </c>
      <c r="K202" t="s">
        <v>572</v>
      </c>
      <c r="L202" s="324">
        <v>100</v>
      </c>
      <c r="M202" s="324">
        <v>100</v>
      </c>
    </row>
    <row r="203" spans="1:13" x14ac:dyDescent="0.2">
      <c r="A203" t="s">
        <v>7753</v>
      </c>
      <c r="B203" t="str">
        <f t="shared" si="3"/>
        <v>AU_Freeman Pavillion</v>
      </c>
      <c r="C203" t="s">
        <v>539</v>
      </c>
      <c r="D203" s="324" t="s">
        <v>61</v>
      </c>
      <c r="E203" t="s">
        <v>1555</v>
      </c>
      <c r="F203" t="s">
        <v>1556</v>
      </c>
      <c r="G203" s="324">
        <v>693</v>
      </c>
      <c r="H203" s="542">
        <v>2005</v>
      </c>
      <c r="J203" t="s">
        <v>572</v>
      </c>
      <c r="K203" t="s">
        <v>572</v>
      </c>
      <c r="L203" s="324">
        <v>100</v>
      </c>
      <c r="M203" s="324">
        <v>100</v>
      </c>
    </row>
    <row r="204" spans="1:13" x14ac:dyDescent="0.2">
      <c r="A204" t="s">
        <v>7714</v>
      </c>
      <c r="B204" t="str">
        <f t="shared" si="3"/>
        <v>AU_Forest Hills Upper Pumphouse</v>
      </c>
      <c r="C204" t="s">
        <v>539</v>
      </c>
      <c r="D204" s="324" t="s">
        <v>61</v>
      </c>
      <c r="E204" t="s">
        <v>1477</v>
      </c>
      <c r="F204" t="s">
        <v>1478</v>
      </c>
      <c r="G204" s="324">
        <v>141</v>
      </c>
      <c r="H204" s="542">
        <v>1987</v>
      </c>
      <c r="J204" t="s">
        <v>572</v>
      </c>
      <c r="K204" t="s">
        <v>572</v>
      </c>
      <c r="L204" s="324">
        <v>100</v>
      </c>
      <c r="M204" s="324">
        <v>100</v>
      </c>
    </row>
    <row r="205" spans="1:13" x14ac:dyDescent="0.2">
      <c r="A205" t="s">
        <v>7763</v>
      </c>
      <c r="B205" t="str">
        <f t="shared" si="3"/>
        <v>AU_Lower Maintenance Shed</v>
      </c>
      <c r="C205" t="s">
        <v>539</v>
      </c>
      <c r="D205" s="324" t="s">
        <v>61</v>
      </c>
      <c r="E205" t="s">
        <v>1575</v>
      </c>
      <c r="F205" t="s">
        <v>1576</v>
      </c>
      <c r="G205" s="324">
        <v>1916</v>
      </c>
      <c r="H205" s="542">
        <v>1995</v>
      </c>
      <c r="J205" t="s">
        <v>572</v>
      </c>
      <c r="K205" t="s">
        <v>572</v>
      </c>
      <c r="L205" s="324">
        <v>100</v>
      </c>
      <c r="M205" s="324">
        <v>100</v>
      </c>
    </row>
    <row r="206" spans="1:13" x14ac:dyDescent="0.2">
      <c r="A206" t="s">
        <v>7772</v>
      </c>
      <c r="B206" t="str">
        <f t="shared" si="3"/>
        <v>AU_Haz. Mat. Building #1</v>
      </c>
      <c r="C206" t="s">
        <v>539</v>
      </c>
      <c r="D206" s="324" t="s">
        <v>61</v>
      </c>
      <c r="E206" t="s">
        <v>1593</v>
      </c>
      <c r="F206" t="s">
        <v>1594</v>
      </c>
      <c r="G206" s="324">
        <v>122</v>
      </c>
      <c r="H206" s="542">
        <v>1998</v>
      </c>
      <c r="J206" t="s">
        <v>572</v>
      </c>
      <c r="K206" t="s">
        <v>572</v>
      </c>
      <c r="L206" s="324">
        <v>100</v>
      </c>
      <c r="M206" s="324">
        <v>100</v>
      </c>
    </row>
    <row r="207" spans="1:13" x14ac:dyDescent="0.2">
      <c r="A207" t="s">
        <v>7766</v>
      </c>
      <c r="B207" t="str">
        <f t="shared" si="3"/>
        <v>AU_Literacy Center</v>
      </c>
      <c r="C207" t="s">
        <v>539</v>
      </c>
      <c r="D207" s="324" t="s">
        <v>61</v>
      </c>
      <c r="E207" t="s">
        <v>1581</v>
      </c>
      <c r="F207" t="s">
        <v>1582</v>
      </c>
      <c r="G207" s="324">
        <v>2569</v>
      </c>
      <c r="H207" s="542">
        <v>1950</v>
      </c>
      <c r="J207" t="s">
        <v>572</v>
      </c>
      <c r="K207" t="s">
        <v>1725</v>
      </c>
      <c r="L207" s="324">
        <v>100</v>
      </c>
      <c r="M207" s="324">
        <v>100</v>
      </c>
    </row>
    <row r="208" spans="1:13" x14ac:dyDescent="0.2">
      <c r="A208" t="s">
        <v>7747</v>
      </c>
      <c r="B208" t="str">
        <f t="shared" si="3"/>
        <v>AU_Forest Hills #5 Shed</v>
      </c>
      <c r="C208" t="s">
        <v>539</v>
      </c>
      <c r="D208" s="324" t="s">
        <v>61</v>
      </c>
      <c r="E208" t="s">
        <v>1543</v>
      </c>
      <c r="F208" t="s">
        <v>1544</v>
      </c>
      <c r="G208" s="324">
        <v>324</v>
      </c>
      <c r="H208" s="542">
        <v>2005</v>
      </c>
      <c r="J208" t="s">
        <v>572</v>
      </c>
      <c r="K208" t="s">
        <v>572</v>
      </c>
      <c r="L208" s="324">
        <v>100</v>
      </c>
      <c r="M208" s="324">
        <v>100</v>
      </c>
    </row>
    <row r="209" spans="1:13" x14ac:dyDescent="0.2">
      <c r="A209" t="s">
        <v>7774</v>
      </c>
      <c r="B209" t="str">
        <f t="shared" si="3"/>
        <v>AU_Forest Hills Scoring Shelter</v>
      </c>
      <c r="C209" t="s">
        <v>539</v>
      </c>
      <c r="D209" s="324" t="s">
        <v>61</v>
      </c>
      <c r="E209" t="s">
        <v>1597</v>
      </c>
      <c r="F209" t="s">
        <v>1598</v>
      </c>
      <c r="G209" s="324">
        <v>176</v>
      </c>
      <c r="H209" s="542">
        <v>2005</v>
      </c>
      <c r="J209" t="s">
        <v>572</v>
      </c>
      <c r="K209" t="s">
        <v>572</v>
      </c>
      <c r="L209" s="324">
        <v>100</v>
      </c>
      <c r="M209" s="324">
        <v>100</v>
      </c>
    </row>
    <row r="210" spans="1:13" x14ac:dyDescent="0.2">
      <c r="A210" t="s">
        <v>7775</v>
      </c>
      <c r="B210" t="str">
        <f t="shared" si="3"/>
        <v>AU_University Village Clubhouse</v>
      </c>
      <c r="C210" t="s">
        <v>539</v>
      </c>
      <c r="D210" s="324" t="s">
        <v>61</v>
      </c>
      <c r="E210" t="s">
        <v>1599</v>
      </c>
      <c r="F210" t="s">
        <v>1600</v>
      </c>
      <c r="G210" s="324">
        <v>7028</v>
      </c>
      <c r="H210" s="542">
        <v>2005</v>
      </c>
      <c r="J210" t="s">
        <v>584</v>
      </c>
      <c r="K210" t="s">
        <v>572</v>
      </c>
      <c r="L210" s="324">
        <v>0</v>
      </c>
      <c r="M210" s="324">
        <v>0</v>
      </c>
    </row>
    <row r="211" spans="1:13" x14ac:dyDescent="0.2">
      <c r="A211" t="s">
        <v>7770</v>
      </c>
      <c r="B211" t="str">
        <f t="shared" si="3"/>
        <v>AU_University Village 1000 Bldg</v>
      </c>
      <c r="C211" t="s">
        <v>539</v>
      </c>
      <c r="D211" s="324" t="s">
        <v>61</v>
      </c>
      <c r="E211" t="s">
        <v>1589</v>
      </c>
      <c r="F211" t="s">
        <v>1590</v>
      </c>
      <c r="G211" s="324">
        <v>35711</v>
      </c>
      <c r="H211" s="542">
        <v>2004</v>
      </c>
      <c r="J211" t="s">
        <v>584</v>
      </c>
      <c r="K211" t="s">
        <v>572</v>
      </c>
      <c r="L211" s="324">
        <v>0</v>
      </c>
      <c r="M211" s="324">
        <v>0</v>
      </c>
    </row>
    <row r="212" spans="1:13" x14ac:dyDescent="0.2">
      <c r="A212" t="s">
        <v>7643</v>
      </c>
      <c r="B212" t="str">
        <f t="shared" si="3"/>
        <v>AU_University Village 2000 Bldg</v>
      </c>
      <c r="C212" t="s">
        <v>539</v>
      </c>
      <c r="D212" s="324" t="s">
        <v>61</v>
      </c>
      <c r="E212" t="s">
        <v>1336</v>
      </c>
      <c r="F212" t="s">
        <v>1337</v>
      </c>
      <c r="G212" s="324">
        <v>37983</v>
      </c>
      <c r="H212" s="542">
        <v>2004</v>
      </c>
      <c r="J212" t="s">
        <v>584</v>
      </c>
      <c r="K212" t="s">
        <v>572</v>
      </c>
      <c r="L212" s="324">
        <v>0</v>
      </c>
      <c r="M212" s="324">
        <v>0</v>
      </c>
    </row>
    <row r="213" spans="1:13" x14ac:dyDescent="0.2">
      <c r="A213" t="s">
        <v>7667</v>
      </c>
      <c r="B213" t="str">
        <f t="shared" si="3"/>
        <v>AU_University Village 3000 Bldg</v>
      </c>
      <c r="C213" t="s">
        <v>539</v>
      </c>
      <c r="D213" s="324" t="s">
        <v>61</v>
      </c>
      <c r="E213" t="s">
        <v>1383</v>
      </c>
      <c r="F213" t="s">
        <v>1384</v>
      </c>
      <c r="G213" s="324">
        <v>37985</v>
      </c>
      <c r="H213" s="542">
        <v>2004</v>
      </c>
      <c r="J213" t="s">
        <v>584</v>
      </c>
      <c r="K213" t="s">
        <v>572</v>
      </c>
      <c r="L213" s="324">
        <v>0</v>
      </c>
      <c r="M213" s="324">
        <v>0</v>
      </c>
    </row>
    <row r="214" spans="1:13" x14ac:dyDescent="0.2">
      <c r="A214" t="s">
        <v>7668</v>
      </c>
      <c r="B214" t="str">
        <f t="shared" si="3"/>
        <v>AU_University Village 4000 Bldg</v>
      </c>
      <c r="C214" t="s">
        <v>539</v>
      </c>
      <c r="D214" s="324" t="s">
        <v>61</v>
      </c>
      <c r="E214" t="s">
        <v>1385</v>
      </c>
      <c r="F214" t="s">
        <v>1386</v>
      </c>
      <c r="G214" s="324">
        <v>42788</v>
      </c>
      <c r="H214" s="542">
        <v>2004</v>
      </c>
      <c r="J214" t="s">
        <v>584</v>
      </c>
      <c r="K214" t="s">
        <v>572</v>
      </c>
      <c r="L214" s="324">
        <v>0</v>
      </c>
      <c r="M214" s="324">
        <v>0</v>
      </c>
    </row>
    <row r="215" spans="1:13" x14ac:dyDescent="0.2">
      <c r="A215" t="s">
        <v>7779</v>
      </c>
      <c r="B215" t="str">
        <f t="shared" si="3"/>
        <v>AU_University Village 5000 Bldg</v>
      </c>
      <c r="C215" t="s">
        <v>539</v>
      </c>
      <c r="D215" s="324" t="s">
        <v>61</v>
      </c>
      <c r="E215" t="s">
        <v>1607</v>
      </c>
      <c r="F215" t="s">
        <v>1608</v>
      </c>
      <c r="G215" s="324">
        <v>31966</v>
      </c>
      <c r="H215" s="542">
        <v>2004</v>
      </c>
      <c r="J215" t="s">
        <v>584</v>
      </c>
      <c r="K215" t="s">
        <v>572</v>
      </c>
      <c r="L215" s="324">
        <v>0</v>
      </c>
      <c r="M215" s="324">
        <v>0</v>
      </c>
    </row>
    <row r="216" spans="1:13" x14ac:dyDescent="0.2">
      <c r="A216" t="s">
        <v>7757</v>
      </c>
      <c r="B216" t="str">
        <f t="shared" si="3"/>
        <v>AU_University Village Maint. Bldg</v>
      </c>
      <c r="C216" t="s">
        <v>539</v>
      </c>
      <c r="D216" s="324" t="s">
        <v>61</v>
      </c>
      <c r="E216" t="s">
        <v>1563</v>
      </c>
      <c r="F216" t="s">
        <v>1564</v>
      </c>
      <c r="G216" s="324">
        <v>541</v>
      </c>
      <c r="H216" s="542">
        <v>2004</v>
      </c>
      <c r="J216" t="s">
        <v>584</v>
      </c>
      <c r="K216" t="s">
        <v>572</v>
      </c>
      <c r="L216" s="324">
        <v>0</v>
      </c>
      <c r="M216" s="324">
        <v>0</v>
      </c>
    </row>
    <row r="217" spans="1:13" x14ac:dyDescent="0.2">
      <c r="A217" t="s">
        <v>7709</v>
      </c>
      <c r="B217" t="str">
        <f t="shared" si="3"/>
        <v>AU_University Village Guardhouse</v>
      </c>
      <c r="C217" t="s">
        <v>539</v>
      </c>
      <c r="D217" s="324" t="s">
        <v>61</v>
      </c>
      <c r="E217" t="s">
        <v>1467</v>
      </c>
      <c r="F217" t="s">
        <v>1468</v>
      </c>
      <c r="G217" s="324">
        <v>41</v>
      </c>
      <c r="H217" s="542">
        <v>2004</v>
      </c>
      <c r="J217" t="s">
        <v>584</v>
      </c>
      <c r="K217" t="s">
        <v>572</v>
      </c>
      <c r="L217" s="324">
        <v>0</v>
      </c>
      <c r="M217" s="324">
        <v>0</v>
      </c>
    </row>
    <row r="218" spans="1:13" x14ac:dyDescent="0.2">
      <c r="A218" t="s">
        <v>7680</v>
      </c>
      <c r="B218" t="str">
        <f t="shared" si="3"/>
        <v>AU_University Village Bus Stop</v>
      </c>
      <c r="C218" t="s">
        <v>539</v>
      </c>
      <c r="D218" s="324" t="s">
        <v>61</v>
      </c>
      <c r="E218" t="s">
        <v>1409</v>
      </c>
      <c r="F218" t="s">
        <v>1410</v>
      </c>
      <c r="G218" s="324">
        <v>127</v>
      </c>
      <c r="H218" s="542">
        <v>2004</v>
      </c>
      <c r="J218" t="s">
        <v>584</v>
      </c>
      <c r="K218" t="s">
        <v>572</v>
      </c>
      <c r="L218" s="324">
        <v>0</v>
      </c>
      <c r="M218" s="324">
        <v>0</v>
      </c>
    </row>
    <row r="219" spans="1:13" x14ac:dyDescent="0.2">
      <c r="A219" t="s">
        <v>7696</v>
      </c>
      <c r="B219" t="str">
        <f t="shared" si="3"/>
        <v>AU_Gracewood Research Building</v>
      </c>
      <c r="C219" t="s">
        <v>539</v>
      </c>
      <c r="D219" s="324" t="s">
        <v>61</v>
      </c>
      <c r="E219" t="s">
        <v>1441</v>
      </c>
      <c r="F219" t="s">
        <v>1442</v>
      </c>
      <c r="G219" s="324">
        <v>21408</v>
      </c>
      <c r="H219" s="542">
        <v>1965</v>
      </c>
      <c r="J219" t="s">
        <v>572</v>
      </c>
      <c r="K219" t="s">
        <v>579</v>
      </c>
      <c r="L219" s="324">
        <v>100</v>
      </c>
      <c r="M219" s="324">
        <v>100</v>
      </c>
    </row>
    <row r="220" spans="1:13" x14ac:dyDescent="0.2">
      <c r="A220" t="s">
        <v>7754</v>
      </c>
      <c r="B220" t="str">
        <f t="shared" si="3"/>
        <v>AU_Neurology Center</v>
      </c>
      <c r="C220" t="s">
        <v>539</v>
      </c>
      <c r="D220" s="324" t="s">
        <v>61</v>
      </c>
      <c r="E220" t="s">
        <v>1557</v>
      </c>
      <c r="F220" t="s">
        <v>1558</v>
      </c>
      <c r="G220" s="324">
        <v>4000</v>
      </c>
      <c r="H220" s="542">
        <v>1995</v>
      </c>
      <c r="J220" t="s">
        <v>572</v>
      </c>
      <c r="K220" t="s">
        <v>572</v>
      </c>
      <c r="L220" s="324">
        <v>8</v>
      </c>
      <c r="M220" s="324">
        <v>8</v>
      </c>
    </row>
    <row r="221" spans="1:13" x14ac:dyDescent="0.2">
      <c r="A221" t="s">
        <v>7726</v>
      </c>
      <c r="B221" t="str">
        <f t="shared" si="3"/>
        <v>AU_Chaffee MOB</v>
      </c>
      <c r="C221" t="s">
        <v>539</v>
      </c>
      <c r="D221" s="324" t="s">
        <v>61</v>
      </c>
      <c r="E221" t="s">
        <v>1501</v>
      </c>
      <c r="F221" t="s">
        <v>1502</v>
      </c>
      <c r="G221" s="324">
        <v>15826</v>
      </c>
      <c r="H221" s="542">
        <v>2017</v>
      </c>
      <c r="J221" t="s">
        <v>579</v>
      </c>
      <c r="K221" t="s">
        <v>572</v>
      </c>
      <c r="L221" s="324">
        <v>100</v>
      </c>
      <c r="M221" s="324">
        <v>100</v>
      </c>
    </row>
    <row r="222" spans="1:13" x14ac:dyDescent="0.2">
      <c r="A222" t="s">
        <v>7674</v>
      </c>
      <c r="B222" t="str">
        <f t="shared" si="3"/>
        <v>AU_1004 Chafee Avenue</v>
      </c>
      <c r="C222" t="s">
        <v>539</v>
      </c>
      <c r="D222" s="324" t="s">
        <v>61</v>
      </c>
      <c r="E222" t="s">
        <v>1397</v>
      </c>
      <c r="F222" t="s">
        <v>1398</v>
      </c>
      <c r="G222" s="324">
        <v>4148</v>
      </c>
      <c r="H222" s="542">
        <v>1970</v>
      </c>
      <c r="J222" t="s">
        <v>572</v>
      </c>
      <c r="K222" t="s">
        <v>1725</v>
      </c>
      <c r="L222" s="324">
        <v>100</v>
      </c>
      <c r="M222" s="324">
        <v>100</v>
      </c>
    </row>
    <row r="223" spans="1:13" x14ac:dyDescent="0.2">
      <c r="A223" t="s">
        <v>7784</v>
      </c>
      <c r="B223" t="str">
        <f t="shared" si="3"/>
        <v>AU_Cardiovascular Health</v>
      </c>
      <c r="C223" t="s">
        <v>539</v>
      </c>
      <c r="D223" s="324" t="s">
        <v>61</v>
      </c>
      <c r="E223" t="s">
        <v>1617</v>
      </c>
      <c r="F223" t="s">
        <v>1618</v>
      </c>
      <c r="G223" s="324">
        <v>10567</v>
      </c>
      <c r="H223" s="542">
        <v>1995</v>
      </c>
      <c r="J223" t="s">
        <v>1075</v>
      </c>
      <c r="K223" t="s">
        <v>584</v>
      </c>
      <c r="L223" s="324">
        <v>0</v>
      </c>
      <c r="M223" s="324">
        <v>0</v>
      </c>
    </row>
    <row r="224" spans="1:13" x14ac:dyDescent="0.2">
      <c r="A224" t="s">
        <v>7780</v>
      </c>
      <c r="B224" t="str">
        <f t="shared" si="3"/>
        <v>AU_Cardiovasular Center</v>
      </c>
      <c r="C224" t="s">
        <v>539</v>
      </c>
      <c r="D224" s="324" t="s">
        <v>61</v>
      </c>
      <c r="E224" t="s">
        <v>1609</v>
      </c>
      <c r="F224" t="s">
        <v>1610</v>
      </c>
      <c r="G224" s="324">
        <v>16054</v>
      </c>
      <c r="H224" s="542">
        <v>1975</v>
      </c>
      <c r="J224" t="s">
        <v>572</v>
      </c>
      <c r="K224" t="s">
        <v>572</v>
      </c>
      <c r="L224" s="324">
        <v>3</v>
      </c>
      <c r="M224" s="324">
        <v>3</v>
      </c>
    </row>
    <row r="225" spans="1:13" x14ac:dyDescent="0.2">
      <c r="A225" t="s">
        <v>7700</v>
      </c>
      <c r="B225" t="str">
        <f t="shared" si="3"/>
        <v>AU_Facilities Storage 1</v>
      </c>
      <c r="C225" t="s">
        <v>539</v>
      </c>
      <c r="D225" s="324" t="s">
        <v>61</v>
      </c>
      <c r="E225" t="s">
        <v>1449</v>
      </c>
      <c r="F225" t="s">
        <v>1450</v>
      </c>
      <c r="G225" s="324">
        <v>22079</v>
      </c>
      <c r="H225" s="542">
        <v>1970</v>
      </c>
      <c r="J225" t="s">
        <v>572</v>
      </c>
      <c r="K225" t="s">
        <v>584</v>
      </c>
      <c r="L225" s="324">
        <v>35</v>
      </c>
      <c r="M225" s="324">
        <v>35</v>
      </c>
    </row>
    <row r="226" spans="1:13" x14ac:dyDescent="0.2">
      <c r="A226" t="s">
        <v>7671</v>
      </c>
      <c r="B226" t="str">
        <f t="shared" si="3"/>
        <v>AU_Clinical Trails Office</v>
      </c>
      <c r="C226" t="s">
        <v>539</v>
      </c>
      <c r="D226" s="324" t="s">
        <v>61</v>
      </c>
      <c r="E226" t="s">
        <v>1391</v>
      </c>
      <c r="F226" t="s">
        <v>1392</v>
      </c>
      <c r="G226" s="324">
        <v>5907</v>
      </c>
      <c r="H226" s="542">
        <v>1970</v>
      </c>
      <c r="J226" t="s">
        <v>572</v>
      </c>
      <c r="K226" t="s">
        <v>584</v>
      </c>
      <c r="L226" s="324">
        <v>100</v>
      </c>
      <c r="M226" s="324">
        <v>100</v>
      </c>
    </row>
    <row r="227" spans="1:13" x14ac:dyDescent="0.2">
      <c r="A227" t="s">
        <v>7776</v>
      </c>
      <c r="B227" t="str">
        <f t="shared" si="3"/>
        <v>AU_Employ/Fac Assistance Center</v>
      </c>
      <c r="C227" t="s">
        <v>539</v>
      </c>
      <c r="D227" s="324" t="s">
        <v>61</v>
      </c>
      <c r="E227" t="s">
        <v>1601</v>
      </c>
      <c r="F227" t="s">
        <v>1602</v>
      </c>
      <c r="G227" s="324">
        <v>1145</v>
      </c>
      <c r="H227" s="542">
        <v>1924</v>
      </c>
      <c r="J227" t="s">
        <v>572</v>
      </c>
      <c r="K227" t="s">
        <v>572</v>
      </c>
      <c r="L227" s="324">
        <v>100</v>
      </c>
      <c r="M227" s="324">
        <v>100</v>
      </c>
    </row>
    <row r="228" spans="1:13" x14ac:dyDescent="0.2">
      <c r="A228" t="s">
        <v>7781</v>
      </c>
      <c r="B228" t="str">
        <f t="shared" si="3"/>
        <v>AU_Reprod Med &amp; Infert Assoc.</v>
      </c>
      <c r="C228" t="s">
        <v>539</v>
      </c>
      <c r="D228" s="324" t="s">
        <v>61</v>
      </c>
      <c r="E228" t="s">
        <v>1611</v>
      </c>
      <c r="F228" t="s">
        <v>1612</v>
      </c>
      <c r="G228" s="324">
        <v>8006</v>
      </c>
      <c r="H228" s="542">
        <v>1995</v>
      </c>
      <c r="J228" t="s">
        <v>572</v>
      </c>
      <c r="K228" t="s">
        <v>1725</v>
      </c>
      <c r="L228" s="324">
        <v>3</v>
      </c>
      <c r="M228" s="324">
        <v>3</v>
      </c>
    </row>
    <row r="229" spans="1:13" x14ac:dyDescent="0.2">
      <c r="A229" t="s">
        <v>7660</v>
      </c>
      <c r="B229" t="str">
        <f t="shared" si="3"/>
        <v>AU_Professional Bldg 1</v>
      </c>
      <c r="C229" t="s">
        <v>539</v>
      </c>
      <c r="D229" s="324" t="s">
        <v>61</v>
      </c>
      <c r="E229" t="s">
        <v>1369</v>
      </c>
      <c r="F229" t="s">
        <v>1370</v>
      </c>
      <c r="G229" s="324">
        <v>205340</v>
      </c>
      <c r="H229" s="542">
        <v>1970</v>
      </c>
      <c r="J229" t="s">
        <v>572</v>
      </c>
      <c r="K229" t="s">
        <v>572</v>
      </c>
      <c r="L229" s="324">
        <v>10</v>
      </c>
      <c r="M229" s="324">
        <v>10</v>
      </c>
    </row>
    <row r="230" spans="1:13" x14ac:dyDescent="0.2">
      <c r="A230" t="s">
        <v>7755</v>
      </c>
      <c r="B230" t="str">
        <f t="shared" si="3"/>
        <v>AU_Emerg Management Office</v>
      </c>
      <c r="C230" t="s">
        <v>539</v>
      </c>
      <c r="D230" s="324" t="s">
        <v>61</v>
      </c>
      <c r="E230" t="s">
        <v>1559</v>
      </c>
      <c r="F230" t="s">
        <v>1560</v>
      </c>
      <c r="G230" s="324">
        <v>787</v>
      </c>
      <c r="H230" s="542">
        <v>1987</v>
      </c>
      <c r="J230" t="s">
        <v>572</v>
      </c>
      <c r="K230" t="s">
        <v>584</v>
      </c>
      <c r="L230" s="324">
        <v>0</v>
      </c>
      <c r="M230" s="324">
        <v>0</v>
      </c>
    </row>
    <row r="231" spans="1:13" x14ac:dyDescent="0.2">
      <c r="A231" t="s">
        <v>7748</v>
      </c>
      <c r="B231" t="str">
        <f t="shared" si="3"/>
        <v>AU_Medical Ctr Parking Deck -15th</v>
      </c>
      <c r="C231" t="s">
        <v>539</v>
      </c>
      <c r="D231" s="324" t="s">
        <v>61</v>
      </c>
      <c r="E231" t="s">
        <v>1545</v>
      </c>
      <c r="F231" t="s">
        <v>1546</v>
      </c>
      <c r="G231" s="324">
        <v>289341</v>
      </c>
      <c r="H231" s="542">
        <v>1986</v>
      </c>
      <c r="J231" t="s">
        <v>572</v>
      </c>
      <c r="K231" t="s">
        <v>1725</v>
      </c>
      <c r="L231" s="324">
        <v>0</v>
      </c>
      <c r="M231" s="324">
        <v>0</v>
      </c>
    </row>
    <row r="232" spans="1:13" x14ac:dyDescent="0.2">
      <c r="A232" t="s">
        <v>7758</v>
      </c>
      <c r="B232" t="str">
        <f t="shared" si="3"/>
        <v>AU_Laney Walker Bridge</v>
      </c>
      <c r="C232" t="s">
        <v>539</v>
      </c>
      <c r="D232" s="324" t="s">
        <v>61</v>
      </c>
      <c r="E232" t="s">
        <v>1565</v>
      </c>
      <c r="F232" t="s">
        <v>1566</v>
      </c>
      <c r="G232" s="324">
        <v>4155</v>
      </c>
      <c r="H232" s="542">
        <v>1973</v>
      </c>
      <c r="J232" t="s">
        <v>572</v>
      </c>
      <c r="K232" t="s">
        <v>579</v>
      </c>
      <c r="L232" s="324">
        <v>0</v>
      </c>
      <c r="M232" s="324">
        <v>0</v>
      </c>
    </row>
    <row r="233" spans="1:13" x14ac:dyDescent="0.2">
      <c r="A233" t="s">
        <v>7644</v>
      </c>
      <c r="B233" t="str">
        <f t="shared" si="3"/>
        <v>AU_Pavilion I</v>
      </c>
      <c r="C233" t="s">
        <v>539</v>
      </c>
      <c r="D233" s="324" t="s">
        <v>61</v>
      </c>
      <c r="E233" t="s">
        <v>1338</v>
      </c>
      <c r="F233" t="s">
        <v>1339</v>
      </c>
      <c r="G233" s="324">
        <v>35812</v>
      </c>
      <c r="H233" s="542">
        <v>1956</v>
      </c>
      <c r="J233" t="s">
        <v>572</v>
      </c>
      <c r="K233" t="s">
        <v>579</v>
      </c>
      <c r="L233" s="324">
        <v>90</v>
      </c>
      <c r="M233" s="324">
        <v>90</v>
      </c>
    </row>
    <row r="234" spans="1:13" x14ac:dyDescent="0.2">
      <c r="A234" t="s">
        <v>7640</v>
      </c>
      <c r="B234" t="str">
        <f t="shared" si="3"/>
        <v>AU_Med Ctr (Talmadge Bldg)</v>
      </c>
      <c r="C234" t="s">
        <v>539</v>
      </c>
      <c r="D234" s="324" t="s">
        <v>61</v>
      </c>
      <c r="E234" t="s">
        <v>1330</v>
      </c>
      <c r="F234" t="s">
        <v>1331</v>
      </c>
      <c r="G234" s="324">
        <v>504786</v>
      </c>
      <c r="H234" s="542">
        <v>1956</v>
      </c>
      <c r="I234" s="542">
        <v>1984</v>
      </c>
      <c r="J234" t="s">
        <v>572</v>
      </c>
      <c r="K234" t="s">
        <v>579</v>
      </c>
      <c r="L234" s="324">
        <v>11</v>
      </c>
      <c r="M234" s="324">
        <v>11</v>
      </c>
    </row>
    <row r="235" spans="1:13" x14ac:dyDescent="0.2">
      <c r="A235" t="s">
        <v>7697</v>
      </c>
      <c r="B235" t="str">
        <f t="shared" si="3"/>
        <v>AU_Med Ctr - Sydenstricker</v>
      </c>
      <c r="C235" t="s">
        <v>539</v>
      </c>
      <c r="D235" s="324" t="s">
        <v>61</v>
      </c>
      <c r="E235" t="s">
        <v>1443</v>
      </c>
      <c r="F235" t="s">
        <v>1444</v>
      </c>
      <c r="G235" s="324">
        <v>322487</v>
      </c>
      <c r="H235" s="542">
        <v>1976</v>
      </c>
      <c r="J235" t="s">
        <v>572</v>
      </c>
      <c r="K235" t="s">
        <v>579</v>
      </c>
      <c r="L235" s="324">
        <v>12</v>
      </c>
      <c r="M235" s="324">
        <v>12</v>
      </c>
    </row>
    <row r="236" spans="1:13" x14ac:dyDescent="0.2">
      <c r="A236" t="s">
        <v>7698</v>
      </c>
      <c r="B236" t="str">
        <f t="shared" si="3"/>
        <v>AU_Medical Center (East Wing)</v>
      </c>
      <c r="C236" t="s">
        <v>539</v>
      </c>
      <c r="D236" s="324" t="s">
        <v>61</v>
      </c>
      <c r="E236" t="s">
        <v>1445</v>
      </c>
      <c r="F236" t="s">
        <v>1446</v>
      </c>
      <c r="G236" s="324">
        <v>54941</v>
      </c>
      <c r="H236" s="542">
        <v>1960</v>
      </c>
      <c r="J236" t="s">
        <v>572</v>
      </c>
      <c r="K236" t="s">
        <v>579</v>
      </c>
      <c r="L236" s="324">
        <v>53</v>
      </c>
      <c r="M236" s="324">
        <v>53</v>
      </c>
    </row>
    <row r="237" spans="1:13" x14ac:dyDescent="0.2">
      <c r="A237" t="s">
        <v>7681</v>
      </c>
      <c r="B237" t="str">
        <f t="shared" si="3"/>
        <v>AU_Lee Auditoria Center</v>
      </c>
      <c r="C237" t="s">
        <v>539</v>
      </c>
      <c r="D237" s="324" t="s">
        <v>61</v>
      </c>
      <c r="E237" t="s">
        <v>1411</v>
      </c>
      <c r="F237" t="s">
        <v>1412</v>
      </c>
      <c r="G237" s="324">
        <v>18619</v>
      </c>
      <c r="H237" s="542">
        <v>1956</v>
      </c>
      <c r="I237" s="542">
        <v>2006</v>
      </c>
      <c r="J237" t="s">
        <v>572</v>
      </c>
      <c r="K237" t="s">
        <v>584</v>
      </c>
      <c r="L237" s="324">
        <v>98</v>
      </c>
      <c r="M237" s="324">
        <v>98</v>
      </c>
    </row>
    <row r="238" spans="1:13" x14ac:dyDescent="0.2">
      <c r="A238" t="s">
        <v>7657</v>
      </c>
      <c r="B238" t="str">
        <f t="shared" si="3"/>
        <v>AU_Central Services</v>
      </c>
      <c r="C238" t="s">
        <v>539</v>
      </c>
      <c r="D238" s="324" t="s">
        <v>61</v>
      </c>
      <c r="E238" t="s">
        <v>1364</v>
      </c>
      <c r="F238" t="s">
        <v>1365</v>
      </c>
      <c r="G238" s="324">
        <v>39585</v>
      </c>
      <c r="H238" s="542">
        <v>1956</v>
      </c>
      <c r="J238" t="s">
        <v>572</v>
      </c>
      <c r="K238" t="s">
        <v>1725</v>
      </c>
      <c r="L238" s="324">
        <v>60</v>
      </c>
      <c r="M238" s="324">
        <v>60</v>
      </c>
    </row>
    <row r="239" spans="1:13" x14ac:dyDescent="0.2">
      <c r="A239" t="s">
        <v>7712</v>
      </c>
      <c r="B239" t="str">
        <f t="shared" si="3"/>
        <v>AU_Critical Care Ctr/MOB 1</v>
      </c>
      <c r="C239" t="s">
        <v>539</v>
      </c>
      <c r="D239" s="324" t="s">
        <v>61</v>
      </c>
      <c r="E239" t="s">
        <v>1473</v>
      </c>
      <c r="F239" t="s">
        <v>1474</v>
      </c>
      <c r="G239" s="324">
        <v>367182</v>
      </c>
      <c r="H239" s="542">
        <v>1992</v>
      </c>
      <c r="J239" t="s">
        <v>572</v>
      </c>
      <c r="K239" t="s">
        <v>579</v>
      </c>
      <c r="L239" s="324">
        <v>9</v>
      </c>
      <c r="M239" s="324">
        <v>9</v>
      </c>
    </row>
    <row r="240" spans="1:13" x14ac:dyDescent="0.2">
      <c r="A240" t="s">
        <v>7759</v>
      </c>
      <c r="B240" t="str">
        <f t="shared" si="3"/>
        <v>AU_Children's Hospital Of Georgia</v>
      </c>
      <c r="C240" t="s">
        <v>539</v>
      </c>
      <c r="D240" s="324" t="s">
        <v>61</v>
      </c>
      <c r="E240" t="s">
        <v>1567</v>
      </c>
      <c r="F240" t="s">
        <v>1568</v>
      </c>
      <c r="G240" s="324">
        <v>268039</v>
      </c>
      <c r="H240" s="542">
        <v>1997</v>
      </c>
      <c r="J240" t="s">
        <v>572</v>
      </c>
      <c r="K240" t="s">
        <v>579</v>
      </c>
      <c r="L240" s="324">
        <v>4</v>
      </c>
      <c r="M240" s="324">
        <v>4</v>
      </c>
    </row>
    <row r="241" spans="1:13" x14ac:dyDescent="0.2">
      <c r="A241" t="s">
        <v>7647</v>
      </c>
      <c r="B241" t="str">
        <f t="shared" si="3"/>
        <v>AU_Faculty Office Bldg</v>
      </c>
      <c r="C241" t="s">
        <v>539</v>
      </c>
      <c r="D241" s="324" t="s">
        <v>61</v>
      </c>
      <c r="E241" t="s">
        <v>1344</v>
      </c>
      <c r="F241" t="s">
        <v>1345</v>
      </c>
      <c r="G241" s="324">
        <v>33773</v>
      </c>
      <c r="H241" s="542">
        <v>1955</v>
      </c>
      <c r="J241" t="s">
        <v>572</v>
      </c>
      <c r="K241" t="s">
        <v>579</v>
      </c>
      <c r="L241" s="324">
        <v>80</v>
      </c>
      <c r="M241" s="324">
        <v>80</v>
      </c>
    </row>
    <row r="242" spans="1:13" x14ac:dyDescent="0.2">
      <c r="A242" t="s">
        <v>7682</v>
      </c>
      <c r="B242" t="str">
        <f t="shared" si="3"/>
        <v>AU_Central Energy Plant</v>
      </c>
      <c r="C242" t="s">
        <v>539</v>
      </c>
      <c r="D242" s="324" t="s">
        <v>61</v>
      </c>
      <c r="E242" t="s">
        <v>1413</v>
      </c>
      <c r="F242" t="s">
        <v>1414</v>
      </c>
      <c r="G242" s="324">
        <v>38509</v>
      </c>
      <c r="H242" s="542">
        <v>1975</v>
      </c>
      <c r="J242" t="s">
        <v>572</v>
      </c>
      <c r="K242" t="s">
        <v>579</v>
      </c>
      <c r="L242" s="324">
        <v>44</v>
      </c>
      <c r="M242" s="324">
        <v>44</v>
      </c>
    </row>
    <row r="243" spans="1:13" x14ac:dyDescent="0.2">
      <c r="A243" t="s">
        <v>7705</v>
      </c>
      <c r="B243" t="str">
        <f t="shared" si="3"/>
        <v>AU_Pavilion 2</v>
      </c>
      <c r="C243" t="s">
        <v>539</v>
      </c>
      <c r="D243" s="324" t="s">
        <v>61</v>
      </c>
      <c r="E243" t="s">
        <v>1459</v>
      </c>
      <c r="F243" t="s">
        <v>1460</v>
      </c>
      <c r="G243" s="324">
        <v>26458</v>
      </c>
      <c r="H243" s="542">
        <v>1956</v>
      </c>
      <c r="J243" t="s">
        <v>572</v>
      </c>
      <c r="K243" t="s">
        <v>579</v>
      </c>
      <c r="L243" s="324">
        <v>99</v>
      </c>
      <c r="M243" s="324">
        <v>99</v>
      </c>
    </row>
    <row r="244" spans="1:13" x14ac:dyDescent="0.2">
      <c r="A244" t="s">
        <v>7765</v>
      </c>
      <c r="B244" t="str">
        <f t="shared" si="3"/>
        <v>AU_Kelly Bldg</v>
      </c>
      <c r="C244" t="s">
        <v>539</v>
      </c>
      <c r="D244" s="324" t="s">
        <v>61</v>
      </c>
      <c r="E244" t="s">
        <v>1579</v>
      </c>
      <c r="F244" t="s">
        <v>1580</v>
      </c>
      <c r="G244" s="324">
        <v>40615</v>
      </c>
      <c r="H244" s="542">
        <v>1954</v>
      </c>
      <c r="J244" t="s">
        <v>572</v>
      </c>
      <c r="K244" t="s">
        <v>584</v>
      </c>
      <c r="L244" s="324">
        <v>95</v>
      </c>
      <c r="M244" s="324">
        <v>95</v>
      </c>
    </row>
    <row r="245" spans="1:13" x14ac:dyDescent="0.2">
      <c r="A245" t="s">
        <v>7778</v>
      </c>
      <c r="B245" t="str">
        <f t="shared" si="3"/>
        <v>AU_Murphey Bldg</v>
      </c>
      <c r="C245" t="s">
        <v>539</v>
      </c>
      <c r="D245" s="324" t="s">
        <v>61</v>
      </c>
      <c r="E245" t="s">
        <v>1605</v>
      </c>
      <c r="F245" t="s">
        <v>1606</v>
      </c>
      <c r="G245" s="324">
        <v>30236</v>
      </c>
      <c r="H245" s="542">
        <v>1939</v>
      </c>
      <c r="I245" s="542">
        <v>1985</v>
      </c>
      <c r="J245" t="s">
        <v>572</v>
      </c>
      <c r="K245" t="s">
        <v>584</v>
      </c>
      <c r="L245" s="324">
        <v>61</v>
      </c>
      <c r="M245" s="324">
        <v>61</v>
      </c>
    </row>
    <row r="246" spans="1:13" x14ac:dyDescent="0.2">
      <c r="A246" t="s">
        <v>7701</v>
      </c>
      <c r="B246" t="str">
        <f t="shared" si="3"/>
        <v>AU_Dugas Bldg</v>
      </c>
      <c r="C246" t="s">
        <v>539</v>
      </c>
      <c r="D246" s="324" t="s">
        <v>61</v>
      </c>
      <c r="E246" t="s">
        <v>1451</v>
      </c>
      <c r="F246" t="s">
        <v>1452</v>
      </c>
      <c r="G246" s="324">
        <v>43252</v>
      </c>
      <c r="H246" s="542">
        <v>1939</v>
      </c>
      <c r="I246" s="542">
        <v>1999</v>
      </c>
      <c r="J246" t="s">
        <v>572</v>
      </c>
      <c r="K246" t="s">
        <v>584</v>
      </c>
      <c r="L246" s="324">
        <v>96</v>
      </c>
      <c r="M246" s="324">
        <v>96</v>
      </c>
    </row>
    <row r="247" spans="1:13" x14ac:dyDescent="0.2">
      <c r="A247" t="s">
        <v>7731</v>
      </c>
      <c r="B247" t="str">
        <f t="shared" si="3"/>
        <v>AU_Storage Shed</v>
      </c>
      <c r="C247" t="s">
        <v>539</v>
      </c>
      <c r="D247" s="324" t="s">
        <v>61</v>
      </c>
      <c r="E247" t="s">
        <v>1511</v>
      </c>
      <c r="F247" t="s">
        <v>1512</v>
      </c>
      <c r="G247" s="324">
        <v>280</v>
      </c>
      <c r="H247" s="542">
        <v>1948</v>
      </c>
      <c r="J247" t="s">
        <v>572</v>
      </c>
      <c r="K247" t="s">
        <v>572</v>
      </c>
      <c r="L247" s="324">
        <v>47</v>
      </c>
      <c r="M247" s="324">
        <v>47</v>
      </c>
    </row>
    <row r="248" spans="1:13" x14ac:dyDescent="0.2">
      <c r="A248" t="s">
        <v>7767</v>
      </c>
      <c r="B248" t="str">
        <f t="shared" si="3"/>
        <v>AU_Medical Ofc Bldg Parking Deck</v>
      </c>
      <c r="C248" t="s">
        <v>539</v>
      </c>
      <c r="D248" s="324" t="s">
        <v>61</v>
      </c>
      <c r="E248" t="s">
        <v>1583</v>
      </c>
      <c r="F248" t="s">
        <v>1584</v>
      </c>
      <c r="G248" s="324">
        <v>303360</v>
      </c>
      <c r="H248" s="542">
        <v>1995</v>
      </c>
      <c r="J248" t="s">
        <v>572</v>
      </c>
      <c r="K248" t="s">
        <v>584</v>
      </c>
      <c r="L248" s="324">
        <v>0</v>
      </c>
      <c r="M248" s="324">
        <v>0</v>
      </c>
    </row>
    <row r="249" spans="1:13" x14ac:dyDescent="0.2">
      <c r="A249" t="s">
        <v>7782</v>
      </c>
      <c r="B249" t="str">
        <f t="shared" si="3"/>
        <v>AU_Annex 1</v>
      </c>
      <c r="C249" t="s">
        <v>539</v>
      </c>
      <c r="D249" s="324" t="s">
        <v>61</v>
      </c>
      <c r="E249" t="s">
        <v>1613</v>
      </c>
      <c r="F249" t="s">
        <v>1614</v>
      </c>
      <c r="G249" s="324">
        <v>178053</v>
      </c>
      <c r="H249" s="542">
        <v>1957</v>
      </c>
      <c r="J249" t="s">
        <v>572</v>
      </c>
      <c r="K249" t="s">
        <v>1725</v>
      </c>
      <c r="L249" s="324">
        <v>59</v>
      </c>
      <c r="M249" s="324">
        <v>59</v>
      </c>
    </row>
    <row r="250" spans="1:13" x14ac:dyDescent="0.2">
      <c r="A250" t="s">
        <v>7718</v>
      </c>
      <c r="B250" t="str">
        <f t="shared" si="3"/>
        <v>AU_Annex 2</v>
      </c>
      <c r="C250" t="s">
        <v>539</v>
      </c>
      <c r="D250" s="324" t="s">
        <v>61</v>
      </c>
      <c r="E250" t="s">
        <v>1485</v>
      </c>
      <c r="F250" t="s">
        <v>1486</v>
      </c>
      <c r="G250" s="324">
        <v>38227</v>
      </c>
      <c r="H250" s="542">
        <v>1973</v>
      </c>
      <c r="J250" t="s">
        <v>572</v>
      </c>
      <c r="K250" t="s">
        <v>1725</v>
      </c>
      <c r="L250" s="324">
        <v>70</v>
      </c>
      <c r="M250" s="324">
        <v>70</v>
      </c>
    </row>
    <row r="251" spans="1:13" x14ac:dyDescent="0.2">
      <c r="A251" t="s">
        <v>7715</v>
      </c>
      <c r="B251" t="str">
        <f t="shared" si="3"/>
        <v>AU_Child Care Center</v>
      </c>
      <c r="C251" t="s">
        <v>539</v>
      </c>
      <c r="D251" s="324" t="s">
        <v>61</v>
      </c>
      <c r="E251" t="s">
        <v>1479</v>
      </c>
      <c r="F251" t="s">
        <v>1480</v>
      </c>
      <c r="G251" s="324">
        <v>6058</v>
      </c>
      <c r="H251" s="542">
        <v>1986</v>
      </c>
      <c r="J251" t="s">
        <v>572</v>
      </c>
      <c r="K251" t="s">
        <v>1725</v>
      </c>
      <c r="L251" s="324">
        <v>0</v>
      </c>
      <c r="M251" s="324">
        <v>0</v>
      </c>
    </row>
    <row r="252" spans="1:13" x14ac:dyDescent="0.2">
      <c r="A252" t="s">
        <v>7669</v>
      </c>
      <c r="B252" t="str">
        <f t="shared" si="3"/>
        <v>AU_Greenblatt Library</v>
      </c>
      <c r="C252" t="s">
        <v>539</v>
      </c>
      <c r="D252" s="324" t="s">
        <v>61</v>
      </c>
      <c r="E252" t="s">
        <v>1387</v>
      </c>
      <c r="F252" t="s">
        <v>1388</v>
      </c>
      <c r="G252" s="324">
        <v>77582</v>
      </c>
      <c r="H252" s="542">
        <v>1963</v>
      </c>
      <c r="J252" t="s">
        <v>572</v>
      </c>
      <c r="K252" t="s">
        <v>572</v>
      </c>
      <c r="L252" s="324">
        <v>100</v>
      </c>
      <c r="M252" s="324">
        <v>100</v>
      </c>
    </row>
    <row r="253" spans="1:13" x14ac:dyDescent="0.2">
      <c r="A253" t="s">
        <v>7651</v>
      </c>
      <c r="B253" t="str">
        <f t="shared" si="3"/>
        <v>AU_CHOG Parking Deck</v>
      </c>
      <c r="C253" t="s">
        <v>539</v>
      </c>
      <c r="D253" s="324" t="s">
        <v>61</v>
      </c>
      <c r="E253" t="s">
        <v>1352</v>
      </c>
      <c r="F253" t="s">
        <v>1353</v>
      </c>
      <c r="G253" s="324">
        <v>168018</v>
      </c>
      <c r="H253" s="542">
        <v>1975</v>
      </c>
      <c r="J253" t="s">
        <v>572</v>
      </c>
      <c r="K253" t="s">
        <v>579</v>
      </c>
      <c r="L253" s="324">
        <v>0</v>
      </c>
      <c r="M253" s="324">
        <v>0</v>
      </c>
    </row>
    <row r="254" spans="1:13" x14ac:dyDescent="0.2">
      <c r="A254" t="s">
        <v>7654</v>
      </c>
      <c r="B254" t="str">
        <f t="shared" si="3"/>
        <v>AU_Jennings Bldg</v>
      </c>
      <c r="C254" t="s">
        <v>539</v>
      </c>
      <c r="D254" s="324" t="s">
        <v>61</v>
      </c>
      <c r="E254" t="s">
        <v>1358</v>
      </c>
      <c r="F254" t="s">
        <v>1359</v>
      </c>
      <c r="G254" s="324">
        <v>17773</v>
      </c>
      <c r="H254" s="542">
        <v>1945</v>
      </c>
      <c r="I254" s="542">
        <v>2008</v>
      </c>
      <c r="J254" t="s">
        <v>572</v>
      </c>
      <c r="K254" t="s">
        <v>1725</v>
      </c>
      <c r="L254" s="324">
        <v>100</v>
      </c>
      <c r="M254" s="324">
        <v>100</v>
      </c>
    </row>
    <row r="255" spans="1:13" x14ac:dyDescent="0.2">
      <c r="A255" t="s">
        <v>7702</v>
      </c>
      <c r="B255" t="str">
        <f t="shared" si="3"/>
        <v>AU_Marks Bldg</v>
      </c>
      <c r="C255" t="s">
        <v>539</v>
      </c>
      <c r="D255" s="324" t="s">
        <v>61</v>
      </c>
      <c r="E255" t="s">
        <v>1453</v>
      </c>
      <c r="F255" t="s">
        <v>1454</v>
      </c>
      <c r="G255" s="324">
        <v>10213</v>
      </c>
      <c r="H255" s="542">
        <v>1957</v>
      </c>
      <c r="J255" t="s">
        <v>572</v>
      </c>
      <c r="K255" t="s">
        <v>579</v>
      </c>
      <c r="L255" s="324">
        <v>28</v>
      </c>
      <c r="M255" s="324">
        <v>28</v>
      </c>
    </row>
    <row r="256" spans="1:13" x14ac:dyDescent="0.2">
      <c r="A256" t="s">
        <v>7730</v>
      </c>
      <c r="B256" t="str">
        <f t="shared" si="3"/>
        <v>AU_Community Medicine Offices</v>
      </c>
      <c r="C256" t="s">
        <v>539</v>
      </c>
      <c r="D256" s="324" t="s">
        <v>61</v>
      </c>
      <c r="E256" t="s">
        <v>1509</v>
      </c>
      <c r="F256" t="s">
        <v>1510</v>
      </c>
      <c r="G256" s="324">
        <v>2480</v>
      </c>
      <c r="H256" s="542">
        <v>1958</v>
      </c>
      <c r="J256" t="s">
        <v>572</v>
      </c>
      <c r="K256" t="s">
        <v>1725</v>
      </c>
      <c r="L256" s="324">
        <v>75</v>
      </c>
      <c r="M256" s="324">
        <v>75</v>
      </c>
    </row>
    <row r="257" spans="1:13" x14ac:dyDescent="0.2">
      <c r="A257" t="s">
        <v>7665</v>
      </c>
      <c r="B257" t="str">
        <f t="shared" si="3"/>
        <v>AU_GA Rad. Therapy Ctr. (GRTC)</v>
      </c>
      <c r="C257" t="s">
        <v>539</v>
      </c>
      <c r="D257" s="324" t="s">
        <v>61</v>
      </c>
      <c r="E257" t="s">
        <v>1379</v>
      </c>
      <c r="F257" t="s">
        <v>1380</v>
      </c>
      <c r="G257" s="324">
        <v>25651</v>
      </c>
      <c r="H257" s="542">
        <v>1980</v>
      </c>
      <c r="J257" t="s">
        <v>572</v>
      </c>
      <c r="K257" t="s">
        <v>579</v>
      </c>
      <c r="L257" s="324">
        <v>2</v>
      </c>
      <c r="M257" s="324">
        <v>2</v>
      </c>
    </row>
    <row r="258" spans="1:13" x14ac:dyDescent="0.2">
      <c r="A258" t="s">
        <v>7652</v>
      </c>
      <c r="B258" t="str">
        <f t="shared" ref="B258:B321" si="4">CONCATENATE(D258,"_",F258)</f>
        <v>AU_UGA College of Pharmacy</v>
      </c>
      <c r="C258" t="s">
        <v>539</v>
      </c>
      <c r="D258" s="324" t="s">
        <v>61</v>
      </c>
      <c r="E258" t="s">
        <v>1354</v>
      </c>
      <c r="F258" t="s">
        <v>1355</v>
      </c>
      <c r="G258" s="324">
        <v>16283</v>
      </c>
      <c r="H258" s="542">
        <v>1987</v>
      </c>
      <c r="I258" s="542">
        <v>2016</v>
      </c>
      <c r="J258" t="s">
        <v>572</v>
      </c>
      <c r="K258" t="s">
        <v>572</v>
      </c>
      <c r="L258" s="324">
        <v>0</v>
      </c>
      <c r="M258" s="324">
        <v>0</v>
      </c>
    </row>
    <row r="259" spans="1:13" x14ac:dyDescent="0.2">
      <c r="A259" t="s">
        <v>7750</v>
      </c>
      <c r="B259" t="str">
        <f t="shared" si="4"/>
        <v>AU_HS Facilities Services</v>
      </c>
      <c r="C259" t="s">
        <v>539</v>
      </c>
      <c r="D259" s="324" t="s">
        <v>61</v>
      </c>
      <c r="E259" t="s">
        <v>1549</v>
      </c>
      <c r="F259" t="s">
        <v>1550</v>
      </c>
      <c r="G259" s="324">
        <v>27851</v>
      </c>
      <c r="H259" s="542">
        <v>1980</v>
      </c>
      <c r="J259" t="s">
        <v>572</v>
      </c>
      <c r="K259" t="s">
        <v>584</v>
      </c>
      <c r="L259" s="324">
        <v>100</v>
      </c>
      <c r="M259" s="324">
        <v>100</v>
      </c>
    </row>
    <row r="260" spans="1:13" x14ac:dyDescent="0.2">
      <c r="A260" t="s">
        <v>7694</v>
      </c>
      <c r="B260" t="str">
        <f t="shared" si="4"/>
        <v>AU_Cancer Center Parking Deck</v>
      </c>
      <c r="C260" t="s">
        <v>539</v>
      </c>
      <c r="D260" s="324" t="s">
        <v>61</v>
      </c>
      <c r="E260" t="s">
        <v>1437</v>
      </c>
      <c r="F260" t="s">
        <v>1438</v>
      </c>
      <c r="G260" s="324">
        <v>61225</v>
      </c>
      <c r="H260" s="542">
        <v>2010</v>
      </c>
      <c r="J260" t="s">
        <v>603</v>
      </c>
      <c r="K260" t="s">
        <v>572</v>
      </c>
      <c r="L260" s="324">
        <v>0</v>
      </c>
      <c r="M260" s="324">
        <v>0</v>
      </c>
    </row>
    <row r="261" spans="1:13" x14ac:dyDescent="0.2">
      <c r="A261" t="s">
        <v>7785</v>
      </c>
      <c r="B261" t="str">
        <f t="shared" si="4"/>
        <v>AU_HSC Health Sciences Building</v>
      </c>
      <c r="C261" t="s">
        <v>539</v>
      </c>
      <c r="D261" s="324" t="s">
        <v>61</v>
      </c>
      <c r="E261" t="s">
        <v>1619</v>
      </c>
      <c r="F261" t="s">
        <v>1620</v>
      </c>
      <c r="G261" s="324">
        <v>194167</v>
      </c>
      <c r="H261" s="542">
        <v>2006</v>
      </c>
      <c r="J261" t="s">
        <v>572</v>
      </c>
      <c r="K261" t="s">
        <v>572</v>
      </c>
      <c r="L261" s="324">
        <v>98</v>
      </c>
      <c r="M261" s="324">
        <v>98</v>
      </c>
    </row>
    <row r="262" spans="1:13" x14ac:dyDescent="0.2">
      <c r="A262" t="s">
        <v>7738</v>
      </c>
      <c r="B262" t="str">
        <f t="shared" si="4"/>
        <v>AU_Cancer Center (Clinic Bldg)</v>
      </c>
      <c r="C262" t="s">
        <v>539</v>
      </c>
      <c r="D262" s="324" t="s">
        <v>61</v>
      </c>
      <c r="E262" t="s">
        <v>1525</v>
      </c>
      <c r="F262" t="s">
        <v>1526</v>
      </c>
      <c r="G262" s="324">
        <v>63965</v>
      </c>
      <c r="H262" s="542">
        <v>2009</v>
      </c>
      <c r="J262" t="s">
        <v>603</v>
      </c>
      <c r="K262" t="s">
        <v>572</v>
      </c>
      <c r="L262" s="324">
        <v>4</v>
      </c>
      <c r="M262" s="324">
        <v>4</v>
      </c>
    </row>
    <row r="263" spans="1:13" x14ac:dyDescent="0.2">
      <c r="A263" t="s">
        <v>7672</v>
      </c>
      <c r="B263" t="str">
        <f t="shared" si="4"/>
        <v>AU_Walter L. Shepeard Building</v>
      </c>
      <c r="C263" t="s">
        <v>539</v>
      </c>
      <c r="D263" s="324" t="s">
        <v>61</v>
      </c>
      <c r="E263" t="s">
        <v>1393</v>
      </c>
      <c r="F263" t="s">
        <v>1394</v>
      </c>
      <c r="G263" s="324">
        <v>21069</v>
      </c>
      <c r="H263" s="542">
        <v>1935</v>
      </c>
      <c r="I263" s="542">
        <v>2015</v>
      </c>
      <c r="J263" t="s">
        <v>572</v>
      </c>
      <c r="K263" t="s">
        <v>572</v>
      </c>
      <c r="L263" s="324">
        <v>98</v>
      </c>
      <c r="M263" s="324">
        <v>98</v>
      </c>
    </row>
    <row r="264" spans="1:13" x14ac:dyDescent="0.2">
      <c r="A264" t="s">
        <v>7710</v>
      </c>
      <c r="B264" t="str">
        <f t="shared" si="4"/>
        <v>AU_Stoney Building</v>
      </c>
      <c r="C264" t="s">
        <v>539</v>
      </c>
      <c r="D264" s="324" t="s">
        <v>61</v>
      </c>
      <c r="E264" t="s">
        <v>1469</v>
      </c>
      <c r="F264" t="s">
        <v>1470</v>
      </c>
      <c r="G264" s="324">
        <v>18786</v>
      </c>
      <c r="H264" s="542">
        <v>1937</v>
      </c>
      <c r="I264" s="542">
        <v>1995</v>
      </c>
      <c r="J264" t="s">
        <v>572</v>
      </c>
      <c r="K264" t="s">
        <v>1725</v>
      </c>
      <c r="L264" s="324">
        <v>93</v>
      </c>
      <c r="M264" s="324">
        <v>93</v>
      </c>
    </row>
    <row r="265" spans="1:13" x14ac:dyDescent="0.2">
      <c r="A265" t="s">
        <v>7689</v>
      </c>
      <c r="B265" t="str">
        <f t="shared" si="4"/>
        <v>AU_Grounds Services 1</v>
      </c>
      <c r="C265" t="s">
        <v>539</v>
      </c>
      <c r="D265" s="324" t="s">
        <v>61</v>
      </c>
      <c r="E265" t="s">
        <v>1427</v>
      </c>
      <c r="F265" t="s">
        <v>1428</v>
      </c>
      <c r="G265" s="324">
        <v>4832</v>
      </c>
      <c r="H265" s="542">
        <v>1922</v>
      </c>
      <c r="J265" t="s">
        <v>572</v>
      </c>
      <c r="K265" t="s">
        <v>572</v>
      </c>
      <c r="L265" s="324">
        <v>39</v>
      </c>
      <c r="M265" s="324">
        <v>39</v>
      </c>
    </row>
    <row r="266" spans="1:13" x14ac:dyDescent="0.2">
      <c r="A266" t="s">
        <v>7699</v>
      </c>
      <c r="B266" t="str">
        <f t="shared" si="4"/>
        <v>AU_Grounds Services</v>
      </c>
      <c r="C266" t="s">
        <v>539</v>
      </c>
      <c r="D266" s="324" t="s">
        <v>61</v>
      </c>
      <c r="E266" t="s">
        <v>1447</v>
      </c>
      <c r="F266" t="s">
        <v>1448</v>
      </c>
      <c r="G266" s="324">
        <v>3417</v>
      </c>
      <c r="H266" s="542">
        <v>1979</v>
      </c>
      <c r="J266" t="s">
        <v>572</v>
      </c>
      <c r="K266" t="s">
        <v>572</v>
      </c>
      <c r="L266" s="324">
        <v>39</v>
      </c>
      <c r="M266" s="324">
        <v>39</v>
      </c>
    </row>
    <row r="267" spans="1:13" x14ac:dyDescent="0.2">
      <c r="A267" t="s">
        <v>7740</v>
      </c>
      <c r="B267" t="str">
        <f t="shared" si="4"/>
        <v>AU_Grounds Services 2</v>
      </c>
      <c r="C267" t="s">
        <v>539</v>
      </c>
      <c r="D267" s="324" t="s">
        <v>61</v>
      </c>
      <c r="E267" t="s">
        <v>1529</v>
      </c>
      <c r="F267" t="s">
        <v>1530</v>
      </c>
      <c r="G267" s="324">
        <v>1232</v>
      </c>
      <c r="H267" s="542">
        <v>1950</v>
      </c>
      <c r="J267" t="s">
        <v>572</v>
      </c>
      <c r="K267" t="s">
        <v>584</v>
      </c>
      <c r="L267" s="324">
        <v>39</v>
      </c>
      <c r="M267" s="324">
        <v>39</v>
      </c>
    </row>
    <row r="268" spans="1:13" x14ac:dyDescent="0.2">
      <c r="A268" t="s">
        <v>7637</v>
      </c>
      <c r="B268" t="str">
        <f t="shared" si="4"/>
        <v>AU_Grounds Services 3</v>
      </c>
      <c r="C268" t="s">
        <v>539</v>
      </c>
      <c r="D268" s="324" t="s">
        <v>61</v>
      </c>
      <c r="E268" t="s">
        <v>1324</v>
      </c>
      <c r="F268" t="s">
        <v>1325</v>
      </c>
      <c r="G268" s="324">
        <v>11974</v>
      </c>
      <c r="H268" s="542">
        <v>1967</v>
      </c>
      <c r="J268" t="s">
        <v>572</v>
      </c>
      <c r="K268" t="s">
        <v>584</v>
      </c>
      <c r="L268" s="324">
        <v>39</v>
      </c>
      <c r="M268" s="324">
        <v>39</v>
      </c>
    </row>
    <row r="269" spans="1:13" x14ac:dyDescent="0.2">
      <c r="A269" t="s">
        <v>7686</v>
      </c>
      <c r="B269" t="str">
        <f t="shared" si="4"/>
        <v>AU_1225 Walton Way Warehouse</v>
      </c>
      <c r="C269" t="s">
        <v>539</v>
      </c>
      <c r="D269" s="324" t="s">
        <v>61</v>
      </c>
      <c r="E269" t="s">
        <v>1421</v>
      </c>
      <c r="F269" t="s">
        <v>1422</v>
      </c>
      <c r="G269" s="324">
        <v>39465</v>
      </c>
      <c r="H269" s="542">
        <v>1964</v>
      </c>
      <c r="J269" t="s">
        <v>1075</v>
      </c>
      <c r="K269" t="s">
        <v>572</v>
      </c>
      <c r="L269" s="324">
        <v>29</v>
      </c>
      <c r="M269" s="324">
        <v>29</v>
      </c>
    </row>
    <row r="270" spans="1:13" x14ac:dyDescent="0.2">
      <c r="A270" t="s">
        <v>7743</v>
      </c>
      <c r="B270" t="str">
        <f t="shared" si="4"/>
        <v>AU_HS Student Activities Center</v>
      </c>
      <c r="C270" t="s">
        <v>539</v>
      </c>
      <c r="D270" s="324" t="s">
        <v>61</v>
      </c>
      <c r="E270" t="s">
        <v>1535</v>
      </c>
      <c r="F270" t="s">
        <v>1536</v>
      </c>
      <c r="G270" s="324">
        <v>75663</v>
      </c>
      <c r="H270" s="542">
        <v>1967</v>
      </c>
      <c r="J270" t="s">
        <v>572</v>
      </c>
      <c r="K270" t="s">
        <v>584</v>
      </c>
      <c r="L270" s="324">
        <v>20</v>
      </c>
      <c r="M270" s="324">
        <v>20</v>
      </c>
    </row>
    <row r="271" spans="1:13" x14ac:dyDescent="0.2">
      <c r="A271" t="s">
        <v>7661</v>
      </c>
      <c r="B271" t="str">
        <f t="shared" si="4"/>
        <v>AU_Goss Lane Parking Deck</v>
      </c>
      <c r="C271" t="s">
        <v>539</v>
      </c>
      <c r="D271" s="324" t="s">
        <v>61</v>
      </c>
      <c r="E271" t="s">
        <v>1371</v>
      </c>
      <c r="F271" t="s">
        <v>1372</v>
      </c>
      <c r="G271" s="324">
        <v>154646</v>
      </c>
      <c r="H271" s="542">
        <v>1975</v>
      </c>
      <c r="J271" t="s">
        <v>572</v>
      </c>
      <c r="K271" t="s">
        <v>1725</v>
      </c>
      <c r="L271" s="324">
        <v>0</v>
      </c>
      <c r="M271" s="324">
        <v>0</v>
      </c>
    </row>
    <row r="272" spans="1:13" x14ac:dyDescent="0.2">
      <c r="A272" t="s">
        <v>7692</v>
      </c>
      <c r="B272" t="str">
        <f t="shared" si="4"/>
        <v>AU_Harrison Education Commons</v>
      </c>
      <c r="C272" t="s">
        <v>539</v>
      </c>
      <c r="D272" s="324" t="s">
        <v>61</v>
      </c>
      <c r="E272" t="s">
        <v>1433</v>
      </c>
      <c r="F272" t="s">
        <v>1434</v>
      </c>
      <c r="G272" s="324">
        <v>227261</v>
      </c>
      <c r="H272" s="542">
        <v>2014</v>
      </c>
      <c r="J272" t="s">
        <v>624</v>
      </c>
      <c r="K272" t="s">
        <v>1075</v>
      </c>
      <c r="L272" s="324">
        <v>99</v>
      </c>
      <c r="M272" s="324">
        <v>99</v>
      </c>
    </row>
    <row r="273" spans="1:13" x14ac:dyDescent="0.2">
      <c r="A273" t="s">
        <v>7676</v>
      </c>
      <c r="B273" t="str">
        <f t="shared" si="4"/>
        <v>AU_Interdisciplinary Research Bld</v>
      </c>
      <c r="C273" t="s">
        <v>539</v>
      </c>
      <c r="D273" s="324" t="s">
        <v>61</v>
      </c>
      <c r="E273" t="s">
        <v>1401</v>
      </c>
      <c r="F273" t="s">
        <v>1402</v>
      </c>
      <c r="G273" s="324">
        <v>211249</v>
      </c>
      <c r="H273" s="542">
        <v>1995</v>
      </c>
      <c r="J273" t="s">
        <v>624</v>
      </c>
      <c r="K273" t="s">
        <v>579</v>
      </c>
      <c r="L273" s="324">
        <v>99</v>
      </c>
      <c r="M273" s="324">
        <v>99</v>
      </c>
    </row>
    <row r="274" spans="1:13" x14ac:dyDescent="0.2">
      <c r="A274" t="s">
        <v>7716</v>
      </c>
      <c r="B274" t="str">
        <f t="shared" si="4"/>
        <v>AU_Dental College of Georgia</v>
      </c>
      <c r="C274" t="s">
        <v>539</v>
      </c>
      <c r="D274" s="324" t="s">
        <v>61</v>
      </c>
      <c r="E274" t="s">
        <v>1481</v>
      </c>
      <c r="F274" t="s">
        <v>1482</v>
      </c>
      <c r="G274" s="324">
        <v>274903</v>
      </c>
      <c r="H274" s="542">
        <v>2011</v>
      </c>
      <c r="J274" t="s">
        <v>624</v>
      </c>
      <c r="K274" t="s">
        <v>572</v>
      </c>
      <c r="L274" s="324">
        <v>99</v>
      </c>
      <c r="M274" s="324">
        <v>99</v>
      </c>
    </row>
    <row r="275" spans="1:13" x14ac:dyDescent="0.2">
      <c r="A275" t="s">
        <v>7744</v>
      </c>
      <c r="B275" t="str">
        <f t="shared" si="4"/>
        <v>AU_Sanders Building</v>
      </c>
      <c r="C275" t="s">
        <v>539</v>
      </c>
      <c r="D275" s="324" t="s">
        <v>61</v>
      </c>
      <c r="E275" t="s">
        <v>1537</v>
      </c>
      <c r="F275" t="s">
        <v>1538</v>
      </c>
      <c r="G275" s="324">
        <v>305719</v>
      </c>
      <c r="H275" s="542">
        <v>1970</v>
      </c>
      <c r="I275" s="542">
        <v>2007</v>
      </c>
      <c r="J275" t="s">
        <v>572</v>
      </c>
      <c r="K275" t="s">
        <v>579</v>
      </c>
      <c r="L275" s="324">
        <v>98</v>
      </c>
      <c r="M275" s="324">
        <v>98</v>
      </c>
    </row>
    <row r="276" spans="1:13" x14ac:dyDescent="0.2">
      <c r="A276" t="s">
        <v>7706</v>
      </c>
      <c r="B276" t="str">
        <f t="shared" si="4"/>
        <v>AU_Hamilton Building</v>
      </c>
      <c r="C276" t="s">
        <v>539</v>
      </c>
      <c r="D276" s="324" t="s">
        <v>61</v>
      </c>
      <c r="E276" t="s">
        <v>1461</v>
      </c>
      <c r="F276" t="s">
        <v>1462</v>
      </c>
      <c r="G276" s="324">
        <v>46233</v>
      </c>
      <c r="H276" s="542">
        <v>1977</v>
      </c>
      <c r="J276" t="s">
        <v>572</v>
      </c>
      <c r="K276" t="s">
        <v>1725</v>
      </c>
      <c r="L276" s="324">
        <v>99</v>
      </c>
      <c r="M276" s="324">
        <v>99</v>
      </c>
    </row>
    <row r="277" spans="1:13" x14ac:dyDescent="0.2">
      <c r="A277" t="s">
        <v>7756</v>
      </c>
      <c r="B277" t="str">
        <f t="shared" si="4"/>
        <v>AU_South Energy Plant</v>
      </c>
      <c r="C277" t="s">
        <v>539</v>
      </c>
      <c r="D277" s="324" t="s">
        <v>61</v>
      </c>
      <c r="E277" t="s">
        <v>1561</v>
      </c>
      <c r="F277" t="s">
        <v>1562</v>
      </c>
      <c r="G277" s="324">
        <v>13316</v>
      </c>
      <c r="H277" s="542">
        <v>2005</v>
      </c>
      <c r="J277" t="s">
        <v>572</v>
      </c>
      <c r="K277" t="s">
        <v>584</v>
      </c>
      <c r="L277" s="324">
        <v>100</v>
      </c>
      <c r="M277" s="324">
        <v>100</v>
      </c>
    </row>
    <row r="278" spans="1:13" x14ac:dyDescent="0.2">
      <c r="A278" t="s">
        <v>7761</v>
      </c>
      <c r="B278" t="str">
        <f t="shared" si="4"/>
        <v>AU_Material Safety Stor Facililty</v>
      </c>
      <c r="C278" t="s">
        <v>539</v>
      </c>
      <c r="D278" s="324" t="s">
        <v>61</v>
      </c>
      <c r="E278" t="s">
        <v>1571</v>
      </c>
      <c r="F278" t="s">
        <v>1572</v>
      </c>
      <c r="G278" s="324">
        <v>2152</v>
      </c>
      <c r="H278" s="542">
        <v>1998</v>
      </c>
      <c r="J278" t="s">
        <v>572</v>
      </c>
      <c r="K278" t="s">
        <v>572</v>
      </c>
      <c r="L278" s="324">
        <v>100</v>
      </c>
      <c r="M278" s="324">
        <v>100</v>
      </c>
    </row>
    <row r="279" spans="1:13" x14ac:dyDescent="0.2">
      <c r="A279" t="s">
        <v>7719</v>
      </c>
      <c r="B279" t="str">
        <f t="shared" si="4"/>
        <v>AU_Enviro. Health &amp; Safety Office</v>
      </c>
      <c r="C279" t="s">
        <v>539</v>
      </c>
      <c r="D279" s="324" t="s">
        <v>61</v>
      </c>
      <c r="E279" t="s">
        <v>1487</v>
      </c>
      <c r="F279" t="s">
        <v>1488</v>
      </c>
      <c r="G279" s="324">
        <v>4717</v>
      </c>
      <c r="H279" s="542">
        <v>1970</v>
      </c>
      <c r="J279" t="s">
        <v>572</v>
      </c>
      <c r="K279" t="s">
        <v>584</v>
      </c>
      <c r="L279" s="324">
        <v>97</v>
      </c>
      <c r="M279" s="324">
        <v>97</v>
      </c>
    </row>
    <row r="280" spans="1:13" x14ac:dyDescent="0.2">
      <c r="A280" t="s">
        <v>7732</v>
      </c>
      <c r="B280" t="str">
        <f t="shared" si="4"/>
        <v>AU_RA Dent Parking Deck</v>
      </c>
      <c r="C280" t="s">
        <v>539</v>
      </c>
      <c r="D280" s="324" t="s">
        <v>61</v>
      </c>
      <c r="E280" t="s">
        <v>1513</v>
      </c>
      <c r="F280" t="s">
        <v>1514</v>
      </c>
      <c r="G280" s="324">
        <v>149505</v>
      </c>
      <c r="H280" s="542">
        <v>1986</v>
      </c>
      <c r="J280" t="s">
        <v>572</v>
      </c>
      <c r="K280" t="s">
        <v>584</v>
      </c>
      <c r="L280" s="324">
        <v>0</v>
      </c>
      <c r="M280" s="324">
        <v>0</v>
      </c>
    </row>
    <row r="281" spans="1:13" x14ac:dyDescent="0.2">
      <c r="A281" t="s">
        <v>7638</v>
      </c>
      <c r="B281" t="str">
        <f t="shared" si="4"/>
        <v>AU_Cancer Research Bldg</v>
      </c>
      <c r="C281" t="s">
        <v>539</v>
      </c>
      <c r="D281" s="324" t="s">
        <v>61</v>
      </c>
      <c r="E281" t="s">
        <v>1326</v>
      </c>
      <c r="F281" t="s">
        <v>1327</v>
      </c>
      <c r="G281" s="324">
        <v>247252</v>
      </c>
      <c r="H281" s="542">
        <v>2006</v>
      </c>
      <c r="J281" t="s">
        <v>584</v>
      </c>
      <c r="K281" t="s">
        <v>572</v>
      </c>
      <c r="L281" s="324">
        <v>99</v>
      </c>
      <c r="M281" s="324">
        <v>99</v>
      </c>
    </row>
    <row r="282" spans="1:13" x14ac:dyDescent="0.2">
      <c r="A282" t="s">
        <v>7713</v>
      </c>
      <c r="B282" t="str">
        <f t="shared" si="4"/>
        <v>AU_Clay  Street Warehouse</v>
      </c>
      <c r="C282" t="s">
        <v>539</v>
      </c>
      <c r="D282" s="324" t="s">
        <v>61</v>
      </c>
      <c r="E282" t="s">
        <v>1475</v>
      </c>
      <c r="F282" t="s">
        <v>1476</v>
      </c>
      <c r="G282" s="324">
        <v>114235</v>
      </c>
      <c r="H282" s="542">
        <v>1956</v>
      </c>
      <c r="J282" t="s">
        <v>572</v>
      </c>
      <c r="K282" t="s">
        <v>572</v>
      </c>
      <c r="L282" s="324">
        <v>75</v>
      </c>
      <c r="M282" s="324">
        <v>75</v>
      </c>
    </row>
    <row r="283" spans="1:13" x14ac:dyDescent="0.2">
      <c r="A283" t="s">
        <v>7760</v>
      </c>
      <c r="B283" t="str">
        <f t="shared" si="4"/>
        <v>AU_Pavilion 3</v>
      </c>
      <c r="C283" t="s">
        <v>539</v>
      </c>
      <c r="D283" s="324" t="s">
        <v>61</v>
      </c>
      <c r="E283" t="s">
        <v>1569</v>
      </c>
      <c r="F283" t="s">
        <v>1570</v>
      </c>
      <c r="G283" s="324">
        <v>68629</v>
      </c>
      <c r="H283" s="542">
        <v>1973</v>
      </c>
      <c r="J283" t="s">
        <v>572</v>
      </c>
      <c r="K283" t="s">
        <v>579</v>
      </c>
      <c r="L283" s="324">
        <v>98</v>
      </c>
      <c r="M283" s="324">
        <v>98</v>
      </c>
    </row>
    <row r="284" spans="1:13" x14ac:dyDescent="0.2">
      <c r="A284" t="s">
        <v>7771</v>
      </c>
      <c r="B284" t="str">
        <f t="shared" si="4"/>
        <v>AU_Oak Hall</v>
      </c>
      <c r="C284" t="s">
        <v>539</v>
      </c>
      <c r="D284" s="324" t="s">
        <v>61</v>
      </c>
      <c r="E284" t="s">
        <v>1591</v>
      </c>
      <c r="F284" t="s">
        <v>1592</v>
      </c>
      <c r="G284" s="324">
        <v>98857</v>
      </c>
      <c r="H284" s="542">
        <v>2015</v>
      </c>
      <c r="J284" t="s">
        <v>572</v>
      </c>
      <c r="K284" t="s">
        <v>1075</v>
      </c>
      <c r="L284" s="324">
        <v>0</v>
      </c>
      <c r="M284" s="324">
        <v>0</v>
      </c>
    </row>
    <row r="285" spans="1:13" x14ac:dyDescent="0.2">
      <c r="A285" t="s">
        <v>7693</v>
      </c>
      <c r="B285" t="str">
        <f t="shared" si="4"/>
        <v>AU_Elm Hall</v>
      </c>
      <c r="C285" t="s">
        <v>539</v>
      </c>
      <c r="D285" s="324" t="s">
        <v>61</v>
      </c>
      <c r="E285" t="s">
        <v>1435</v>
      </c>
      <c r="F285" t="s">
        <v>1436</v>
      </c>
      <c r="G285" s="324">
        <v>175996</v>
      </c>
      <c r="H285" s="542">
        <v>2015</v>
      </c>
      <c r="J285" t="s">
        <v>572</v>
      </c>
      <c r="K285" t="s">
        <v>1075</v>
      </c>
      <c r="L285" s="324">
        <v>0</v>
      </c>
      <c r="M285" s="324">
        <v>0</v>
      </c>
    </row>
    <row r="286" spans="1:13" x14ac:dyDescent="0.2">
      <c r="A286" t="s">
        <v>7769</v>
      </c>
      <c r="B286" t="str">
        <f t="shared" si="4"/>
        <v>AU_Child Care Resource &amp; Referral</v>
      </c>
      <c r="C286" t="s">
        <v>539</v>
      </c>
      <c r="D286" s="324" t="s">
        <v>61</v>
      </c>
      <c r="E286" t="s">
        <v>1587</v>
      </c>
      <c r="F286" t="s">
        <v>1588</v>
      </c>
      <c r="G286" s="324">
        <v>1805</v>
      </c>
      <c r="H286" s="542">
        <v>1995</v>
      </c>
      <c r="J286" t="s">
        <v>579</v>
      </c>
      <c r="K286" t="s">
        <v>572</v>
      </c>
      <c r="L286" s="324">
        <v>100</v>
      </c>
      <c r="M286" s="324">
        <v>100</v>
      </c>
    </row>
    <row r="287" spans="1:13" x14ac:dyDescent="0.2">
      <c r="A287" t="s">
        <v>7690</v>
      </c>
      <c r="B287" t="str">
        <f t="shared" si="4"/>
        <v>AU_AU Cyber Center</v>
      </c>
      <c r="C287" t="s">
        <v>539</v>
      </c>
      <c r="D287" s="324" t="s">
        <v>61</v>
      </c>
      <c r="E287" t="s">
        <v>1429</v>
      </c>
      <c r="F287" t="s">
        <v>1430</v>
      </c>
      <c r="G287" s="324">
        <v>38346</v>
      </c>
      <c r="H287" s="542">
        <v>2017</v>
      </c>
      <c r="J287" t="s">
        <v>1054</v>
      </c>
      <c r="K287" t="s">
        <v>572</v>
      </c>
      <c r="L287" s="324">
        <v>100</v>
      </c>
      <c r="M287" s="324">
        <v>100</v>
      </c>
    </row>
    <row r="288" spans="1:13" x14ac:dyDescent="0.2">
      <c r="A288" t="s">
        <v>7673</v>
      </c>
      <c r="B288" t="str">
        <f t="shared" si="4"/>
        <v>AU_Athens Coll of Nursing Campus</v>
      </c>
      <c r="C288" t="s">
        <v>539</v>
      </c>
      <c r="D288" s="324" t="s">
        <v>61</v>
      </c>
      <c r="E288" t="s">
        <v>1395</v>
      </c>
      <c r="F288" t="s">
        <v>1396</v>
      </c>
      <c r="G288" s="324">
        <v>23682</v>
      </c>
      <c r="H288" s="542">
        <v>1976</v>
      </c>
      <c r="J288" t="s">
        <v>579</v>
      </c>
      <c r="K288" t="s">
        <v>572</v>
      </c>
      <c r="L288" s="324">
        <v>100</v>
      </c>
      <c r="M288" s="324">
        <v>100</v>
      </c>
    </row>
    <row r="289" spans="1:13" x14ac:dyDescent="0.2">
      <c r="A289" t="s">
        <v>7749</v>
      </c>
      <c r="B289" t="str">
        <f t="shared" si="4"/>
        <v>AU_699 Broad</v>
      </c>
      <c r="C289" t="s">
        <v>539</v>
      </c>
      <c r="D289" s="324" t="s">
        <v>61</v>
      </c>
      <c r="E289" t="s">
        <v>1547</v>
      </c>
      <c r="F289" t="s">
        <v>1548</v>
      </c>
      <c r="G289" s="324">
        <v>19023</v>
      </c>
      <c r="H289" s="542">
        <v>1945</v>
      </c>
      <c r="J289" t="s">
        <v>579</v>
      </c>
      <c r="K289" t="s">
        <v>572</v>
      </c>
      <c r="L289" s="324">
        <v>100</v>
      </c>
      <c r="M289" s="324">
        <v>100</v>
      </c>
    </row>
    <row r="290" spans="1:13" x14ac:dyDescent="0.2">
      <c r="A290" t="s">
        <v>7741</v>
      </c>
      <c r="B290" t="str">
        <f t="shared" si="4"/>
        <v>AU_Hull McKnight GA Cyber Center</v>
      </c>
      <c r="C290" t="s">
        <v>539</v>
      </c>
      <c r="D290" s="324" t="s">
        <v>61</v>
      </c>
      <c r="E290" t="s">
        <v>1531</v>
      </c>
      <c r="F290" t="s">
        <v>1532</v>
      </c>
      <c r="G290" s="324">
        <v>166420</v>
      </c>
      <c r="H290" s="542">
        <v>2017</v>
      </c>
      <c r="J290" t="s">
        <v>572</v>
      </c>
      <c r="K290" t="s">
        <v>572</v>
      </c>
      <c r="L290" s="324">
        <v>10</v>
      </c>
      <c r="M290" s="324">
        <v>10</v>
      </c>
    </row>
    <row r="291" spans="1:13" x14ac:dyDescent="0.2">
      <c r="A291" t="s">
        <v>7720</v>
      </c>
      <c r="B291" t="str">
        <f t="shared" si="4"/>
        <v>AU_Bus Stop</v>
      </c>
      <c r="C291" t="s">
        <v>539</v>
      </c>
      <c r="D291" s="324" t="s">
        <v>61</v>
      </c>
      <c r="E291" t="s">
        <v>1489</v>
      </c>
      <c r="F291" t="s">
        <v>1490</v>
      </c>
      <c r="G291" s="324">
        <v>184</v>
      </c>
      <c r="H291" s="542">
        <v>2004</v>
      </c>
      <c r="J291" t="s">
        <v>572</v>
      </c>
      <c r="K291" t="s">
        <v>572</v>
      </c>
      <c r="L291" s="324">
        <v>0</v>
      </c>
      <c r="M291" s="324">
        <v>0</v>
      </c>
    </row>
    <row r="292" spans="1:13" x14ac:dyDescent="0.2">
      <c r="A292" t="s">
        <v>7724</v>
      </c>
      <c r="B292" t="str">
        <f t="shared" si="4"/>
        <v>AU_Fanning Hall</v>
      </c>
      <c r="C292" t="s">
        <v>539</v>
      </c>
      <c r="D292" s="324" t="s">
        <v>61</v>
      </c>
      <c r="E292" t="s">
        <v>1497</v>
      </c>
      <c r="F292" t="s">
        <v>1498</v>
      </c>
      <c r="G292" s="324">
        <v>9440</v>
      </c>
      <c r="H292" s="542">
        <v>1826</v>
      </c>
      <c r="J292" t="s">
        <v>572</v>
      </c>
      <c r="K292" t="s">
        <v>584</v>
      </c>
      <c r="L292" s="324">
        <v>100</v>
      </c>
      <c r="M292" s="324">
        <v>100</v>
      </c>
    </row>
    <row r="293" spans="1:13" x14ac:dyDescent="0.2">
      <c r="A293" t="s">
        <v>7641</v>
      </c>
      <c r="B293" t="str">
        <f t="shared" si="4"/>
        <v>AU_Fine Arts Center</v>
      </c>
      <c r="C293" t="s">
        <v>539</v>
      </c>
      <c r="D293" s="324" t="s">
        <v>61</v>
      </c>
      <c r="E293" t="s">
        <v>1332</v>
      </c>
      <c r="F293" t="s">
        <v>1333</v>
      </c>
      <c r="G293" s="324">
        <v>20195</v>
      </c>
      <c r="H293" s="542">
        <v>1967</v>
      </c>
      <c r="J293" t="s">
        <v>572</v>
      </c>
      <c r="K293" t="s">
        <v>1725</v>
      </c>
      <c r="L293" s="324">
        <v>100</v>
      </c>
      <c r="M293" s="324">
        <v>100</v>
      </c>
    </row>
    <row r="294" spans="1:13" x14ac:dyDescent="0.2">
      <c r="A294" t="s">
        <v>7707</v>
      </c>
      <c r="B294" t="str">
        <f t="shared" si="4"/>
        <v>AU_Performing Arts Theatre</v>
      </c>
      <c r="C294" t="s">
        <v>539</v>
      </c>
      <c r="D294" s="324" t="s">
        <v>61</v>
      </c>
      <c r="E294" t="s">
        <v>1463</v>
      </c>
      <c r="F294" t="s">
        <v>1464</v>
      </c>
      <c r="G294" s="324">
        <v>28660</v>
      </c>
      <c r="H294" s="542">
        <v>1967</v>
      </c>
      <c r="J294" t="s">
        <v>572</v>
      </c>
      <c r="K294" t="s">
        <v>1725</v>
      </c>
      <c r="L294" s="324">
        <v>100</v>
      </c>
      <c r="M294" s="324">
        <v>100</v>
      </c>
    </row>
    <row r="295" spans="1:13" x14ac:dyDescent="0.2">
      <c r="A295" t="s">
        <v>7727</v>
      </c>
      <c r="B295" t="str">
        <f t="shared" si="4"/>
        <v>AU_Privey (Quad)</v>
      </c>
      <c r="C295" t="s">
        <v>539</v>
      </c>
      <c r="D295" s="324" t="s">
        <v>61</v>
      </c>
      <c r="E295" t="s">
        <v>1503</v>
      </c>
      <c r="F295" t="s">
        <v>1504</v>
      </c>
      <c r="G295" s="324">
        <v>148</v>
      </c>
      <c r="H295" s="542">
        <v>1826</v>
      </c>
      <c r="J295" t="s">
        <v>572</v>
      </c>
      <c r="K295" t="s">
        <v>572</v>
      </c>
      <c r="L295" s="324">
        <v>100</v>
      </c>
      <c r="M295" s="324">
        <v>100</v>
      </c>
    </row>
    <row r="296" spans="1:13" x14ac:dyDescent="0.2">
      <c r="A296" t="s">
        <v>7703</v>
      </c>
      <c r="B296" t="str">
        <f t="shared" si="4"/>
        <v>AU_Carriage House</v>
      </c>
      <c r="C296" t="s">
        <v>539</v>
      </c>
      <c r="D296" s="324" t="s">
        <v>61</v>
      </c>
      <c r="E296" t="s">
        <v>1455</v>
      </c>
      <c r="F296" t="s">
        <v>1456</v>
      </c>
      <c r="G296" s="324">
        <v>839</v>
      </c>
      <c r="H296" s="542">
        <v>1840</v>
      </c>
      <c r="J296" t="s">
        <v>572</v>
      </c>
      <c r="K296" t="s">
        <v>572</v>
      </c>
      <c r="L296" s="324">
        <v>100</v>
      </c>
      <c r="M296" s="324">
        <v>100</v>
      </c>
    </row>
    <row r="297" spans="1:13" x14ac:dyDescent="0.2">
      <c r="A297" t="s">
        <v>7737</v>
      </c>
      <c r="B297" t="str">
        <f t="shared" si="4"/>
        <v>AU_Rains Hall</v>
      </c>
      <c r="C297" t="s">
        <v>539</v>
      </c>
      <c r="D297" s="324" t="s">
        <v>61</v>
      </c>
      <c r="E297" t="s">
        <v>1523</v>
      </c>
      <c r="F297" t="s">
        <v>1524</v>
      </c>
      <c r="G297" s="324">
        <v>9698</v>
      </c>
      <c r="H297" s="542">
        <v>1826</v>
      </c>
      <c r="I297" s="542">
        <v>2004</v>
      </c>
      <c r="J297" t="s">
        <v>572</v>
      </c>
      <c r="K297" t="s">
        <v>572</v>
      </c>
      <c r="L297" s="324">
        <v>100</v>
      </c>
      <c r="M297" s="324">
        <v>100</v>
      </c>
    </row>
    <row r="298" spans="1:13" x14ac:dyDescent="0.2">
      <c r="A298" t="s">
        <v>7704</v>
      </c>
      <c r="B298" t="str">
        <f t="shared" si="4"/>
        <v>AU_Faculty Art Studios</v>
      </c>
      <c r="C298" t="s">
        <v>539</v>
      </c>
      <c r="D298" s="324" t="s">
        <v>61</v>
      </c>
      <c r="E298" t="s">
        <v>1457</v>
      </c>
      <c r="F298" t="s">
        <v>1458</v>
      </c>
      <c r="G298" s="324">
        <v>3905</v>
      </c>
      <c r="H298" s="542">
        <v>1947</v>
      </c>
      <c r="J298" t="s">
        <v>572</v>
      </c>
      <c r="K298" t="s">
        <v>572</v>
      </c>
      <c r="L298" s="324">
        <v>100</v>
      </c>
      <c r="M298" s="324">
        <v>100</v>
      </c>
    </row>
    <row r="299" spans="1:13" x14ac:dyDescent="0.2">
      <c r="A299" t="s">
        <v>7683</v>
      </c>
      <c r="B299" t="str">
        <f t="shared" si="4"/>
        <v>AU_Galloway Hall- Cont Ed/Mil Sci</v>
      </c>
      <c r="C299" t="s">
        <v>539</v>
      </c>
      <c r="D299" s="324" t="s">
        <v>61</v>
      </c>
      <c r="E299" t="s">
        <v>1415</v>
      </c>
      <c r="F299" t="s">
        <v>1416</v>
      </c>
      <c r="G299" s="324">
        <v>23632</v>
      </c>
      <c r="H299" s="542">
        <v>1947</v>
      </c>
      <c r="J299" t="s">
        <v>572</v>
      </c>
      <c r="K299" t="s">
        <v>572</v>
      </c>
      <c r="L299" s="324">
        <v>100</v>
      </c>
      <c r="M299" s="324">
        <v>100</v>
      </c>
    </row>
    <row r="300" spans="1:13" x14ac:dyDescent="0.2">
      <c r="A300" t="s">
        <v>7733</v>
      </c>
      <c r="B300" t="str">
        <f t="shared" si="4"/>
        <v>AU_Golf Cart Stor (UH)</v>
      </c>
      <c r="C300" t="s">
        <v>539</v>
      </c>
      <c r="D300" s="324" t="s">
        <v>61</v>
      </c>
      <c r="E300" t="s">
        <v>1515</v>
      </c>
      <c r="F300" t="s">
        <v>1516</v>
      </c>
      <c r="G300" s="324">
        <v>355</v>
      </c>
      <c r="H300" s="542">
        <v>2004</v>
      </c>
      <c r="J300" t="s">
        <v>572</v>
      </c>
      <c r="K300" t="s">
        <v>572</v>
      </c>
      <c r="L300" s="324">
        <v>0</v>
      </c>
      <c r="M300" s="324">
        <v>0</v>
      </c>
    </row>
    <row r="301" spans="1:13" x14ac:dyDescent="0.2">
      <c r="A301" t="s">
        <v>7762</v>
      </c>
      <c r="B301" t="str">
        <f t="shared" si="4"/>
        <v>AU_Guard House Museum</v>
      </c>
      <c r="C301" t="s">
        <v>539</v>
      </c>
      <c r="D301" s="324" t="s">
        <v>61</v>
      </c>
      <c r="E301" t="s">
        <v>1573</v>
      </c>
      <c r="F301" t="s">
        <v>1574</v>
      </c>
      <c r="G301" s="324">
        <v>739</v>
      </c>
      <c r="H301" s="542">
        <v>1866</v>
      </c>
      <c r="I301" s="542">
        <v>2003</v>
      </c>
      <c r="J301" t="s">
        <v>572</v>
      </c>
      <c r="K301" t="s">
        <v>572</v>
      </c>
      <c r="L301" s="324">
        <v>100</v>
      </c>
      <c r="M301" s="324">
        <v>100</v>
      </c>
    </row>
    <row r="302" spans="1:13" x14ac:dyDescent="0.2">
      <c r="A302" t="s">
        <v>7734</v>
      </c>
      <c r="B302" t="str">
        <f t="shared" si="4"/>
        <v>AU_Reese Library</v>
      </c>
      <c r="C302" t="s">
        <v>539</v>
      </c>
      <c r="D302" s="324" t="s">
        <v>61</v>
      </c>
      <c r="E302" t="s">
        <v>1517</v>
      </c>
      <c r="F302" t="s">
        <v>1518</v>
      </c>
      <c r="G302" s="324">
        <v>80349</v>
      </c>
      <c r="H302" s="542">
        <v>1976</v>
      </c>
      <c r="J302" t="s">
        <v>572</v>
      </c>
      <c r="K302" t="s">
        <v>584</v>
      </c>
      <c r="L302" s="324">
        <v>100</v>
      </c>
      <c r="M302" s="324">
        <v>100</v>
      </c>
    </row>
    <row r="303" spans="1:13" x14ac:dyDescent="0.2">
      <c r="A303" t="s">
        <v>7677</v>
      </c>
      <c r="B303" t="str">
        <f t="shared" si="4"/>
        <v>AU_Jaquar Student Activity Center</v>
      </c>
      <c r="C303" t="s">
        <v>539</v>
      </c>
      <c r="D303" s="324" t="s">
        <v>61</v>
      </c>
      <c r="E303" t="s">
        <v>1403</v>
      </c>
      <c r="F303" t="s">
        <v>1404</v>
      </c>
      <c r="G303" s="324">
        <v>55441</v>
      </c>
      <c r="H303" s="542">
        <v>2005</v>
      </c>
      <c r="J303" t="s">
        <v>584</v>
      </c>
      <c r="K303" t="s">
        <v>572</v>
      </c>
      <c r="L303" s="324">
        <v>90</v>
      </c>
      <c r="M303" s="324">
        <v>90</v>
      </c>
    </row>
    <row r="304" spans="1:13" x14ac:dyDescent="0.2">
      <c r="A304" t="s">
        <v>7695</v>
      </c>
      <c r="B304" t="str">
        <f t="shared" si="4"/>
        <v>AU_University Hall</v>
      </c>
      <c r="C304" t="s">
        <v>539</v>
      </c>
      <c r="D304" s="324" t="s">
        <v>61</v>
      </c>
      <c r="E304" t="s">
        <v>1439</v>
      </c>
      <c r="F304" t="s">
        <v>1440</v>
      </c>
      <c r="G304" s="324">
        <v>114830</v>
      </c>
      <c r="H304" s="542">
        <v>2002</v>
      </c>
      <c r="J304" t="s">
        <v>572</v>
      </c>
      <c r="K304" t="s">
        <v>572</v>
      </c>
      <c r="L304" s="324">
        <v>100</v>
      </c>
      <c r="M304" s="324">
        <v>100</v>
      </c>
    </row>
    <row r="305" spans="1:13" x14ac:dyDescent="0.2">
      <c r="A305" t="s">
        <v>7728</v>
      </c>
      <c r="B305" t="str">
        <f t="shared" si="4"/>
        <v>AU_Washington Hall</v>
      </c>
      <c r="C305" t="s">
        <v>539</v>
      </c>
      <c r="D305" s="324" t="s">
        <v>61</v>
      </c>
      <c r="E305" t="s">
        <v>1505</v>
      </c>
      <c r="F305" t="s">
        <v>1506</v>
      </c>
      <c r="G305" s="324">
        <v>48074</v>
      </c>
      <c r="H305" s="542">
        <v>1941</v>
      </c>
      <c r="J305" t="s">
        <v>572</v>
      </c>
      <c r="K305" t="s">
        <v>572</v>
      </c>
      <c r="L305" s="324">
        <v>83</v>
      </c>
      <c r="M305" s="324">
        <v>83</v>
      </c>
    </row>
    <row r="306" spans="1:13" x14ac:dyDescent="0.2">
      <c r="A306" t="s">
        <v>7725</v>
      </c>
      <c r="B306" t="str">
        <f t="shared" si="4"/>
        <v>AU_Archaeology Lab</v>
      </c>
      <c r="C306" t="s">
        <v>539</v>
      </c>
      <c r="D306" s="324" t="s">
        <v>61</v>
      </c>
      <c r="E306" t="s">
        <v>1499</v>
      </c>
      <c r="F306" t="s">
        <v>1500</v>
      </c>
      <c r="G306" s="324">
        <v>1122</v>
      </c>
      <c r="H306" s="542">
        <v>1870</v>
      </c>
      <c r="J306" t="s">
        <v>572</v>
      </c>
      <c r="K306" t="s">
        <v>584</v>
      </c>
      <c r="L306" s="324">
        <v>100</v>
      </c>
      <c r="M306" s="324">
        <v>100</v>
      </c>
    </row>
    <row r="307" spans="1:13" x14ac:dyDescent="0.2">
      <c r="A307" t="s">
        <v>7691</v>
      </c>
      <c r="B307" t="str">
        <f t="shared" si="4"/>
        <v>AU_Boykin Wright Entry House</v>
      </c>
      <c r="C307" t="s">
        <v>539</v>
      </c>
      <c r="D307" s="324" t="s">
        <v>61</v>
      </c>
      <c r="E307" t="s">
        <v>1431</v>
      </c>
      <c r="F307" t="s">
        <v>1432</v>
      </c>
      <c r="G307" s="324">
        <v>123</v>
      </c>
      <c r="H307" s="542">
        <v>1900</v>
      </c>
      <c r="J307" t="s">
        <v>572</v>
      </c>
      <c r="K307" t="s">
        <v>572</v>
      </c>
      <c r="L307" s="324">
        <v>100</v>
      </c>
      <c r="M307" s="324">
        <v>100</v>
      </c>
    </row>
    <row r="308" spans="1:13" x14ac:dyDescent="0.2">
      <c r="A308" t="s">
        <v>7670</v>
      </c>
      <c r="B308" t="str">
        <f t="shared" si="4"/>
        <v>AU_Boykin Wright Hall-(Provost)</v>
      </c>
      <c r="C308" t="s">
        <v>539</v>
      </c>
      <c r="D308" s="324" t="s">
        <v>61</v>
      </c>
      <c r="E308" t="s">
        <v>1389</v>
      </c>
      <c r="F308" t="s">
        <v>1390</v>
      </c>
      <c r="G308" s="324">
        <v>13491</v>
      </c>
      <c r="H308" s="542">
        <v>1900</v>
      </c>
      <c r="J308" t="s">
        <v>572</v>
      </c>
      <c r="K308" t="s">
        <v>572</v>
      </c>
      <c r="L308" s="324">
        <v>100</v>
      </c>
      <c r="M308" s="324">
        <v>100</v>
      </c>
    </row>
    <row r="309" spans="1:13" x14ac:dyDescent="0.2">
      <c r="A309" t="s">
        <v>7745</v>
      </c>
      <c r="B309" t="str">
        <f t="shared" si="4"/>
        <v>AU_Boykin Wright Cottage</v>
      </c>
      <c r="C309" t="s">
        <v>539</v>
      </c>
      <c r="D309" s="324" t="s">
        <v>61</v>
      </c>
      <c r="E309" t="s">
        <v>1539</v>
      </c>
      <c r="F309" t="s">
        <v>1540</v>
      </c>
      <c r="G309" s="324">
        <v>1535</v>
      </c>
      <c r="H309" s="542">
        <v>1900</v>
      </c>
      <c r="J309" t="s">
        <v>572</v>
      </c>
      <c r="K309" t="s">
        <v>572</v>
      </c>
      <c r="L309" s="324">
        <v>100</v>
      </c>
      <c r="M309" s="324">
        <v>100</v>
      </c>
    </row>
    <row r="310" spans="1:13" x14ac:dyDescent="0.2">
      <c r="A310" t="s">
        <v>7642</v>
      </c>
      <c r="B310" t="str">
        <f t="shared" si="4"/>
        <v>AU_Central Utility Plt (SV)</v>
      </c>
      <c r="C310" t="s">
        <v>539</v>
      </c>
      <c r="D310" s="324" t="s">
        <v>61</v>
      </c>
      <c r="E310" t="s">
        <v>1334</v>
      </c>
      <c r="F310" t="s">
        <v>1335</v>
      </c>
      <c r="G310" s="324">
        <v>24510</v>
      </c>
      <c r="H310" s="542">
        <v>1942</v>
      </c>
      <c r="I310" s="542">
        <v>2008</v>
      </c>
      <c r="J310" t="s">
        <v>572</v>
      </c>
      <c r="K310" t="s">
        <v>572</v>
      </c>
      <c r="L310" s="324">
        <v>100</v>
      </c>
      <c r="M310" s="324">
        <v>100</v>
      </c>
    </row>
    <row r="311" spans="1:13" x14ac:dyDescent="0.2">
      <c r="A311" t="s">
        <v>7648</v>
      </c>
      <c r="B311" t="str">
        <f t="shared" si="4"/>
        <v>AU_CETC/Radio Station</v>
      </c>
      <c r="C311" t="s">
        <v>539</v>
      </c>
      <c r="D311" s="324" t="s">
        <v>61</v>
      </c>
      <c r="E311" t="s">
        <v>1346</v>
      </c>
      <c r="F311" t="s">
        <v>1347</v>
      </c>
      <c r="G311" s="324">
        <v>3047</v>
      </c>
      <c r="H311" s="542">
        <v>1942</v>
      </c>
      <c r="J311" t="s">
        <v>572</v>
      </c>
      <c r="K311" t="s">
        <v>572</v>
      </c>
      <c r="L311" s="324">
        <v>100</v>
      </c>
      <c r="M311" s="324">
        <v>100</v>
      </c>
    </row>
    <row r="312" spans="1:13" x14ac:dyDescent="0.2">
      <c r="A312" t="s">
        <v>7787</v>
      </c>
      <c r="B312" t="str">
        <f t="shared" si="4"/>
        <v>AU_Doug Barnard Amphitheatre</v>
      </c>
      <c r="C312" t="s">
        <v>539</v>
      </c>
      <c r="D312" s="324" t="s">
        <v>61</v>
      </c>
      <c r="E312" t="s">
        <v>1623</v>
      </c>
      <c r="F312" t="s">
        <v>1624</v>
      </c>
      <c r="G312" s="324">
        <v>1738</v>
      </c>
      <c r="H312" s="542">
        <v>2007</v>
      </c>
      <c r="J312" t="s">
        <v>572</v>
      </c>
      <c r="K312" t="s">
        <v>572</v>
      </c>
      <c r="L312" s="324">
        <v>100</v>
      </c>
      <c r="M312" s="324">
        <v>100</v>
      </c>
    </row>
    <row r="313" spans="1:13" x14ac:dyDescent="0.2">
      <c r="A313" t="s">
        <v>7658</v>
      </c>
      <c r="B313" t="str">
        <f t="shared" si="4"/>
        <v>AU_Hazard Waste Building #2</v>
      </c>
      <c r="C313" t="s">
        <v>539</v>
      </c>
      <c r="D313" s="324" t="s">
        <v>61</v>
      </c>
      <c r="E313" t="s">
        <v>1366</v>
      </c>
      <c r="F313" t="s">
        <v>1367</v>
      </c>
      <c r="G313" s="324">
        <v>340</v>
      </c>
      <c r="H313" s="542">
        <v>2011</v>
      </c>
      <c r="J313" t="s">
        <v>572</v>
      </c>
      <c r="K313" t="s">
        <v>572</v>
      </c>
      <c r="L313" s="324">
        <v>100</v>
      </c>
      <c r="M313" s="324">
        <v>100</v>
      </c>
    </row>
    <row r="314" spans="1:13" x14ac:dyDescent="0.2">
      <c r="A314" t="s">
        <v>7655</v>
      </c>
      <c r="B314" t="str">
        <f t="shared" si="4"/>
        <v>AU_Golf Cart Stor. -CUP</v>
      </c>
      <c r="C314" t="s">
        <v>539</v>
      </c>
      <c r="D314" s="324" t="s">
        <v>61</v>
      </c>
      <c r="E314" t="s">
        <v>1360</v>
      </c>
      <c r="F314" t="s">
        <v>1361</v>
      </c>
      <c r="G314" s="324">
        <v>650</v>
      </c>
      <c r="H314" s="542">
        <v>2005</v>
      </c>
      <c r="J314" t="s">
        <v>572</v>
      </c>
      <c r="K314" t="s">
        <v>572</v>
      </c>
      <c r="L314" s="324">
        <v>0</v>
      </c>
      <c r="M314" s="324">
        <v>0</v>
      </c>
    </row>
    <row r="315" spans="1:13" x14ac:dyDescent="0.2">
      <c r="A315" t="s">
        <v>7735</v>
      </c>
      <c r="B315" t="str">
        <f t="shared" si="4"/>
        <v>AU_Advance  &amp; Develop Off</v>
      </c>
      <c r="C315" t="s">
        <v>539</v>
      </c>
      <c r="D315" s="324" t="s">
        <v>61</v>
      </c>
      <c r="E315" t="s">
        <v>1519</v>
      </c>
      <c r="F315" t="s">
        <v>1520</v>
      </c>
      <c r="G315" s="324">
        <v>1915</v>
      </c>
      <c r="H315" s="542">
        <v>1900</v>
      </c>
      <c r="I315" s="542">
        <v>2001</v>
      </c>
      <c r="J315" t="s">
        <v>572</v>
      </c>
      <c r="K315" t="s">
        <v>584</v>
      </c>
      <c r="L315" s="324">
        <v>100</v>
      </c>
      <c r="M315" s="324">
        <v>100</v>
      </c>
    </row>
    <row r="316" spans="1:13" x14ac:dyDescent="0.2">
      <c r="A316" t="s">
        <v>7773</v>
      </c>
      <c r="B316" t="str">
        <f t="shared" si="4"/>
        <v>AU_Maxwell House</v>
      </c>
      <c r="C316" t="s">
        <v>539</v>
      </c>
      <c r="D316" s="324" t="s">
        <v>61</v>
      </c>
      <c r="E316" t="s">
        <v>1595</v>
      </c>
      <c r="F316" t="s">
        <v>1596</v>
      </c>
      <c r="G316" s="324">
        <v>5867</v>
      </c>
      <c r="H316" s="542">
        <v>1915</v>
      </c>
      <c r="I316" s="542">
        <v>2013</v>
      </c>
      <c r="J316" t="s">
        <v>572</v>
      </c>
      <c r="K316" t="s">
        <v>584</v>
      </c>
      <c r="L316" s="324">
        <v>100</v>
      </c>
      <c r="M316" s="324">
        <v>100</v>
      </c>
    </row>
    <row r="317" spans="1:13" x14ac:dyDescent="0.2">
      <c r="A317" t="s">
        <v>7764</v>
      </c>
      <c r="B317" t="str">
        <f t="shared" si="4"/>
        <v>AU_SVC Science Hall</v>
      </c>
      <c r="C317" t="s">
        <v>539</v>
      </c>
      <c r="D317" s="324" t="s">
        <v>61</v>
      </c>
      <c r="E317" t="s">
        <v>1577</v>
      </c>
      <c r="F317" t="s">
        <v>1578</v>
      </c>
      <c r="G317" s="324">
        <v>134734</v>
      </c>
      <c r="H317" s="542">
        <v>1998</v>
      </c>
      <c r="J317" t="s">
        <v>572</v>
      </c>
      <c r="K317" t="s">
        <v>584</v>
      </c>
      <c r="L317" s="324">
        <v>100</v>
      </c>
      <c r="M317" s="324">
        <v>100</v>
      </c>
    </row>
    <row r="318" spans="1:13" x14ac:dyDescent="0.2">
      <c r="A318" t="s">
        <v>7721</v>
      </c>
      <c r="B318" t="str">
        <f t="shared" si="4"/>
        <v>AU_VFD Shed</v>
      </c>
      <c r="C318" t="s">
        <v>539</v>
      </c>
      <c r="D318" s="324" t="s">
        <v>61</v>
      </c>
      <c r="E318" t="s">
        <v>1491</v>
      </c>
      <c r="F318" t="s">
        <v>1492</v>
      </c>
      <c r="G318" s="324">
        <v>84</v>
      </c>
      <c r="H318" s="542">
        <v>2008</v>
      </c>
      <c r="J318" t="s">
        <v>572</v>
      </c>
      <c r="K318" t="s">
        <v>572</v>
      </c>
      <c r="L318" s="324">
        <v>100</v>
      </c>
      <c r="M318" s="324">
        <v>100</v>
      </c>
    </row>
    <row r="319" spans="1:13" x14ac:dyDescent="0.2">
      <c r="A319" t="s">
        <v>7788</v>
      </c>
      <c r="B319" t="str">
        <f t="shared" si="4"/>
        <v>AU_Allgood Hall</v>
      </c>
      <c r="C319" t="s">
        <v>539</v>
      </c>
      <c r="D319" s="324" t="s">
        <v>61</v>
      </c>
      <c r="E319" t="s">
        <v>1625</v>
      </c>
      <c r="F319" t="s">
        <v>1626</v>
      </c>
      <c r="G319" s="324">
        <v>119656</v>
      </c>
      <c r="H319" s="542">
        <v>2000</v>
      </c>
      <c r="J319" t="s">
        <v>572</v>
      </c>
      <c r="K319" t="s">
        <v>572</v>
      </c>
      <c r="L319" s="324">
        <v>95</v>
      </c>
      <c r="M319" s="324">
        <v>95</v>
      </c>
    </row>
    <row r="320" spans="1:13" x14ac:dyDescent="0.2">
      <c r="A320" t="s">
        <v>7736</v>
      </c>
      <c r="B320" t="str">
        <f t="shared" si="4"/>
        <v>AU_Bellevue Annex</v>
      </c>
      <c r="C320" t="s">
        <v>539</v>
      </c>
      <c r="D320" s="324" t="s">
        <v>61</v>
      </c>
      <c r="E320" t="s">
        <v>1521</v>
      </c>
      <c r="F320" t="s">
        <v>1522</v>
      </c>
      <c r="G320" s="324">
        <v>2616</v>
      </c>
      <c r="H320" s="542">
        <v>1942</v>
      </c>
      <c r="I320" s="542">
        <v>2009</v>
      </c>
      <c r="J320" t="s">
        <v>572</v>
      </c>
      <c r="K320" t="s">
        <v>584</v>
      </c>
      <c r="L320" s="324">
        <v>100</v>
      </c>
      <c r="M320" s="324">
        <v>100</v>
      </c>
    </row>
    <row r="321" spans="1:13" x14ac:dyDescent="0.2">
      <c r="A321" t="s">
        <v>7664</v>
      </c>
      <c r="B321" t="str">
        <f t="shared" si="4"/>
        <v>AU_Bellevue Hall</v>
      </c>
      <c r="C321" t="s">
        <v>539</v>
      </c>
      <c r="D321" s="324" t="s">
        <v>61</v>
      </c>
      <c r="E321" t="s">
        <v>1377</v>
      </c>
      <c r="F321" t="s">
        <v>1378</v>
      </c>
      <c r="G321" s="324">
        <v>4816</v>
      </c>
      <c r="H321" s="542">
        <v>1805</v>
      </c>
      <c r="I321" s="542">
        <v>2004</v>
      </c>
      <c r="J321" t="s">
        <v>572</v>
      </c>
      <c r="K321" t="s">
        <v>1725</v>
      </c>
      <c r="L321" s="324">
        <v>100</v>
      </c>
      <c r="M321" s="324">
        <v>100</v>
      </c>
    </row>
    <row r="322" spans="1:13" x14ac:dyDescent="0.2">
      <c r="A322" t="s">
        <v>7662</v>
      </c>
      <c r="B322" t="str">
        <f t="shared" ref="B322:B385" si="5">CONCATENATE(D322,"_",F322)</f>
        <v>AU_Benet Garage</v>
      </c>
      <c r="C322" t="s">
        <v>539</v>
      </c>
      <c r="D322" s="324" t="s">
        <v>61</v>
      </c>
      <c r="E322" t="s">
        <v>1373</v>
      </c>
      <c r="F322" t="s">
        <v>1374</v>
      </c>
      <c r="G322" s="324">
        <v>636</v>
      </c>
      <c r="H322" s="542">
        <v>1945</v>
      </c>
      <c r="J322" t="s">
        <v>572</v>
      </c>
      <c r="K322" t="s">
        <v>584</v>
      </c>
      <c r="L322" s="324">
        <v>100</v>
      </c>
      <c r="M322" s="324">
        <v>100</v>
      </c>
    </row>
    <row r="323" spans="1:13" x14ac:dyDescent="0.2">
      <c r="A323" t="s">
        <v>7649</v>
      </c>
      <c r="B323" t="str">
        <f t="shared" si="5"/>
        <v>AU_Benet Hall</v>
      </c>
      <c r="C323" t="s">
        <v>539</v>
      </c>
      <c r="D323" s="324" t="s">
        <v>61</v>
      </c>
      <c r="E323" t="s">
        <v>1348</v>
      </c>
      <c r="F323" t="s">
        <v>1349</v>
      </c>
      <c r="G323" s="324">
        <v>12688</v>
      </c>
      <c r="H323" s="542">
        <v>1826</v>
      </c>
      <c r="J323" t="s">
        <v>572</v>
      </c>
      <c r="K323" t="s">
        <v>1725</v>
      </c>
      <c r="L323" s="324">
        <v>100</v>
      </c>
      <c r="M323" s="324">
        <v>100</v>
      </c>
    </row>
    <row r="324" spans="1:13" x14ac:dyDescent="0.2">
      <c r="A324" t="s">
        <v>7687</v>
      </c>
      <c r="B324" t="str">
        <f t="shared" si="5"/>
        <v>AU_Warehouse 1</v>
      </c>
      <c r="C324" t="s">
        <v>539</v>
      </c>
      <c r="D324" s="324" t="s">
        <v>61</v>
      </c>
      <c r="E324" t="s">
        <v>1423</v>
      </c>
      <c r="F324" t="s">
        <v>1424</v>
      </c>
      <c r="G324" s="324">
        <v>15067</v>
      </c>
      <c r="H324" s="542">
        <v>1941</v>
      </c>
      <c r="J324" t="s">
        <v>572</v>
      </c>
      <c r="K324" t="s">
        <v>572</v>
      </c>
      <c r="L324" s="324">
        <v>100</v>
      </c>
      <c r="M324" s="324">
        <v>100</v>
      </c>
    </row>
    <row r="325" spans="1:13" x14ac:dyDescent="0.2">
      <c r="A325" t="s">
        <v>7786</v>
      </c>
      <c r="B325" t="str">
        <f t="shared" si="5"/>
        <v>AU_Warehouse 4</v>
      </c>
      <c r="C325" t="s">
        <v>539</v>
      </c>
      <c r="D325" s="324" t="s">
        <v>61</v>
      </c>
      <c r="E325" t="s">
        <v>1621</v>
      </c>
      <c r="F325" t="s">
        <v>1622</v>
      </c>
      <c r="G325" s="324">
        <v>14769</v>
      </c>
      <c r="H325" s="542">
        <v>1941</v>
      </c>
      <c r="J325" t="s">
        <v>572</v>
      </c>
      <c r="K325" t="s">
        <v>584</v>
      </c>
      <c r="L325" s="324">
        <v>100</v>
      </c>
      <c r="M325" s="324">
        <v>100</v>
      </c>
    </row>
    <row r="326" spans="1:13" x14ac:dyDescent="0.2">
      <c r="A326" t="s">
        <v>7653</v>
      </c>
      <c r="B326" t="str">
        <f t="shared" si="5"/>
        <v>AU_Warehouse 2</v>
      </c>
      <c r="C326" t="s">
        <v>539</v>
      </c>
      <c r="D326" s="324" t="s">
        <v>61</v>
      </c>
      <c r="E326" t="s">
        <v>1356</v>
      </c>
      <c r="F326" t="s">
        <v>1357</v>
      </c>
      <c r="G326" s="324">
        <v>12385</v>
      </c>
      <c r="H326" s="542">
        <v>1941</v>
      </c>
      <c r="J326" t="s">
        <v>572</v>
      </c>
      <c r="K326" t="s">
        <v>584</v>
      </c>
      <c r="L326" s="324">
        <v>100</v>
      </c>
      <c r="M326" s="324">
        <v>100</v>
      </c>
    </row>
    <row r="327" spans="1:13" x14ac:dyDescent="0.2">
      <c r="A327" t="s">
        <v>7722</v>
      </c>
      <c r="B327" t="str">
        <f t="shared" si="5"/>
        <v>AU_Chateau</v>
      </c>
      <c r="C327" t="s">
        <v>539</v>
      </c>
      <c r="D327" s="324" t="s">
        <v>61</v>
      </c>
      <c r="E327" t="s">
        <v>1493</v>
      </c>
      <c r="F327" t="s">
        <v>1494</v>
      </c>
      <c r="G327" s="324">
        <v>2566</v>
      </c>
      <c r="H327" s="542">
        <v>1860</v>
      </c>
      <c r="J327" t="s">
        <v>572</v>
      </c>
      <c r="K327" t="s">
        <v>1725</v>
      </c>
      <c r="L327" s="324">
        <v>100</v>
      </c>
      <c r="M327" s="324">
        <v>100</v>
      </c>
    </row>
    <row r="328" spans="1:13" x14ac:dyDescent="0.2">
      <c r="A328" t="s">
        <v>7645</v>
      </c>
      <c r="B328" t="str">
        <f t="shared" si="5"/>
        <v>AU_Gorgas Road Toilet</v>
      </c>
      <c r="C328" t="s">
        <v>539</v>
      </c>
      <c r="D328" s="324" t="s">
        <v>61</v>
      </c>
      <c r="E328" t="s">
        <v>1340</v>
      </c>
      <c r="F328" t="s">
        <v>1341</v>
      </c>
      <c r="G328" s="324">
        <v>236</v>
      </c>
      <c r="H328" s="542">
        <v>1959</v>
      </c>
      <c r="J328" t="s">
        <v>572</v>
      </c>
      <c r="K328" t="s">
        <v>572</v>
      </c>
      <c r="L328" s="324">
        <v>100</v>
      </c>
      <c r="M328" s="324">
        <v>100</v>
      </c>
    </row>
    <row r="329" spans="1:13" x14ac:dyDescent="0.2">
      <c r="A329" t="s">
        <v>7708</v>
      </c>
      <c r="B329" t="str">
        <f t="shared" si="5"/>
        <v>AU_Greenhouse</v>
      </c>
      <c r="C329" t="s">
        <v>539</v>
      </c>
      <c r="D329" s="324" t="s">
        <v>61</v>
      </c>
      <c r="E329" t="s">
        <v>1465</v>
      </c>
      <c r="F329" t="s">
        <v>1466</v>
      </c>
      <c r="G329" s="324">
        <v>983</v>
      </c>
      <c r="H329" s="542">
        <v>1997</v>
      </c>
      <c r="J329" t="s">
        <v>572</v>
      </c>
      <c r="K329" t="s">
        <v>572</v>
      </c>
      <c r="L329" s="324">
        <v>100</v>
      </c>
      <c r="M329" s="324">
        <v>100</v>
      </c>
    </row>
    <row r="330" spans="1:13" x14ac:dyDescent="0.2">
      <c r="A330" t="s">
        <v>7646</v>
      </c>
      <c r="B330" t="str">
        <f t="shared" si="5"/>
        <v>AU_Kiln Shed</v>
      </c>
      <c r="C330" t="s">
        <v>539</v>
      </c>
      <c r="D330" s="324" t="s">
        <v>61</v>
      </c>
      <c r="E330" t="s">
        <v>1342</v>
      </c>
      <c r="F330" t="s">
        <v>1343</v>
      </c>
      <c r="G330" s="324">
        <v>1100</v>
      </c>
      <c r="H330" s="542">
        <v>1959</v>
      </c>
      <c r="I330" s="542">
        <v>2000</v>
      </c>
      <c r="J330" t="s">
        <v>572</v>
      </c>
      <c r="K330" t="s">
        <v>572</v>
      </c>
      <c r="L330" s="324">
        <v>100</v>
      </c>
      <c r="M330" s="324">
        <v>100</v>
      </c>
    </row>
    <row r="331" spans="1:13" x14ac:dyDescent="0.2">
      <c r="A331" t="s">
        <v>7656</v>
      </c>
      <c r="B331" t="str">
        <f t="shared" si="5"/>
        <v>AU_Warehouse 5</v>
      </c>
      <c r="C331" t="s">
        <v>539</v>
      </c>
      <c r="D331" s="324" t="s">
        <v>61</v>
      </c>
      <c r="E331" t="s">
        <v>1362</v>
      </c>
      <c r="F331" t="s">
        <v>1363</v>
      </c>
      <c r="G331" s="324">
        <v>17729</v>
      </c>
      <c r="H331" s="542">
        <v>1941</v>
      </c>
      <c r="J331" t="s">
        <v>572</v>
      </c>
      <c r="K331" t="s">
        <v>572</v>
      </c>
      <c r="L331" s="324">
        <v>100</v>
      </c>
      <c r="M331" s="324">
        <v>100</v>
      </c>
    </row>
    <row r="332" spans="1:13" x14ac:dyDescent="0.2">
      <c r="A332" t="s">
        <v>7777</v>
      </c>
      <c r="B332" t="str">
        <f t="shared" si="5"/>
        <v>AU_Payne Hall</v>
      </c>
      <c r="C332" t="s">
        <v>539</v>
      </c>
      <c r="D332" s="324" t="s">
        <v>61</v>
      </c>
      <c r="E332" t="s">
        <v>1603</v>
      </c>
      <c r="F332" t="s">
        <v>1604</v>
      </c>
      <c r="G332" s="324">
        <v>16594</v>
      </c>
      <c r="H332" s="542">
        <v>1826</v>
      </c>
      <c r="J332" t="s">
        <v>572</v>
      </c>
      <c r="K332" t="s">
        <v>1725</v>
      </c>
      <c r="L332" s="324">
        <v>100</v>
      </c>
      <c r="M332" s="324">
        <v>100</v>
      </c>
    </row>
    <row r="333" spans="1:13" x14ac:dyDescent="0.2">
      <c r="A333" t="s">
        <v>7746</v>
      </c>
      <c r="B333" t="str">
        <f t="shared" si="5"/>
        <v>AU_Public Safety</v>
      </c>
      <c r="C333" t="s">
        <v>539</v>
      </c>
      <c r="D333" s="324" t="s">
        <v>61</v>
      </c>
      <c r="E333" t="s">
        <v>1541</v>
      </c>
      <c r="F333" t="s">
        <v>1542</v>
      </c>
      <c r="G333" s="324">
        <v>2896</v>
      </c>
      <c r="H333" s="542">
        <v>1942</v>
      </c>
      <c r="J333" t="s">
        <v>572</v>
      </c>
      <c r="K333" t="s">
        <v>572</v>
      </c>
      <c r="L333" s="324">
        <v>100</v>
      </c>
      <c r="M333" s="324">
        <v>100</v>
      </c>
    </row>
    <row r="334" spans="1:13" x14ac:dyDescent="0.2">
      <c r="A334" t="s">
        <v>7717</v>
      </c>
      <c r="B334" t="str">
        <f t="shared" si="5"/>
        <v>AU_Quad Wall Building</v>
      </c>
      <c r="C334" t="s">
        <v>539</v>
      </c>
      <c r="D334" s="324" t="s">
        <v>61</v>
      </c>
      <c r="E334" t="s">
        <v>1483</v>
      </c>
      <c r="F334" t="s">
        <v>1484</v>
      </c>
      <c r="G334" s="324">
        <v>3755</v>
      </c>
      <c r="H334" s="542">
        <v>1847</v>
      </c>
      <c r="J334" t="s">
        <v>572</v>
      </c>
      <c r="K334" t="s">
        <v>572</v>
      </c>
      <c r="L334" s="324">
        <v>100</v>
      </c>
      <c r="M334" s="324">
        <v>100</v>
      </c>
    </row>
    <row r="335" spans="1:13" x14ac:dyDescent="0.2">
      <c r="A335" t="s">
        <v>7751</v>
      </c>
      <c r="B335" t="str">
        <f t="shared" si="5"/>
        <v>AU_Warehouse 3</v>
      </c>
      <c r="C335" t="s">
        <v>539</v>
      </c>
      <c r="D335" s="324" t="s">
        <v>61</v>
      </c>
      <c r="E335" t="s">
        <v>1551</v>
      </c>
      <c r="F335" t="s">
        <v>1552</v>
      </c>
      <c r="G335" s="324">
        <v>12696</v>
      </c>
      <c r="H335" s="542">
        <v>1941</v>
      </c>
      <c r="J335" t="s">
        <v>572</v>
      </c>
      <c r="K335" t="s">
        <v>572</v>
      </c>
      <c r="L335" s="324">
        <v>100</v>
      </c>
      <c r="M335" s="324">
        <v>100</v>
      </c>
    </row>
    <row r="336" spans="1:13" x14ac:dyDescent="0.2">
      <c r="A336" t="s">
        <v>7768</v>
      </c>
      <c r="B336" t="str">
        <f t="shared" si="5"/>
        <v>AU_Storage Building</v>
      </c>
      <c r="C336" t="s">
        <v>539</v>
      </c>
      <c r="D336" s="324" t="s">
        <v>61</v>
      </c>
      <c r="E336" t="s">
        <v>1585</v>
      </c>
      <c r="F336" t="s">
        <v>1586</v>
      </c>
      <c r="G336" s="324">
        <v>486</v>
      </c>
      <c r="H336" s="542">
        <v>1849</v>
      </c>
      <c r="J336" t="s">
        <v>572</v>
      </c>
      <c r="K336" t="s">
        <v>572</v>
      </c>
      <c r="L336" s="324">
        <v>100</v>
      </c>
      <c r="M336" s="324">
        <v>100</v>
      </c>
    </row>
    <row r="337" spans="1:13" x14ac:dyDescent="0.2">
      <c r="A337" t="s">
        <v>7723</v>
      </c>
      <c r="B337" t="str">
        <f t="shared" si="5"/>
        <v>AU_North Wing -Warm Springs</v>
      </c>
      <c r="C337" t="s">
        <v>539</v>
      </c>
      <c r="D337" s="324" t="s">
        <v>61</v>
      </c>
      <c r="E337" t="s">
        <v>1495</v>
      </c>
      <c r="F337" t="s">
        <v>1496</v>
      </c>
      <c r="G337" s="324">
        <v>8362</v>
      </c>
      <c r="H337" s="542">
        <v>2015</v>
      </c>
      <c r="J337" t="s">
        <v>624</v>
      </c>
      <c r="K337" t="s">
        <v>1075</v>
      </c>
      <c r="L337" s="324">
        <v>1</v>
      </c>
      <c r="M337" s="324">
        <v>1</v>
      </c>
    </row>
    <row r="338" spans="1:13" x14ac:dyDescent="0.2">
      <c r="A338" t="s">
        <v>7678</v>
      </c>
      <c r="B338" t="str">
        <f t="shared" si="5"/>
        <v>AU_Pavilion Warm Springs Hosp</v>
      </c>
      <c r="C338" t="s">
        <v>539</v>
      </c>
      <c r="D338" s="324" t="s">
        <v>61</v>
      </c>
      <c r="E338" t="s">
        <v>1405</v>
      </c>
      <c r="F338" t="s">
        <v>1406</v>
      </c>
      <c r="G338" s="324">
        <v>11098</v>
      </c>
      <c r="H338" s="542">
        <v>1955</v>
      </c>
      <c r="J338" t="s">
        <v>624</v>
      </c>
      <c r="K338" t="s">
        <v>572</v>
      </c>
      <c r="L338" s="324">
        <v>0</v>
      </c>
      <c r="M338" s="324">
        <v>0</v>
      </c>
    </row>
    <row r="339" spans="1:13" x14ac:dyDescent="0.2">
      <c r="A339" t="s">
        <v>7742</v>
      </c>
      <c r="B339" t="str">
        <f t="shared" si="5"/>
        <v>AU_East Wing Warm Springs</v>
      </c>
      <c r="C339" t="s">
        <v>539</v>
      </c>
      <c r="D339" s="324" t="s">
        <v>61</v>
      </c>
      <c r="E339" t="s">
        <v>1533</v>
      </c>
      <c r="F339" t="s">
        <v>1534</v>
      </c>
      <c r="G339" s="324">
        <v>5625</v>
      </c>
      <c r="H339" s="542">
        <v>1939</v>
      </c>
      <c r="J339" t="s">
        <v>624</v>
      </c>
      <c r="K339" t="s">
        <v>572</v>
      </c>
      <c r="L339" s="324">
        <v>1</v>
      </c>
      <c r="M339" s="324">
        <v>1</v>
      </c>
    </row>
    <row r="340" spans="1:13" x14ac:dyDescent="0.2">
      <c r="A340" t="s">
        <v>7666</v>
      </c>
      <c r="B340" t="str">
        <f t="shared" si="5"/>
        <v>AU_Roosevelt Hall Warm Springsl</v>
      </c>
      <c r="C340" t="s">
        <v>539</v>
      </c>
      <c r="D340" s="324" t="s">
        <v>61</v>
      </c>
      <c r="E340" t="s">
        <v>1381</v>
      </c>
      <c r="F340" t="s">
        <v>1382</v>
      </c>
      <c r="G340" s="324">
        <v>14268</v>
      </c>
      <c r="H340" s="542">
        <v>1953</v>
      </c>
      <c r="J340" t="s">
        <v>624</v>
      </c>
      <c r="K340" t="s">
        <v>572</v>
      </c>
      <c r="L340" s="324">
        <v>0</v>
      </c>
      <c r="M340" s="324">
        <v>0</v>
      </c>
    </row>
    <row r="341" spans="1:13" x14ac:dyDescent="0.2">
      <c r="A341" t="s">
        <v>10828</v>
      </c>
      <c r="B341" t="str">
        <f t="shared" si="5"/>
        <v>CCGA_Camden Center at the Lakes</v>
      </c>
      <c r="C341" t="s">
        <v>556</v>
      </c>
      <c r="D341" s="324" t="s">
        <v>532</v>
      </c>
      <c r="E341" t="s">
        <v>5872</v>
      </c>
      <c r="F341" t="s">
        <v>6983</v>
      </c>
      <c r="G341" s="324">
        <v>101793</v>
      </c>
      <c r="H341" s="542">
        <v>2001</v>
      </c>
      <c r="J341" t="s">
        <v>624</v>
      </c>
      <c r="K341" t="s">
        <v>1075</v>
      </c>
      <c r="L341" s="324">
        <v>99</v>
      </c>
      <c r="M341" s="324">
        <v>99</v>
      </c>
    </row>
    <row r="342" spans="1:13" x14ac:dyDescent="0.2">
      <c r="A342" t="s">
        <v>10831</v>
      </c>
      <c r="B342" t="str">
        <f t="shared" si="5"/>
        <v>CCGA_Warehouse (0714)</v>
      </c>
      <c r="C342" t="s">
        <v>556</v>
      </c>
      <c r="D342" s="324" t="s">
        <v>532</v>
      </c>
      <c r="E342" t="s">
        <v>6987</v>
      </c>
      <c r="F342" t="s">
        <v>6988</v>
      </c>
      <c r="G342" s="324">
        <v>10199</v>
      </c>
      <c r="H342" s="542">
        <v>2007</v>
      </c>
      <c r="J342" t="s">
        <v>624</v>
      </c>
      <c r="K342" t="s">
        <v>1075</v>
      </c>
      <c r="L342" s="324">
        <v>100</v>
      </c>
      <c r="M342" s="324">
        <v>100</v>
      </c>
    </row>
    <row r="343" spans="1:13" x14ac:dyDescent="0.2">
      <c r="A343" t="s">
        <v>10825</v>
      </c>
      <c r="B343" t="str">
        <f t="shared" si="5"/>
        <v>CCGA_Health Sciences Building</v>
      </c>
      <c r="C343" t="s">
        <v>556</v>
      </c>
      <c r="D343" s="324" t="s">
        <v>532</v>
      </c>
      <c r="E343" t="s">
        <v>6977</v>
      </c>
      <c r="F343" t="s">
        <v>6978</v>
      </c>
      <c r="G343" s="324">
        <v>45557</v>
      </c>
      <c r="H343" s="542">
        <v>2010</v>
      </c>
      <c r="J343" t="s">
        <v>624</v>
      </c>
      <c r="K343" t="s">
        <v>1075</v>
      </c>
      <c r="L343" s="324">
        <v>100</v>
      </c>
      <c r="M343" s="324">
        <v>100</v>
      </c>
    </row>
    <row r="344" spans="1:13" x14ac:dyDescent="0.2">
      <c r="A344" t="s">
        <v>10823</v>
      </c>
      <c r="B344" t="str">
        <f t="shared" si="5"/>
        <v>CCGA_Lakeside Village Housing</v>
      </c>
      <c r="C344" t="s">
        <v>556</v>
      </c>
      <c r="D344" s="324" t="s">
        <v>532</v>
      </c>
      <c r="E344" t="s">
        <v>6973</v>
      </c>
      <c r="F344" t="s">
        <v>6974</v>
      </c>
      <c r="G344" s="324">
        <v>112314</v>
      </c>
      <c r="H344" s="542">
        <v>2011</v>
      </c>
      <c r="J344" t="s">
        <v>1725</v>
      </c>
      <c r="K344" t="s">
        <v>1075</v>
      </c>
      <c r="L344" s="324">
        <v>0</v>
      </c>
      <c r="M344" s="324">
        <v>0</v>
      </c>
    </row>
    <row r="345" spans="1:13" x14ac:dyDescent="0.2">
      <c r="A345" t="s">
        <v>10821</v>
      </c>
      <c r="B345" t="str">
        <f t="shared" si="5"/>
        <v>CCGA_Campus Center</v>
      </c>
      <c r="C345" t="s">
        <v>556</v>
      </c>
      <c r="D345" s="324" t="s">
        <v>532</v>
      </c>
      <c r="E345" t="s">
        <v>6969</v>
      </c>
      <c r="F345" t="s">
        <v>6970</v>
      </c>
      <c r="G345" s="324">
        <v>47698</v>
      </c>
      <c r="H345" s="542">
        <v>2011</v>
      </c>
      <c r="J345" t="s">
        <v>1725</v>
      </c>
      <c r="K345" t="s">
        <v>1075</v>
      </c>
      <c r="L345" s="324">
        <v>100</v>
      </c>
      <c r="M345" s="324">
        <v>100</v>
      </c>
    </row>
    <row r="346" spans="1:13" x14ac:dyDescent="0.2">
      <c r="A346" t="s">
        <v>10826</v>
      </c>
      <c r="B346" t="str">
        <f t="shared" si="5"/>
        <v>CCGA_Correll Center</v>
      </c>
      <c r="C346" t="s">
        <v>556</v>
      </c>
      <c r="D346" s="324" t="s">
        <v>532</v>
      </c>
      <c r="E346" t="s">
        <v>6979</v>
      </c>
      <c r="F346" t="s">
        <v>6980</v>
      </c>
      <c r="G346" s="324">
        <v>31885</v>
      </c>
      <c r="H346" s="542">
        <v>2012</v>
      </c>
      <c r="J346" t="s">
        <v>624</v>
      </c>
      <c r="K346" t="s">
        <v>1075</v>
      </c>
      <c r="L346" s="324">
        <v>100</v>
      </c>
      <c r="M346" s="324">
        <v>100</v>
      </c>
    </row>
    <row r="347" spans="1:13" x14ac:dyDescent="0.2">
      <c r="A347" t="s">
        <v>10824</v>
      </c>
      <c r="B347" t="str">
        <f t="shared" si="5"/>
        <v>CCGA_Administration Building</v>
      </c>
      <c r="C347" t="s">
        <v>556</v>
      </c>
      <c r="D347" s="324" t="s">
        <v>532</v>
      </c>
      <c r="E347" t="s">
        <v>6975</v>
      </c>
      <c r="F347" t="s">
        <v>6976</v>
      </c>
      <c r="G347" s="324">
        <v>12804</v>
      </c>
      <c r="H347" s="542">
        <v>1964</v>
      </c>
      <c r="I347" s="542">
        <v>2011</v>
      </c>
      <c r="J347" t="s">
        <v>572</v>
      </c>
      <c r="K347" t="s">
        <v>572</v>
      </c>
      <c r="L347" s="324">
        <v>100</v>
      </c>
      <c r="M347" s="324">
        <v>100</v>
      </c>
    </row>
    <row r="348" spans="1:13" x14ac:dyDescent="0.2">
      <c r="A348" t="s">
        <v>10819</v>
      </c>
      <c r="B348" t="str">
        <f t="shared" si="5"/>
        <v>CCGA_Machanical Building</v>
      </c>
      <c r="C348" t="s">
        <v>556</v>
      </c>
      <c r="D348" s="324" t="s">
        <v>532</v>
      </c>
      <c r="E348" t="s">
        <v>6965</v>
      </c>
      <c r="F348" t="s">
        <v>6966</v>
      </c>
      <c r="G348" s="324">
        <v>4453</v>
      </c>
      <c r="H348" s="542">
        <v>1964</v>
      </c>
      <c r="I348" s="542">
        <v>1972</v>
      </c>
      <c r="J348" t="s">
        <v>572</v>
      </c>
      <c r="K348" t="s">
        <v>572</v>
      </c>
      <c r="L348" s="324">
        <v>100</v>
      </c>
      <c r="M348" s="324">
        <v>100</v>
      </c>
    </row>
    <row r="349" spans="1:13" x14ac:dyDescent="0.2">
      <c r="A349" t="s">
        <v>10832</v>
      </c>
      <c r="B349" t="str">
        <f t="shared" si="5"/>
        <v>CCGA_Andrews Building</v>
      </c>
      <c r="C349" t="s">
        <v>556</v>
      </c>
      <c r="D349" s="324" t="s">
        <v>532</v>
      </c>
      <c r="E349" t="s">
        <v>6989</v>
      </c>
      <c r="F349" t="s">
        <v>6990</v>
      </c>
      <c r="G349" s="324">
        <v>22573</v>
      </c>
      <c r="H349" s="542">
        <v>1964</v>
      </c>
      <c r="I349" s="542">
        <v>1971</v>
      </c>
      <c r="J349" t="s">
        <v>572</v>
      </c>
      <c r="K349" t="s">
        <v>572</v>
      </c>
      <c r="L349" s="324">
        <v>97</v>
      </c>
      <c r="M349" s="324">
        <v>97</v>
      </c>
    </row>
    <row r="350" spans="1:13" x14ac:dyDescent="0.2">
      <c r="A350" t="s">
        <v>10827</v>
      </c>
      <c r="B350" t="str">
        <f t="shared" si="5"/>
        <v>CCGA_Academic Commons South</v>
      </c>
      <c r="C350" t="s">
        <v>556</v>
      </c>
      <c r="D350" s="324" t="s">
        <v>532</v>
      </c>
      <c r="E350" t="s">
        <v>6981</v>
      </c>
      <c r="F350" t="s">
        <v>6982</v>
      </c>
      <c r="G350" s="324">
        <v>25593</v>
      </c>
      <c r="H350" s="542">
        <v>1964</v>
      </c>
      <c r="I350" s="542">
        <v>1998</v>
      </c>
      <c r="J350" t="s">
        <v>572</v>
      </c>
      <c r="K350" t="s">
        <v>572</v>
      </c>
      <c r="L350" s="324">
        <v>100</v>
      </c>
      <c r="M350" s="324">
        <v>100</v>
      </c>
    </row>
    <row r="351" spans="1:13" x14ac:dyDescent="0.2">
      <c r="A351" t="s">
        <v>10834</v>
      </c>
      <c r="B351" t="str">
        <f t="shared" si="5"/>
        <v>CCGA_Coffin Building</v>
      </c>
      <c r="C351" t="s">
        <v>556</v>
      </c>
      <c r="D351" s="324" t="s">
        <v>532</v>
      </c>
      <c r="E351" t="s">
        <v>6993</v>
      </c>
      <c r="F351" t="s">
        <v>6994</v>
      </c>
      <c r="G351" s="324">
        <v>45155</v>
      </c>
      <c r="H351" s="542">
        <v>1968</v>
      </c>
      <c r="I351" s="542">
        <v>2008</v>
      </c>
      <c r="J351" t="s">
        <v>572</v>
      </c>
      <c r="K351" t="s">
        <v>572</v>
      </c>
      <c r="L351" s="324">
        <v>88</v>
      </c>
      <c r="M351" s="324">
        <v>88</v>
      </c>
    </row>
    <row r="352" spans="1:13" x14ac:dyDescent="0.2">
      <c r="A352" t="s">
        <v>10830</v>
      </c>
      <c r="B352" t="str">
        <f t="shared" si="5"/>
        <v>CCGA_Plant Operations</v>
      </c>
      <c r="C352" t="s">
        <v>556</v>
      </c>
      <c r="D352" s="324" t="s">
        <v>532</v>
      </c>
      <c r="E352" t="s">
        <v>6986</v>
      </c>
      <c r="F352" t="s">
        <v>4921</v>
      </c>
      <c r="G352" s="324">
        <v>10541</v>
      </c>
      <c r="H352" s="542">
        <v>1972</v>
      </c>
      <c r="J352" t="s">
        <v>572</v>
      </c>
      <c r="K352" t="s">
        <v>572</v>
      </c>
      <c r="L352" s="324">
        <v>100</v>
      </c>
      <c r="M352" s="324">
        <v>100</v>
      </c>
    </row>
    <row r="353" spans="1:13" x14ac:dyDescent="0.2">
      <c r="A353" t="s">
        <v>10833</v>
      </c>
      <c r="B353" t="str">
        <f t="shared" si="5"/>
        <v>CCGA_Gould Library</v>
      </c>
      <c r="C353" t="s">
        <v>556</v>
      </c>
      <c r="D353" s="324" t="s">
        <v>532</v>
      </c>
      <c r="E353" t="s">
        <v>6991</v>
      </c>
      <c r="F353" t="s">
        <v>6992</v>
      </c>
      <c r="G353" s="324">
        <v>33933</v>
      </c>
      <c r="H353" s="542">
        <v>1972</v>
      </c>
      <c r="J353" t="s">
        <v>572</v>
      </c>
      <c r="K353" t="s">
        <v>572</v>
      </c>
      <c r="L353" s="324">
        <v>100</v>
      </c>
      <c r="M353" s="324">
        <v>100</v>
      </c>
    </row>
    <row r="354" spans="1:13" x14ac:dyDescent="0.2">
      <c r="A354" t="s">
        <v>10829</v>
      </c>
      <c r="B354" t="str">
        <f t="shared" si="5"/>
        <v>CCGA_Student Activity Center</v>
      </c>
      <c r="C354" t="s">
        <v>556</v>
      </c>
      <c r="D354" s="324" t="s">
        <v>532</v>
      </c>
      <c r="E354" t="s">
        <v>6984</v>
      </c>
      <c r="F354" t="s">
        <v>6985</v>
      </c>
      <c r="G354" s="324">
        <v>25926</v>
      </c>
      <c r="H354" s="542">
        <v>1975</v>
      </c>
      <c r="I354" s="542">
        <v>2010</v>
      </c>
      <c r="J354" t="s">
        <v>572</v>
      </c>
      <c r="K354" t="s">
        <v>572</v>
      </c>
      <c r="L354" s="324">
        <v>100</v>
      </c>
      <c r="M354" s="324">
        <v>100</v>
      </c>
    </row>
    <row r="355" spans="1:13" x14ac:dyDescent="0.2">
      <c r="A355" t="s">
        <v>10820</v>
      </c>
      <c r="B355" t="str">
        <f t="shared" si="5"/>
        <v>CCGA_Jones Building</v>
      </c>
      <c r="C355" t="s">
        <v>556</v>
      </c>
      <c r="D355" s="324" t="s">
        <v>532</v>
      </c>
      <c r="E355" t="s">
        <v>6967</v>
      </c>
      <c r="F355" t="s">
        <v>6968</v>
      </c>
      <c r="G355" s="324">
        <v>32682</v>
      </c>
      <c r="H355" s="542">
        <v>1976</v>
      </c>
      <c r="I355" s="542">
        <v>2013</v>
      </c>
      <c r="J355" t="s">
        <v>572</v>
      </c>
      <c r="K355" t="s">
        <v>572</v>
      </c>
      <c r="L355" s="324">
        <v>100</v>
      </c>
      <c r="M355" s="324">
        <v>100</v>
      </c>
    </row>
    <row r="356" spans="1:13" x14ac:dyDescent="0.2">
      <c r="A356" t="s">
        <v>10822</v>
      </c>
      <c r="B356" t="str">
        <f t="shared" si="5"/>
        <v>CCGA_Academic Commons North</v>
      </c>
      <c r="C356" t="s">
        <v>556</v>
      </c>
      <c r="D356" s="324" t="s">
        <v>532</v>
      </c>
      <c r="E356" t="s">
        <v>6971</v>
      </c>
      <c r="F356" t="s">
        <v>6972</v>
      </c>
      <c r="G356" s="324">
        <v>17479</v>
      </c>
      <c r="H356" s="542">
        <v>1984</v>
      </c>
      <c r="I356" s="542">
        <v>2012</v>
      </c>
      <c r="J356" t="s">
        <v>572</v>
      </c>
      <c r="K356" t="s">
        <v>572</v>
      </c>
      <c r="L356" s="324">
        <v>100</v>
      </c>
      <c r="M356" s="324">
        <v>100</v>
      </c>
    </row>
    <row r="357" spans="1:13" x14ac:dyDescent="0.2">
      <c r="A357" t="s">
        <v>10835</v>
      </c>
      <c r="B357" t="str">
        <f t="shared" si="5"/>
        <v>CCGA_SE GA Conference Center</v>
      </c>
      <c r="C357" t="s">
        <v>556</v>
      </c>
      <c r="D357" s="324" t="s">
        <v>532</v>
      </c>
      <c r="E357" t="s">
        <v>6995</v>
      </c>
      <c r="F357" t="s">
        <v>6996</v>
      </c>
      <c r="G357" s="324">
        <v>15500</v>
      </c>
      <c r="H357" s="542">
        <v>1991</v>
      </c>
      <c r="J357" t="s">
        <v>572</v>
      </c>
      <c r="K357" t="s">
        <v>572</v>
      </c>
      <c r="L357" s="324">
        <v>100</v>
      </c>
      <c r="M357" s="324">
        <v>100</v>
      </c>
    </row>
    <row r="358" spans="1:13" x14ac:dyDescent="0.2">
      <c r="A358" t="s">
        <v>9488</v>
      </c>
      <c r="B358" t="str">
        <f t="shared" si="5"/>
        <v>CLSU_Faculty Hall</v>
      </c>
      <c r="C358" t="s">
        <v>542</v>
      </c>
      <c r="D358" s="324" t="s">
        <v>19</v>
      </c>
      <c r="E358" t="s">
        <v>4869</v>
      </c>
      <c r="F358" t="s">
        <v>4927</v>
      </c>
      <c r="G358" s="324">
        <v>12641</v>
      </c>
      <c r="H358" s="542">
        <v>1969</v>
      </c>
      <c r="I358" s="542">
        <v>2012</v>
      </c>
      <c r="J358" t="s">
        <v>572</v>
      </c>
      <c r="K358" t="s">
        <v>584</v>
      </c>
      <c r="L358" s="324">
        <v>100</v>
      </c>
      <c r="M358" s="324">
        <v>100</v>
      </c>
    </row>
    <row r="359" spans="1:13" x14ac:dyDescent="0.2">
      <c r="A359" t="s">
        <v>9503</v>
      </c>
      <c r="B359" t="str">
        <f t="shared" si="5"/>
        <v>CLSU_Lecture Hall</v>
      </c>
      <c r="C359" t="s">
        <v>542</v>
      </c>
      <c r="D359" s="324" t="s">
        <v>19</v>
      </c>
      <c r="E359" t="s">
        <v>909</v>
      </c>
      <c r="F359" t="s">
        <v>4948</v>
      </c>
      <c r="G359" s="324">
        <v>13588</v>
      </c>
      <c r="H359" s="542">
        <v>1969</v>
      </c>
      <c r="I359" s="542">
        <v>2018</v>
      </c>
      <c r="J359" t="s">
        <v>624</v>
      </c>
      <c r="K359" t="s">
        <v>584</v>
      </c>
      <c r="L359" s="324">
        <v>100</v>
      </c>
      <c r="M359" s="324">
        <v>100</v>
      </c>
    </row>
    <row r="360" spans="1:13" x14ac:dyDescent="0.2">
      <c r="A360" t="s">
        <v>9526</v>
      </c>
      <c r="B360" t="str">
        <f t="shared" si="5"/>
        <v>CLSU_Magnolia Hall</v>
      </c>
      <c r="C360" t="s">
        <v>542</v>
      </c>
      <c r="D360" s="324" t="s">
        <v>19</v>
      </c>
      <c r="E360" t="s">
        <v>629</v>
      </c>
      <c r="F360" t="s">
        <v>4983</v>
      </c>
      <c r="G360" s="324">
        <v>46292</v>
      </c>
      <c r="H360" s="542">
        <v>1969</v>
      </c>
      <c r="I360" s="542">
        <v>2011</v>
      </c>
      <c r="J360" t="s">
        <v>624</v>
      </c>
      <c r="K360" t="s">
        <v>572</v>
      </c>
      <c r="L360" s="324">
        <v>100</v>
      </c>
      <c r="M360" s="324">
        <v>100</v>
      </c>
    </row>
    <row r="361" spans="1:13" x14ac:dyDescent="0.2">
      <c r="A361" t="s">
        <v>9501</v>
      </c>
      <c r="B361" t="str">
        <f t="shared" si="5"/>
        <v>CLSU_Edgewater Hall</v>
      </c>
      <c r="C361" t="s">
        <v>542</v>
      </c>
      <c r="D361" s="324" t="s">
        <v>19</v>
      </c>
      <c r="E361" t="s">
        <v>1234</v>
      </c>
      <c r="F361" t="s">
        <v>4945</v>
      </c>
      <c r="G361" s="324">
        <v>57584</v>
      </c>
      <c r="H361" s="542">
        <v>1969</v>
      </c>
      <c r="I361" s="542">
        <v>2005</v>
      </c>
      <c r="J361" t="s">
        <v>572</v>
      </c>
      <c r="K361" t="s">
        <v>584</v>
      </c>
      <c r="L361" s="324">
        <v>86</v>
      </c>
      <c r="M361" s="324">
        <v>86</v>
      </c>
    </row>
    <row r="362" spans="1:13" x14ac:dyDescent="0.2">
      <c r="A362" t="s">
        <v>9496</v>
      </c>
      <c r="B362" t="str">
        <f t="shared" si="5"/>
        <v>CLSU_Athletics Center</v>
      </c>
      <c r="C362" t="s">
        <v>542</v>
      </c>
      <c r="D362" s="324" t="s">
        <v>19</v>
      </c>
      <c r="E362" t="s">
        <v>1318</v>
      </c>
      <c r="F362" t="s">
        <v>4938</v>
      </c>
      <c r="G362" s="324">
        <v>43435</v>
      </c>
      <c r="H362" s="542">
        <v>1970</v>
      </c>
      <c r="I362" s="542">
        <v>2018</v>
      </c>
      <c r="J362" t="s">
        <v>624</v>
      </c>
      <c r="K362" t="s">
        <v>572</v>
      </c>
      <c r="L362" s="324">
        <v>100</v>
      </c>
      <c r="M362" s="324">
        <v>100</v>
      </c>
    </row>
    <row r="363" spans="1:13" x14ac:dyDescent="0.2">
      <c r="A363" t="s">
        <v>9506</v>
      </c>
      <c r="B363" t="str">
        <f t="shared" si="5"/>
        <v>CLSU_Facilities Management</v>
      </c>
      <c r="C363" t="s">
        <v>542</v>
      </c>
      <c r="D363" s="324" t="s">
        <v>19</v>
      </c>
      <c r="E363" t="s">
        <v>1003</v>
      </c>
      <c r="F363" t="s">
        <v>4953</v>
      </c>
      <c r="G363" s="324">
        <v>24018</v>
      </c>
      <c r="H363" s="542">
        <v>1969</v>
      </c>
      <c r="I363" s="542">
        <v>2012</v>
      </c>
      <c r="J363" t="s">
        <v>572</v>
      </c>
      <c r="K363" t="s">
        <v>584</v>
      </c>
      <c r="L363" s="324">
        <v>100</v>
      </c>
      <c r="M363" s="324">
        <v>100</v>
      </c>
    </row>
    <row r="364" spans="1:13" x14ac:dyDescent="0.2">
      <c r="A364" t="s">
        <v>9499</v>
      </c>
      <c r="B364" t="str">
        <f t="shared" si="5"/>
        <v>CLSU_Arts &amp; Sciences</v>
      </c>
      <c r="C364" t="s">
        <v>542</v>
      </c>
      <c r="D364" s="324" t="s">
        <v>19</v>
      </c>
      <c r="E364" t="s">
        <v>1023</v>
      </c>
      <c r="F364" t="s">
        <v>4943</v>
      </c>
      <c r="G364" s="324">
        <v>38908</v>
      </c>
      <c r="H364" s="542">
        <v>1974</v>
      </c>
      <c r="I364" s="542">
        <v>2018</v>
      </c>
      <c r="J364" t="s">
        <v>624</v>
      </c>
      <c r="K364" t="s">
        <v>584</v>
      </c>
      <c r="L364" s="324">
        <v>100</v>
      </c>
      <c r="M364" s="324">
        <v>100</v>
      </c>
    </row>
    <row r="365" spans="1:13" x14ac:dyDescent="0.2">
      <c r="A365" t="s">
        <v>9516</v>
      </c>
      <c r="B365" t="str">
        <f t="shared" si="5"/>
        <v>CLSU_Library</v>
      </c>
      <c r="C365" t="s">
        <v>542</v>
      </c>
      <c r="D365" s="324" t="s">
        <v>19</v>
      </c>
      <c r="E365" t="s">
        <v>1059</v>
      </c>
      <c r="F365" t="s">
        <v>4966</v>
      </c>
      <c r="G365" s="324">
        <v>56400</v>
      </c>
      <c r="H365" s="542">
        <v>1979</v>
      </c>
      <c r="I365" s="542">
        <v>2018</v>
      </c>
      <c r="J365" t="s">
        <v>572</v>
      </c>
      <c r="K365" t="s">
        <v>584</v>
      </c>
      <c r="L365" s="324">
        <v>100</v>
      </c>
      <c r="M365" s="324">
        <v>100</v>
      </c>
    </row>
    <row r="366" spans="1:13" x14ac:dyDescent="0.2">
      <c r="A366" t="s">
        <v>9489</v>
      </c>
      <c r="B366" t="str">
        <f t="shared" si="5"/>
        <v>CLSU_Lucy Huie Hall</v>
      </c>
      <c r="C366" t="s">
        <v>542</v>
      </c>
      <c r="D366" s="324" t="s">
        <v>19</v>
      </c>
      <c r="E366" t="s">
        <v>606</v>
      </c>
      <c r="F366" t="s">
        <v>4928</v>
      </c>
      <c r="G366" s="324">
        <v>20240</v>
      </c>
      <c r="H366" s="542">
        <v>1987</v>
      </c>
      <c r="I366" s="542">
        <v>2015</v>
      </c>
      <c r="J366" t="s">
        <v>572</v>
      </c>
      <c r="K366" t="s">
        <v>579</v>
      </c>
      <c r="L366" s="324">
        <v>100</v>
      </c>
      <c r="M366" s="324">
        <v>100</v>
      </c>
    </row>
    <row r="367" spans="1:13" x14ac:dyDescent="0.2">
      <c r="A367" t="s">
        <v>9512</v>
      </c>
      <c r="B367" t="str">
        <f t="shared" si="5"/>
        <v>CLSU_Clayton Hall</v>
      </c>
      <c r="C367" t="s">
        <v>542</v>
      </c>
      <c r="D367" s="324" t="s">
        <v>19</v>
      </c>
      <c r="E367" t="s">
        <v>961</v>
      </c>
      <c r="F367" t="s">
        <v>4960</v>
      </c>
      <c r="G367" s="324">
        <v>34213</v>
      </c>
      <c r="H367" s="542">
        <v>1988</v>
      </c>
      <c r="J367" t="s">
        <v>572</v>
      </c>
      <c r="K367" t="s">
        <v>584</v>
      </c>
      <c r="L367" s="324">
        <v>100</v>
      </c>
      <c r="M367" s="324">
        <v>100</v>
      </c>
    </row>
    <row r="368" spans="1:13" x14ac:dyDescent="0.2">
      <c r="A368" t="s">
        <v>9518</v>
      </c>
      <c r="B368" t="str">
        <f t="shared" si="5"/>
        <v>CLSU_Harry S. Downs Center</v>
      </c>
      <c r="C368" t="s">
        <v>542</v>
      </c>
      <c r="D368" s="324" t="s">
        <v>19</v>
      </c>
      <c r="E368" t="s">
        <v>608</v>
      </c>
      <c r="F368" t="s">
        <v>4969</v>
      </c>
      <c r="G368" s="324">
        <v>47844</v>
      </c>
      <c r="H368" s="542">
        <v>1990</v>
      </c>
      <c r="I368" s="542">
        <v>2012</v>
      </c>
      <c r="J368" t="s">
        <v>624</v>
      </c>
      <c r="K368" t="s">
        <v>572</v>
      </c>
      <c r="L368" s="324">
        <v>97</v>
      </c>
      <c r="M368" s="324">
        <v>97</v>
      </c>
    </row>
    <row r="369" spans="1:13" x14ac:dyDescent="0.2">
      <c r="A369" t="s">
        <v>9485</v>
      </c>
      <c r="B369" t="str">
        <f t="shared" si="5"/>
        <v>CLSU_Spivey Hall</v>
      </c>
      <c r="C369" t="s">
        <v>542</v>
      </c>
      <c r="D369" s="324" t="s">
        <v>19</v>
      </c>
      <c r="E369" t="s">
        <v>825</v>
      </c>
      <c r="F369" t="s">
        <v>4924</v>
      </c>
      <c r="G369" s="324">
        <v>33121</v>
      </c>
      <c r="H369" s="542">
        <v>1990</v>
      </c>
      <c r="J369" t="s">
        <v>572</v>
      </c>
      <c r="K369" t="s">
        <v>1725</v>
      </c>
      <c r="L369" s="324">
        <v>100</v>
      </c>
      <c r="M369" s="324">
        <v>100</v>
      </c>
    </row>
    <row r="370" spans="1:13" x14ac:dyDescent="0.2">
      <c r="A370" t="s">
        <v>9495</v>
      </c>
      <c r="B370" t="str">
        <f t="shared" si="5"/>
        <v>CLSU_Music Education Building</v>
      </c>
      <c r="C370" t="s">
        <v>542</v>
      </c>
      <c r="D370" s="324" t="s">
        <v>19</v>
      </c>
      <c r="E370" t="s">
        <v>589</v>
      </c>
      <c r="F370" t="s">
        <v>4937</v>
      </c>
      <c r="G370" s="324">
        <v>28620</v>
      </c>
      <c r="H370" s="542">
        <v>1998</v>
      </c>
      <c r="J370" t="s">
        <v>624</v>
      </c>
      <c r="K370" t="s">
        <v>584</v>
      </c>
      <c r="L370" s="324">
        <v>100</v>
      </c>
      <c r="M370" s="324">
        <v>100</v>
      </c>
    </row>
    <row r="371" spans="1:13" x14ac:dyDescent="0.2">
      <c r="A371" t="s">
        <v>9528</v>
      </c>
      <c r="B371" t="str">
        <f t="shared" si="5"/>
        <v>CLSU_James M. Baker University Ctr.</v>
      </c>
      <c r="C371" t="s">
        <v>542</v>
      </c>
      <c r="D371" s="324" t="s">
        <v>19</v>
      </c>
      <c r="E371" t="s">
        <v>839</v>
      </c>
      <c r="F371" t="s">
        <v>4984</v>
      </c>
      <c r="G371" s="324">
        <v>127000</v>
      </c>
      <c r="H371" s="542">
        <v>2002</v>
      </c>
      <c r="J371" t="s">
        <v>624</v>
      </c>
      <c r="K371" t="s">
        <v>572</v>
      </c>
      <c r="L371" s="324">
        <v>91</v>
      </c>
      <c r="M371" s="324">
        <v>91</v>
      </c>
    </row>
    <row r="372" spans="1:13" x14ac:dyDescent="0.2">
      <c r="A372" t="s">
        <v>9509</v>
      </c>
      <c r="B372" t="str">
        <f t="shared" si="5"/>
        <v>CLSU_Student Activities Center</v>
      </c>
      <c r="C372" t="s">
        <v>542</v>
      </c>
      <c r="D372" s="324" t="s">
        <v>19</v>
      </c>
      <c r="E372" t="s">
        <v>741</v>
      </c>
      <c r="F372" t="s">
        <v>4956</v>
      </c>
      <c r="G372" s="324">
        <v>62645</v>
      </c>
      <c r="H372" s="542">
        <v>2007</v>
      </c>
      <c r="J372" t="s">
        <v>584</v>
      </c>
      <c r="K372" t="s">
        <v>572</v>
      </c>
      <c r="L372" s="324">
        <v>98</v>
      </c>
      <c r="M372" s="324">
        <v>98</v>
      </c>
    </row>
    <row r="373" spans="1:13" x14ac:dyDescent="0.2">
      <c r="A373" t="s">
        <v>9490</v>
      </c>
      <c r="B373" t="str">
        <f t="shared" si="5"/>
        <v>CLSU_College of Business</v>
      </c>
      <c r="C373" t="s">
        <v>542</v>
      </c>
      <c r="D373" s="324" t="s">
        <v>19</v>
      </c>
      <c r="E373" t="s">
        <v>610</v>
      </c>
      <c r="F373" t="s">
        <v>4929</v>
      </c>
      <c r="G373" s="324">
        <v>16555</v>
      </c>
      <c r="H373" s="542">
        <v>2007</v>
      </c>
      <c r="J373" t="s">
        <v>624</v>
      </c>
      <c r="K373" t="s">
        <v>572</v>
      </c>
      <c r="L373" s="324">
        <v>100</v>
      </c>
      <c r="M373" s="324">
        <v>100</v>
      </c>
    </row>
    <row r="374" spans="1:13" x14ac:dyDescent="0.2">
      <c r="A374" t="s">
        <v>9500</v>
      </c>
      <c r="B374" t="str">
        <f t="shared" si="5"/>
        <v>CLSU_CSU East - Arbor Hall</v>
      </c>
      <c r="C374" t="s">
        <v>542</v>
      </c>
      <c r="D374" s="324" t="s">
        <v>19</v>
      </c>
      <c r="E374" t="s">
        <v>805</v>
      </c>
      <c r="F374" t="s">
        <v>4944</v>
      </c>
      <c r="G374" s="324">
        <v>16316</v>
      </c>
      <c r="H374" s="542">
        <v>1991</v>
      </c>
      <c r="I374" s="542">
        <v>2010</v>
      </c>
      <c r="J374" t="s">
        <v>572</v>
      </c>
      <c r="K374" t="s">
        <v>572</v>
      </c>
      <c r="L374" s="324">
        <v>100</v>
      </c>
      <c r="M374" s="324">
        <v>100</v>
      </c>
    </row>
    <row r="375" spans="1:13" x14ac:dyDescent="0.2">
      <c r="A375" t="s">
        <v>9513</v>
      </c>
      <c r="B375" t="str">
        <f t="shared" si="5"/>
        <v>CLSU_CSU East - Woodlands Hall</v>
      </c>
      <c r="C375" t="s">
        <v>542</v>
      </c>
      <c r="D375" s="324" t="s">
        <v>19</v>
      </c>
      <c r="E375" t="s">
        <v>895</v>
      </c>
      <c r="F375" t="s">
        <v>4961</v>
      </c>
      <c r="G375" s="324">
        <v>13542</v>
      </c>
      <c r="H375" s="542">
        <v>1991</v>
      </c>
      <c r="I375" s="542">
        <v>2011</v>
      </c>
      <c r="J375" t="s">
        <v>572</v>
      </c>
      <c r="K375" t="s">
        <v>572</v>
      </c>
      <c r="L375" s="324">
        <v>100</v>
      </c>
      <c r="M375" s="324">
        <v>100</v>
      </c>
    </row>
    <row r="376" spans="1:13" x14ac:dyDescent="0.2">
      <c r="A376" t="s">
        <v>9486</v>
      </c>
      <c r="B376" t="str">
        <f t="shared" si="5"/>
        <v>CLSU_COOLING TOWER &amp; PUMP HOUSE</v>
      </c>
      <c r="C376" t="s">
        <v>542</v>
      </c>
      <c r="D376" s="324" t="s">
        <v>19</v>
      </c>
      <c r="E376" t="s">
        <v>1244</v>
      </c>
      <c r="F376" t="s">
        <v>4925</v>
      </c>
      <c r="G376" s="324">
        <v>2634</v>
      </c>
      <c r="H376" s="542">
        <v>2002</v>
      </c>
      <c r="J376" t="s">
        <v>624</v>
      </c>
      <c r="K376" t="s">
        <v>584</v>
      </c>
      <c r="L376" s="324">
        <v>100</v>
      </c>
      <c r="M376" s="324">
        <v>100</v>
      </c>
    </row>
    <row r="377" spans="1:13" x14ac:dyDescent="0.2">
      <c r="A377" t="s">
        <v>9527</v>
      </c>
      <c r="B377" t="str">
        <f t="shared" si="5"/>
        <v>CLSU_PUMP HOUSE</v>
      </c>
      <c r="C377" t="s">
        <v>542</v>
      </c>
      <c r="D377" s="324" t="s">
        <v>19</v>
      </c>
      <c r="E377" t="s">
        <v>637</v>
      </c>
      <c r="F377" t="s">
        <v>1708</v>
      </c>
      <c r="G377" s="324">
        <v>144</v>
      </c>
      <c r="H377" s="542">
        <v>1989</v>
      </c>
      <c r="J377" t="s">
        <v>572</v>
      </c>
      <c r="K377" t="s">
        <v>1725</v>
      </c>
      <c r="L377" s="324">
        <v>100</v>
      </c>
      <c r="M377" s="324">
        <v>100</v>
      </c>
    </row>
    <row r="378" spans="1:13" x14ac:dyDescent="0.2">
      <c r="A378" t="s">
        <v>9492</v>
      </c>
      <c r="B378" t="str">
        <f t="shared" si="5"/>
        <v>CLSU_SECURITY STATION</v>
      </c>
      <c r="C378" t="s">
        <v>542</v>
      </c>
      <c r="D378" s="324" t="s">
        <v>19</v>
      </c>
      <c r="E378" t="s">
        <v>1089</v>
      </c>
      <c r="F378" t="s">
        <v>4932</v>
      </c>
      <c r="G378" s="324">
        <v>216</v>
      </c>
      <c r="H378" s="542">
        <v>2008</v>
      </c>
      <c r="J378" t="s">
        <v>572</v>
      </c>
      <c r="K378" t="s">
        <v>572</v>
      </c>
      <c r="L378" s="324">
        <v>100</v>
      </c>
      <c r="M378" s="324">
        <v>100</v>
      </c>
    </row>
    <row r="379" spans="1:13" x14ac:dyDescent="0.2">
      <c r="A379" t="s">
        <v>9487</v>
      </c>
      <c r="B379" t="str">
        <f t="shared" si="5"/>
        <v>CLSU_Laboratory Annex Building</v>
      </c>
      <c r="C379" t="s">
        <v>542</v>
      </c>
      <c r="D379" s="324" t="s">
        <v>19</v>
      </c>
      <c r="E379" t="s">
        <v>657</v>
      </c>
      <c r="F379" t="s">
        <v>4926</v>
      </c>
      <c r="G379" s="324">
        <v>18000</v>
      </c>
      <c r="H379" s="542">
        <v>2010</v>
      </c>
      <c r="J379" t="s">
        <v>624</v>
      </c>
      <c r="K379" t="s">
        <v>572</v>
      </c>
      <c r="L379" s="324">
        <v>100</v>
      </c>
      <c r="M379" s="324">
        <v>100</v>
      </c>
    </row>
    <row r="380" spans="1:13" x14ac:dyDescent="0.2">
      <c r="A380" t="s">
        <v>9507</v>
      </c>
      <c r="B380" t="str">
        <f t="shared" si="5"/>
        <v>CLSU_Lakeview Discovery &amp; Science</v>
      </c>
      <c r="C380" t="s">
        <v>542</v>
      </c>
      <c r="D380" s="324" t="s">
        <v>19</v>
      </c>
      <c r="E380" t="s">
        <v>807</v>
      </c>
      <c r="F380" t="s">
        <v>4954</v>
      </c>
      <c r="G380" s="324">
        <v>62598</v>
      </c>
      <c r="H380" s="542">
        <v>2014</v>
      </c>
      <c r="J380" t="s">
        <v>624</v>
      </c>
      <c r="K380" t="s">
        <v>572</v>
      </c>
      <c r="L380" s="324">
        <v>100</v>
      </c>
      <c r="M380" s="324">
        <v>100</v>
      </c>
    </row>
    <row r="381" spans="1:13" x14ac:dyDescent="0.2">
      <c r="A381" t="s">
        <v>9510</v>
      </c>
      <c r="B381" t="str">
        <f t="shared" si="5"/>
        <v>CLSU_CSU East Trammell Rd</v>
      </c>
      <c r="C381" t="s">
        <v>542</v>
      </c>
      <c r="D381" s="324" t="s">
        <v>19</v>
      </c>
      <c r="E381" t="s">
        <v>819</v>
      </c>
      <c r="F381" t="s">
        <v>4957</v>
      </c>
      <c r="G381" s="324">
        <v>3940</v>
      </c>
      <c r="H381" s="542">
        <v>1971</v>
      </c>
      <c r="J381" t="s">
        <v>572</v>
      </c>
      <c r="K381" t="s">
        <v>579</v>
      </c>
      <c r="L381" s="324">
        <v>100</v>
      </c>
      <c r="M381" s="324">
        <v>100</v>
      </c>
    </row>
    <row r="382" spans="1:13" x14ac:dyDescent="0.2">
      <c r="A382" t="s">
        <v>9497</v>
      </c>
      <c r="B382" t="str">
        <f t="shared" si="5"/>
        <v>CLSU_Irrigation Pump House</v>
      </c>
      <c r="C382" t="s">
        <v>542</v>
      </c>
      <c r="D382" s="324" t="s">
        <v>19</v>
      </c>
      <c r="E382" t="s">
        <v>4939</v>
      </c>
      <c r="F382" t="s">
        <v>4940</v>
      </c>
      <c r="G382" s="324">
        <v>170</v>
      </c>
      <c r="H382" s="542">
        <v>2015</v>
      </c>
      <c r="J382" t="s">
        <v>572</v>
      </c>
      <c r="K382" t="s">
        <v>572</v>
      </c>
      <c r="L382" s="324">
        <v>100</v>
      </c>
      <c r="M382" s="324">
        <v>100</v>
      </c>
    </row>
    <row r="383" spans="1:13" x14ac:dyDescent="0.2">
      <c r="A383" t="s">
        <v>9502</v>
      </c>
      <c r="B383" t="str">
        <f t="shared" si="5"/>
        <v>CLSU_Laker Village Bldg 100</v>
      </c>
      <c r="C383" t="s">
        <v>542</v>
      </c>
      <c r="D383" s="324" t="s">
        <v>19</v>
      </c>
      <c r="E383" t="s">
        <v>4946</v>
      </c>
      <c r="F383" t="s">
        <v>4947</v>
      </c>
      <c r="G383" s="324">
        <v>20884</v>
      </c>
      <c r="H383" s="542">
        <v>1999</v>
      </c>
      <c r="I383" s="542">
        <v>2015</v>
      </c>
      <c r="J383" t="s">
        <v>584</v>
      </c>
      <c r="K383" t="s">
        <v>572</v>
      </c>
      <c r="L383" s="324">
        <v>0</v>
      </c>
      <c r="M383" s="324">
        <v>0</v>
      </c>
    </row>
    <row r="384" spans="1:13" x14ac:dyDescent="0.2">
      <c r="A384" t="s">
        <v>9508</v>
      </c>
      <c r="B384" t="str">
        <f t="shared" si="5"/>
        <v>CLSU_Laker Village Bldg 1000</v>
      </c>
      <c r="C384" t="s">
        <v>542</v>
      </c>
      <c r="D384" s="324" t="s">
        <v>19</v>
      </c>
      <c r="E384" t="s">
        <v>3019</v>
      </c>
      <c r="F384" t="s">
        <v>4955</v>
      </c>
      <c r="G384" s="324">
        <v>38800</v>
      </c>
      <c r="H384" s="542">
        <v>2004</v>
      </c>
      <c r="I384" s="542">
        <v>2011</v>
      </c>
      <c r="J384" t="s">
        <v>584</v>
      </c>
      <c r="K384" t="s">
        <v>584</v>
      </c>
      <c r="L384" s="324">
        <v>0</v>
      </c>
      <c r="M384" s="324">
        <v>0</v>
      </c>
    </row>
    <row r="385" spans="1:13" x14ac:dyDescent="0.2">
      <c r="A385" t="s">
        <v>9511</v>
      </c>
      <c r="B385" t="str">
        <f t="shared" si="5"/>
        <v>CLSU_Laker Village Club House</v>
      </c>
      <c r="C385" t="s">
        <v>542</v>
      </c>
      <c r="D385" s="324" t="s">
        <v>19</v>
      </c>
      <c r="E385" t="s">
        <v>4958</v>
      </c>
      <c r="F385" t="s">
        <v>4959</v>
      </c>
      <c r="G385" s="324">
        <v>3302</v>
      </c>
      <c r="H385" s="542">
        <v>1999</v>
      </c>
      <c r="J385" t="s">
        <v>584</v>
      </c>
      <c r="K385" t="s">
        <v>1725</v>
      </c>
      <c r="L385" s="324">
        <v>0</v>
      </c>
      <c r="M385" s="324">
        <v>0</v>
      </c>
    </row>
    <row r="386" spans="1:13" x14ac:dyDescent="0.2">
      <c r="A386" t="s">
        <v>9493</v>
      </c>
      <c r="B386" t="str">
        <f t="shared" ref="B386:B449" si="6">CONCATENATE(D386,"_",F386)</f>
        <v>CLSU_Laker Village Pool House</v>
      </c>
      <c r="C386" t="s">
        <v>542</v>
      </c>
      <c r="D386" s="324" t="s">
        <v>19</v>
      </c>
      <c r="E386" t="s">
        <v>4933</v>
      </c>
      <c r="F386" t="s">
        <v>4934</v>
      </c>
      <c r="G386" s="324">
        <v>300</v>
      </c>
      <c r="H386" s="542">
        <v>1999</v>
      </c>
      <c r="J386" t="s">
        <v>584</v>
      </c>
      <c r="K386" t="s">
        <v>584</v>
      </c>
      <c r="L386" s="324">
        <v>100</v>
      </c>
      <c r="M386" s="324">
        <v>100</v>
      </c>
    </row>
    <row r="387" spans="1:13" x14ac:dyDescent="0.2">
      <c r="A387" t="s">
        <v>9519</v>
      </c>
      <c r="B387" t="str">
        <f t="shared" si="6"/>
        <v>CLSU_Laker Village Maintenance Bldg</v>
      </c>
      <c r="C387" t="s">
        <v>542</v>
      </c>
      <c r="D387" s="324" t="s">
        <v>19</v>
      </c>
      <c r="E387" t="s">
        <v>4970</v>
      </c>
      <c r="F387" t="s">
        <v>4971</v>
      </c>
      <c r="G387" s="324">
        <v>840</v>
      </c>
      <c r="H387" s="542">
        <v>2004</v>
      </c>
      <c r="J387" t="s">
        <v>584</v>
      </c>
      <c r="K387" t="s">
        <v>579</v>
      </c>
      <c r="L387" s="324">
        <v>100</v>
      </c>
      <c r="M387" s="324">
        <v>100</v>
      </c>
    </row>
    <row r="388" spans="1:13" x14ac:dyDescent="0.2">
      <c r="A388" t="s">
        <v>9522</v>
      </c>
      <c r="B388" t="str">
        <f t="shared" si="6"/>
        <v>CLSU_Laker Village Bldg 200</v>
      </c>
      <c r="C388" t="s">
        <v>542</v>
      </c>
      <c r="D388" s="324" t="s">
        <v>19</v>
      </c>
      <c r="E388" t="s">
        <v>4976</v>
      </c>
      <c r="F388" t="s">
        <v>4977</v>
      </c>
      <c r="G388" s="324">
        <v>20884</v>
      </c>
      <c r="H388" s="542">
        <v>1999</v>
      </c>
      <c r="I388" s="542">
        <v>2015</v>
      </c>
      <c r="J388" t="s">
        <v>584</v>
      </c>
      <c r="K388" t="s">
        <v>572</v>
      </c>
      <c r="L388" s="324">
        <v>0</v>
      </c>
      <c r="M388" s="324">
        <v>0</v>
      </c>
    </row>
    <row r="389" spans="1:13" x14ac:dyDescent="0.2">
      <c r="A389" t="s">
        <v>9525</v>
      </c>
      <c r="B389" t="str">
        <f t="shared" si="6"/>
        <v>CLSU_Laker Village Bldg 2000</v>
      </c>
      <c r="C389" t="s">
        <v>542</v>
      </c>
      <c r="D389" s="324" t="s">
        <v>19</v>
      </c>
      <c r="E389" t="s">
        <v>4559</v>
      </c>
      <c r="F389" t="s">
        <v>4982</v>
      </c>
      <c r="G389" s="324">
        <v>53576</v>
      </c>
      <c r="H389" s="542">
        <v>2004</v>
      </c>
      <c r="I389" s="542">
        <v>2011</v>
      </c>
      <c r="J389" t="s">
        <v>584</v>
      </c>
      <c r="K389" t="s">
        <v>584</v>
      </c>
      <c r="L389" s="324">
        <v>0</v>
      </c>
      <c r="M389" s="324">
        <v>0</v>
      </c>
    </row>
    <row r="390" spans="1:13" x14ac:dyDescent="0.2">
      <c r="A390" t="s">
        <v>9494</v>
      </c>
      <c r="B390" t="str">
        <f t="shared" si="6"/>
        <v>CLSU_Laker Village Bldg 300</v>
      </c>
      <c r="C390" t="s">
        <v>542</v>
      </c>
      <c r="D390" s="324" t="s">
        <v>19</v>
      </c>
      <c r="E390" t="s">
        <v>4935</v>
      </c>
      <c r="F390" t="s">
        <v>4936</v>
      </c>
      <c r="G390" s="324">
        <v>20884</v>
      </c>
      <c r="H390" s="542">
        <v>1999</v>
      </c>
      <c r="J390" t="s">
        <v>584</v>
      </c>
      <c r="K390" t="s">
        <v>624</v>
      </c>
      <c r="L390" s="324">
        <v>0</v>
      </c>
      <c r="M390" s="324">
        <v>0</v>
      </c>
    </row>
    <row r="391" spans="1:13" x14ac:dyDescent="0.2">
      <c r="A391" t="s">
        <v>9517</v>
      </c>
      <c r="B391" t="str">
        <f t="shared" si="6"/>
        <v>CLSU_Laker Village Bldg 3000</v>
      </c>
      <c r="C391" t="s">
        <v>542</v>
      </c>
      <c r="D391" s="324" t="s">
        <v>19</v>
      </c>
      <c r="E391" t="s">
        <v>4967</v>
      </c>
      <c r="F391" t="s">
        <v>4968</v>
      </c>
      <c r="G391" s="324">
        <v>44499</v>
      </c>
      <c r="H391" s="542">
        <v>2004</v>
      </c>
      <c r="I391" s="542">
        <v>2011</v>
      </c>
      <c r="J391" t="s">
        <v>584</v>
      </c>
      <c r="K391" t="s">
        <v>584</v>
      </c>
      <c r="L391" s="324">
        <v>0</v>
      </c>
      <c r="M391" s="324">
        <v>0</v>
      </c>
    </row>
    <row r="392" spans="1:13" x14ac:dyDescent="0.2">
      <c r="A392" t="s">
        <v>9514</v>
      </c>
      <c r="B392" t="str">
        <f t="shared" si="6"/>
        <v>CLSU_Laker Village Bldg 400</v>
      </c>
      <c r="C392" t="s">
        <v>542</v>
      </c>
      <c r="D392" s="324" t="s">
        <v>19</v>
      </c>
      <c r="E392" t="s">
        <v>4962</v>
      </c>
      <c r="F392" t="s">
        <v>4963</v>
      </c>
      <c r="G392" s="324">
        <v>41768</v>
      </c>
      <c r="H392" s="542">
        <v>1999</v>
      </c>
      <c r="I392" s="542">
        <v>2015</v>
      </c>
      <c r="J392" t="s">
        <v>584</v>
      </c>
      <c r="K392" t="s">
        <v>579</v>
      </c>
      <c r="L392" s="324">
        <v>0</v>
      </c>
      <c r="M392" s="324">
        <v>0</v>
      </c>
    </row>
    <row r="393" spans="1:13" x14ac:dyDescent="0.2">
      <c r="A393" t="s">
        <v>9515</v>
      </c>
      <c r="B393" t="str">
        <f t="shared" si="6"/>
        <v>CLSU_Laker Village Bldg 4000</v>
      </c>
      <c r="C393" t="s">
        <v>542</v>
      </c>
      <c r="D393" s="324" t="s">
        <v>19</v>
      </c>
      <c r="E393" t="s">
        <v>4964</v>
      </c>
      <c r="F393" t="s">
        <v>4965</v>
      </c>
      <c r="G393" s="324">
        <v>6568</v>
      </c>
      <c r="H393" s="542">
        <v>2004</v>
      </c>
      <c r="I393" s="542">
        <v>2011</v>
      </c>
      <c r="J393" t="s">
        <v>584</v>
      </c>
      <c r="K393" t="s">
        <v>584</v>
      </c>
      <c r="L393" s="324">
        <v>0</v>
      </c>
      <c r="M393" s="324">
        <v>0</v>
      </c>
    </row>
    <row r="394" spans="1:13" x14ac:dyDescent="0.2">
      <c r="A394" t="s">
        <v>9491</v>
      </c>
      <c r="B394" t="str">
        <f t="shared" si="6"/>
        <v>CLSU_Laker Village Bldg 500</v>
      </c>
      <c r="C394" t="s">
        <v>542</v>
      </c>
      <c r="D394" s="324" t="s">
        <v>19</v>
      </c>
      <c r="E394" t="s">
        <v>4930</v>
      </c>
      <c r="F394" t="s">
        <v>4931</v>
      </c>
      <c r="G394" s="324">
        <v>20884</v>
      </c>
      <c r="H394" s="542">
        <v>1999</v>
      </c>
      <c r="I394" s="542">
        <v>2015</v>
      </c>
      <c r="J394" t="s">
        <v>584</v>
      </c>
      <c r="K394" t="s">
        <v>572</v>
      </c>
      <c r="L394" s="324">
        <v>0</v>
      </c>
      <c r="M394" s="324">
        <v>0</v>
      </c>
    </row>
    <row r="395" spans="1:13" x14ac:dyDescent="0.2">
      <c r="A395" t="s">
        <v>9504</v>
      </c>
      <c r="B395" t="str">
        <f t="shared" si="6"/>
        <v>CLSU_Laker Village 5000</v>
      </c>
      <c r="C395" t="s">
        <v>542</v>
      </c>
      <c r="D395" s="324" t="s">
        <v>19</v>
      </c>
      <c r="E395" t="s">
        <v>4949</v>
      </c>
      <c r="F395" t="s">
        <v>4950</v>
      </c>
      <c r="G395" s="324">
        <v>30468</v>
      </c>
      <c r="H395" s="542">
        <v>2004</v>
      </c>
      <c r="I395" s="542">
        <v>2011</v>
      </c>
      <c r="J395" t="s">
        <v>584</v>
      </c>
      <c r="K395" t="s">
        <v>584</v>
      </c>
      <c r="L395" s="324">
        <v>0</v>
      </c>
      <c r="M395" s="324">
        <v>0</v>
      </c>
    </row>
    <row r="396" spans="1:13" x14ac:dyDescent="0.2">
      <c r="A396" t="s">
        <v>9505</v>
      </c>
      <c r="B396" t="str">
        <f t="shared" si="6"/>
        <v>CLSU_Laker Village Bldg 600</v>
      </c>
      <c r="C396" t="s">
        <v>542</v>
      </c>
      <c r="D396" s="324" t="s">
        <v>19</v>
      </c>
      <c r="E396" t="s">
        <v>4951</v>
      </c>
      <c r="F396" t="s">
        <v>4952</v>
      </c>
      <c r="G396" s="324">
        <v>20884</v>
      </c>
      <c r="H396" s="542">
        <v>1999</v>
      </c>
      <c r="I396" s="542">
        <v>2015</v>
      </c>
      <c r="J396" t="s">
        <v>584</v>
      </c>
      <c r="K396" t="s">
        <v>572</v>
      </c>
      <c r="L396" s="324">
        <v>0</v>
      </c>
      <c r="M396" s="324">
        <v>0</v>
      </c>
    </row>
    <row r="397" spans="1:13" x14ac:dyDescent="0.2">
      <c r="A397" t="s">
        <v>9520</v>
      </c>
      <c r="B397" t="str">
        <f t="shared" si="6"/>
        <v>CLSU_Laker Village Bldg 700</v>
      </c>
      <c r="C397" t="s">
        <v>542</v>
      </c>
      <c r="D397" s="324" t="s">
        <v>19</v>
      </c>
      <c r="E397" t="s">
        <v>4972</v>
      </c>
      <c r="F397" t="s">
        <v>4973</v>
      </c>
      <c r="G397" s="324">
        <v>20884</v>
      </c>
      <c r="H397" s="542">
        <v>1999</v>
      </c>
      <c r="I397" s="542">
        <v>2015</v>
      </c>
      <c r="J397" t="s">
        <v>584</v>
      </c>
      <c r="K397" t="s">
        <v>572</v>
      </c>
      <c r="L397" s="324">
        <v>0</v>
      </c>
      <c r="M397" s="324">
        <v>0</v>
      </c>
    </row>
    <row r="398" spans="1:13" x14ac:dyDescent="0.2">
      <c r="A398" t="s">
        <v>9523</v>
      </c>
      <c r="B398" t="str">
        <f t="shared" si="6"/>
        <v>CLSU_Laker Village Bldg 800</v>
      </c>
      <c r="C398" t="s">
        <v>542</v>
      </c>
      <c r="D398" s="324" t="s">
        <v>19</v>
      </c>
      <c r="E398" t="s">
        <v>4978</v>
      </c>
      <c r="F398" t="s">
        <v>4979</v>
      </c>
      <c r="G398" s="324">
        <v>20884</v>
      </c>
      <c r="H398" s="542">
        <v>1999</v>
      </c>
      <c r="I398" s="542">
        <v>2015</v>
      </c>
      <c r="J398" t="s">
        <v>584</v>
      </c>
      <c r="K398" t="s">
        <v>572</v>
      </c>
      <c r="L398" s="324">
        <v>0</v>
      </c>
      <c r="M398" s="324">
        <v>0</v>
      </c>
    </row>
    <row r="399" spans="1:13" x14ac:dyDescent="0.2">
      <c r="A399" t="s">
        <v>9524</v>
      </c>
      <c r="B399" t="str">
        <f t="shared" si="6"/>
        <v>CLSU_Laker Village Bldg 900</v>
      </c>
      <c r="C399" t="s">
        <v>542</v>
      </c>
      <c r="D399" s="324" t="s">
        <v>19</v>
      </c>
      <c r="E399" t="s">
        <v>4980</v>
      </c>
      <c r="F399" t="s">
        <v>4981</v>
      </c>
      <c r="G399" s="324">
        <v>20884</v>
      </c>
      <c r="H399" s="542">
        <v>1999</v>
      </c>
      <c r="I399" s="542">
        <v>2015</v>
      </c>
      <c r="J399" t="s">
        <v>584</v>
      </c>
      <c r="K399" t="s">
        <v>584</v>
      </c>
      <c r="L399" s="324">
        <v>0</v>
      </c>
      <c r="M399" s="324">
        <v>0</v>
      </c>
    </row>
    <row r="400" spans="1:13" x14ac:dyDescent="0.2">
      <c r="A400" t="s">
        <v>9521</v>
      </c>
      <c r="B400" t="str">
        <f t="shared" si="6"/>
        <v>CLSU_Fayette County Instructnl Site</v>
      </c>
      <c r="C400" t="s">
        <v>542</v>
      </c>
      <c r="D400" s="324" t="s">
        <v>19</v>
      </c>
      <c r="E400" t="s">
        <v>4974</v>
      </c>
      <c r="F400" t="s">
        <v>4975</v>
      </c>
      <c r="G400" s="324">
        <v>12799</v>
      </c>
      <c r="H400" s="542">
        <v>2006</v>
      </c>
      <c r="J400" t="s">
        <v>579</v>
      </c>
      <c r="K400" t="s">
        <v>572</v>
      </c>
      <c r="L400" s="324">
        <v>100</v>
      </c>
      <c r="M400" s="324">
        <v>100</v>
      </c>
    </row>
    <row r="401" spans="1:13" x14ac:dyDescent="0.2">
      <c r="A401" t="s">
        <v>9498</v>
      </c>
      <c r="B401" t="str">
        <f t="shared" si="6"/>
        <v>CLSU_Laker Hall</v>
      </c>
      <c r="C401" t="s">
        <v>542</v>
      </c>
      <c r="D401" s="324" t="s">
        <v>19</v>
      </c>
      <c r="E401" t="s">
        <v>4941</v>
      </c>
      <c r="F401" t="s">
        <v>4942</v>
      </c>
      <c r="G401" s="324">
        <v>178000</v>
      </c>
      <c r="H401" s="542">
        <v>2007</v>
      </c>
      <c r="J401" t="s">
        <v>584</v>
      </c>
      <c r="K401" t="s">
        <v>584</v>
      </c>
      <c r="L401" s="324">
        <v>0</v>
      </c>
      <c r="M401" s="324">
        <v>0</v>
      </c>
    </row>
    <row r="402" spans="1:13" x14ac:dyDescent="0.2">
      <c r="A402" t="s">
        <v>9641</v>
      </c>
      <c r="B402" t="str">
        <f t="shared" si="6"/>
        <v>CSU_Maryland Circle 3629</v>
      </c>
      <c r="C402" t="s">
        <v>543</v>
      </c>
      <c r="D402" s="324" t="s">
        <v>20</v>
      </c>
      <c r="E402" t="s">
        <v>5172</v>
      </c>
      <c r="F402" t="s">
        <v>5173</v>
      </c>
      <c r="G402" s="324">
        <v>1307</v>
      </c>
      <c r="H402" s="542">
        <v>1948</v>
      </c>
      <c r="I402" s="542">
        <v>2002</v>
      </c>
      <c r="J402" t="s">
        <v>584</v>
      </c>
      <c r="K402" t="s">
        <v>572</v>
      </c>
      <c r="L402" s="324">
        <v>0</v>
      </c>
      <c r="M402" s="324">
        <v>0</v>
      </c>
    </row>
    <row r="403" spans="1:13" x14ac:dyDescent="0.2">
      <c r="A403" t="s">
        <v>9530</v>
      </c>
      <c r="B403" t="str">
        <f t="shared" si="6"/>
        <v>CSU_RICHARDS HALL</v>
      </c>
      <c r="C403" t="s">
        <v>543</v>
      </c>
      <c r="D403" s="324" t="s">
        <v>20</v>
      </c>
      <c r="E403" t="s">
        <v>961</v>
      </c>
      <c r="F403" t="s">
        <v>4987</v>
      </c>
      <c r="G403" s="324">
        <v>14160</v>
      </c>
      <c r="H403" s="542">
        <v>1966</v>
      </c>
      <c r="I403" s="542">
        <v>1983</v>
      </c>
      <c r="J403" t="s">
        <v>572</v>
      </c>
      <c r="K403" t="s">
        <v>572</v>
      </c>
      <c r="L403" s="324">
        <v>100</v>
      </c>
      <c r="M403" s="324">
        <v>100</v>
      </c>
    </row>
    <row r="404" spans="1:13" x14ac:dyDescent="0.2">
      <c r="A404" t="s">
        <v>9539</v>
      </c>
      <c r="B404" t="str">
        <f t="shared" si="6"/>
        <v>CSU_RICHARDS HALL ADDITION</v>
      </c>
      <c r="C404" t="s">
        <v>543</v>
      </c>
      <c r="D404" s="324" t="s">
        <v>20</v>
      </c>
      <c r="E404" t="s">
        <v>5001</v>
      </c>
      <c r="F404" t="s">
        <v>5002</v>
      </c>
      <c r="G404" s="324">
        <v>22401</v>
      </c>
      <c r="H404" s="542">
        <v>1975</v>
      </c>
      <c r="I404" s="542">
        <v>1994</v>
      </c>
      <c r="J404" t="s">
        <v>572</v>
      </c>
      <c r="K404" t="s">
        <v>572</v>
      </c>
      <c r="L404" s="324">
        <v>100</v>
      </c>
      <c r="M404" s="324">
        <v>100</v>
      </c>
    </row>
    <row r="405" spans="1:13" x14ac:dyDescent="0.2">
      <c r="A405" t="s">
        <v>9566</v>
      </c>
      <c r="B405" t="str">
        <f t="shared" si="6"/>
        <v>CSU_PRO SHOP</v>
      </c>
      <c r="C405" t="s">
        <v>543</v>
      </c>
      <c r="D405" s="324" t="s">
        <v>20</v>
      </c>
      <c r="E405" t="s">
        <v>637</v>
      </c>
      <c r="F405" t="s">
        <v>5045</v>
      </c>
      <c r="G405" s="324">
        <v>774</v>
      </c>
      <c r="H405" s="542">
        <v>1976</v>
      </c>
      <c r="J405" t="s">
        <v>572</v>
      </c>
      <c r="K405" t="s">
        <v>572</v>
      </c>
      <c r="L405" s="324">
        <v>80</v>
      </c>
      <c r="M405" s="324">
        <v>80</v>
      </c>
    </row>
    <row r="406" spans="1:13" x14ac:dyDescent="0.2">
      <c r="A406" t="s">
        <v>9583</v>
      </c>
      <c r="B406" t="str">
        <f t="shared" si="6"/>
        <v>CSU_Cooper Creek Park</v>
      </c>
      <c r="C406" t="s">
        <v>543</v>
      </c>
      <c r="D406" s="324" t="s">
        <v>20</v>
      </c>
      <c r="E406" t="s">
        <v>807</v>
      </c>
      <c r="F406" t="s">
        <v>5076</v>
      </c>
      <c r="G406" s="324">
        <v>6300</v>
      </c>
      <c r="H406" s="542">
        <v>2018</v>
      </c>
      <c r="J406" t="s">
        <v>579</v>
      </c>
      <c r="K406" t="s">
        <v>572</v>
      </c>
      <c r="L406" s="324">
        <v>0</v>
      </c>
      <c r="M406" s="324">
        <v>0</v>
      </c>
    </row>
    <row r="407" spans="1:13" x14ac:dyDescent="0.2">
      <c r="A407" t="s">
        <v>9621</v>
      </c>
      <c r="B407" t="str">
        <f t="shared" si="6"/>
        <v>CSU_P. E. STORAGE</v>
      </c>
      <c r="C407" t="s">
        <v>543</v>
      </c>
      <c r="D407" s="324" t="s">
        <v>20</v>
      </c>
      <c r="E407" t="s">
        <v>671</v>
      </c>
      <c r="F407" t="s">
        <v>5140</v>
      </c>
      <c r="G407" s="324">
        <v>406</v>
      </c>
      <c r="H407" s="542">
        <v>1964</v>
      </c>
      <c r="J407" t="s">
        <v>572</v>
      </c>
      <c r="K407" t="s">
        <v>572</v>
      </c>
      <c r="L407" s="324">
        <v>100</v>
      </c>
      <c r="M407" s="324">
        <v>100</v>
      </c>
    </row>
    <row r="408" spans="1:13" x14ac:dyDescent="0.2">
      <c r="A408" t="s">
        <v>9542</v>
      </c>
      <c r="B408" t="str">
        <f t="shared" si="6"/>
        <v>CSU_WOODRUFF GYMNASIUM</v>
      </c>
      <c r="C408" t="s">
        <v>543</v>
      </c>
      <c r="D408" s="324" t="s">
        <v>20</v>
      </c>
      <c r="E408" t="s">
        <v>855</v>
      </c>
      <c r="F408" t="s">
        <v>5006</v>
      </c>
      <c r="G408" s="324">
        <v>26545</v>
      </c>
      <c r="H408" s="542">
        <v>1963</v>
      </c>
      <c r="I408" s="542">
        <v>2007</v>
      </c>
      <c r="J408" t="s">
        <v>572</v>
      </c>
      <c r="K408" t="s">
        <v>572</v>
      </c>
      <c r="L408" s="324">
        <v>100</v>
      </c>
      <c r="M408" s="324">
        <v>100</v>
      </c>
    </row>
    <row r="409" spans="1:13" x14ac:dyDescent="0.2">
      <c r="A409" t="s">
        <v>9622</v>
      </c>
      <c r="B409" t="str">
        <f t="shared" si="6"/>
        <v>CSU_Health and Wellness Center</v>
      </c>
      <c r="C409" t="s">
        <v>543</v>
      </c>
      <c r="D409" s="324" t="s">
        <v>20</v>
      </c>
      <c r="E409" t="s">
        <v>1061</v>
      </c>
      <c r="F409" t="s">
        <v>5141</v>
      </c>
      <c r="G409" s="324">
        <v>23668</v>
      </c>
      <c r="H409" s="542">
        <v>1968</v>
      </c>
      <c r="I409" s="542">
        <v>1999</v>
      </c>
      <c r="J409" t="s">
        <v>572</v>
      </c>
      <c r="K409" t="s">
        <v>572</v>
      </c>
      <c r="L409" s="324">
        <v>100</v>
      </c>
      <c r="M409" s="324">
        <v>100</v>
      </c>
    </row>
    <row r="410" spans="1:13" x14ac:dyDescent="0.2">
      <c r="A410" t="s">
        <v>9578</v>
      </c>
      <c r="B410" t="str">
        <f t="shared" si="6"/>
        <v>CSU_BASEBALL CONCESSION</v>
      </c>
      <c r="C410" t="s">
        <v>543</v>
      </c>
      <c r="D410" s="324" t="s">
        <v>20</v>
      </c>
      <c r="E410" t="s">
        <v>5067</v>
      </c>
      <c r="F410" t="s">
        <v>5068</v>
      </c>
      <c r="G410" s="324">
        <v>1500</v>
      </c>
      <c r="H410" s="542">
        <v>1996</v>
      </c>
      <c r="J410" t="s">
        <v>572</v>
      </c>
      <c r="K410" t="s">
        <v>572</v>
      </c>
      <c r="L410" s="324">
        <v>0</v>
      </c>
      <c r="M410" s="324">
        <v>0</v>
      </c>
    </row>
    <row r="411" spans="1:13" x14ac:dyDescent="0.2">
      <c r="A411" t="s">
        <v>9587</v>
      </c>
      <c r="B411" t="str">
        <f t="shared" si="6"/>
        <v>CSU_CHARLIE MORROW FIELD HOUSE</v>
      </c>
      <c r="C411" t="s">
        <v>543</v>
      </c>
      <c r="D411" s="324" t="s">
        <v>20</v>
      </c>
      <c r="E411" t="s">
        <v>5083</v>
      </c>
      <c r="F411" t="s">
        <v>5084</v>
      </c>
      <c r="G411" s="324">
        <v>4100</v>
      </c>
      <c r="H411" s="542">
        <v>1996</v>
      </c>
      <c r="J411" t="s">
        <v>572</v>
      </c>
      <c r="K411" t="s">
        <v>572</v>
      </c>
      <c r="L411" s="324">
        <v>50</v>
      </c>
      <c r="M411" s="324">
        <v>50</v>
      </c>
    </row>
    <row r="412" spans="1:13" x14ac:dyDescent="0.2">
      <c r="A412" t="s">
        <v>9540</v>
      </c>
      <c r="B412" t="str">
        <f t="shared" si="6"/>
        <v>CSU_Base Ball Dougout Home</v>
      </c>
      <c r="C412" t="s">
        <v>543</v>
      </c>
      <c r="D412" s="324" t="s">
        <v>20</v>
      </c>
      <c r="E412" t="s">
        <v>5003</v>
      </c>
      <c r="F412" t="s">
        <v>5004</v>
      </c>
      <c r="G412" s="324">
        <v>589</v>
      </c>
      <c r="H412" s="542">
        <v>1995</v>
      </c>
      <c r="J412" t="s">
        <v>572</v>
      </c>
      <c r="K412" t="s">
        <v>572</v>
      </c>
      <c r="L412" s="324">
        <v>0</v>
      </c>
      <c r="M412" s="324">
        <v>0</v>
      </c>
    </row>
    <row r="413" spans="1:13" x14ac:dyDescent="0.2">
      <c r="A413" t="s">
        <v>9559</v>
      </c>
      <c r="B413" t="str">
        <f t="shared" si="6"/>
        <v>CSU_Base Ball Dougout Visitors</v>
      </c>
      <c r="C413" t="s">
        <v>543</v>
      </c>
      <c r="D413" s="324" t="s">
        <v>20</v>
      </c>
      <c r="E413" t="s">
        <v>5033</v>
      </c>
      <c r="F413" t="s">
        <v>5034</v>
      </c>
      <c r="G413" s="324">
        <v>589</v>
      </c>
      <c r="H413" s="542">
        <v>1995</v>
      </c>
      <c r="J413" t="s">
        <v>572</v>
      </c>
      <c r="K413" t="s">
        <v>572</v>
      </c>
      <c r="L413" s="324">
        <v>0</v>
      </c>
      <c r="M413" s="324">
        <v>0</v>
      </c>
    </row>
    <row r="414" spans="1:13" x14ac:dyDescent="0.2">
      <c r="A414" t="s">
        <v>9606</v>
      </c>
      <c r="B414" t="str">
        <f t="shared" si="6"/>
        <v>CSU_Base Ball Batting Cage</v>
      </c>
      <c r="C414" t="s">
        <v>543</v>
      </c>
      <c r="D414" s="324" t="s">
        <v>20</v>
      </c>
      <c r="E414" t="s">
        <v>5117</v>
      </c>
      <c r="F414" t="s">
        <v>5118</v>
      </c>
      <c r="G414" s="324">
        <v>2604</v>
      </c>
      <c r="H414" s="542">
        <v>2003</v>
      </c>
      <c r="J414" t="s">
        <v>572</v>
      </c>
      <c r="K414" t="s">
        <v>572</v>
      </c>
      <c r="L414" s="324">
        <v>0</v>
      </c>
      <c r="M414" s="324">
        <v>0</v>
      </c>
    </row>
    <row r="415" spans="1:13" x14ac:dyDescent="0.2">
      <c r="A415" t="s">
        <v>9572</v>
      </c>
      <c r="B415" t="str">
        <f t="shared" si="6"/>
        <v>CSU_Press Box Base Ball Field</v>
      </c>
      <c r="C415" t="s">
        <v>543</v>
      </c>
      <c r="D415" s="324" t="s">
        <v>20</v>
      </c>
      <c r="E415" t="s">
        <v>5055</v>
      </c>
      <c r="F415" t="s">
        <v>5056</v>
      </c>
      <c r="G415" s="324">
        <v>380</v>
      </c>
      <c r="H415" s="542">
        <v>1989</v>
      </c>
      <c r="J415" t="s">
        <v>572</v>
      </c>
      <c r="K415" t="s">
        <v>572</v>
      </c>
      <c r="L415" s="324">
        <v>0</v>
      </c>
      <c r="M415" s="324">
        <v>0</v>
      </c>
    </row>
    <row r="416" spans="1:13" x14ac:dyDescent="0.2">
      <c r="A416" t="s">
        <v>9529</v>
      </c>
      <c r="B416" t="str">
        <f t="shared" si="6"/>
        <v>CSU_Softball Dougout Home</v>
      </c>
      <c r="C416" t="s">
        <v>543</v>
      </c>
      <c r="D416" s="324" t="s">
        <v>20</v>
      </c>
      <c r="E416" t="s">
        <v>4985</v>
      </c>
      <c r="F416" t="s">
        <v>4986</v>
      </c>
      <c r="G416" s="324">
        <v>1282</v>
      </c>
      <c r="H416" s="542">
        <v>1995</v>
      </c>
      <c r="J416" t="s">
        <v>572</v>
      </c>
      <c r="K416" t="s">
        <v>572</v>
      </c>
      <c r="L416" s="324">
        <v>0</v>
      </c>
      <c r="M416" s="324">
        <v>0</v>
      </c>
    </row>
    <row r="417" spans="1:13" x14ac:dyDescent="0.2">
      <c r="A417" t="s">
        <v>9607</v>
      </c>
      <c r="B417" t="str">
        <f t="shared" si="6"/>
        <v>CSU_Softball Dougout Visitors</v>
      </c>
      <c r="C417" t="s">
        <v>543</v>
      </c>
      <c r="D417" s="324" t="s">
        <v>20</v>
      </c>
      <c r="E417" t="s">
        <v>5119</v>
      </c>
      <c r="F417" t="s">
        <v>5120</v>
      </c>
      <c r="G417" s="324">
        <v>830</v>
      </c>
      <c r="H417" s="542">
        <v>1995</v>
      </c>
      <c r="J417" t="s">
        <v>572</v>
      </c>
      <c r="K417" t="s">
        <v>572</v>
      </c>
      <c r="L417" s="324">
        <v>0</v>
      </c>
      <c r="M417" s="324">
        <v>0</v>
      </c>
    </row>
    <row r="418" spans="1:13" x14ac:dyDescent="0.2">
      <c r="A418" t="s">
        <v>9644</v>
      </c>
      <c r="B418" t="str">
        <f t="shared" si="6"/>
        <v>CSU_Softball Press Box</v>
      </c>
      <c r="C418" t="s">
        <v>543</v>
      </c>
      <c r="D418" s="324" t="s">
        <v>20</v>
      </c>
      <c r="E418" t="s">
        <v>5177</v>
      </c>
      <c r="F418" t="s">
        <v>5178</v>
      </c>
      <c r="G418" s="324">
        <v>648</v>
      </c>
      <c r="H418" s="542">
        <v>2010</v>
      </c>
      <c r="J418" t="s">
        <v>572</v>
      </c>
      <c r="K418" t="s">
        <v>572</v>
      </c>
      <c r="L418" s="324">
        <v>0</v>
      </c>
      <c r="M418" s="324">
        <v>0</v>
      </c>
    </row>
    <row r="419" spans="1:13" x14ac:dyDescent="0.2">
      <c r="A419" t="s">
        <v>9604</v>
      </c>
      <c r="B419" t="str">
        <f t="shared" si="6"/>
        <v>CSU_Softball Batting Cage</v>
      </c>
      <c r="C419" t="s">
        <v>543</v>
      </c>
      <c r="D419" s="324" t="s">
        <v>20</v>
      </c>
      <c r="E419" t="s">
        <v>5113</v>
      </c>
      <c r="F419" t="s">
        <v>5114</v>
      </c>
      <c r="G419" s="324">
        <v>6000</v>
      </c>
      <c r="H419" s="542">
        <v>2017</v>
      </c>
      <c r="J419" t="s">
        <v>572</v>
      </c>
      <c r="K419" t="s">
        <v>572</v>
      </c>
      <c r="L419" s="324">
        <v>0</v>
      </c>
      <c r="M419" s="324">
        <v>0</v>
      </c>
    </row>
    <row r="420" spans="1:13" x14ac:dyDescent="0.2">
      <c r="A420" t="s">
        <v>9615</v>
      </c>
      <c r="B420" t="str">
        <f t="shared" si="6"/>
        <v>CSU_DAVIDSON STUDENT CENTER</v>
      </c>
      <c r="C420" t="s">
        <v>543</v>
      </c>
      <c r="D420" s="324" t="s">
        <v>20</v>
      </c>
      <c r="E420" t="s">
        <v>1291</v>
      </c>
      <c r="F420" t="s">
        <v>5132</v>
      </c>
      <c r="G420" s="324">
        <v>39884</v>
      </c>
      <c r="H420" s="542">
        <v>1968</v>
      </c>
      <c r="I420" s="542">
        <v>2001</v>
      </c>
      <c r="J420" t="s">
        <v>572</v>
      </c>
      <c r="K420" t="s">
        <v>572</v>
      </c>
      <c r="L420" s="324">
        <v>60</v>
      </c>
      <c r="M420" s="324">
        <v>60</v>
      </c>
    </row>
    <row r="421" spans="1:13" x14ac:dyDescent="0.2">
      <c r="A421" t="s">
        <v>9630</v>
      </c>
      <c r="B421" t="str">
        <f t="shared" si="6"/>
        <v>CSU_DAVIDSON STUDENT CTR. ADDITION</v>
      </c>
      <c r="C421" t="s">
        <v>543</v>
      </c>
      <c r="D421" s="324" t="s">
        <v>20</v>
      </c>
      <c r="E421" t="s">
        <v>5151</v>
      </c>
      <c r="F421" t="s">
        <v>5152</v>
      </c>
      <c r="G421" s="324">
        <v>32661</v>
      </c>
      <c r="H421" s="542">
        <v>1978</v>
      </c>
      <c r="J421" t="s">
        <v>572</v>
      </c>
      <c r="K421" t="s">
        <v>572</v>
      </c>
      <c r="L421" s="324">
        <v>70</v>
      </c>
      <c r="M421" s="324">
        <v>70</v>
      </c>
    </row>
    <row r="422" spans="1:13" x14ac:dyDescent="0.2">
      <c r="A422" t="s">
        <v>9533</v>
      </c>
      <c r="B422" t="str">
        <f t="shared" si="6"/>
        <v>CSU_University Hall</v>
      </c>
      <c r="C422" t="s">
        <v>543</v>
      </c>
      <c r="D422" s="324" t="s">
        <v>20</v>
      </c>
      <c r="E422" t="s">
        <v>4992</v>
      </c>
      <c r="F422" t="s">
        <v>1440</v>
      </c>
      <c r="G422" s="324">
        <v>72822</v>
      </c>
      <c r="H422" s="542">
        <v>1969</v>
      </c>
      <c r="I422" s="542">
        <v>2001</v>
      </c>
      <c r="J422" t="s">
        <v>572</v>
      </c>
      <c r="K422" t="s">
        <v>572</v>
      </c>
      <c r="L422" s="324">
        <v>100</v>
      </c>
      <c r="M422" s="324">
        <v>100</v>
      </c>
    </row>
    <row r="423" spans="1:13" x14ac:dyDescent="0.2">
      <c r="A423" t="s">
        <v>9561</v>
      </c>
      <c r="B423" t="str">
        <f t="shared" si="6"/>
        <v>CSU_Woodall Hall</v>
      </c>
      <c r="C423" t="s">
        <v>543</v>
      </c>
      <c r="D423" s="324" t="s">
        <v>20</v>
      </c>
      <c r="E423" t="s">
        <v>1225</v>
      </c>
      <c r="F423" t="s">
        <v>5037</v>
      </c>
      <c r="G423" s="324">
        <v>19709</v>
      </c>
      <c r="H423" s="542">
        <v>1963</v>
      </c>
      <c r="I423" s="542">
        <v>1999</v>
      </c>
      <c r="J423" t="s">
        <v>572</v>
      </c>
      <c r="K423" t="s">
        <v>572</v>
      </c>
      <c r="L423" s="324">
        <v>100</v>
      </c>
      <c r="M423" s="324">
        <v>100</v>
      </c>
    </row>
    <row r="424" spans="1:13" x14ac:dyDescent="0.2">
      <c r="A424" t="s">
        <v>9589</v>
      </c>
      <c r="B424" t="str">
        <f t="shared" si="6"/>
        <v>CSU_Simon Schwob Memorial Library</v>
      </c>
      <c r="C424" t="s">
        <v>543</v>
      </c>
      <c r="D424" s="324" t="s">
        <v>20</v>
      </c>
      <c r="E424" t="s">
        <v>775</v>
      </c>
      <c r="F424" t="s">
        <v>5087</v>
      </c>
      <c r="G424" s="324">
        <v>98652</v>
      </c>
      <c r="H424" s="542">
        <v>1975</v>
      </c>
      <c r="I424" s="542">
        <v>2020</v>
      </c>
      <c r="J424" t="s">
        <v>572</v>
      </c>
      <c r="K424" t="s">
        <v>572</v>
      </c>
      <c r="L424" s="324">
        <v>100</v>
      </c>
      <c r="M424" s="324">
        <v>100</v>
      </c>
    </row>
    <row r="425" spans="1:13" x14ac:dyDescent="0.2">
      <c r="A425" t="s">
        <v>9628</v>
      </c>
      <c r="B425" t="str">
        <f t="shared" si="6"/>
        <v>CSU_Howard Hall</v>
      </c>
      <c r="C425" t="s">
        <v>543</v>
      </c>
      <c r="D425" s="324" t="s">
        <v>20</v>
      </c>
      <c r="E425" t="s">
        <v>809</v>
      </c>
      <c r="F425" t="s">
        <v>5148</v>
      </c>
      <c r="G425" s="324">
        <v>27561</v>
      </c>
      <c r="H425" s="542">
        <v>1963</v>
      </c>
      <c r="I425" s="542">
        <v>2015</v>
      </c>
      <c r="J425" t="s">
        <v>624</v>
      </c>
      <c r="K425" t="s">
        <v>572</v>
      </c>
      <c r="L425" s="324">
        <v>100</v>
      </c>
      <c r="M425" s="324">
        <v>100</v>
      </c>
    </row>
    <row r="426" spans="1:13" x14ac:dyDescent="0.2">
      <c r="A426" t="s">
        <v>9537</v>
      </c>
      <c r="B426" t="str">
        <f t="shared" si="6"/>
        <v>CSU_Tucker Hall</v>
      </c>
      <c r="C426" t="s">
        <v>543</v>
      </c>
      <c r="D426" s="324" t="s">
        <v>20</v>
      </c>
      <c r="E426" t="s">
        <v>787</v>
      </c>
      <c r="F426" t="s">
        <v>4999</v>
      </c>
      <c r="G426" s="324">
        <v>9492</v>
      </c>
      <c r="H426" s="542">
        <v>1963</v>
      </c>
      <c r="I426" s="542">
        <v>1998</v>
      </c>
      <c r="J426" t="s">
        <v>572</v>
      </c>
      <c r="K426" t="s">
        <v>572</v>
      </c>
      <c r="L426" s="324">
        <v>100</v>
      </c>
      <c r="M426" s="324">
        <v>100</v>
      </c>
    </row>
    <row r="427" spans="1:13" x14ac:dyDescent="0.2">
      <c r="A427" t="s">
        <v>9642</v>
      </c>
      <c r="B427" t="str">
        <f t="shared" si="6"/>
        <v>CSU_Lynn Haven, Harris County</v>
      </c>
      <c r="C427" t="s">
        <v>543</v>
      </c>
      <c r="D427" s="324" t="s">
        <v>20</v>
      </c>
      <c r="E427" t="s">
        <v>911</v>
      </c>
      <c r="F427" t="s">
        <v>5174</v>
      </c>
      <c r="G427" s="324">
        <v>2250</v>
      </c>
      <c r="H427" s="542">
        <v>2008</v>
      </c>
      <c r="J427" t="s">
        <v>572</v>
      </c>
      <c r="K427" t="s">
        <v>572</v>
      </c>
      <c r="L427" s="324">
        <v>100</v>
      </c>
      <c r="M427" s="324">
        <v>100</v>
      </c>
    </row>
    <row r="428" spans="1:13" x14ac:dyDescent="0.2">
      <c r="A428" t="s">
        <v>9538</v>
      </c>
      <c r="B428" t="str">
        <f t="shared" si="6"/>
        <v>CSU_Illges Hall</v>
      </c>
      <c r="C428" t="s">
        <v>543</v>
      </c>
      <c r="D428" s="324" t="s">
        <v>20</v>
      </c>
      <c r="E428" t="s">
        <v>2036</v>
      </c>
      <c r="F428" t="s">
        <v>5000</v>
      </c>
      <c r="G428" s="324">
        <v>25500</v>
      </c>
      <c r="H428" s="542">
        <v>1971</v>
      </c>
      <c r="I428" s="542">
        <v>1999</v>
      </c>
      <c r="J428" t="s">
        <v>572</v>
      </c>
      <c r="K428" t="s">
        <v>572</v>
      </c>
      <c r="L428" s="324">
        <v>100</v>
      </c>
      <c r="M428" s="324">
        <v>100</v>
      </c>
    </row>
    <row r="429" spans="1:13" x14ac:dyDescent="0.2">
      <c r="A429" t="s">
        <v>9610</v>
      </c>
      <c r="B429" t="str">
        <f t="shared" si="6"/>
        <v>CSU_Arnold Hall</v>
      </c>
      <c r="C429" t="s">
        <v>543</v>
      </c>
      <c r="D429" s="324" t="s">
        <v>20</v>
      </c>
      <c r="E429" t="s">
        <v>891</v>
      </c>
      <c r="F429" t="s">
        <v>5124</v>
      </c>
      <c r="G429" s="324">
        <v>28722</v>
      </c>
      <c r="H429" s="542">
        <v>1966</v>
      </c>
      <c r="I429" s="542">
        <v>2010</v>
      </c>
      <c r="J429" t="s">
        <v>624</v>
      </c>
      <c r="K429" t="s">
        <v>572</v>
      </c>
      <c r="L429" s="324">
        <v>100</v>
      </c>
      <c r="M429" s="324">
        <v>100</v>
      </c>
    </row>
    <row r="430" spans="1:13" x14ac:dyDescent="0.2">
      <c r="A430" t="s">
        <v>9624</v>
      </c>
      <c r="B430" t="str">
        <f t="shared" si="6"/>
        <v>CSU_Shannon Hall</v>
      </c>
      <c r="C430" t="s">
        <v>543</v>
      </c>
      <c r="D430" s="324" t="s">
        <v>20</v>
      </c>
      <c r="E430" t="s">
        <v>827</v>
      </c>
      <c r="F430" t="s">
        <v>5144</v>
      </c>
      <c r="G430" s="324">
        <v>21737</v>
      </c>
      <c r="H430" s="542">
        <v>1971</v>
      </c>
      <c r="J430" t="s">
        <v>572</v>
      </c>
      <c r="K430" t="s">
        <v>572</v>
      </c>
      <c r="L430" s="324">
        <v>100</v>
      </c>
      <c r="M430" s="324">
        <v>100</v>
      </c>
    </row>
    <row r="431" spans="1:13" x14ac:dyDescent="0.2">
      <c r="A431" t="s">
        <v>9592</v>
      </c>
      <c r="B431" t="str">
        <f t="shared" si="6"/>
        <v>CSU_Stanley Hall</v>
      </c>
      <c r="C431" t="s">
        <v>543</v>
      </c>
      <c r="D431" s="324" t="s">
        <v>20</v>
      </c>
      <c r="E431" t="s">
        <v>4304</v>
      </c>
      <c r="F431" t="s">
        <v>5092</v>
      </c>
      <c r="G431" s="324">
        <v>30270</v>
      </c>
      <c r="H431" s="542">
        <v>1974</v>
      </c>
      <c r="J431" t="s">
        <v>572</v>
      </c>
      <c r="K431" t="s">
        <v>572</v>
      </c>
      <c r="L431" s="324">
        <v>100</v>
      </c>
      <c r="M431" s="324">
        <v>100</v>
      </c>
    </row>
    <row r="432" spans="1:13" x14ac:dyDescent="0.2">
      <c r="A432" t="s">
        <v>9553</v>
      </c>
      <c r="B432" t="str">
        <f t="shared" si="6"/>
        <v>CSU_Jordan Hall</v>
      </c>
      <c r="C432" t="s">
        <v>543</v>
      </c>
      <c r="D432" s="324" t="s">
        <v>20</v>
      </c>
      <c r="E432" t="s">
        <v>801</v>
      </c>
      <c r="F432" t="s">
        <v>5022</v>
      </c>
      <c r="G432" s="324">
        <v>47057</v>
      </c>
      <c r="H432" s="542">
        <v>1976</v>
      </c>
      <c r="I432" s="542">
        <v>2003</v>
      </c>
      <c r="J432" t="s">
        <v>572</v>
      </c>
      <c r="K432" t="s">
        <v>572</v>
      </c>
      <c r="L432" s="324">
        <v>100</v>
      </c>
      <c r="M432" s="324">
        <v>100</v>
      </c>
    </row>
    <row r="433" spans="1:13" x14ac:dyDescent="0.2">
      <c r="A433" t="s">
        <v>9616</v>
      </c>
      <c r="B433" t="str">
        <f t="shared" si="6"/>
        <v>CSU_LeNoir Hall</v>
      </c>
      <c r="C433" t="s">
        <v>543</v>
      </c>
      <c r="D433" s="324" t="s">
        <v>20</v>
      </c>
      <c r="E433" t="s">
        <v>647</v>
      </c>
      <c r="F433" t="s">
        <v>5038</v>
      </c>
      <c r="G433" s="324">
        <v>74114</v>
      </c>
      <c r="H433" s="542">
        <v>1989</v>
      </c>
      <c r="J433" t="s">
        <v>624</v>
      </c>
      <c r="K433" t="s">
        <v>572</v>
      </c>
      <c r="L433" s="324">
        <v>100</v>
      </c>
      <c r="M433" s="324">
        <v>100</v>
      </c>
    </row>
    <row r="434" spans="1:13" x14ac:dyDescent="0.2">
      <c r="A434" t="s">
        <v>9541</v>
      </c>
      <c r="B434" t="str">
        <f t="shared" si="6"/>
        <v>CSU_LeNoir Hall Annex</v>
      </c>
      <c r="C434" t="s">
        <v>543</v>
      </c>
      <c r="D434" s="324" t="s">
        <v>20</v>
      </c>
      <c r="E434" t="s">
        <v>867</v>
      </c>
      <c r="F434" t="s">
        <v>5005</v>
      </c>
      <c r="G434" s="324">
        <v>6000</v>
      </c>
      <c r="H434" s="542">
        <v>2006</v>
      </c>
      <c r="J434" t="s">
        <v>572</v>
      </c>
      <c r="K434" t="s">
        <v>572</v>
      </c>
      <c r="L434" s="324">
        <v>100</v>
      </c>
      <c r="M434" s="324">
        <v>100</v>
      </c>
    </row>
    <row r="435" spans="1:13" x14ac:dyDescent="0.2">
      <c r="A435" t="s">
        <v>9562</v>
      </c>
      <c r="B435" t="str">
        <f t="shared" si="6"/>
        <v>CSU_LeNoir Hall</v>
      </c>
      <c r="C435" t="s">
        <v>543</v>
      </c>
      <c r="D435" s="324" t="s">
        <v>20</v>
      </c>
      <c r="E435" t="s">
        <v>951</v>
      </c>
      <c r="F435" t="s">
        <v>5038</v>
      </c>
      <c r="G435" s="324">
        <v>22731</v>
      </c>
      <c r="H435" s="542">
        <v>2017</v>
      </c>
      <c r="J435" t="s">
        <v>624</v>
      </c>
      <c r="K435" t="s">
        <v>572</v>
      </c>
      <c r="L435" s="324">
        <v>100</v>
      </c>
      <c r="M435" s="324">
        <v>100</v>
      </c>
    </row>
    <row r="436" spans="1:13" x14ac:dyDescent="0.2">
      <c r="A436" t="s">
        <v>9611</v>
      </c>
      <c r="B436" t="str">
        <f t="shared" si="6"/>
        <v>CSU_PLANT OPERATIONS BUILDING</v>
      </c>
      <c r="C436" t="s">
        <v>543</v>
      </c>
      <c r="D436" s="324" t="s">
        <v>20</v>
      </c>
      <c r="E436" t="s">
        <v>1037</v>
      </c>
      <c r="F436" t="s">
        <v>5125</v>
      </c>
      <c r="G436" s="324">
        <v>16875</v>
      </c>
      <c r="H436" s="542">
        <v>1963</v>
      </c>
      <c r="I436" s="542">
        <v>2005</v>
      </c>
      <c r="J436" t="s">
        <v>572</v>
      </c>
      <c r="K436" t="s">
        <v>572</v>
      </c>
      <c r="L436" s="324">
        <v>100</v>
      </c>
      <c r="M436" s="324">
        <v>100</v>
      </c>
    </row>
    <row r="437" spans="1:13" x14ac:dyDescent="0.2">
      <c r="A437" t="s">
        <v>9531</v>
      </c>
      <c r="B437" t="str">
        <f t="shared" si="6"/>
        <v>CSU_PLANT OPERATIONS ANNEX</v>
      </c>
      <c r="C437" t="s">
        <v>543</v>
      </c>
      <c r="D437" s="324" t="s">
        <v>20</v>
      </c>
      <c r="E437" t="s">
        <v>4988</v>
      </c>
      <c r="F437" t="s">
        <v>4989</v>
      </c>
      <c r="G437" s="324">
        <v>1500</v>
      </c>
      <c r="H437" s="542">
        <v>1947</v>
      </c>
      <c r="I437" s="542">
        <v>2006</v>
      </c>
      <c r="J437" t="s">
        <v>572</v>
      </c>
      <c r="K437" t="s">
        <v>572</v>
      </c>
      <c r="L437" s="324">
        <v>100</v>
      </c>
      <c r="M437" s="324">
        <v>100</v>
      </c>
    </row>
    <row r="438" spans="1:13" x14ac:dyDescent="0.2">
      <c r="A438" t="s">
        <v>9594</v>
      </c>
      <c r="B438" t="str">
        <f t="shared" si="6"/>
        <v>CSU_LANDSCAPING SHOP</v>
      </c>
      <c r="C438" t="s">
        <v>543</v>
      </c>
      <c r="D438" s="324" t="s">
        <v>20</v>
      </c>
      <c r="E438" t="s">
        <v>5095</v>
      </c>
      <c r="F438" t="s">
        <v>5096</v>
      </c>
      <c r="G438" s="324">
        <v>3456</v>
      </c>
      <c r="H438" s="542">
        <v>1974</v>
      </c>
      <c r="I438" s="542">
        <v>1988</v>
      </c>
      <c r="J438" t="s">
        <v>572</v>
      </c>
      <c r="K438" t="s">
        <v>572</v>
      </c>
      <c r="L438" s="324">
        <v>100</v>
      </c>
      <c r="M438" s="324">
        <v>100</v>
      </c>
    </row>
    <row r="439" spans="1:13" x14ac:dyDescent="0.2">
      <c r="A439" t="s">
        <v>9632</v>
      </c>
      <c r="B439" t="str">
        <f t="shared" si="6"/>
        <v>CSU_TOOL SHED</v>
      </c>
      <c r="C439" t="s">
        <v>543</v>
      </c>
      <c r="D439" s="324" t="s">
        <v>20</v>
      </c>
      <c r="E439" t="s">
        <v>5155</v>
      </c>
      <c r="F439" t="s">
        <v>5156</v>
      </c>
      <c r="G439" s="324">
        <v>1104</v>
      </c>
      <c r="H439" s="542">
        <v>1974</v>
      </c>
      <c r="I439" s="542">
        <v>2007</v>
      </c>
      <c r="J439" t="s">
        <v>572</v>
      </c>
      <c r="K439" t="s">
        <v>572</v>
      </c>
      <c r="L439" s="324">
        <v>100</v>
      </c>
      <c r="M439" s="324">
        <v>100</v>
      </c>
    </row>
    <row r="440" spans="1:13" x14ac:dyDescent="0.2">
      <c r="A440" t="s">
        <v>9568</v>
      </c>
      <c r="B440" t="str">
        <f t="shared" si="6"/>
        <v>CSU_Transportation Building</v>
      </c>
      <c r="C440" t="s">
        <v>543</v>
      </c>
      <c r="D440" s="324" t="s">
        <v>20</v>
      </c>
      <c r="E440" t="s">
        <v>5047</v>
      </c>
      <c r="F440" t="s">
        <v>5048</v>
      </c>
      <c r="G440" s="324">
        <v>450</v>
      </c>
      <c r="H440" s="542">
        <v>1982</v>
      </c>
      <c r="J440" t="s">
        <v>572</v>
      </c>
      <c r="K440" t="s">
        <v>572</v>
      </c>
      <c r="L440" s="324">
        <v>100</v>
      </c>
      <c r="M440" s="324">
        <v>100</v>
      </c>
    </row>
    <row r="441" spans="1:13" x14ac:dyDescent="0.2">
      <c r="A441" t="s">
        <v>9637</v>
      </c>
      <c r="B441" t="str">
        <f t="shared" si="6"/>
        <v>CSU_Central Receiving</v>
      </c>
      <c r="C441" t="s">
        <v>543</v>
      </c>
      <c r="D441" s="324" t="s">
        <v>20</v>
      </c>
      <c r="E441" t="s">
        <v>5164</v>
      </c>
      <c r="F441" t="s">
        <v>5165</v>
      </c>
      <c r="G441" s="324">
        <v>25338</v>
      </c>
      <c r="H441" s="542">
        <v>1992</v>
      </c>
      <c r="J441" t="s">
        <v>572</v>
      </c>
      <c r="K441" t="s">
        <v>572</v>
      </c>
      <c r="L441" s="324">
        <v>100</v>
      </c>
      <c r="M441" s="324">
        <v>100</v>
      </c>
    </row>
    <row r="442" spans="1:13" x14ac:dyDescent="0.2">
      <c r="A442" t="s">
        <v>9588</v>
      </c>
      <c r="B442" t="str">
        <f t="shared" si="6"/>
        <v>CSU_Bus Wash Rack</v>
      </c>
      <c r="C442" t="s">
        <v>543</v>
      </c>
      <c r="D442" s="324" t="s">
        <v>20</v>
      </c>
      <c r="E442" t="s">
        <v>5085</v>
      </c>
      <c r="F442" t="s">
        <v>5086</v>
      </c>
      <c r="G442" s="324">
        <v>2309</v>
      </c>
      <c r="H442" s="542">
        <v>1997</v>
      </c>
      <c r="J442" t="s">
        <v>572</v>
      </c>
      <c r="K442" t="s">
        <v>572</v>
      </c>
      <c r="L442" s="324">
        <v>100</v>
      </c>
      <c r="M442" s="324">
        <v>100</v>
      </c>
    </row>
    <row r="443" spans="1:13" x14ac:dyDescent="0.2">
      <c r="A443" t="s">
        <v>9631</v>
      </c>
      <c r="B443" t="str">
        <f t="shared" si="6"/>
        <v>CSU_Bus Shed 1</v>
      </c>
      <c r="C443" t="s">
        <v>543</v>
      </c>
      <c r="D443" s="324" t="s">
        <v>20</v>
      </c>
      <c r="E443" t="s">
        <v>5153</v>
      </c>
      <c r="F443" t="s">
        <v>5154</v>
      </c>
      <c r="G443" s="324">
        <v>4550</v>
      </c>
      <c r="H443" s="542">
        <v>2003</v>
      </c>
      <c r="J443" t="s">
        <v>572</v>
      </c>
      <c r="K443" t="s">
        <v>572</v>
      </c>
      <c r="L443" s="324">
        <v>100</v>
      </c>
      <c r="M443" s="324">
        <v>100</v>
      </c>
    </row>
    <row r="444" spans="1:13" x14ac:dyDescent="0.2">
      <c r="A444" t="s">
        <v>9605</v>
      </c>
      <c r="B444" t="str">
        <f t="shared" si="6"/>
        <v>CSU_Bus Shed 2</v>
      </c>
      <c r="C444" t="s">
        <v>543</v>
      </c>
      <c r="D444" s="324" t="s">
        <v>20</v>
      </c>
      <c r="E444" t="s">
        <v>5115</v>
      </c>
      <c r="F444" t="s">
        <v>5116</v>
      </c>
      <c r="G444" s="324">
        <v>2006</v>
      </c>
      <c r="H444" s="542">
        <v>2002</v>
      </c>
      <c r="J444" t="s">
        <v>572</v>
      </c>
      <c r="K444" t="s">
        <v>572</v>
      </c>
      <c r="L444" s="324">
        <v>100</v>
      </c>
      <c r="M444" s="324">
        <v>100</v>
      </c>
    </row>
    <row r="445" spans="1:13" x14ac:dyDescent="0.2">
      <c r="A445" t="s">
        <v>9614</v>
      </c>
      <c r="B445" t="str">
        <f t="shared" si="6"/>
        <v>CSU_Equipment Shed 1</v>
      </c>
      <c r="C445" t="s">
        <v>543</v>
      </c>
      <c r="D445" s="324" t="s">
        <v>20</v>
      </c>
      <c r="E445" t="s">
        <v>5130</v>
      </c>
      <c r="F445" t="s">
        <v>5131</v>
      </c>
      <c r="G445" s="324">
        <v>672</v>
      </c>
      <c r="H445" s="542">
        <v>2000</v>
      </c>
      <c r="J445" t="s">
        <v>572</v>
      </c>
      <c r="K445" t="s">
        <v>572</v>
      </c>
      <c r="L445" s="324">
        <v>100</v>
      </c>
      <c r="M445" s="324">
        <v>100</v>
      </c>
    </row>
    <row r="446" spans="1:13" x14ac:dyDescent="0.2">
      <c r="A446" t="s">
        <v>9638</v>
      </c>
      <c r="B446" t="str">
        <f t="shared" si="6"/>
        <v>CSU_Equipment Shed 2</v>
      </c>
      <c r="C446" t="s">
        <v>543</v>
      </c>
      <c r="D446" s="324" t="s">
        <v>20</v>
      </c>
      <c r="E446" t="s">
        <v>5166</v>
      </c>
      <c r="F446" t="s">
        <v>5167</v>
      </c>
      <c r="G446" s="324">
        <v>5152</v>
      </c>
      <c r="H446" s="542">
        <v>1979</v>
      </c>
      <c r="J446" t="s">
        <v>572</v>
      </c>
      <c r="K446" t="s">
        <v>572</v>
      </c>
      <c r="L446" s="324">
        <v>100</v>
      </c>
      <c r="M446" s="324">
        <v>100</v>
      </c>
    </row>
    <row r="447" spans="1:13" x14ac:dyDescent="0.2">
      <c r="A447" t="s">
        <v>9612</v>
      </c>
      <c r="B447" t="str">
        <f t="shared" si="6"/>
        <v>CSU_Bus Shed 3</v>
      </c>
      <c r="C447" t="s">
        <v>543</v>
      </c>
      <c r="D447" s="324" t="s">
        <v>20</v>
      </c>
      <c r="E447" t="s">
        <v>5126</v>
      </c>
      <c r="F447" t="s">
        <v>5127</v>
      </c>
      <c r="G447" s="324">
        <v>4653</v>
      </c>
      <c r="H447" s="542">
        <v>2017</v>
      </c>
      <c r="J447" t="s">
        <v>572</v>
      </c>
      <c r="K447" t="s">
        <v>572</v>
      </c>
      <c r="L447" s="324">
        <v>100</v>
      </c>
      <c r="M447" s="324">
        <v>100</v>
      </c>
    </row>
    <row r="448" spans="1:13" x14ac:dyDescent="0.2">
      <c r="A448" t="s">
        <v>9595</v>
      </c>
      <c r="B448" t="str">
        <f t="shared" si="6"/>
        <v>CSU_TURNER CENTER CONTINUING ED</v>
      </c>
      <c r="C448" t="s">
        <v>543</v>
      </c>
      <c r="D448" s="324" t="s">
        <v>20</v>
      </c>
      <c r="E448" t="s">
        <v>791</v>
      </c>
      <c r="F448" t="s">
        <v>5097</v>
      </c>
      <c r="G448" s="324">
        <v>39529</v>
      </c>
      <c r="H448" s="542">
        <v>1974</v>
      </c>
      <c r="J448" t="s">
        <v>572</v>
      </c>
      <c r="K448" t="s">
        <v>572</v>
      </c>
      <c r="L448" s="324">
        <v>100</v>
      </c>
      <c r="M448" s="324">
        <v>100</v>
      </c>
    </row>
    <row r="449" spans="1:13" x14ac:dyDescent="0.2">
      <c r="A449" t="s">
        <v>9626</v>
      </c>
      <c r="B449" t="str">
        <f t="shared" si="6"/>
        <v>CSU_Turner I</v>
      </c>
      <c r="C449" t="s">
        <v>543</v>
      </c>
      <c r="D449" s="324" t="s">
        <v>20</v>
      </c>
      <c r="E449" t="s">
        <v>1057</v>
      </c>
      <c r="F449" t="s">
        <v>5146</v>
      </c>
      <c r="G449" s="324">
        <v>3998</v>
      </c>
      <c r="H449" s="542">
        <v>1979</v>
      </c>
      <c r="I449" s="542">
        <v>1998</v>
      </c>
      <c r="J449" t="s">
        <v>572</v>
      </c>
      <c r="K449" t="s">
        <v>572</v>
      </c>
      <c r="L449" s="324">
        <v>100</v>
      </c>
      <c r="M449" s="324">
        <v>100</v>
      </c>
    </row>
    <row r="450" spans="1:13" x14ac:dyDescent="0.2">
      <c r="A450" t="s">
        <v>9596</v>
      </c>
      <c r="B450" t="str">
        <f t="shared" ref="B450:B513" si="7">CONCATENATE(D450,"_",F450)</f>
        <v>CSU_Turner II University Police</v>
      </c>
      <c r="C450" t="s">
        <v>543</v>
      </c>
      <c r="D450" s="324" t="s">
        <v>20</v>
      </c>
      <c r="E450" t="s">
        <v>5098</v>
      </c>
      <c r="F450" t="s">
        <v>5099</v>
      </c>
      <c r="G450" s="324">
        <v>5366</v>
      </c>
      <c r="H450" s="542">
        <v>1979</v>
      </c>
      <c r="I450" s="542">
        <v>2010</v>
      </c>
      <c r="J450" t="s">
        <v>572</v>
      </c>
      <c r="K450" t="s">
        <v>572</v>
      </c>
      <c r="L450" s="324">
        <v>100</v>
      </c>
      <c r="M450" s="324">
        <v>100</v>
      </c>
    </row>
    <row r="451" spans="1:13" x14ac:dyDescent="0.2">
      <c r="A451" t="s">
        <v>9548</v>
      </c>
      <c r="B451" t="str">
        <f t="shared" si="7"/>
        <v>CSU_DILLINGHAM</v>
      </c>
      <c r="C451" t="s">
        <v>543</v>
      </c>
      <c r="D451" s="324" t="s">
        <v>20</v>
      </c>
      <c r="E451" t="s">
        <v>919</v>
      </c>
      <c r="F451" t="s">
        <v>5015</v>
      </c>
      <c r="G451" s="324">
        <v>13400</v>
      </c>
      <c r="H451" s="542">
        <v>1893</v>
      </c>
      <c r="I451" s="542">
        <v>2010</v>
      </c>
      <c r="J451" t="s">
        <v>603</v>
      </c>
      <c r="K451" t="s">
        <v>572</v>
      </c>
      <c r="L451" s="324">
        <v>100</v>
      </c>
      <c r="M451" s="324">
        <v>100</v>
      </c>
    </row>
    <row r="452" spans="1:13" x14ac:dyDescent="0.2">
      <c r="A452" t="s">
        <v>9620</v>
      </c>
      <c r="B452" t="str">
        <f t="shared" si="7"/>
        <v>CSU_Maryland Circle 3589</v>
      </c>
      <c r="C452" t="s">
        <v>543</v>
      </c>
      <c r="D452" s="324" t="s">
        <v>20</v>
      </c>
      <c r="E452" t="s">
        <v>5138</v>
      </c>
      <c r="F452" t="s">
        <v>5139</v>
      </c>
      <c r="G452" s="324">
        <v>2800</v>
      </c>
      <c r="H452" s="542">
        <v>1986</v>
      </c>
      <c r="J452" t="s">
        <v>584</v>
      </c>
      <c r="K452" t="s">
        <v>572</v>
      </c>
      <c r="L452" s="324">
        <v>0</v>
      </c>
      <c r="M452" s="324">
        <v>0</v>
      </c>
    </row>
    <row r="453" spans="1:13" x14ac:dyDescent="0.2">
      <c r="A453" t="s">
        <v>9573</v>
      </c>
      <c r="B453" t="str">
        <f t="shared" si="7"/>
        <v>CSU_Maryland Cirlce 2 A &amp; B</v>
      </c>
      <c r="C453" t="s">
        <v>543</v>
      </c>
      <c r="D453" s="324" t="s">
        <v>20</v>
      </c>
      <c r="E453" t="s">
        <v>5057</v>
      </c>
      <c r="F453" t="s">
        <v>5058</v>
      </c>
      <c r="G453" s="324">
        <v>2800</v>
      </c>
      <c r="H453" s="542">
        <v>1985</v>
      </c>
      <c r="J453" t="s">
        <v>584</v>
      </c>
      <c r="K453" t="s">
        <v>572</v>
      </c>
      <c r="L453" s="324">
        <v>0</v>
      </c>
      <c r="M453" s="324">
        <v>0</v>
      </c>
    </row>
    <row r="454" spans="1:13" x14ac:dyDescent="0.2">
      <c r="A454" t="s">
        <v>9535</v>
      </c>
      <c r="B454" t="str">
        <f t="shared" si="7"/>
        <v>CSU_Maryland Court 4 A &amp; B</v>
      </c>
      <c r="C454" t="s">
        <v>543</v>
      </c>
      <c r="D454" s="324" t="s">
        <v>20</v>
      </c>
      <c r="E454" t="s">
        <v>4995</v>
      </c>
      <c r="F454" t="s">
        <v>4996</v>
      </c>
      <c r="G454" s="324">
        <v>2800</v>
      </c>
      <c r="H454" s="542">
        <v>1985</v>
      </c>
      <c r="J454" t="s">
        <v>584</v>
      </c>
      <c r="K454" t="s">
        <v>572</v>
      </c>
      <c r="L454" s="324">
        <v>0</v>
      </c>
      <c r="M454" s="324">
        <v>0</v>
      </c>
    </row>
    <row r="455" spans="1:13" x14ac:dyDescent="0.2">
      <c r="A455" t="s">
        <v>9608</v>
      </c>
      <c r="B455" t="str">
        <f t="shared" si="7"/>
        <v>CSU_Maryland Court 6 A &amp; B</v>
      </c>
      <c r="C455" t="s">
        <v>543</v>
      </c>
      <c r="D455" s="324" t="s">
        <v>20</v>
      </c>
      <c r="E455" t="s">
        <v>5121</v>
      </c>
      <c r="F455" t="s">
        <v>5122</v>
      </c>
      <c r="G455" s="324">
        <v>2800</v>
      </c>
      <c r="H455" s="542">
        <v>1985</v>
      </c>
      <c r="J455" t="s">
        <v>584</v>
      </c>
      <c r="K455" t="s">
        <v>572</v>
      </c>
      <c r="L455" s="324">
        <v>0</v>
      </c>
      <c r="M455" s="324">
        <v>0</v>
      </c>
    </row>
    <row r="456" spans="1:13" x14ac:dyDescent="0.2">
      <c r="A456" t="s">
        <v>9639</v>
      </c>
      <c r="B456" t="str">
        <f t="shared" si="7"/>
        <v>CSU_Maryland Circle 3 A &amp; B</v>
      </c>
      <c r="C456" t="s">
        <v>543</v>
      </c>
      <c r="D456" s="324" t="s">
        <v>20</v>
      </c>
      <c r="E456" t="s">
        <v>5168</v>
      </c>
      <c r="F456" t="s">
        <v>5169</v>
      </c>
      <c r="G456" s="324">
        <v>3726</v>
      </c>
      <c r="H456" s="542">
        <v>1985</v>
      </c>
      <c r="J456" t="s">
        <v>584</v>
      </c>
      <c r="K456" t="s">
        <v>572</v>
      </c>
      <c r="L456" s="324">
        <v>0</v>
      </c>
      <c r="M456" s="324">
        <v>0</v>
      </c>
    </row>
    <row r="457" spans="1:13" x14ac:dyDescent="0.2">
      <c r="A457" t="s">
        <v>9643</v>
      </c>
      <c r="B457" t="str">
        <f t="shared" si="7"/>
        <v>CSU_Maryland Court 5 A &amp; B</v>
      </c>
      <c r="C457" t="s">
        <v>543</v>
      </c>
      <c r="D457" s="324" t="s">
        <v>20</v>
      </c>
      <c r="E457" t="s">
        <v>5175</v>
      </c>
      <c r="F457" t="s">
        <v>5176</v>
      </c>
      <c r="G457" s="324">
        <v>3510</v>
      </c>
      <c r="H457" s="542">
        <v>1985</v>
      </c>
      <c r="J457" t="s">
        <v>584</v>
      </c>
      <c r="K457" t="s">
        <v>572</v>
      </c>
      <c r="L457" s="324">
        <v>0</v>
      </c>
      <c r="M457" s="324">
        <v>0</v>
      </c>
    </row>
    <row r="458" spans="1:13" x14ac:dyDescent="0.2">
      <c r="A458" t="s">
        <v>9599</v>
      </c>
      <c r="B458" t="str">
        <f t="shared" si="7"/>
        <v>CSU_Maryland Circle 3613</v>
      </c>
      <c r="C458" t="s">
        <v>543</v>
      </c>
      <c r="D458" s="324" t="s">
        <v>20</v>
      </c>
      <c r="E458" t="s">
        <v>5104</v>
      </c>
      <c r="F458" t="s">
        <v>5105</v>
      </c>
      <c r="G458" s="324">
        <v>3657</v>
      </c>
      <c r="H458" s="542">
        <v>1986</v>
      </c>
      <c r="J458" t="s">
        <v>584</v>
      </c>
      <c r="K458" t="s">
        <v>572</v>
      </c>
      <c r="L458" s="324">
        <v>0</v>
      </c>
      <c r="M458" s="324">
        <v>0</v>
      </c>
    </row>
    <row r="459" spans="1:13" x14ac:dyDescent="0.2">
      <c r="A459" t="s">
        <v>9581</v>
      </c>
      <c r="B459" t="str">
        <f t="shared" si="7"/>
        <v>CSU_Maryland Circle 3631</v>
      </c>
      <c r="C459" t="s">
        <v>543</v>
      </c>
      <c r="D459" s="324" t="s">
        <v>20</v>
      </c>
      <c r="E459" t="s">
        <v>5072</v>
      </c>
      <c r="F459" t="s">
        <v>5073</v>
      </c>
      <c r="G459" s="324">
        <v>3426</v>
      </c>
      <c r="H459" s="542">
        <v>1974</v>
      </c>
      <c r="J459" t="s">
        <v>584</v>
      </c>
      <c r="K459" t="s">
        <v>572</v>
      </c>
      <c r="L459" s="324">
        <v>0</v>
      </c>
      <c r="M459" s="324">
        <v>0</v>
      </c>
    </row>
    <row r="460" spans="1:13" x14ac:dyDescent="0.2">
      <c r="A460" t="s">
        <v>9554</v>
      </c>
      <c r="B460" t="str">
        <f t="shared" si="7"/>
        <v>CSU_Maryland Circle 3658</v>
      </c>
      <c r="C460" t="s">
        <v>543</v>
      </c>
      <c r="D460" s="324" t="s">
        <v>20</v>
      </c>
      <c r="E460" t="s">
        <v>5023</v>
      </c>
      <c r="F460" t="s">
        <v>5024</v>
      </c>
      <c r="G460" s="324">
        <v>4368</v>
      </c>
      <c r="H460" s="542">
        <v>1986</v>
      </c>
      <c r="J460" t="s">
        <v>584</v>
      </c>
      <c r="K460" t="s">
        <v>572</v>
      </c>
      <c r="L460" s="324">
        <v>0</v>
      </c>
      <c r="M460" s="324">
        <v>0</v>
      </c>
    </row>
    <row r="461" spans="1:13" x14ac:dyDescent="0.2">
      <c r="A461" t="s">
        <v>9563</v>
      </c>
      <c r="B461" t="str">
        <f t="shared" si="7"/>
        <v>CSU_Maryland Circle 3660</v>
      </c>
      <c r="C461" t="s">
        <v>543</v>
      </c>
      <c r="D461" s="324" t="s">
        <v>20</v>
      </c>
      <c r="E461" t="s">
        <v>5039</v>
      </c>
      <c r="F461" t="s">
        <v>5040</v>
      </c>
      <c r="G461" s="324">
        <v>4352</v>
      </c>
      <c r="H461" s="542">
        <v>1986</v>
      </c>
      <c r="J461" t="s">
        <v>584</v>
      </c>
      <c r="K461" t="s">
        <v>572</v>
      </c>
      <c r="L461" s="324">
        <v>0</v>
      </c>
      <c r="M461" s="324">
        <v>0</v>
      </c>
    </row>
    <row r="462" spans="1:13" x14ac:dyDescent="0.2">
      <c r="A462" t="s">
        <v>9544</v>
      </c>
      <c r="B462" t="str">
        <f t="shared" si="7"/>
        <v>CSU_Soccer Complex</v>
      </c>
      <c r="C462" t="s">
        <v>543</v>
      </c>
      <c r="D462" s="324" t="s">
        <v>20</v>
      </c>
      <c r="E462" t="s">
        <v>4730</v>
      </c>
      <c r="F462" t="s">
        <v>5009</v>
      </c>
      <c r="G462" s="324">
        <v>2583</v>
      </c>
      <c r="H462" s="542">
        <v>1994</v>
      </c>
      <c r="I462" s="542">
        <v>2006</v>
      </c>
      <c r="J462" t="s">
        <v>572</v>
      </c>
      <c r="K462" t="s">
        <v>572</v>
      </c>
      <c r="L462" s="324">
        <v>80</v>
      </c>
      <c r="M462" s="324">
        <v>80</v>
      </c>
    </row>
    <row r="463" spans="1:13" x14ac:dyDescent="0.2">
      <c r="A463" t="s">
        <v>9582</v>
      </c>
      <c r="B463" t="str">
        <f t="shared" si="7"/>
        <v>CSU_Soccer Complex Concession</v>
      </c>
      <c r="C463" t="s">
        <v>543</v>
      </c>
      <c r="D463" s="324" t="s">
        <v>20</v>
      </c>
      <c r="E463" t="s">
        <v>5074</v>
      </c>
      <c r="F463" t="s">
        <v>5075</v>
      </c>
      <c r="G463" s="324">
        <v>900</v>
      </c>
      <c r="H463" s="542">
        <v>2006</v>
      </c>
      <c r="J463" t="s">
        <v>572</v>
      </c>
      <c r="K463" t="s">
        <v>572</v>
      </c>
      <c r="L463" s="324">
        <v>50</v>
      </c>
      <c r="M463" s="324">
        <v>50</v>
      </c>
    </row>
    <row r="464" spans="1:13" x14ac:dyDescent="0.2">
      <c r="A464" t="s">
        <v>9567</v>
      </c>
      <c r="B464" t="str">
        <f t="shared" si="7"/>
        <v>CSU_Coca-Cola Space Science Center</v>
      </c>
      <c r="C464" t="s">
        <v>543</v>
      </c>
      <c r="D464" s="324" t="s">
        <v>20</v>
      </c>
      <c r="E464" t="s">
        <v>4413</v>
      </c>
      <c r="F464" t="s">
        <v>5046</v>
      </c>
      <c r="G464" s="324">
        <v>21224</v>
      </c>
      <c r="H464" s="542">
        <v>1996</v>
      </c>
      <c r="J464" t="s">
        <v>572</v>
      </c>
      <c r="K464" t="s">
        <v>572</v>
      </c>
      <c r="L464" s="324">
        <v>100</v>
      </c>
      <c r="M464" s="324">
        <v>100</v>
      </c>
    </row>
    <row r="465" spans="1:13" x14ac:dyDescent="0.2">
      <c r="A465" t="s">
        <v>9635</v>
      </c>
      <c r="B465" t="str">
        <f t="shared" si="7"/>
        <v>CSU_Clearview Hall Student Housing</v>
      </c>
      <c r="C465" t="s">
        <v>543</v>
      </c>
      <c r="D465" s="324" t="s">
        <v>20</v>
      </c>
      <c r="E465" t="s">
        <v>5161</v>
      </c>
      <c r="F465" t="s">
        <v>5162</v>
      </c>
      <c r="G465" s="324">
        <v>124035</v>
      </c>
      <c r="H465" s="542">
        <v>2016</v>
      </c>
      <c r="J465" t="s">
        <v>1075</v>
      </c>
      <c r="K465" t="s">
        <v>572</v>
      </c>
      <c r="L465" s="324">
        <v>0</v>
      </c>
      <c r="M465" s="324">
        <v>0</v>
      </c>
    </row>
    <row r="466" spans="1:13" x14ac:dyDescent="0.2">
      <c r="A466" t="s">
        <v>9640</v>
      </c>
      <c r="B466" t="str">
        <f t="shared" si="7"/>
        <v>CSU_LINDSEY MOCK PAVILION--CAMPUS</v>
      </c>
      <c r="C466" t="s">
        <v>543</v>
      </c>
      <c r="D466" s="324" t="s">
        <v>20</v>
      </c>
      <c r="E466" t="s">
        <v>5170</v>
      </c>
      <c r="F466" t="s">
        <v>5171</v>
      </c>
      <c r="G466" s="324">
        <v>5000</v>
      </c>
      <c r="H466" s="542">
        <v>2006</v>
      </c>
      <c r="J466" t="s">
        <v>572</v>
      </c>
      <c r="K466" t="s">
        <v>572</v>
      </c>
      <c r="L466" s="324">
        <v>100</v>
      </c>
      <c r="M466" s="324">
        <v>100</v>
      </c>
    </row>
    <row r="467" spans="1:13" x14ac:dyDescent="0.2">
      <c r="A467" t="s">
        <v>9556</v>
      </c>
      <c r="B467" t="str">
        <f t="shared" si="7"/>
        <v>CSU_Lumpkin, Frank G. Jr Center</v>
      </c>
      <c r="C467" t="s">
        <v>543</v>
      </c>
      <c r="D467" s="324" t="s">
        <v>20</v>
      </c>
      <c r="E467" t="s">
        <v>5027</v>
      </c>
      <c r="F467" t="s">
        <v>5028</v>
      </c>
      <c r="G467" s="324">
        <v>96400</v>
      </c>
      <c r="H467" s="542">
        <v>1999</v>
      </c>
      <c r="J467" t="s">
        <v>572</v>
      </c>
      <c r="K467" t="s">
        <v>572</v>
      </c>
      <c r="L467" s="324">
        <v>80</v>
      </c>
      <c r="M467" s="324">
        <v>80</v>
      </c>
    </row>
    <row r="468" spans="1:13" x14ac:dyDescent="0.2">
      <c r="A468" t="s">
        <v>9593</v>
      </c>
      <c r="B468" t="str">
        <f t="shared" si="7"/>
        <v>CSU_Parking Deck</v>
      </c>
      <c r="C468" t="s">
        <v>543</v>
      </c>
      <c r="D468" s="324" t="s">
        <v>20</v>
      </c>
      <c r="E468" t="s">
        <v>5093</v>
      </c>
      <c r="F468" t="s">
        <v>5094</v>
      </c>
      <c r="G468" s="324">
        <v>231960</v>
      </c>
      <c r="H468" s="542">
        <v>2007</v>
      </c>
      <c r="J468" t="s">
        <v>584</v>
      </c>
      <c r="K468" t="s">
        <v>572</v>
      </c>
      <c r="L468" s="324">
        <v>0</v>
      </c>
      <c r="M468" s="324">
        <v>0</v>
      </c>
    </row>
    <row r="469" spans="1:13" x14ac:dyDescent="0.2">
      <c r="A469" t="s">
        <v>9617</v>
      </c>
      <c r="B469" t="str">
        <f t="shared" si="7"/>
        <v>CSU_RiverCenter-Performing Arts</v>
      </c>
      <c r="C469" t="s">
        <v>543</v>
      </c>
      <c r="D469" s="324" t="s">
        <v>20</v>
      </c>
      <c r="E469" t="s">
        <v>997</v>
      </c>
      <c r="F469" t="s">
        <v>5133</v>
      </c>
      <c r="G469" s="324">
        <v>104000</v>
      </c>
      <c r="H469" s="542">
        <v>1999</v>
      </c>
      <c r="J469" t="s">
        <v>1084</v>
      </c>
      <c r="K469" t="s">
        <v>572</v>
      </c>
      <c r="L469" s="324">
        <v>100</v>
      </c>
      <c r="M469" s="324">
        <v>100</v>
      </c>
    </row>
    <row r="470" spans="1:13" x14ac:dyDescent="0.2">
      <c r="A470" t="s">
        <v>9569</v>
      </c>
      <c r="B470" t="str">
        <f t="shared" si="7"/>
        <v>CSU_RANKIN BUILDING</v>
      </c>
      <c r="C470" t="s">
        <v>543</v>
      </c>
      <c r="D470" s="324" t="s">
        <v>20</v>
      </c>
      <c r="E470" t="s">
        <v>5049</v>
      </c>
      <c r="F470" t="s">
        <v>5050</v>
      </c>
      <c r="G470" s="324">
        <v>37025</v>
      </c>
      <c r="H470" s="542">
        <v>1907</v>
      </c>
      <c r="I470" s="542">
        <v>2000</v>
      </c>
      <c r="J470" t="s">
        <v>603</v>
      </c>
      <c r="K470" t="s">
        <v>572</v>
      </c>
      <c r="L470" s="324">
        <v>100</v>
      </c>
      <c r="M470" s="324">
        <v>100</v>
      </c>
    </row>
    <row r="471" spans="1:13" x14ac:dyDescent="0.2">
      <c r="A471" t="s">
        <v>9623</v>
      </c>
      <c r="B471" t="str">
        <f t="shared" si="7"/>
        <v>CSU_RANKIN STUDENT HOUSING</v>
      </c>
      <c r="C471" t="s">
        <v>543</v>
      </c>
      <c r="D471" s="324" t="s">
        <v>20</v>
      </c>
      <c r="E471" t="s">
        <v>5142</v>
      </c>
      <c r="F471" t="s">
        <v>5143</v>
      </c>
      <c r="G471" s="324">
        <v>32945</v>
      </c>
      <c r="H471" s="542">
        <v>1907</v>
      </c>
      <c r="I471" s="542">
        <v>2000</v>
      </c>
      <c r="J471" t="s">
        <v>603</v>
      </c>
      <c r="K471" t="s">
        <v>572</v>
      </c>
      <c r="L471" s="324">
        <v>0</v>
      </c>
      <c r="M471" s="324">
        <v>0</v>
      </c>
    </row>
    <row r="472" spans="1:13" x14ac:dyDescent="0.2">
      <c r="A472" t="s">
        <v>9629</v>
      </c>
      <c r="B472" t="str">
        <f t="shared" si="7"/>
        <v>CSU_RANKIN EVENTS OFFICE, 13-10TH</v>
      </c>
      <c r="C472" t="s">
        <v>543</v>
      </c>
      <c r="D472" s="324" t="s">
        <v>20</v>
      </c>
      <c r="E472" t="s">
        <v>5149</v>
      </c>
      <c r="F472" t="s">
        <v>5150</v>
      </c>
      <c r="G472" s="324">
        <v>1129</v>
      </c>
      <c r="H472" s="542">
        <v>1920</v>
      </c>
      <c r="I472" s="542">
        <v>2001</v>
      </c>
      <c r="J472" t="s">
        <v>603</v>
      </c>
      <c r="K472" t="s">
        <v>572</v>
      </c>
      <c r="L472" s="324">
        <v>0</v>
      </c>
      <c r="M472" s="324">
        <v>0</v>
      </c>
    </row>
    <row r="473" spans="1:13" x14ac:dyDescent="0.2">
      <c r="A473" t="s">
        <v>9627</v>
      </c>
      <c r="B473" t="str">
        <f t="shared" si="7"/>
        <v>CSU_Rankin Den &amp; Dining</v>
      </c>
      <c r="C473" t="s">
        <v>543</v>
      </c>
      <c r="D473" s="324" t="s">
        <v>20</v>
      </c>
      <c r="E473" t="s">
        <v>3255</v>
      </c>
      <c r="F473" t="s">
        <v>5147</v>
      </c>
      <c r="G473" s="324">
        <v>6080</v>
      </c>
      <c r="H473" s="542">
        <v>1920</v>
      </c>
      <c r="I473" s="542">
        <v>2013</v>
      </c>
      <c r="J473" t="s">
        <v>603</v>
      </c>
      <c r="K473" t="s">
        <v>572</v>
      </c>
      <c r="L473" s="324">
        <v>0</v>
      </c>
      <c r="M473" s="324">
        <v>0</v>
      </c>
    </row>
    <row r="474" spans="1:13" x14ac:dyDescent="0.2">
      <c r="A474" t="s">
        <v>9550</v>
      </c>
      <c r="B474" t="str">
        <f t="shared" si="7"/>
        <v>CSU_The Livery</v>
      </c>
      <c r="C474" t="s">
        <v>543</v>
      </c>
      <c r="D474" s="324" t="s">
        <v>20</v>
      </c>
      <c r="E474" t="s">
        <v>4549</v>
      </c>
      <c r="F474" t="s">
        <v>5018</v>
      </c>
      <c r="G474" s="324">
        <v>8156</v>
      </c>
      <c r="H474" s="542">
        <v>1907</v>
      </c>
      <c r="J474" t="s">
        <v>603</v>
      </c>
      <c r="K474" t="s">
        <v>572</v>
      </c>
      <c r="L474" s="324">
        <v>0</v>
      </c>
      <c r="M474" s="324">
        <v>0</v>
      </c>
    </row>
    <row r="475" spans="1:13" x14ac:dyDescent="0.2">
      <c r="A475" t="s">
        <v>9579</v>
      </c>
      <c r="B475" t="str">
        <f t="shared" si="7"/>
        <v>CSU_Synovus Ctr for Commerce Tech</v>
      </c>
      <c r="C475" t="s">
        <v>543</v>
      </c>
      <c r="D475" s="324" t="s">
        <v>20</v>
      </c>
      <c r="E475" t="s">
        <v>2411</v>
      </c>
      <c r="F475" t="s">
        <v>5069</v>
      </c>
      <c r="G475" s="324">
        <v>94000</v>
      </c>
      <c r="H475" s="542">
        <v>2002</v>
      </c>
      <c r="J475" t="s">
        <v>624</v>
      </c>
      <c r="K475" t="s">
        <v>572</v>
      </c>
      <c r="L475" s="324">
        <v>100</v>
      </c>
      <c r="M475" s="324">
        <v>100</v>
      </c>
    </row>
    <row r="476" spans="1:13" x14ac:dyDescent="0.2">
      <c r="A476" t="s">
        <v>9634</v>
      </c>
      <c r="B476" t="str">
        <f t="shared" si="7"/>
        <v>CSU_BUILDING A-CRTYD 1</v>
      </c>
      <c r="C476" t="s">
        <v>543</v>
      </c>
      <c r="D476" s="324" t="s">
        <v>20</v>
      </c>
      <c r="E476" t="s">
        <v>5159</v>
      </c>
      <c r="F476" t="s">
        <v>5160</v>
      </c>
      <c r="G476" s="324">
        <v>12966</v>
      </c>
      <c r="H476" s="542">
        <v>1997</v>
      </c>
      <c r="J476" t="s">
        <v>1075</v>
      </c>
      <c r="K476" t="s">
        <v>572</v>
      </c>
      <c r="L476" s="324">
        <v>0</v>
      </c>
      <c r="M476" s="324">
        <v>0</v>
      </c>
    </row>
    <row r="477" spans="1:13" x14ac:dyDescent="0.2">
      <c r="A477" t="s">
        <v>9549</v>
      </c>
      <c r="B477" t="str">
        <f t="shared" si="7"/>
        <v>CSU_BUILDING B-CRTYD 1</v>
      </c>
      <c r="C477" t="s">
        <v>543</v>
      </c>
      <c r="D477" s="324" t="s">
        <v>20</v>
      </c>
      <c r="E477" t="s">
        <v>5016</v>
      </c>
      <c r="F477" t="s">
        <v>5017</v>
      </c>
      <c r="G477" s="324">
        <v>13125</v>
      </c>
      <c r="H477" s="542">
        <v>1997</v>
      </c>
      <c r="J477" t="s">
        <v>1075</v>
      </c>
      <c r="K477" t="s">
        <v>572</v>
      </c>
      <c r="L477" s="324">
        <v>0</v>
      </c>
      <c r="M477" s="324">
        <v>0</v>
      </c>
    </row>
    <row r="478" spans="1:13" x14ac:dyDescent="0.2">
      <c r="A478" t="s">
        <v>9645</v>
      </c>
      <c r="B478" t="str">
        <f t="shared" si="7"/>
        <v>CSU_BUILDING C-CRTYD 1</v>
      </c>
      <c r="C478" t="s">
        <v>543</v>
      </c>
      <c r="D478" s="324" t="s">
        <v>20</v>
      </c>
      <c r="E478" t="s">
        <v>5179</v>
      </c>
      <c r="F478" t="s">
        <v>5180</v>
      </c>
      <c r="G478" s="324">
        <v>13011</v>
      </c>
      <c r="H478" s="542">
        <v>1997</v>
      </c>
      <c r="J478" t="s">
        <v>1075</v>
      </c>
      <c r="K478" t="s">
        <v>572</v>
      </c>
      <c r="L478" s="324">
        <v>0</v>
      </c>
      <c r="M478" s="324">
        <v>0</v>
      </c>
    </row>
    <row r="479" spans="1:13" x14ac:dyDescent="0.2">
      <c r="A479" t="s">
        <v>9600</v>
      </c>
      <c r="B479" t="str">
        <f t="shared" si="7"/>
        <v>CSU_BUILDING D-CRTYD 1</v>
      </c>
      <c r="C479" t="s">
        <v>543</v>
      </c>
      <c r="D479" s="324" t="s">
        <v>20</v>
      </c>
      <c r="E479" t="s">
        <v>5106</v>
      </c>
      <c r="F479" t="s">
        <v>5107</v>
      </c>
      <c r="G479" s="324">
        <v>12732</v>
      </c>
      <c r="H479" s="542">
        <v>1997</v>
      </c>
      <c r="J479" t="s">
        <v>1075</v>
      </c>
      <c r="K479" t="s">
        <v>572</v>
      </c>
      <c r="L479" s="324">
        <v>0</v>
      </c>
      <c r="M479" s="324">
        <v>0</v>
      </c>
    </row>
    <row r="480" spans="1:13" x14ac:dyDescent="0.2">
      <c r="A480" t="s">
        <v>9576</v>
      </c>
      <c r="B480" t="str">
        <f t="shared" si="7"/>
        <v>CSU_BUILDING E-CRTYD 1</v>
      </c>
      <c r="C480" t="s">
        <v>543</v>
      </c>
      <c r="D480" s="324" t="s">
        <v>20</v>
      </c>
      <c r="E480" t="s">
        <v>5063</v>
      </c>
      <c r="F480" t="s">
        <v>5064</v>
      </c>
      <c r="G480" s="324">
        <v>12732</v>
      </c>
      <c r="H480" s="542">
        <v>1997</v>
      </c>
      <c r="J480" t="s">
        <v>1075</v>
      </c>
      <c r="K480" t="s">
        <v>572</v>
      </c>
      <c r="L480" s="324">
        <v>0</v>
      </c>
      <c r="M480" s="324">
        <v>0</v>
      </c>
    </row>
    <row r="481" spans="1:13" x14ac:dyDescent="0.2">
      <c r="A481" t="s">
        <v>9570</v>
      </c>
      <c r="B481" t="str">
        <f t="shared" si="7"/>
        <v>CSU_Resident Life  - Dorm CRTYD 1</v>
      </c>
      <c r="C481" t="s">
        <v>543</v>
      </c>
      <c r="D481" s="324" t="s">
        <v>20</v>
      </c>
      <c r="E481" t="s">
        <v>5051</v>
      </c>
      <c r="F481" t="s">
        <v>5052</v>
      </c>
      <c r="G481" s="324">
        <v>10140</v>
      </c>
      <c r="H481" s="542">
        <v>1970</v>
      </c>
      <c r="I481" s="542">
        <v>1989</v>
      </c>
      <c r="J481" t="s">
        <v>1075</v>
      </c>
      <c r="K481" t="s">
        <v>572</v>
      </c>
      <c r="L481" s="324">
        <v>0</v>
      </c>
      <c r="M481" s="324">
        <v>0</v>
      </c>
    </row>
    <row r="482" spans="1:13" x14ac:dyDescent="0.2">
      <c r="A482" t="s">
        <v>9590</v>
      </c>
      <c r="B482" t="str">
        <f t="shared" si="7"/>
        <v>CSU_RESIDENT LIFE BLDG-COURTYD I</v>
      </c>
      <c r="C482" t="s">
        <v>543</v>
      </c>
      <c r="D482" s="324" t="s">
        <v>20</v>
      </c>
      <c r="E482" t="s">
        <v>5088</v>
      </c>
      <c r="F482" t="s">
        <v>5089</v>
      </c>
      <c r="G482" s="324">
        <v>1154</v>
      </c>
      <c r="H482" s="542">
        <v>1997</v>
      </c>
      <c r="J482" t="s">
        <v>1075</v>
      </c>
      <c r="K482" t="s">
        <v>572</v>
      </c>
      <c r="L482" s="324">
        <v>0</v>
      </c>
      <c r="M482" s="324">
        <v>0</v>
      </c>
    </row>
    <row r="483" spans="1:13" x14ac:dyDescent="0.2">
      <c r="A483" t="s">
        <v>9591</v>
      </c>
      <c r="B483" t="str">
        <f t="shared" si="7"/>
        <v>CSU_BUILDING S-CRTYD 1N</v>
      </c>
      <c r="C483" t="s">
        <v>543</v>
      </c>
      <c r="D483" s="324" t="s">
        <v>20</v>
      </c>
      <c r="E483" t="s">
        <v>5090</v>
      </c>
      <c r="F483" t="s">
        <v>5091</v>
      </c>
      <c r="G483" s="324">
        <v>19548</v>
      </c>
      <c r="H483" s="542">
        <v>2004</v>
      </c>
      <c r="J483" t="s">
        <v>1075</v>
      </c>
      <c r="K483" t="s">
        <v>572</v>
      </c>
      <c r="L483" s="324">
        <v>0</v>
      </c>
      <c r="M483" s="324">
        <v>0</v>
      </c>
    </row>
    <row r="484" spans="1:13" x14ac:dyDescent="0.2">
      <c r="A484" t="s">
        <v>9601</v>
      </c>
      <c r="B484" t="str">
        <f t="shared" si="7"/>
        <v>CSU_BUILDING T-CRTYD 1N</v>
      </c>
      <c r="C484" t="s">
        <v>543</v>
      </c>
      <c r="D484" s="324" t="s">
        <v>20</v>
      </c>
      <c r="E484" t="s">
        <v>5108</v>
      </c>
      <c r="F484" t="s">
        <v>5109</v>
      </c>
      <c r="G484" s="324">
        <v>19548</v>
      </c>
      <c r="H484" s="542">
        <v>2004</v>
      </c>
      <c r="J484" t="s">
        <v>1075</v>
      </c>
      <c r="K484" t="s">
        <v>572</v>
      </c>
      <c r="L484" s="324">
        <v>0</v>
      </c>
      <c r="M484" s="324">
        <v>0</v>
      </c>
    </row>
    <row r="485" spans="1:13" x14ac:dyDescent="0.2">
      <c r="A485" t="s">
        <v>9597</v>
      </c>
      <c r="B485" t="str">
        <f t="shared" si="7"/>
        <v>CSU_BUILDING U-CRTYD 1N</v>
      </c>
      <c r="C485" t="s">
        <v>543</v>
      </c>
      <c r="D485" s="324" t="s">
        <v>20</v>
      </c>
      <c r="E485" t="s">
        <v>5100</v>
      </c>
      <c r="F485" t="s">
        <v>5101</v>
      </c>
      <c r="G485" s="324">
        <v>19548</v>
      </c>
      <c r="H485" s="542">
        <v>2004</v>
      </c>
      <c r="J485" t="s">
        <v>1075</v>
      </c>
      <c r="K485" t="s">
        <v>572</v>
      </c>
      <c r="L485" s="324">
        <v>0</v>
      </c>
      <c r="M485" s="324">
        <v>0</v>
      </c>
    </row>
    <row r="486" spans="1:13" x14ac:dyDescent="0.2">
      <c r="A486" t="s">
        <v>9545</v>
      </c>
      <c r="B486" t="str">
        <f t="shared" si="7"/>
        <v>CSU_BUILDING V-CRTYD 1N</v>
      </c>
      <c r="C486" t="s">
        <v>543</v>
      </c>
      <c r="D486" s="324" t="s">
        <v>20</v>
      </c>
      <c r="E486" t="s">
        <v>5010</v>
      </c>
      <c r="F486" t="s">
        <v>5011</v>
      </c>
      <c r="G486" s="324">
        <v>19548</v>
      </c>
      <c r="H486" s="542">
        <v>2004</v>
      </c>
      <c r="J486" t="s">
        <v>1075</v>
      </c>
      <c r="K486" t="s">
        <v>572</v>
      </c>
      <c r="L486" s="324">
        <v>0</v>
      </c>
      <c r="M486" s="324">
        <v>0</v>
      </c>
    </row>
    <row r="487" spans="1:13" x14ac:dyDescent="0.2">
      <c r="A487" t="s">
        <v>9551</v>
      </c>
      <c r="B487" t="str">
        <f t="shared" si="7"/>
        <v>CSU_CUNNINGHAM CONFERENCE CTR</v>
      </c>
      <c r="C487" t="s">
        <v>543</v>
      </c>
      <c r="D487" s="324" t="s">
        <v>20</v>
      </c>
      <c r="E487" t="s">
        <v>5019</v>
      </c>
      <c r="F487" t="s">
        <v>5020</v>
      </c>
      <c r="G487" s="324">
        <v>68000</v>
      </c>
      <c r="H487" s="542">
        <v>2003</v>
      </c>
      <c r="J487" t="s">
        <v>584</v>
      </c>
      <c r="K487" t="s">
        <v>572</v>
      </c>
      <c r="L487" s="324">
        <v>100</v>
      </c>
      <c r="M487" s="324">
        <v>100</v>
      </c>
    </row>
    <row r="488" spans="1:13" x14ac:dyDescent="0.2">
      <c r="A488" t="s">
        <v>9609</v>
      </c>
      <c r="B488" t="str">
        <f t="shared" si="7"/>
        <v>CSU_Command College (Univ. Ave.)</v>
      </c>
      <c r="C488" t="s">
        <v>543</v>
      </c>
      <c r="D488" s="324" t="s">
        <v>20</v>
      </c>
      <c r="E488" t="s">
        <v>943</v>
      </c>
      <c r="F488" t="s">
        <v>5123</v>
      </c>
      <c r="G488" s="324">
        <v>5452</v>
      </c>
      <c r="H488" s="542">
        <v>1984</v>
      </c>
      <c r="I488" s="542">
        <v>2005</v>
      </c>
      <c r="J488" t="s">
        <v>603</v>
      </c>
      <c r="K488" t="s">
        <v>572</v>
      </c>
      <c r="L488" s="324">
        <v>100</v>
      </c>
      <c r="M488" s="324">
        <v>100</v>
      </c>
    </row>
    <row r="489" spans="1:13" x14ac:dyDescent="0.2">
      <c r="A489" t="s">
        <v>9636</v>
      </c>
      <c r="B489" t="str">
        <f t="shared" si="7"/>
        <v>CSU_International House</v>
      </c>
      <c r="C489" t="s">
        <v>543</v>
      </c>
      <c r="D489" s="324" t="s">
        <v>20</v>
      </c>
      <c r="E489" t="s">
        <v>635</v>
      </c>
      <c r="F489" t="s">
        <v>5163</v>
      </c>
      <c r="G489" s="324">
        <v>5767</v>
      </c>
      <c r="H489" s="542">
        <v>1965</v>
      </c>
      <c r="J489" t="s">
        <v>572</v>
      </c>
      <c r="K489" t="s">
        <v>572</v>
      </c>
      <c r="L489" s="324">
        <v>100</v>
      </c>
      <c r="M489" s="324">
        <v>100</v>
      </c>
    </row>
    <row r="490" spans="1:13" x14ac:dyDescent="0.2">
      <c r="A490" t="s">
        <v>9546</v>
      </c>
      <c r="B490" t="str">
        <f t="shared" si="7"/>
        <v>CSU_Schuster Student Success Cntr</v>
      </c>
      <c r="C490" t="s">
        <v>543</v>
      </c>
      <c r="D490" s="324" t="s">
        <v>20</v>
      </c>
      <c r="E490" t="s">
        <v>631</v>
      </c>
      <c r="F490" t="s">
        <v>5012</v>
      </c>
      <c r="G490" s="324">
        <v>38000</v>
      </c>
      <c r="H490" s="542">
        <v>2005</v>
      </c>
      <c r="J490" t="s">
        <v>624</v>
      </c>
      <c r="K490" t="s">
        <v>572</v>
      </c>
      <c r="L490" s="324">
        <v>100</v>
      </c>
      <c r="M490" s="324">
        <v>100</v>
      </c>
    </row>
    <row r="491" spans="1:13" x14ac:dyDescent="0.2">
      <c r="A491" t="s">
        <v>9560</v>
      </c>
      <c r="B491" t="str">
        <f t="shared" si="7"/>
        <v>CSU_Intermural Field Storage Build</v>
      </c>
      <c r="C491" t="s">
        <v>543</v>
      </c>
      <c r="D491" s="324" t="s">
        <v>20</v>
      </c>
      <c r="E491" t="s">
        <v>5035</v>
      </c>
      <c r="F491" t="s">
        <v>5036</v>
      </c>
      <c r="G491" s="324">
        <v>352</v>
      </c>
      <c r="H491" s="542">
        <v>2005</v>
      </c>
      <c r="J491" t="s">
        <v>572</v>
      </c>
      <c r="K491" t="s">
        <v>572</v>
      </c>
      <c r="L491" s="324">
        <v>100</v>
      </c>
      <c r="M491" s="324">
        <v>100</v>
      </c>
    </row>
    <row r="492" spans="1:13" x14ac:dyDescent="0.2">
      <c r="A492" t="s">
        <v>9543</v>
      </c>
      <c r="B492" t="str">
        <f t="shared" si="7"/>
        <v>CSU_Student Recreation Center</v>
      </c>
      <c r="C492" t="s">
        <v>543</v>
      </c>
      <c r="D492" s="324" t="s">
        <v>20</v>
      </c>
      <c r="E492" t="s">
        <v>5007</v>
      </c>
      <c r="F492" t="s">
        <v>5008</v>
      </c>
      <c r="G492" s="324">
        <v>103443</v>
      </c>
      <c r="H492" s="542">
        <v>2009</v>
      </c>
      <c r="J492" t="s">
        <v>1725</v>
      </c>
      <c r="K492" t="s">
        <v>572</v>
      </c>
      <c r="L492" s="324">
        <v>20</v>
      </c>
      <c r="M492" s="324">
        <v>20</v>
      </c>
    </row>
    <row r="493" spans="1:13" x14ac:dyDescent="0.2">
      <c r="A493" t="s">
        <v>9574</v>
      </c>
      <c r="B493" t="str">
        <f t="shared" si="7"/>
        <v>CSU_Corn Center, RiverPark Campus</v>
      </c>
      <c r="C493" t="s">
        <v>543</v>
      </c>
      <c r="D493" s="324" t="s">
        <v>20</v>
      </c>
      <c r="E493" t="s">
        <v>5059</v>
      </c>
      <c r="F493" t="s">
        <v>5060</v>
      </c>
      <c r="G493" s="324">
        <v>74365</v>
      </c>
      <c r="H493" s="542">
        <v>2006</v>
      </c>
      <c r="J493" t="s">
        <v>572</v>
      </c>
      <c r="K493" t="s">
        <v>572</v>
      </c>
      <c r="L493" s="324">
        <v>100</v>
      </c>
      <c r="M493" s="324">
        <v>100</v>
      </c>
    </row>
    <row r="494" spans="1:13" x14ac:dyDescent="0.2">
      <c r="A494" t="s">
        <v>9564</v>
      </c>
      <c r="B494" t="str">
        <f t="shared" si="7"/>
        <v>CSU_University Theatre, RiverPark</v>
      </c>
      <c r="C494" t="s">
        <v>543</v>
      </c>
      <c r="D494" s="324" t="s">
        <v>20</v>
      </c>
      <c r="E494" t="s">
        <v>5041</v>
      </c>
      <c r="F494" t="s">
        <v>5042</v>
      </c>
      <c r="G494" s="324">
        <v>60569</v>
      </c>
      <c r="H494" s="542">
        <v>2006</v>
      </c>
      <c r="J494" t="s">
        <v>584</v>
      </c>
      <c r="K494" t="s">
        <v>572</v>
      </c>
      <c r="L494" s="324">
        <v>100</v>
      </c>
      <c r="M494" s="324">
        <v>100</v>
      </c>
    </row>
    <row r="495" spans="1:13" x14ac:dyDescent="0.2">
      <c r="A495" t="s">
        <v>9557</v>
      </c>
      <c r="B495" t="str">
        <f t="shared" si="7"/>
        <v>CSU_Front Ave 933, Seaboard Depot</v>
      </c>
      <c r="C495" t="s">
        <v>543</v>
      </c>
      <c r="D495" s="324" t="s">
        <v>20</v>
      </c>
      <c r="E495" t="s">
        <v>5029</v>
      </c>
      <c r="F495" t="s">
        <v>5030</v>
      </c>
      <c r="G495" s="324">
        <v>16330</v>
      </c>
      <c r="H495" s="542">
        <v>1986</v>
      </c>
      <c r="J495" t="s">
        <v>572</v>
      </c>
      <c r="K495" t="s">
        <v>572</v>
      </c>
      <c r="L495" s="324">
        <v>100</v>
      </c>
      <c r="M495" s="324">
        <v>100</v>
      </c>
    </row>
    <row r="496" spans="1:13" x14ac:dyDescent="0.2">
      <c r="A496" t="s">
        <v>9646</v>
      </c>
      <c r="B496" t="str">
        <f t="shared" si="7"/>
        <v>CSU_Carpenters Building, RiverPark</v>
      </c>
      <c r="C496" t="s">
        <v>543</v>
      </c>
      <c r="D496" s="324" t="s">
        <v>20</v>
      </c>
      <c r="E496" t="s">
        <v>5181</v>
      </c>
      <c r="F496" t="s">
        <v>5182</v>
      </c>
      <c r="G496" s="324">
        <v>15944</v>
      </c>
      <c r="H496" s="542">
        <v>1940</v>
      </c>
      <c r="I496" s="542">
        <v>2006</v>
      </c>
      <c r="J496" t="s">
        <v>603</v>
      </c>
      <c r="K496" t="s">
        <v>572</v>
      </c>
      <c r="L496" s="324">
        <v>100</v>
      </c>
      <c r="M496" s="324">
        <v>100</v>
      </c>
    </row>
    <row r="497" spans="1:13" x14ac:dyDescent="0.2">
      <c r="A497" t="s">
        <v>9618</v>
      </c>
      <c r="B497" t="str">
        <f t="shared" si="7"/>
        <v>CSU_One Arsenal Place, RiverPark</v>
      </c>
      <c r="C497" t="s">
        <v>543</v>
      </c>
      <c r="D497" s="324" t="s">
        <v>20</v>
      </c>
      <c r="E497" t="s">
        <v>5134</v>
      </c>
      <c r="F497" t="s">
        <v>5135</v>
      </c>
      <c r="G497" s="324">
        <v>70987</v>
      </c>
      <c r="H497" s="542">
        <v>1850</v>
      </c>
      <c r="I497" s="542">
        <v>2006</v>
      </c>
      <c r="J497" t="s">
        <v>603</v>
      </c>
      <c r="K497" t="s">
        <v>572</v>
      </c>
      <c r="L497" s="324">
        <v>77</v>
      </c>
      <c r="M497" s="324">
        <v>77</v>
      </c>
    </row>
    <row r="498" spans="1:13" x14ac:dyDescent="0.2">
      <c r="A498" t="s">
        <v>9613</v>
      </c>
      <c r="B498" t="str">
        <f t="shared" si="7"/>
        <v>CSU_Broadway 1011</v>
      </c>
      <c r="C498" t="s">
        <v>543</v>
      </c>
      <c r="D498" s="324" t="s">
        <v>20</v>
      </c>
      <c r="E498" t="s">
        <v>5128</v>
      </c>
      <c r="F498" t="s">
        <v>5129</v>
      </c>
      <c r="G498" s="324">
        <v>4000</v>
      </c>
      <c r="H498" s="542">
        <v>1920</v>
      </c>
      <c r="I498" s="542">
        <v>2006</v>
      </c>
      <c r="J498" t="s">
        <v>603</v>
      </c>
      <c r="K498" t="s">
        <v>572</v>
      </c>
      <c r="L498" s="324">
        <v>100</v>
      </c>
      <c r="M498" s="324">
        <v>100</v>
      </c>
    </row>
    <row r="499" spans="1:13" x14ac:dyDescent="0.2">
      <c r="A499" t="s">
        <v>9598</v>
      </c>
      <c r="B499" t="str">
        <f t="shared" si="7"/>
        <v>CSU_Broadway1013</v>
      </c>
      <c r="C499" t="s">
        <v>543</v>
      </c>
      <c r="D499" s="324" t="s">
        <v>20</v>
      </c>
      <c r="E499" t="s">
        <v>5102</v>
      </c>
      <c r="F499" t="s">
        <v>5103</v>
      </c>
      <c r="G499" s="324">
        <v>3000</v>
      </c>
      <c r="H499" s="542">
        <v>1920</v>
      </c>
      <c r="I499" s="542">
        <v>2006</v>
      </c>
      <c r="J499" t="s">
        <v>603</v>
      </c>
      <c r="K499" t="s">
        <v>572</v>
      </c>
      <c r="L499" s="324">
        <v>100</v>
      </c>
      <c r="M499" s="324">
        <v>100</v>
      </c>
    </row>
    <row r="500" spans="1:13" x14ac:dyDescent="0.2">
      <c r="A500" t="s">
        <v>9619</v>
      </c>
      <c r="B500" t="str">
        <f t="shared" si="7"/>
        <v>CSU_25th West 10th St</v>
      </c>
      <c r="C500" t="s">
        <v>543</v>
      </c>
      <c r="D500" s="324" t="s">
        <v>20</v>
      </c>
      <c r="E500" t="s">
        <v>5136</v>
      </c>
      <c r="F500" t="s">
        <v>5137</v>
      </c>
      <c r="G500" s="324">
        <v>2339</v>
      </c>
      <c r="H500" s="542">
        <v>1920</v>
      </c>
      <c r="I500" s="542">
        <v>2006</v>
      </c>
      <c r="J500" t="s">
        <v>603</v>
      </c>
      <c r="K500" t="s">
        <v>572</v>
      </c>
      <c r="L500" s="324">
        <v>100</v>
      </c>
      <c r="M500" s="324">
        <v>100</v>
      </c>
    </row>
    <row r="501" spans="1:13" x14ac:dyDescent="0.2">
      <c r="A501" t="s">
        <v>9625</v>
      </c>
      <c r="B501" t="str">
        <f t="shared" si="7"/>
        <v>CSU_Broadway 1006</v>
      </c>
      <c r="C501" t="s">
        <v>543</v>
      </c>
      <c r="D501" s="324" t="s">
        <v>20</v>
      </c>
      <c r="E501" t="s">
        <v>685</v>
      </c>
      <c r="F501" t="s">
        <v>5145</v>
      </c>
      <c r="G501" s="324">
        <v>2296</v>
      </c>
      <c r="H501" s="542">
        <v>1907</v>
      </c>
      <c r="I501" s="542">
        <v>2001</v>
      </c>
      <c r="J501" t="s">
        <v>603</v>
      </c>
      <c r="K501" t="s">
        <v>572</v>
      </c>
      <c r="L501" s="324">
        <v>0</v>
      </c>
      <c r="M501" s="324">
        <v>0</v>
      </c>
    </row>
    <row r="502" spans="1:13" x14ac:dyDescent="0.2">
      <c r="A502" t="s">
        <v>9584</v>
      </c>
      <c r="B502" t="str">
        <f t="shared" si="7"/>
        <v>CSU_Broadway 1008</v>
      </c>
      <c r="C502" t="s">
        <v>543</v>
      </c>
      <c r="D502" s="324" t="s">
        <v>20</v>
      </c>
      <c r="E502" t="s">
        <v>5077</v>
      </c>
      <c r="F502" t="s">
        <v>5078</v>
      </c>
      <c r="G502" s="324">
        <v>2630</v>
      </c>
      <c r="H502" s="542">
        <v>1907</v>
      </c>
      <c r="I502" s="542">
        <v>2001</v>
      </c>
      <c r="J502" t="s">
        <v>603</v>
      </c>
      <c r="K502" t="s">
        <v>572</v>
      </c>
      <c r="L502" s="324">
        <v>0</v>
      </c>
      <c r="M502" s="324">
        <v>0</v>
      </c>
    </row>
    <row r="503" spans="1:13" x14ac:dyDescent="0.2">
      <c r="A503" t="s">
        <v>9532</v>
      </c>
      <c r="B503" t="str">
        <f t="shared" si="7"/>
        <v>CSU_Broadway 1019, Unit 5</v>
      </c>
      <c r="C503" t="s">
        <v>543</v>
      </c>
      <c r="D503" s="324" t="s">
        <v>20</v>
      </c>
      <c r="E503" t="s">
        <v>4990</v>
      </c>
      <c r="F503" t="s">
        <v>4991</v>
      </c>
      <c r="G503" s="324">
        <v>2110</v>
      </c>
      <c r="H503" s="542">
        <v>2006</v>
      </c>
      <c r="J503" t="s">
        <v>603</v>
      </c>
      <c r="K503" t="s">
        <v>572</v>
      </c>
      <c r="L503" s="324">
        <v>100</v>
      </c>
      <c r="M503" s="324">
        <v>100</v>
      </c>
    </row>
    <row r="504" spans="1:13" x14ac:dyDescent="0.2">
      <c r="A504" t="s">
        <v>9547</v>
      </c>
      <c r="B504" t="str">
        <f t="shared" si="7"/>
        <v>CSU_Broadway 1019, Unit 4</v>
      </c>
      <c r="C504" t="s">
        <v>543</v>
      </c>
      <c r="D504" s="324" t="s">
        <v>20</v>
      </c>
      <c r="E504" t="s">
        <v>5013</v>
      </c>
      <c r="F504" t="s">
        <v>5014</v>
      </c>
      <c r="G504" s="324">
        <v>1420</v>
      </c>
      <c r="H504" s="542">
        <v>2006</v>
      </c>
      <c r="J504" t="s">
        <v>603</v>
      </c>
      <c r="K504" t="s">
        <v>572</v>
      </c>
      <c r="L504" s="324">
        <v>100</v>
      </c>
      <c r="M504" s="324">
        <v>100</v>
      </c>
    </row>
    <row r="505" spans="1:13" x14ac:dyDescent="0.2">
      <c r="A505" t="s">
        <v>9552</v>
      </c>
      <c r="B505" t="str">
        <f t="shared" si="7"/>
        <v>CSU_Broadway 1002</v>
      </c>
      <c r="C505" t="s">
        <v>543</v>
      </c>
      <c r="D505" s="324" t="s">
        <v>20</v>
      </c>
      <c r="E505" t="s">
        <v>841</v>
      </c>
      <c r="F505" t="s">
        <v>5021</v>
      </c>
      <c r="G505" s="324">
        <v>1853</v>
      </c>
      <c r="H505" s="542">
        <v>1907</v>
      </c>
      <c r="I505" s="542">
        <v>2019</v>
      </c>
      <c r="J505" t="s">
        <v>603</v>
      </c>
      <c r="K505" t="s">
        <v>572</v>
      </c>
      <c r="L505" s="324">
        <v>100</v>
      </c>
      <c r="M505" s="324">
        <v>100</v>
      </c>
    </row>
    <row r="506" spans="1:13" x14ac:dyDescent="0.2">
      <c r="A506" t="s">
        <v>9602</v>
      </c>
      <c r="B506" t="str">
        <f t="shared" si="7"/>
        <v>CSU_Columbus Hall 1019</v>
      </c>
      <c r="C506" t="s">
        <v>543</v>
      </c>
      <c r="D506" s="324" t="s">
        <v>20</v>
      </c>
      <c r="E506" t="s">
        <v>1055</v>
      </c>
      <c r="F506" t="s">
        <v>5110</v>
      </c>
      <c r="G506" s="324">
        <v>46887</v>
      </c>
      <c r="H506" s="542">
        <v>2006</v>
      </c>
      <c r="J506" t="s">
        <v>603</v>
      </c>
      <c r="K506" t="s">
        <v>572</v>
      </c>
      <c r="L506" s="324">
        <v>0</v>
      </c>
      <c r="M506" s="324">
        <v>0</v>
      </c>
    </row>
    <row r="507" spans="1:13" x14ac:dyDescent="0.2">
      <c r="A507" t="s">
        <v>9575</v>
      </c>
      <c r="B507" t="str">
        <f t="shared" si="7"/>
        <v>CSU_Broadway Crossing 25W10 (LOFT)</v>
      </c>
      <c r="C507" t="s">
        <v>543</v>
      </c>
      <c r="D507" s="324" t="s">
        <v>20</v>
      </c>
      <c r="E507" t="s">
        <v>5061</v>
      </c>
      <c r="F507" t="s">
        <v>5062</v>
      </c>
      <c r="G507" s="324">
        <v>57929</v>
      </c>
      <c r="H507" s="542">
        <v>2006</v>
      </c>
      <c r="J507" t="s">
        <v>603</v>
      </c>
      <c r="K507" t="s">
        <v>572</v>
      </c>
      <c r="L507" s="324">
        <v>0</v>
      </c>
      <c r="M507" s="324">
        <v>0</v>
      </c>
    </row>
    <row r="508" spans="1:13" x14ac:dyDescent="0.2">
      <c r="A508" t="s">
        <v>9603</v>
      </c>
      <c r="B508" t="str">
        <f t="shared" si="7"/>
        <v>CSU_GIGLIO BLDG STUDENT HOUSING</v>
      </c>
      <c r="C508" t="s">
        <v>543</v>
      </c>
      <c r="D508" s="324" t="s">
        <v>20</v>
      </c>
      <c r="E508" t="s">
        <v>5111</v>
      </c>
      <c r="F508" t="s">
        <v>5112</v>
      </c>
      <c r="G508" s="324">
        <v>5229</v>
      </c>
      <c r="H508" s="542">
        <v>1940</v>
      </c>
      <c r="I508" s="542">
        <v>2000</v>
      </c>
      <c r="J508" t="s">
        <v>603</v>
      </c>
      <c r="K508" t="s">
        <v>572</v>
      </c>
      <c r="L508" s="324">
        <v>0</v>
      </c>
      <c r="M508" s="324">
        <v>0</v>
      </c>
    </row>
    <row r="509" spans="1:13" x14ac:dyDescent="0.2">
      <c r="A509" t="s">
        <v>9534</v>
      </c>
      <c r="B509" t="str">
        <f t="shared" si="7"/>
        <v>CSU_Visiting Faculty Apartments RP</v>
      </c>
      <c r="C509" t="s">
        <v>543</v>
      </c>
      <c r="D509" s="324" t="s">
        <v>20</v>
      </c>
      <c r="E509" t="s">
        <v>4993</v>
      </c>
      <c r="F509" t="s">
        <v>4994</v>
      </c>
      <c r="G509" s="324">
        <v>2747</v>
      </c>
      <c r="H509" s="542">
        <v>2006</v>
      </c>
      <c r="J509" t="s">
        <v>603</v>
      </c>
      <c r="K509" t="s">
        <v>572</v>
      </c>
      <c r="L509" s="324">
        <v>0</v>
      </c>
      <c r="M509" s="324">
        <v>0</v>
      </c>
    </row>
    <row r="510" spans="1:13" x14ac:dyDescent="0.2">
      <c r="A510" t="s">
        <v>9647</v>
      </c>
      <c r="B510" t="str">
        <f t="shared" si="7"/>
        <v>CSU_RiverPark C-Store</v>
      </c>
      <c r="C510" t="s">
        <v>543</v>
      </c>
      <c r="D510" s="324" t="s">
        <v>20</v>
      </c>
      <c r="E510" t="s">
        <v>1011</v>
      </c>
      <c r="F510" t="s">
        <v>5183</v>
      </c>
      <c r="G510" s="324">
        <v>1818</v>
      </c>
      <c r="H510" s="542">
        <v>2014</v>
      </c>
      <c r="J510" t="s">
        <v>603</v>
      </c>
      <c r="K510" t="s">
        <v>572</v>
      </c>
      <c r="L510" s="324">
        <v>0</v>
      </c>
      <c r="M510" s="324">
        <v>0</v>
      </c>
    </row>
    <row r="511" spans="1:13" x14ac:dyDescent="0.2">
      <c r="A511" t="s">
        <v>9536</v>
      </c>
      <c r="B511" t="str">
        <f t="shared" si="7"/>
        <v>CSU_Front Ave 900, Sol Loeb</v>
      </c>
      <c r="C511" t="s">
        <v>543</v>
      </c>
      <c r="D511" s="324" t="s">
        <v>20</v>
      </c>
      <c r="E511" t="s">
        <v>4997</v>
      </c>
      <c r="F511" t="s">
        <v>4998</v>
      </c>
      <c r="G511" s="324">
        <v>6223</v>
      </c>
      <c r="H511" s="542">
        <v>1893</v>
      </c>
      <c r="I511" s="542">
        <v>2010</v>
      </c>
      <c r="J511" t="s">
        <v>603</v>
      </c>
      <c r="K511" t="s">
        <v>572</v>
      </c>
      <c r="L511" s="324">
        <v>100</v>
      </c>
      <c r="M511" s="324">
        <v>100</v>
      </c>
    </row>
    <row r="512" spans="1:13" x14ac:dyDescent="0.2">
      <c r="A512" t="s">
        <v>9558</v>
      </c>
      <c r="B512" t="str">
        <f t="shared" si="7"/>
        <v>CSU_Frank Brown Hall</v>
      </c>
      <c r="C512" t="s">
        <v>543</v>
      </c>
      <c r="D512" s="324" t="s">
        <v>20</v>
      </c>
      <c r="E512" t="s">
        <v>5031</v>
      </c>
      <c r="F512" t="s">
        <v>5032</v>
      </c>
      <c r="G512" s="324">
        <v>109370</v>
      </c>
      <c r="H512" s="542">
        <v>2015</v>
      </c>
      <c r="J512" t="s">
        <v>603</v>
      </c>
      <c r="K512" t="s">
        <v>572</v>
      </c>
      <c r="L512" s="324">
        <v>100</v>
      </c>
      <c r="M512" s="324">
        <v>100</v>
      </c>
    </row>
    <row r="513" spans="1:13" x14ac:dyDescent="0.2">
      <c r="A513" t="s">
        <v>9585</v>
      </c>
      <c r="B513" t="str">
        <f t="shared" si="7"/>
        <v>CSU_3001 Macon Road</v>
      </c>
      <c r="C513" t="s">
        <v>543</v>
      </c>
      <c r="D513" s="324" t="s">
        <v>20</v>
      </c>
      <c r="E513" t="s">
        <v>5079</v>
      </c>
      <c r="F513" t="s">
        <v>5080</v>
      </c>
      <c r="G513" s="324">
        <v>14275</v>
      </c>
      <c r="H513" s="542">
        <v>1956</v>
      </c>
      <c r="I513" s="542">
        <v>2012</v>
      </c>
      <c r="J513" t="s">
        <v>572</v>
      </c>
      <c r="K513" t="s">
        <v>572</v>
      </c>
      <c r="L513" s="324">
        <v>0</v>
      </c>
      <c r="M513" s="324">
        <v>0</v>
      </c>
    </row>
    <row r="514" spans="1:13" x14ac:dyDescent="0.2">
      <c r="A514" t="s">
        <v>9555</v>
      </c>
      <c r="B514" t="str">
        <f t="shared" ref="B514:B577" si="8">CONCATENATE(D514,"_",F514)</f>
        <v>CSU_Golf Studio</v>
      </c>
      <c r="C514" t="s">
        <v>543</v>
      </c>
      <c r="D514" s="324" t="s">
        <v>20</v>
      </c>
      <c r="E514" t="s">
        <v>5025</v>
      </c>
      <c r="F514" t="s">
        <v>5026</v>
      </c>
      <c r="G514" s="324">
        <v>2090</v>
      </c>
      <c r="H514" s="542">
        <v>1995</v>
      </c>
      <c r="J514" t="s">
        <v>603</v>
      </c>
      <c r="K514" t="s">
        <v>572</v>
      </c>
      <c r="L514" s="324">
        <v>50</v>
      </c>
      <c r="M514" s="324">
        <v>50</v>
      </c>
    </row>
    <row r="515" spans="1:13" x14ac:dyDescent="0.2">
      <c r="A515" t="s">
        <v>9586</v>
      </c>
      <c r="B515" t="str">
        <f t="shared" si="8"/>
        <v>CSU_Golf Equipment Storage Bld</v>
      </c>
      <c r="C515" t="s">
        <v>543</v>
      </c>
      <c r="D515" s="324" t="s">
        <v>20</v>
      </c>
      <c r="E515" t="s">
        <v>5081</v>
      </c>
      <c r="F515" t="s">
        <v>5082</v>
      </c>
      <c r="G515" s="324">
        <v>1000</v>
      </c>
      <c r="H515" s="542">
        <v>2014</v>
      </c>
      <c r="J515" t="s">
        <v>603</v>
      </c>
      <c r="K515" t="s">
        <v>572</v>
      </c>
      <c r="L515" s="324">
        <v>100</v>
      </c>
      <c r="M515" s="324">
        <v>100</v>
      </c>
    </row>
    <row r="516" spans="1:13" x14ac:dyDescent="0.2">
      <c r="A516" t="s">
        <v>9571</v>
      </c>
      <c r="B516" t="str">
        <f t="shared" si="8"/>
        <v>CSU_Golf Instruction Building</v>
      </c>
      <c r="C516" t="s">
        <v>543</v>
      </c>
      <c r="D516" s="324" t="s">
        <v>20</v>
      </c>
      <c r="E516" t="s">
        <v>5053</v>
      </c>
      <c r="F516" t="s">
        <v>5054</v>
      </c>
      <c r="G516" s="324">
        <v>1262</v>
      </c>
      <c r="H516" s="542">
        <v>2014</v>
      </c>
      <c r="J516" t="s">
        <v>603</v>
      </c>
      <c r="K516" t="s">
        <v>572</v>
      </c>
      <c r="L516" s="324">
        <v>100</v>
      </c>
      <c r="M516" s="324">
        <v>100</v>
      </c>
    </row>
    <row r="517" spans="1:13" x14ac:dyDescent="0.2">
      <c r="A517" t="s">
        <v>9633</v>
      </c>
      <c r="B517" t="str">
        <f t="shared" si="8"/>
        <v>CSU_Soccer Press Box</v>
      </c>
      <c r="C517" t="s">
        <v>543</v>
      </c>
      <c r="D517" s="324" t="s">
        <v>20</v>
      </c>
      <c r="E517" t="s">
        <v>5157</v>
      </c>
      <c r="F517" t="s">
        <v>5158</v>
      </c>
      <c r="G517" s="324">
        <v>468</v>
      </c>
      <c r="H517" s="542">
        <v>2010</v>
      </c>
      <c r="J517" t="s">
        <v>572</v>
      </c>
      <c r="K517" t="s">
        <v>572</v>
      </c>
      <c r="L517" s="324">
        <v>0</v>
      </c>
      <c r="M517" s="324">
        <v>0</v>
      </c>
    </row>
    <row r="518" spans="1:13" x14ac:dyDescent="0.2">
      <c r="A518" t="s">
        <v>9580</v>
      </c>
      <c r="B518" t="str">
        <f t="shared" si="8"/>
        <v>CSU_RiverPark Parking Deck</v>
      </c>
      <c r="C518" t="s">
        <v>543</v>
      </c>
      <c r="D518" s="324" t="s">
        <v>20</v>
      </c>
      <c r="E518" t="s">
        <v>5070</v>
      </c>
      <c r="F518" t="s">
        <v>5071</v>
      </c>
      <c r="G518" s="324">
        <v>105173</v>
      </c>
      <c r="H518" s="542">
        <v>2005</v>
      </c>
      <c r="J518" t="s">
        <v>603</v>
      </c>
      <c r="K518" t="s">
        <v>572</v>
      </c>
      <c r="L518" s="324">
        <v>0</v>
      </c>
      <c r="M518" s="324">
        <v>0</v>
      </c>
    </row>
    <row r="519" spans="1:13" x14ac:dyDescent="0.2">
      <c r="A519" t="s">
        <v>9577</v>
      </c>
      <c r="B519" t="str">
        <f t="shared" si="8"/>
        <v>CSU_OGLETHORPE BLD STUDENT HOUSING</v>
      </c>
      <c r="C519" t="s">
        <v>543</v>
      </c>
      <c r="D519" s="324" t="s">
        <v>20</v>
      </c>
      <c r="E519" t="s">
        <v>5065</v>
      </c>
      <c r="F519" t="s">
        <v>5066</v>
      </c>
      <c r="G519" s="324">
        <v>20935</v>
      </c>
      <c r="H519" s="542">
        <v>1940</v>
      </c>
      <c r="I519" s="542">
        <v>2012</v>
      </c>
      <c r="J519" t="s">
        <v>603</v>
      </c>
      <c r="K519" t="s">
        <v>572</v>
      </c>
      <c r="L519" s="324">
        <v>0</v>
      </c>
      <c r="M519" s="324">
        <v>0</v>
      </c>
    </row>
    <row r="520" spans="1:13" x14ac:dyDescent="0.2">
      <c r="A520" t="s">
        <v>9565</v>
      </c>
      <c r="B520" t="str">
        <f t="shared" si="8"/>
        <v>CSU_Flat Rock Studios</v>
      </c>
      <c r="C520" t="s">
        <v>543</v>
      </c>
      <c r="D520" s="324" t="s">
        <v>20</v>
      </c>
      <c r="E520" t="s">
        <v>5043</v>
      </c>
      <c r="F520" t="s">
        <v>5044</v>
      </c>
      <c r="G520" s="324">
        <v>9035</v>
      </c>
      <c r="H520" s="542">
        <v>1984</v>
      </c>
      <c r="J520" t="s">
        <v>579</v>
      </c>
      <c r="K520" t="s">
        <v>572</v>
      </c>
      <c r="L520" s="324">
        <v>100</v>
      </c>
      <c r="M520" s="324">
        <v>100</v>
      </c>
    </row>
    <row r="521" spans="1:13" x14ac:dyDescent="0.2">
      <c r="A521" t="s">
        <v>10848</v>
      </c>
      <c r="B521" t="str">
        <f t="shared" si="8"/>
        <v>DSC_SEQUOYA HALL</v>
      </c>
      <c r="C521" t="s">
        <v>557</v>
      </c>
      <c r="D521" s="324" t="s">
        <v>21</v>
      </c>
      <c r="E521" t="s">
        <v>961</v>
      </c>
      <c r="F521" t="s">
        <v>7011</v>
      </c>
      <c r="G521" s="324">
        <v>48937</v>
      </c>
      <c r="H521" s="542">
        <v>1967</v>
      </c>
      <c r="I521" s="542">
        <v>2020</v>
      </c>
      <c r="J521" t="s">
        <v>572</v>
      </c>
      <c r="K521" t="s">
        <v>572</v>
      </c>
      <c r="L521" s="324">
        <v>100</v>
      </c>
      <c r="M521" s="324">
        <v>100</v>
      </c>
    </row>
    <row r="522" spans="1:13" x14ac:dyDescent="0.2">
      <c r="A522" t="s">
        <v>10845</v>
      </c>
      <c r="B522" t="str">
        <f t="shared" si="8"/>
        <v>DSC_WESTCOTT HALL</v>
      </c>
      <c r="C522" t="s">
        <v>557</v>
      </c>
      <c r="D522" s="324" t="s">
        <v>21</v>
      </c>
      <c r="E522" t="s">
        <v>637</v>
      </c>
      <c r="F522" t="s">
        <v>7008</v>
      </c>
      <c r="G522" s="324">
        <v>21133</v>
      </c>
      <c r="H522" s="542">
        <v>1967</v>
      </c>
      <c r="I522" s="542">
        <v>2011</v>
      </c>
      <c r="J522" t="s">
        <v>572</v>
      </c>
      <c r="K522" t="s">
        <v>572</v>
      </c>
      <c r="L522" s="324">
        <v>100</v>
      </c>
      <c r="M522" s="324">
        <v>100</v>
      </c>
    </row>
    <row r="523" spans="1:13" x14ac:dyDescent="0.2">
      <c r="A523" t="s">
        <v>10840</v>
      </c>
      <c r="B523" t="str">
        <f t="shared" si="8"/>
        <v>DSC_POPE STUDENT CENTER</v>
      </c>
      <c r="C523" t="s">
        <v>557</v>
      </c>
      <c r="D523" s="324" t="s">
        <v>21</v>
      </c>
      <c r="E523" t="s">
        <v>671</v>
      </c>
      <c r="F523" t="s">
        <v>7002</v>
      </c>
      <c r="G523" s="324">
        <v>43722</v>
      </c>
      <c r="H523" s="542">
        <v>1967</v>
      </c>
      <c r="I523" s="542">
        <v>2011</v>
      </c>
      <c r="J523" t="s">
        <v>572</v>
      </c>
      <c r="K523" t="s">
        <v>572</v>
      </c>
      <c r="L523" s="324">
        <v>87</v>
      </c>
      <c r="M523" s="324">
        <v>87</v>
      </c>
    </row>
    <row r="524" spans="1:13" x14ac:dyDescent="0.2">
      <c r="A524" t="s">
        <v>10843</v>
      </c>
      <c r="B524" t="str">
        <f t="shared" si="8"/>
        <v>DSC_BANDY GYMNASIUM</v>
      </c>
      <c r="C524" t="s">
        <v>557</v>
      </c>
      <c r="D524" s="324" t="s">
        <v>21</v>
      </c>
      <c r="E524" t="s">
        <v>855</v>
      </c>
      <c r="F524" t="s">
        <v>7006</v>
      </c>
      <c r="G524" s="324">
        <v>29411</v>
      </c>
      <c r="H524" s="542">
        <v>1968</v>
      </c>
      <c r="I524" s="542">
        <v>2009</v>
      </c>
      <c r="J524" t="s">
        <v>572</v>
      </c>
      <c r="K524" t="s">
        <v>572</v>
      </c>
      <c r="L524" s="324">
        <v>90</v>
      </c>
      <c r="M524" s="324">
        <v>90</v>
      </c>
    </row>
    <row r="525" spans="1:13" x14ac:dyDescent="0.2">
      <c r="A525" t="s">
        <v>10846</v>
      </c>
      <c r="B525" t="str">
        <f t="shared" si="8"/>
        <v>DSC_MAINTENANCE BUILDING</v>
      </c>
      <c r="C525" t="s">
        <v>557</v>
      </c>
      <c r="D525" s="324" t="s">
        <v>21</v>
      </c>
      <c r="E525" t="s">
        <v>1061</v>
      </c>
      <c r="F525" t="s">
        <v>7009</v>
      </c>
      <c r="G525" s="324">
        <v>15005</v>
      </c>
      <c r="H525" s="542">
        <v>1967</v>
      </c>
      <c r="I525" s="542">
        <v>1975</v>
      </c>
      <c r="J525" t="s">
        <v>572</v>
      </c>
      <c r="K525" t="s">
        <v>572</v>
      </c>
      <c r="L525" s="324">
        <v>100</v>
      </c>
      <c r="M525" s="324">
        <v>100</v>
      </c>
    </row>
    <row r="526" spans="1:13" x14ac:dyDescent="0.2">
      <c r="A526" t="s">
        <v>10836</v>
      </c>
      <c r="B526" t="str">
        <f t="shared" si="8"/>
        <v>DSC_GIGNILLIAT MEMORIAL HALL</v>
      </c>
      <c r="C526" t="s">
        <v>557</v>
      </c>
      <c r="D526" s="324" t="s">
        <v>21</v>
      </c>
      <c r="E526" t="s">
        <v>1291</v>
      </c>
      <c r="F526" t="s">
        <v>6997</v>
      </c>
      <c r="G526" s="324">
        <v>50000</v>
      </c>
      <c r="H526" s="542">
        <v>1968</v>
      </c>
      <c r="I526" s="542">
        <v>2019</v>
      </c>
      <c r="J526" t="s">
        <v>572</v>
      </c>
      <c r="K526" t="s">
        <v>572</v>
      </c>
      <c r="L526" s="324">
        <v>100</v>
      </c>
      <c r="M526" s="324">
        <v>100</v>
      </c>
    </row>
    <row r="527" spans="1:13" x14ac:dyDescent="0.2">
      <c r="A527" t="s">
        <v>10844</v>
      </c>
      <c r="B527" t="str">
        <f t="shared" si="8"/>
        <v>DSC_ROBERTS LIBRARY</v>
      </c>
      <c r="C527" t="s">
        <v>557</v>
      </c>
      <c r="D527" s="324" t="s">
        <v>21</v>
      </c>
      <c r="E527" t="s">
        <v>4992</v>
      </c>
      <c r="F527" t="s">
        <v>7007</v>
      </c>
      <c r="G527" s="324">
        <v>52691</v>
      </c>
      <c r="H527" s="542">
        <v>1971</v>
      </c>
      <c r="I527" s="542">
        <v>2001</v>
      </c>
      <c r="J527" t="s">
        <v>572</v>
      </c>
      <c r="K527" t="s">
        <v>572</v>
      </c>
      <c r="L527" s="324">
        <v>100</v>
      </c>
      <c r="M527" s="324">
        <v>100</v>
      </c>
    </row>
    <row r="528" spans="1:13" x14ac:dyDescent="0.2">
      <c r="A528" t="s">
        <v>10852</v>
      </c>
      <c r="B528" t="str">
        <f t="shared" si="8"/>
        <v>DSC_HEALTH PROFESSIONS</v>
      </c>
      <c r="C528" t="s">
        <v>557</v>
      </c>
      <c r="D528" s="324" t="s">
        <v>21</v>
      </c>
      <c r="E528" t="s">
        <v>1225</v>
      </c>
      <c r="F528" t="s">
        <v>7016</v>
      </c>
      <c r="G528" s="324">
        <v>62664</v>
      </c>
      <c r="H528" s="542">
        <v>1978</v>
      </c>
      <c r="I528" s="542">
        <v>2015</v>
      </c>
      <c r="J528" t="s">
        <v>572</v>
      </c>
      <c r="K528" t="s">
        <v>572</v>
      </c>
      <c r="L528" s="324">
        <v>100</v>
      </c>
      <c r="M528" s="324">
        <v>100</v>
      </c>
    </row>
    <row r="529" spans="1:13" x14ac:dyDescent="0.2">
      <c r="A529" t="s">
        <v>10841</v>
      </c>
      <c r="B529" t="str">
        <f t="shared" si="8"/>
        <v>DSC_LORBERBAUM LIBERAL ARTS BLDG</v>
      </c>
      <c r="C529" t="s">
        <v>557</v>
      </c>
      <c r="D529" s="324" t="s">
        <v>21</v>
      </c>
      <c r="E529" t="s">
        <v>775</v>
      </c>
      <c r="F529" t="s">
        <v>7003</v>
      </c>
      <c r="G529" s="324">
        <v>41132</v>
      </c>
      <c r="H529" s="542">
        <v>1997</v>
      </c>
      <c r="J529" t="s">
        <v>624</v>
      </c>
      <c r="K529" t="s">
        <v>572</v>
      </c>
      <c r="L529" s="324">
        <v>100</v>
      </c>
      <c r="M529" s="324">
        <v>100</v>
      </c>
    </row>
    <row r="530" spans="1:13" x14ac:dyDescent="0.2">
      <c r="A530" t="s">
        <v>10839</v>
      </c>
      <c r="B530" t="str">
        <f t="shared" si="8"/>
        <v>DSC_MAINTENANCE WAREHOUSE</v>
      </c>
      <c r="C530" t="s">
        <v>557</v>
      </c>
      <c r="D530" s="324" t="s">
        <v>21</v>
      </c>
      <c r="E530" t="s">
        <v>787</v>
      </c>
      <c r="F530" t="s">
        <v>7001</v>
      </c>
      <c r="G530" s="324">
        <v>2400</v>
      </c>
      <c r="H530" s="542">
        <v>2000</v>
      </c>
      <c r="J530" t="s">
        <v>572</v>
      </c>
      <c r="K530" t="s">
        <v>572</v>
      </c>
      <c r="L530" s="324">
        <v>0</v>
      </c>
      <c r="M530" s="324">
        <v>0</v>
      </c>
    </row>
    <row r="531" spans="1:13" x14ac:dyDescent="0.2">
      <c r="A531" t="s">
        <v>10847</v>
      </c>
      <c r="B531" t="str">
        <f t="shared" si="8"/>
        <v>DSC_BROWN CENTER</v>
      </c>
      <c r="C531" t="s">
        <v>557</v>
      </c>
      <c r="D531" s="324" t="s">
        <v>21</v>
      </c>
      <c r="E531" t="s">
        <v>2036</v>
      </c>
      <c r="F531" t="s">
        <v>7010</v>
      </c>
      <c r="G531" s="324">
        <v>28000</v>
      </c>
      <c r="H531" s="542">
        <v>2005</v>
      </c>
      <c r="J531" t="s">
        <v>624</v>
      </c>
      <c r="K531" t="s">
        <v>572</v>
      </c>
      <c r="L531" s="324">
        <v>100</v>
      </c>
      <c r="M531" s="324">
        <v>100</v>
      </c>
    </row>
    <row r="532" spans="1:13" x14ac:dyDescent="0.2">
      <c r="A532" t="s">
        <v>10851</v>
      </c>
      <c r="B532" t="str">
        <f t="shared" si="8"/>
        <v>DSC_MASHBURN RESIDENCE HALLS</v>
      </c>
      <c r="C532" t="s">
        <v>557</v>
      </c>
      <c r="D532" s="324" t="s">
        <v>21</v>
      </c>
      <c r="E532" t="s">
        <v>1025</v>
      </c>
      <c r="F532" t="s">
        <v>7015</v>
      </c>
      <c r="G532" s="324">
        <v>110700</v>
      </c>
      <c r="H532" s="542">
        <v>2015</v>
      </c>
      <c r="J532" t="s">
        <v>1075</v>
      </c>
      <c r="K532" t="s">
        <v>1075</v>
      </c>
      <c r="L532" s="324">
        <v>0</v>
      </c>
      <c r="M532" s="324">
        <v>0</v>
      </c>
    </row>
    <row r="533" spans="1:13" x14ac:dyDescent="0.2">
      <c r="A533" t="s">
        <v>10849</v>
      </c>
      <c r="B533" t="str">
        <f t="shared" si="8"/>
        <v>DSC_PARKING DECK</v>
      </c>
      <c r="C533" t="s">
        <v>557</v>
      </c>
      <c r="D533" s="324" t="s">
        <v>21</v>
      </c>
      <c r="E533" t="s">
        <v>827</v>
      </c>
      <c r="F533" t="s">
        <v>7012</v>
      </c>
      <c r="G533" s="324">
        <v>60000</v>
      </c>
      <c r="H533" s="542">
        <v>2009</v>
      </c>
      <c r="J533" t="s">
        <v>584</v>
      </c>
      <c r="K533" t="s">
        <v>572</v>
      </c>
      <c r="L533" s="324">
        <v>0</v>
      </c>
      <c r="M533" s="324">
        <v>0</v>
      </c>
    </row>
    <row r="534" spans="1:13" x14ac:dyDescent="0.2">
      <c r="A534" t="s">
        <v>10837</v>
      </c>
      <c r="B534" t="str">
        <f t="shared" si="8"/>
        <v>DSC_PEEPLES HALL</v>
      </c>
      <c r="C534" t="s">
        <v>557</v>
      </c>
      <c r="D534" s="324" t="s">
        <v>21</v>
      </c>
      <c r="E534" t="s">
        <v>4304</v>
      </c>
      <c r="F534" t="s">
        <v>6998</v>
      </c>
      <c r="G534" s="324">
        <v>60000</v>
      </c>
      <c r="H534" s="542">
        <v>2013</v>
      </c>
      <c r="J534" t="s">
        <v>624</v>
      </c>
      <c r="K534" t="s">
        <v>1075</v>
      </c>
      <c r="L534" s="324">
        <v>99</v>
      </c>
      <c r="M534" s="324">
        <v>99</v>
      </c>
    </row>
    <row r="535" spans="1:13" x14ac:dyDescent="0.2">
      <c r="A535" t="s">
        <v>10850</v>
      </c>
      <c r="B535" t="str">
        <f t="shared" si="8"/>
        <v>DSC_Ottinger Athletic Center</v>
      </c>
      <c r="C535" t="s">
        <v>557</v>
      </c>
      <c r="D535" s="324" t="s">
        <v>21</v>
      </c>
      <c r="E535" t="s">
        <v>7013</v>
      </c>
      <c r="F535" t="s">
        <v>7014</v>
      </c>
      <c r="G535" s="324">
        <v>15506</v>
      </c>
      <c r="H535" s="542">
        <v>2000</v>
      </c>
      <c r="J535" t="s">
        <v>572</v>
      </c>
      <c r="K535" t="s">
        <v>572</v>
      </c>
      <c r="L535" s="324">
        <v>100</v>
      </c>
      <c r="M535" s="324">
        <v>100</v>
      </c>
    </row>
    <row r="536" spans="1:13" x14ac:dyDescent="0.2">
      <c r="A536" t="s">
        <v>10838</v>
      </c>
      <c r="B536" t="str">
        <f t="shared" si="8"/>
        <v>DSC_Freight Depot</v>
      </c>
      <c r="C536" t="s">
        <v>557</v>
      </c>
      <c r="D536" s="324" t="s">
        <v>21</v>
      </c>
      <c r="E536" t="s">
        <v>6999</v>
      </c>
      <c r="F536" t="s">
        <v>7000</v>
      </c>
      <c r="G536" s="324">
        <v>2253</v>
      </c>
      <c r="H536" s="542">
        <v>2000</v>
      </c>
      <c r="J536" t="s">
        <v>579</v>
      </c>
      <c r="K536" t="s">
        <v>572</v>
      </c>
      <c r="L536" s="324">
        <v>0</v>
      </c>
      <c r="M536" s="324">
        <v>0</v>
      </c>
    </row>
    <row r="537" spans="1:13" x14ac:dyDescent="0.2">
      <c r="A537" t="s">
        <v>10842</v>
      </c>
      <c r="B537" t="str">
        <f t="shared" si="8"/>
        <v>DSC_GILMER COUNTY CENTER</v>
      </c>
      <c r="C537" t="s">
        <v>557</v>
      </c>
      <c r="D537" s="324" t="s">
        <v>21</v>
      </c>
      <c r="E537" t="s">
        <v>7004</v>
      </c>
      <c r="F537" t="s">
        <v>7005</v>
      </c>
      <c r="G537" s="324">
        <v>10156</v>
      </c>
      <c r="H537" s="542">
        <v>2009</v>
      </c>
      <c r="J537" t="s">
        <v>579</v>
      </c>
      <c r="K537" t="s">
        <v>572</v>
      </c>
      <c r="L537" s="324">
        <v>100</v>
      </c>
      <c r="M537" s="324">
        <v>100</v>
      </c>
    </row>
    <row r="538" spans="1:13" x14ac:dyDescent="0.2">
      <c r="A538" t="s">
        <v>10857</v>
      </c>
      <c r="B538" t="str">
        <f t="shared" si="8"/>
        <v>EGA_GEORGE L. SMITH ADMIN BLDG</v>
      </c>
      <c r="C538" t="s">
        <v>558</v>
      </c>
      <c r="D538" s="324" t="s">
        <v>412</v>
      </c>
      <c r="E538" t="s">
        <v>961</v>
      </c>
      <c r="F538" t="s">
        <v>7020</v>
      </c>
      <c r="G538" s="324">
        <v>6000</v>
      </c>
      <c r="H538" s="542">
        <v>1974</v>
      </c>
      <c r="J538" t="s">
        <v>572</v>
      </c>
      <c r="K538" t="s">
        <v>1725</v>
      </c>
      <c r="L538" s="324">
        <v>100</v>
      </c>
      <c r="M538" s="324">
        <v>100</v>
      </c>
    </row>
    <row r="539" spans="1:13" x14ac:dyDescent="0.2">
      <c r="A539" t="s">
        <v>10856</v>
      </c>
      <c r="B539" t="str">
        <f t="shared" si="8"/>
        <v>EGA_STUDENT SERVICES BLDG</v>
      </c>
      <c r="C539" t="s">
        <v>558</v>
      </c>
      <c r="D539" s="324" t="s">
        <v>412</v>
      </c>
      <c r="E539" t="s">
        <v>637</v>
      </c>
      <c r="F539" t="s">
        <v>7019</v>
      </c>
      <c r="G539" s="324">
        <v>12168</v>
      </c>
      <c r="H539" s="542">
        <v>1974</v>
      </c>
      <c r="I539" s="542">
        <v>2006</v>
      </c>
      <c r="J539" t="s">
        <v>624</v>
      </c>
      <c r="K539" t="s">
        <v>572</v>
      </c>
      <c r="L539" s="324">
        <v>100</v>
      </c>
      <c r="M539" s="324">
        <v>100</v>
      </c>
    </row>
    <row r="540" spans="1:13" x14ac:dyDescent="0.2">
      <c r="A540" t="s">
        <v>10868</v>
      </c>
      <c r="B540" t="str">
        <f t="shared" si="8"/>
        <v>EGA_JAM STUDENT ACTIVITIES CTR</v>
      </c>
      <c r="C540" t="s">
        <v>558</v>
      </c>
      <c r="D540" s="324" t="s">
        <v>412</v>
      </c>
      <c r="E540" t="s">
        <v>807</v>
      </c>
      <c r="F540" t="s">
        <v>7031</v>
      </c>
      <c r="G540" s="324">
        <v>22205</v>
      </c>
      <c r="H540" s="542">
        <v>2006</v>
      </c>
      <c r="J540" t="s">
        <v>624</v>
      </c>
      <c r="K540" t="s">
        <v>572</v>
      </c>
      <c r="L540" s="324">
        <v>61</v>
      </c>
      <c r="M540" s="324">
        <v>61</v>
      </c>
    </row>
    <row r="541" spans="1:13" x14ac:dyDescent="0.2">
      <c r="A541" t="s">
        <v>10866</v>
      </c>
      <c r="B541" t="str">
        <f t="shared" si="8"/>
        <v>EGA_JAM STUDENT ACTIVITIES CTR EXP</v>
      </c>
      <c r="C541" t="s">
        <v>558</v>
      </c>
      <c r="D541" s="324" t="s">
        <v>412</v>
      </c>
      <c r="E541" t="s">
        <v>4939</v>
      </c>
      <c r="F541" t="s">
        <v>7029</v>
      </c>
      <c r="G541" s="324">
        <v>16250</v>
      </c>
      <c r="H541" s="542">
        <v>2019</v>
      </c>
      <c r="J541" t="s">
        <v>624</v>
      </c>
      <c r="K541" t="s">
        <v>572</v>
      </c>
      <c r="L541" s="324">
        <v>100</v>
      </c>
      <c r="M541" s="324">
        <v>100</v>
      </c>
    </row>
    <row r="542" spans="1:13" x14ac:dyDescent="0.2">
      <c r="A542" t="s">
        <v>10865</v>
      </c>
      <c r="B542" t="str">
        <f t="shared" si="8"/>
        <v>EGA_ACADEMIC BUILDING</v>
      </c>
      <c r="C542" t="s">
        <v>558</v>
      </c>
      <c r="D542" s="324" t="s">
        <v>412</v>
      </c>
      <c r="E542" t="s">
        <v>671</v>
      </c>
      <c r="F542" t="s">
        <v>7028</v>
      </c>
      <c r="G542" s="324">
        <v>44357</v>
      </c>
      <c r="H542" s="542">
        <v>1974</v>
      </c>
      <c r="I542" s="542">
        <v>2017</v>
      </c>
      <c r="J542" t="s">
        <v>572</v>
      </c>
      <c r="K542" t="s">
        <v>572</v>
      </c>
      <c r="L542" s="324">
        <v>100</v>
      </c>
      <c r="M542" s="324">
        <v>100</v>
      </c>
    </row>
    <row r="543" spans="1:13" x14ac:dyDescent="0.2">
      <c r="A543" t="s">
        <v>10854</v>
      </c>
      <c r="B543" t="str">
        <f t="shared" si="8"/>
        <v>EGA_ACADEMIC BUILDING ADDITION</v>
      </c>
      <c r="C543" t="s">
        <v>558</v>
      </c>
      <c r="D543" s="324" t="s">
        <v>412</v>
      </c>
      <c r="E543" t="s">
        <v>977</v>
      </c>
      <c r="F543" t="s">
        <v>7018</v>
      </c>
      <c r="G543" s="324">
        <v>13848</v>
      </c>
      <c r="H543" s="542">
        <v>2017</v>
      </c>
      <c r="J543" t="s">
        <v>624</v>
      </c>
      <c r="K543" t="s">
        <v>1075</v>
      </c>
      <c r="L543" s="324">
        <v>100</v>
      </c>
      <c r="M543" s="324">
        <v>100</v>
      </c>
    </row>
    <row r="544" spans="1:13" x14ac:dyDescent="0.2">
      <c r="A544" t="s">
        <v>10855</v>
      </c>
      <c r="B544" t="str">
        <f t="shared" si="8"/>
        <v>EGA_PHYSICAL EDUCATION</v>
      </c>
      <c r="C544" t="s">
        <v>558</v>
      </c>
      <c r="D544" s="324" t="s">
        <v>412</v>
      </c>
      <c r="E544" t="s">
        <v>855</v>
      </c>
      <c r="F544" t="s">
        <v>6952</v>
      </c>
      <c r="G544" s="324">
        <v>8979</v>
      </c>
      <c r="H544" s="542">
        <v>1974</v>
      </c>
      <c r="J544" t="s">
        <v>572</v>
      </c>
      <c r="K544" t="s">
        <v>572</v>
      </c>
      <c r="L544" s="324">
        <v>100</v>
      </c>
      <c r="M544" s="324">
        <v>100</v>
      </c>
    </row>
    <row r="545" spans="1:13" x14ac:dyDescent="0.2">
      <c r="A545" t="s">
        <v>10867</v>
      </c>
      <c r="B545" t="str">
        <f t="shared" si="8"/>
        <v>EGA_CLASSROOM ADD.&amp; ACTIVTY CTR</v>
      </c>
      <c r="C545" t="s">
        <v>558</v>
      </c>
      <c r="D545" s="324" t="s">
        <v>412</v>
      </c>
      <c r="E545" t="s">
        <v>709</v>
      </c>
      <c r="F545" t="s">
        <v>7030</v>
      </c>
      <c r="G545" s="324">
        <v>30789</v>
      </c>
      <c r="H545" s="542">
        <v>2001</v>
      </c>
      <c r="J545" t="s">
        <v>624</v>
      </c>
      <c r="K545" t="s">
        <v>572</v>
      </c>
      <c r="L545" s="324">
        <v>100</v>
      </c>
      <c r="M545" s="324">
        <v>100</v>
      </c>
    </row>
    <row r="546" spans="1:13" x14ac:dyDescent="0.2">
      <c r="A546" t="s">
        <v>10859</v>
      </c>
      <c r="B546" t="str">
        <f t="shared" si="8"/>
        <v>EGA_MAINTENANCE PLANT</v>
      </c>
      <c r="C546" t="s">
        <v>558</v>
      </c>
      <c r="D546" s="324" t="s">
        <v>412</v>
      </c>
      <c r="E546" t="s">
        <v>1061</v>
      </c>
      <c r="F546" t="s">
        <v>7022</v>
      </c>
      <c r="G546" s="324">
        <v>5864</v>
      </c>
      <c r="H546" s="542">
        <v>1974</v>
      </c>
      <c r="J546" t="s">
        <v>572</v>
      </c>
      <c r="K546" t="s">
        <v>572</v>
      </c>
      <c r="L546" s="324">
        <v>100</v>
      </c>
      <c r="M546" s="324">
        <v>100</v>
      </c>
    </row>
    <row r="547" spans="1:13" x14ac:dyDescent="0.2">
      <c r="A547" t="s">
        <v>10863</v>
      </c>
      <c r="B547" t="str">
        <f t="shared" si="8"/>
        <v>EGA_POLICE DEPARTMENT</v>
      </c>
      <c r="C547" t="s">
        <v>558</v>
      </c>
      <c r="D547" s="324" t="s">
        <v>412</v>
      </c>
      <c r="E547" t="s">
        <v>1291</v>
      </c>
      <c r="F547" t="s">
        <v>7026</v>
      </c>
      <c r="G547" s="324">
        <v>1078</v>
      </c>
      <c r="H547" s="542">
        <v>1955</v>
      </c>
      <c r="I547" s="542">
        <v>2018</v>
      </c>
      <c r="J547" t="s">
        <v>572</v>
      </c>
      <c r="K547" t="s">
        <v>572</v>
      </c>
      <c r="L547" s="324">
        <v>100</v>
      </c>
      <c r="M547" s="324">
        <v>100</v>
      </c>
    </row>
    <row r="548" spans="1:13" x14ac:dyDescent="0.2">
      <c r="A548" t="s">
        <v>10860</v>
      </c>
      <c r="B548" t="str">
        <f t="shared" si="8"/>
        <v>EGA_FULFORD COM LRNG CTR</v>
      </c>
      <c r="C548" t="s">
        <v>558</v>
      </c>
      <c r="D548" s="324" t="s">
        <v>412</v>
      </c>
      <c r="E548" t="s">
        <v>4992</v>
      </c>
      <c r="F548" t="s">
        <v>7023</v>
      </c>
      <c r="G548" s="324">
        <v>5158</v>
      </c>
      <c r="H548" s="542">
        <v>2010</v>
      </c>
      <c r="J548" t="s">
        <v>572</v>
      </c>
      <c r="K548" t="s">
        <v>572</v>
      </c>
      <c r="L548" s="324">
        <v>0</v>
      </c>
      <c r="M548" s="324">
        <v>0</v>
      </c>
    </row>
    <row r="549" spans="1:13" x14ac:dyDescent="0.2">
      <c r="A549" t="s">
        <v>10853</v>
      </c>
      <c r="B549" t="str">
        <f t="shared" si="8"/>
        <v>EGA_LUCK FLANDERS GAMBRELL CENTER</v>
      </c>
      <c r="C549" t="s">
        <v>558</v>
      </c>
      <c r="D549" s="324" t="s">
        <v>412</v>
      </c>
      <c r="E549" t="s">
        <v>775</v>
      </c>
      <c r="F549" t="s">
        <v>7017</v>
      </c>
      <c r="G549" s="324">
        <v>41489</v>
      </c>
      <c r="H549" s="542">
        <v>1998</v>
      </c>
      <c r="J549" t="s">
        <v>624</v>
      </c>
      <c r="K549" t="s">
        <v>572</v>
      </c>
      <c r="L549" s="324">
        <v>98</v>
      </c>
      <c r="M549" s="324">
        <v>98</v>
      </c>
    </row>
    <row r="550" spans="1:13" x14ac:dyDescent="0.2">
      <c r="A550" t="s">
        <v>10858</v>
      </c>
      <c r="B550" t="str">
        <f t="shared" si="8"/>
        <v>EGA_EGCS ACADEMIC FACILITY</v>
      </c>
      <c r="C550" t="s">
        <v>558</v>
      </c>
      <c r="D550" s="324" t="s">
        <v>412</v>
      </c>
      <c r="E550" t="s">
        <v>799</v>
      </c>
      <c r="F550" t="s">
        <v>7021</v>
      </c>
      <c r="G550" s="324">
        <v>33659</v>
      </c>
      <c r="H550" s="542">
        <v>2010</v>
      </c>
      <c r="J550" t="s">
        <v>624</v>
      </c>
      <c r="K550" t="s">
        <v>572</v>
      </c>
      <c r="L550" s="324">
        <v>96</v>
      </c>
      <c r="M550" s="324">
        <v>96</v>
      </c>
    </row>
    <row r="551" spans="1:13" x14ac:dyDescent="0.2">
      <c r="A551" t="s">
        <v>10861</v>
      </c>
      <c r="B551" t="str">
        <f t="shared" si="8"/>
        <v>EGA_BOBCAT VILLAS I</v>
      </c>
      <c r="C551" t="s">
        <v>558</v>
      </c>
      <c r="D551" s="324" t="s">
        <v>412</v>
      </c>
      <c r="E551" t="s">
        <v>981</v>
      </c>
      <c r="F551" t="s">
        <v>7024</v>
      </c>
      <c r="G551" s="324">
        <v>63224</v>
      </c>
      <c r="H551" s="542">
        <v>2011</v>
      </c>
      <c r="J551" t="s">
        <v>1075</v>
      </c>
      <c r="K551" t="s">
        <v>572</v>
      </c>
      <c r="L551" s="324">
        <v>0</v>
      </c>
      <c r="M551" s="324">
        <v>0</v>
      </c>
    </row>
    <row r="552" spans="1:13" x14ac:dyDescent="0.2">
      <c r="A552" t="s">
        <v>10862</v>
      </c>
      <c r="B552" t="str">
        <f t="shared" si="8"/>
        <v>EGA_JEAN AND SHOT STRANGE CLBHSE</v>
      </c>
      <c r="C552" t="s">
        <v>558</v>
      </c>
      <c r="D552" s="324" t="s">
        <v>412</v>
      </c>
      <c r="E552" t="s">
        <v>5795</v>
      </c>
      <c r="F552" t="s">
        <v>7025</v>
      </c>
      <c r="G552" s="324">
        <v>4994</v>
      </c>
      <c r="H552" s="542">
        <v>2011</v>
      </c>
      <c r="J552" t="s">
        <v>1075</v>
      </c>
      <c r="K552" t="s">
        <v>572</v>
      </c>
      <c r="L552" s="324">
        <v>0</v>
      </c>
      <c r="M552" s="324">
        <v>0</v>
      </c>
    </row>
    <row r="553" spans="1:13" x14ac:dyDescent="0.2">
      <c r="A553" t="s">
        <v>10864</v>
      </c>
      <c r="B553" t="str">
        <f t="shared" si="8"/>
        <v>EGA_BOBCAT VILLAS WEST</v>
      </c>
      <c r="C553" t="s">
        <v>558</v>
      </c>
      <c r="D553" s="324" t="s">
        <v>412</v>
      </c>
      <c r="E553" t="s">
        <v>4728</v>
      </c>
      <c r="F553" t="s">
        <v>7027</v>
      </c>
      <c r="G553" s="324">
        <v>71574</v>
      </c>
      <c r="H553" s="542">
        <v>2016</v>
      </c>
      <c r="J553" t="s">
        <v>1075</v>
      </c>
      <c r="K553" t="s">
        <v>1075</v>
      </c>
      <c r="L553" s="324">
        <v>0</v>
      </c>
      <c r="M553" s="324">
        <v>0</v>
      </c>
    </row>
    <row r="554" spans="1:13" x14ac:dyDescent="0.2">
      <c r="A554" t="s">
        <v>9741</v>
      </c>
      <c r="B554" t="str">
        <f t="shared" si="8"/>
        <v>FVSU_FVSU  -  Warner Robins Site</v>
      </c>
      <c r="C554" t="s">
        <v>544</v>
      </c>
      <c r="D554" s="324" t="s">
        <v>23</v>
      </c>
      <c r="E554" t="s">
        <v>1003</v>
      </c>
      <c r="F554" t="s">
        <v>5330</v>
      </c>
      <c r="G554" s="324">
        <v>49279</v>
      </c>
      <c r="H554" s="542">
        <v>1996</v>
      </c>
      <c r="J554" t="s">
        <v>572</v>
      </c>
      <c r="K554" t="s">
        <v>572</v>
      </c>
      <c r="L554" s="324">
        <v>100</v>
      </c>
      <c r="M554" s="324">
        <v>100</v>
      </c>
    </row>
    <row r="555" spans="1:13" x14ac:dyDescent="0.2">
      <c r="A555" t="s">
        <v>9661</v>
      </c>
      <c r="B555" t="str">
        <f t="shared" si="8"/>
        <v>FVSU_FACULTY DUPLEX #1</v>
      </c>
      <c r="C555" t="s">
        <v>544</v>
      </c>
      <c r="D555" s="324" t="s">
        <v>23</v>
      </c>
      <c r="E555" t="s">
        <v>961</v>
      </c>
      <c r="F555" t="s">
        <v>5206</v>
      </c>
      <c r="G555" s="324">
        <v>1736</v>
      </c>
      <c r="H555" s="542">
        <v>1956</v>
      </c>
      <c r="J555" t="s">
        <v>572</v>
      </c>
      <c r="K555" t="s">
        <v>572</v>
      </c>
      <c r="L555" s="324">
        <v>0</v>
      </c>
      <c r="M555" s="324">
        <v>0</v>
      </c>
    </row>
    <row r="556" spans="1:13" x14ac:dyDescent="0.2">
      <c r="A556" t="s">
        <v>9706</v>
      </c>
      <c r="B556" t="str">
        <f t="shared" si="8"/>
        <v>FVSU_HOME-EC MNGT HOUSE</v>
      </c>
      <c r="C556" t="s">
        <v>544</v>
      </c>
      <c r="D556" s="324" t="s">
        <v>23</v>
      </c>
      <c r="E556" t="s">
        <v>608</v>
      </c>
      <c r="F556" t="s">
        <v>5273</v>
      </c>
      <c r="G556" s="324">
        <v>15000</v>
      </c>
      <c r="H556" s="542">
        <v>1975</v>
      </c>
      <c r="J556" t="s">
        <v>572</v>
      </c>
      <c r="K556" t="s">
        <v>572</v>
      </c>
      <c r="L556" s="324">
        <v>0</v>
      </c>
      <c r="M556" s="324">
        <v>0</v>
      </c>
    </row>
    <row r="557" spans="1:13" x14ac:dyDescent="0.2">
      <c r="A557" t="s">
        <v>9653</v>
      </c>
      <c r="B557" t="str">
        <f t="shared" si="8"/>
        <v>FVSU_FACULTY DUPLEX #2</v>
      </c>
      <c r="C557" t="s">
        <v>544</v>
      </c>
      <c r="D557" s="324" t="s">
        <v>23</v>
      </c>
      <c r="E557" t="s">
        <v>637</v>
      </c>
      <c r="F557" t="s">
        <v>5192</v>
      </c>
      <c r="G557" s="324">
        <v>1736</v>
      </c>
      <c r="H557" s="542">
        <v>1956</v>
      </c>
      <c r="J557" t="s">
        <v>572</v>
      </c>
      <c r="K557" t="s">
        <v>572</v>
      </c>
      <c r="L557" s="324">
        <v>0</v>
      </c>
      <c r="M557" s="324">
        <v>0</v>
      </c>
    </row>
    <row r="558" spans="1:13" x14ac:dyDescent="0.2">
      <c r="A558" t="s">
        <v>9683</v>
      </c>
      <c r="B558" t="str">
        <f t="shared" si="8"/>
        <v>FVSU_GARAGE #2</v>
      </c>
      <c r="C558" t="s">
        <v>544</v>
      </c>
      <c r="D558" s="324" t="s">
        <v>23</v>
      </c>
      <c r="E558" t="s">
        <v>807</v>
      </c>
      <c r="F558" t="s">
        <v>5241</v>
      </c>
      <c r="G558" s="324">
        <v>683</v>
      </c>
      <c r="H558" s="542">
        <v>1959</v>
      </c>
      <c r="J558" t="s">
        <v>572</v>
      </c>
      <c r="K558" t="s">
        <v>1725</v>
      </c>
      <c r="L558" s="324">
        <v>0</v>
      </c>
      <c r="M558" s="324">
        <v>0</v>
      </c>
    </row>
    <row r="559" spans="1:13" x14ac:dyDescent="0.2">
      <c r="A559" t="s">
        <v>9728</v>
      </c>
      <c r="B559" t="str">
        <f t="shared" si="8"/>
        <v>FVSU_FAC HOUSE 904</v>
      </c>
      <c r="C559" t="s">
        <v>544</v>
      </c>
      <c r="D559" s="324" t="s">
        <v>23</v>
      </c>
      <c r="E559" t="s">
        <v>671</v>
      </c>
      <c r="F559" t="s">
        <v>5308</v>
      </c>
      <c r="G559" s="324">
        <v>1625</v>
      </c>
      <c r="H559" s="542">
        <v>1934</v>
      </c>
      <c r="I559" s="542">
        <v>1969</v>
      </c>
      <c r="J559" t="s">
        <v>572</v>
      </c>
      <c r="K559" t="s">
        <v>624</v>
      </c>
      <c r="L559" s="324">
        <v>0</v>
      </c>
      <c r="M559" s="324">
        <v>0</v>
      </c>
    </row>
    <row r="560" spans="1:13" x14ac:dyDescent="0.2">
      <c r="A560" t="s">
        <v>9715</v>
      </c>
      <c r="B560" t="str">
        <f t="shared" si="8"/>
        <v>FVSU_GARAGE #2</v>
      </c>
      <c r="C560" t="s">
        <v>544</v>
      </c>
      <c r="D560" s="324" t="s">
        <v>23</v>
      </c>
      <c r="E560" t="s">
        <v>977</v>
      </c>
      <c r="F560" t="s">
        <v>5241</v>
      </c>
      <c r="G560" s="324">
        <v>683</v>
      </c>
      <c r="H560" s="542">
        <v>1959</v>
      </c>
      <c r="J560" t="s">
        <v>572</v>
      </c>
      <c r="K560" t="s">
        <v>1725</v>
      </c>
      <c r="L560" s="324">
        <v>0</v>
      </c>
      <c r="M560" s="324">
        <v>0</v>
      </c>
    </row>
    <row r="561" spans="1:13" x14ac:dyDescent="0.2">
      <c r="A561" t="s">
        <v>9753</v>
      </c>
      <c r="B561" t="str">
        <f t="shared" si="8"/>
        <v>FVSU_FAC HOUSE 906</v>
      </c>
      <c r="C561" t="s">
        <v>544</v>
      </c>
      <c r="D561" s="324" t="s">
        <v>23</v>
      </c>
      <c r="E561" t="s">
        <v>855</v>
      </c>
      <c r="F561" t="s">
        <v>5351</v>
      </c>
      <c r="G561" s="324">
        <v>1535</v>
      </c>
      <c r="H561" s="542">
        <v>1934</v>
      </c>
      <c r="I561" s="542">
        <v>1969</v>
      </c>
      <c r="J561" t="s">
        <v>572</v>
      </c>
      <c r="K561" t="s">
        <v>624</v>
      </c>
      <c r="L561" s="324">
        <v>0</v>
      </c>
      <c r="M561" s="324">
        <v>0</v>
      </c>
    </row>
    <row r="562" spans="1:13" x14ac:dyDescent="0.2">
      <c r="A562" t="s">
        <v>9686</v>
      </c>
      <c r="B562" t="str">
        <f t="shared" si="8"/>
        <v>FVSU_GANO COOP EXT</v>
      </c>
      <c r="C562" t="s">
        <v>544</v>
      </c>
      <c r="D562" s="324" t="s">
        <v>23</v>
      </c>
      <c r="E562" t="s">
        <v>1061</v>
      </c>
      <c r="F562" t="s">
        <v>5245</v>
      </c>
      <c r="G562" s="324">
        <v>15261</v>
      </c>
      <c r="H562" s="542">
        <v>1962</v>
      </c>
      <c r="I562" s="542">
        <v>1974</v>
      </c>
      <c r="J562" t="s">
        <v>572</v>
      </c>
      <c r="K562" t="s">
        <v>572</v>
      </c>
      <c r="L562" s="324">
        <v>100</v>
      </c>
      <c r="M562" s="324">
        <v>100</v>
      </c>
    </row>
    <row r="563" spans="1:13" x14ac:dyDescent="0.2">
      <c r="A563" t="s">
        <v>9664</v>
      </c>
      <c r="B563" t="str">
        <f t="shared" si="8"/>
        <v>FVSU_GANO CO-OP ANNEX</v>
      </c>
      <c r="C563" t="s">
        <v>544</v>
      </c>
      <c r="D563" s="324" t="s">
        <v>23</v>
      </c>
      <c r="E563" t="s">
        <v>901</v>
      </c>
      <c r="F563" t="s">
        <v>5210</v>
      </c>
      <c r="G563" s="324">
        <v>1943</v>
      </c>
      <c r="H563" s="542">
        <v>1963</v>
      </c>
      <c r="I563" s="542">
        <v>1976</v>
      </c>
      <c r="J563" t="s">
        <v>572</v>
      </c>
      <c r="K563" t="s">
        <v>572</v>
      </c>
      <c r="L563" s="324">
        <v>100</v>
      </c>
      <c r="M563" s="324">
        <v>100</v>
      </c>
    </row>
    <row r="564" spans="1:13" x14ac:dyDescent="0.2">
      <c r="A564" t="s">
        <v>9700</v>
      </c>
      <c r="B564" t="str">
        <f t="shared" si="8"/>
        <v>FVSU_ANDERSON ALUMNI</v>
      </c>
      <c r="C564" t="s">
        <v>544</v>
      </c>
      <c r="D564" s="324" t="s">
        <v>23</v>
      </c>
      <c r="E564" t="s">
        <v>809</v>
      </c>
      <c r="F564" t="s">
        <v>5265</v>
      </c>
      <c r="G564" s="324">
        <v>4749</v>
      </c>
      <c r="H564" s="542">
        <v>1900</v>
      </c>
      <c r="I564" s="542">
        <v>1916</v>
      </c>
      <c r="J564" t="s">
        <v>572</v>
      </c>
      <c r="K564" t="s">
        <v>572</v>
      </c>
      <c r="L564" s="324">
        <v>100</v>
      </c>
      <c r="M564" s="324">
        <v>100</v>
      </c>
    </row>
    <row r="565" spans="1:13" x14ac:dyDescent="0.2">
      <c r="A565" t="s">
        <v>9666</v>
      </c>
      <c r="B565" t="str">
        <f t="shared" si="8"/>
        <v>FVSU_CARNEGIE ADMIN</v>
      </c>
      <c r="C565" t="s">
        <v>544</v>
      </c>
      <c r="D565" s="324" t="s">
        <v>23</v>
      </c>
      <c r="E565" t="s">
        <v>1071</v>
      </c>
      <c r="F565" t="s">
        <v>5212</v>
      </c>
      <c r="G565" s="324">
        <v>6003</v>
      </c>
      <c r="H565" s="542">
        <v>1925</v>
      </c>
      <c r="I565" s="542">
        <v>1958</v>
      </c>
      <c r="J565" t="s">
        <v>572</v>
      </c>
      <c r="K565" t="s">
        <v>624</v>
      </c>
      <c r="L565" s="324">
        <v>100</v>
      </c>
      <c r="M565" s="324">
        <v>100</v>
      </c>
    </row>
    <row r="566" spans="1:13" x14ac:dyDescent="0.2">
      <c r="A566" t="s">
        <v>9688</v>
      </c>
      <c r="B566" t="str">
        <f t="shared" si="8"/>
        <v>FVSU_PUMPHOUSE #1</v>
      </c>
      <c r="C566" t="s">
        <v>544</v>
      </c>
      <c r="D566" s="324" t="s">
        <v>23</v>
      </c>
      <c r="E566" t="s">
        <v>877</v>
      </c>
      <c r="F566" t="s">
        <v>4044</v>
      </c>
      <c r="G566" s="324">
        <v>250</v>
      </c>
      <c r="H566" s="542">
        <v>1952</v>
      </c>
      <c r="J566" t="s">
        <v>572</v>
      </c>
      <c r="K566" t="s">
        <v>572</v>
      </c>
      <c r="L566" s="324">
        <v>100</v>
      </c>
      <c r="M566" s="324">
        <v>100</v>
      </c>
    </row>
    <row r="567" spans="1:13" x14ac:dyDescent="0.2">
      <c r="A567" t="s">
        <v>9689</v>
      </c>
      <c r="B567" t="str">
        <f t="shared" si="8"/>
        <v>FVSU_FOUNDERS ACADEMIC</v>
      </c>
      <c r="C567" t="s">
        <v>544</v>
      </c>
      <c r="D567" s="324" t="s">
        <v>23</v>
      </c>
      <c r="E567" t="s">
        <v>787</v>
      </c>
      <c r="F567" t="s">
        <v>5248</v>
      </c>
      <c r="G567" s="324">
        <v>26081</v>
      </c>
      <c r="H567" s="542">
        <v>1929</v>
      </c>
      <c r="I567" s="542">
        <v>1981</v>
      </c>
      <c r="J567" t="s">
        <v>572</v>
      </c>
      <c r="K567" t="s">
        <v>572</v>
      </c>
      <c r="L567" s="324">
        <v>100</v>
      </c>
      <c r="M567" s="324">
        <v>100</v>
      </c>
    </row>
    <row r="568" spans="1:13" x14ac:dyDescent="0.2">
      <c r="A568" t="s">
        <v>9684</v>
      </c>
      <c r="B568" t="str">
        <f t="shared" si="8"/>
        <v>FVSU_BYWATERS ACADEMIC</v>
      </c>
      <c r="C568" t="s">
        <v>544</v>
      </c>
      <c r="D568" s="324" t="s">
        <v>23</v>
      </c>
      <c r="E568" t="s">
        <v>931</v>
      </c>
      <c r="F568" t="s">
        <v>5242</v>
      </c>
      <c r="G568" s="324">
        <v>30132</v>
      </c>
      <c r="H568" s="542">
        <v>1952</v>
      </c>
      <c r="I568" s="542">
        <v>1979</v>
      </c>
      <c r="J568" t="s">
        <v>572</v>
      </c>
      <c r="K568" t="s">
        <v>572</v>
      </c>
      <c r="L568" s="324">
        <v>100</v>
      </c>
      <c r="M568" s="324">
        <v>100</v>
      </c>
    </row>
    <row r="569" spans="1:13" x14ac:dyDescent="0.2">
      <c r="A569" t="s">
        <v>9709</v>
      </c>
      <c r="B569" t="str">
        <f t="shared" si="8"/>
        <v>FVSU_HUNT LIBRARY</v>
      </c>
      <c r="C569" t="s">
        <v>544</v>
      </c>
      <c r="D569" s="324" t="s">
        <v>23</v>
      </c>
      <c r="E569" t="s">
        <v>2036</v>
      </c>
      <c r="F569" t="s">
        <v>5278</v>
      </c>
      <c r="G569" s="324">
        <v>62030</v>
      </c>
      <c r="H569" s="542">
        <v>1975</v>
      </c>
      <c r="I569" s="542">
        <v>2000</v>
      </c>
      <c r="J569" t="s">
        <v>572</v>
      </c>
      <c r="K569" t="s">
        <v>572</v>
      </c>
      <c r="L569" s="324">
        <v>100</v>
      </c>
      <c r="M569" s="324">
        <v>100</v>
      </c>
    </row>
    <row r="570" spans="1:13" x14ac:dyDescent="0.2">
      <c r="A570" t="s">
        <v>9736</v>
      </c>
      <c r="B570" t="str">
        <f t="shared" si="8"/>
        <v>FVSU_GUARD HOUSE PEAR ST</v>
      </c>
      <c r="C570" t="s">
        <v>544</v>
      </c>
      <c r="D570" s="324" t="s">
        <v>23</v>
      </c>
      <c r="E570" t="s">
        <v>1631</v>
      </c>
      <c r="F570" t="s">
        <v>5323</v>
      </c>
      <c r="G570" s="324">
        <v>63</v>
      </c>
      <c r="H570" s="542">
        <v>1991</v>
      </c>
      <c r="J570" t="s">
        <v>572</v>
      </c>
      <c r="K570" t="s">
        <v>572</v>
      </c>
      <c r="L570" s="324">
        <v>100</v>
      </c>
      <c r="M570" s="324">
        <v>100</v>
      </c>
    </row>
    <row r="571" spans="1:13" x14ac:dyDescent="0.2">
      <c r="A571" t="s">
        <v>9744</v>
      </c>
      <c r="B571" t="str">
        <f t="shared" si="8"/>
        <v>FVSU_PEABODY TRADES</v>
      </c>
      <c r="C571" t="s">
        <v>544</v>
      </c>
      <c r="D571" s="324" t="s">
        <v>23</v>
      </c>
      <c r="E571" t="s">
        <v>813</v>
      </c>
      <c r="F571" t="s">
        <v>5336</v>
      </c>
      <c r="G571" s="324">
        <v>13262</v>
      </c>
      <c r="H571" s="542">
        <v>1926</v>
      </c>
      <c r="I571" s="542">
        <v>1960</v>
      </c>
      <c r="J571" t="s">
        <v>572</v>
      </c>
      <c r="K571" t="s">
        <v>572</v>
      </c>
      <c r="L571" s="324">
        <v>100</v>
      </c>
      <c r="M571" s="324">
        <v>100</v>
      </c>
    </row>
    <row r="572" spans="1:13" x14ac:dyDescent="0.2">
      <c r="A572" t="s">
        <v>9681</v>
      </c>
      <c r="B572" t="str">
        <f t="shared" si="8"/>
        <v>FVSU_FOOD SERVICE</v>
      </c>
      <c r="C572" t="s">
        <v>544</v>
      </c>
      <c r="D572" s="324" t="s">
        <v>23</v>
      </c>
      <c r="E572" t="s">
        <v>891</v>
      </c>
      <c r="F572" t="s">
        <v>5238</v>
      </c>
      <c r="G572" s="324">
        <v>18470</v>
      </c>
      <c r="H572" s="542">
        <v>1972</v>
      </c>
      <c r="J572" t="s">
        <v>624</v>
      </c>
      <c r="K572" t="s">
        <v>584</v>
      </c>
      <c r="L572" s="324">
        <v>10</v>
      </c>
      <c r="M572" s="324">
        <v>10</v>
      </c>
    </row>
    <row r="573" spans="1:13" x14ac:dyDescent="0.2">
      <c r="A573" t="s">
        <v>9679</v>
      </c>
      <c r="B573" t="str">
        <f t="shared" si="8"/>
        <v>FVSU_OHIO DORM</v>
      </c>
      <c r="C573" t="s">
        <v>544</v>
      </c>
      <c r="D573" s="324" t="s">
        <v>23</v>
      </c>
      <c r="E573" t="s">
        <v>1025</v>
      </c>
      <c r="F573" t="s">
        <v>5235</v>
      </c>
      <c r="G573" s="324">
        <v>24675</v>
      </c>
      <c r="H573" s="542">
        <v>1930</v>
      </c>
      <c r="J573" t="s">
        <v>624</v>
      </c>
      <c r="K573" t="s">
        <v>572</v>
      </c>
      <c r="L573" s="324">
        <v>0</v>
      </c>
      <c r="M573" s="324">
        <v>0</v>
      </c>
    </row>
    <row r="574" spans="1:13" x14ac:dyDescent="0.2">
      <c r="A574" t="s">
        <v>9721</v>
      </c>
      <c r="B574" t="str">
        <f t="shared" si="8"/>
        <v>FVSU_LYONS STUDENT CTR</v>
      </c>
      <c r="C574" t="s">
        <v>544</v>
      </c>
      <c r="D574" s="324" t="s">
        <v>23</v>
      </c>
      <c r="E574" t="s">
        <v>827</v>
      </c>
      <c r="F574" t="s">
        <v>5297</v>
      </c>
      <c r="G574" s="324">
        <v>26930</v>
      </c>
      <c r="H574" s="542">
        <v>1966</v>
      </c>
      <c r="J574" t="s">
        <v>624</v>
      </c>
      <c r="K574" t="s">
        <v>572</v>
      </c>
      <c r="L574" s="324">
        <v>43</v>
      </c>
      <c r="M574" s="324">
        <v>43</v>
      </c>
    </row>
    <row r="575" spans="1:13" x14ac:dyDescent="0.2">
      <c r="A575" t="s">
        <v>9663</v>
      </c>
      <c r="B575" t="str">
        <f t="shared" si="8"/>
        <v>FVSU_HUNT INFIRMARY</v>
      </c>
      <c r="C575" t="s">
        <v>544</v>
      </c>
      <c r="D575" s="324" t="s">
        <v>23</v>
      </c>
      <c r="E575" t="s">
        <v>573</v>
      </c>
      <c r="F575" t="s">
        <v>5209</v>
      </c>
      <c r="G575" s="324">
        <v>7850</v>
      </c>
      <c r="H575" s="542">
        <v>1975</v>
      </c>
      <c r="J575" t="s">
        <v>572</v>
      </c>
      <c r="K575" t="s">
        <v>572</v>
      </c>
      <c r="L575" s="324">
        <v>100</v>
      </c>
      <c r="M575" s="324">
        <v>100</v>
      </c>
    </row>
    <row r="576" spans="1:13" x14ac:dyDescent="0.2">
      <c r="A576" t="s">
        <v>9670</v>
      </c>
      <c r="B576" t="str">
        <f t="shared" si="8"/>
        <v>FVSU_TROUP ADMINISTRATION</v>
      </c>
      <c r="C576" t="s">
        <v>544</v>
      </c>
      <c r="D576" s="324" t="s">
        <v>23</v>
      </c>
      <c r="E576" t="s">
        <v>801</v>
      </c>
      <c r="F576" t="s">
        <v>5219</v>
      </c>
      <c r="G576" s="324">
        <v>31836</v>
      </c>
      <c r="H576" s="542">
        <v>1986</v>
      </c>
      <c r="J576" t="s">
        <v>572</v>
      </c>
      <c r="K576" t="s">
        <v>572</v>
      </c>
      <c r="L576" s="324">
        <v>100</v>
      </c>
      <c r="M576" s="324">
        <v>100</v>
      </c>
    </row>
    <row r="577" spans="1:13" x14ac:dyDescent="0.2">
      <c r="A577" t="s">
        <v>9719</v>
      </c>
      <c r="B577" t="str">
        <f t="shared" si="8"/>
        <v>FVSU_GUARD HOUSE UNIV DR</v>
      </c>
      <c r="C577" t="s">
        <v>544</v>
      </c>
      <c r="D577" s="324" t="s">
        <v>23</v>
      </c>
      <c r="E577" t="s">
        <v>701</v>
      </c>
      <c r="F577" t="s">
        <v>5294</v>
      </c>
      <c r="G577" s="324">
        <v>63</v>
      </c>
      <c r="H577" s="542">
        <v>1991</v>
      </c>
      <c r="J577" t="s">
        <v>572</v>
      </c>
      <c r="K577" t="s">
        <v>572</v>
      </c>
      <c r="L577" s="324">
        <v>100</v>
      </c>
      <c r="M577" s="324">
        <v>100</v>
      </c>
    </row>
    <row r="578" spans="1:13" x14ac:dyDescent="0.2">
      <c r="A578" t="s">
        <v>9655</v>
      </c>
      <c r="B578" t="str">
        <f t="shared" ref="B578:B641" si="9">CONCATENATE(D578,"_",F578)</f>
        <v>FVSU_HOME-EC LAB</v>
      </c>
      <c r="C578" t="s">
        <v>544</v>
      </c>
      <c r="D578" s="324" t="s">
        <v>23</v>
      </c>
      <c r="E578" t="s">
        <v>647</v>
      </c>
      <c r="F578" t="s">
        <v>5195</v>
      </c>
      <c r="G578" s="324">
        <v>3284</v>
      </c>
      <c r="H578" s="542">
        <v>1953</v>
      </c>
      <c r="J578" t="s">
        <v>572</v>
      </c>
      <c r="K578" t="s">
        <v>624</v>
      </c>
      <c r="L578" s="324">
        <v>100</v>
      </c>
      <c r="M578" s="324">
        <v>100</v>
      </c>
    </row>
    <row r="579" spans="1:13" x14ac:dyDescent="0.2">
      <c r="A579" t="s">
        <v>9703</v>
      </c>
      <c r="B579" t="str">
        <f t="shared" si="9"/>
        <v>FVSU_DAVISON DORM</v>
      </c>
      <c r="C579" t="s">
        <v>544</v>
      </c>
      <c r="D579" s="324" t="s">
        <v>23</v>
      </c>
      <c r="E579" t="s">
        <v>751</v>
      </c>
      <c r="F579" t="s">
        <v>5269</v>
      </c>
      <c r="G579" s="324">
        <v>26560</v>
      </c>
      <c r="H579" s="542">
        <v>1948</v>
      </c>
      <c r="I579" s="542">
        <v>1975</v>
      </c>
      <c r="J579" t="s">
        <v>572</v>
      </c>
      <c r="K579" t="s">
        <v>624</v>
      </c>
      <c r="L579" s="324">
        <v>0</v>
      </c>
      <c r="M579" s="324">
        <v>0</v>
      </c>
    </row>
    <row r="580" spans="1:13" x14ac:dyDescent="0.2">
      <c r="A580" t="s">
        <v>9672</v>
      </c>
      <c r="B580" t="str">
        <f t="shared" si="9"/>
        <v>FVSU_BISHOP MASS COMM</v>
      </c>
      <c r="C580" t="s">
        <v>544</v>
      </c>
      <c r="D580" s="324" t="s">
        <v>23</v>
      </c>
      <c r="E580" t="s">
        <v>791</v>
      </c>
      <c r="F580" t="s">
        <v>5222</v>
      </c>
      <c r="G580" s="324">
        <v>15773</v>
      </c>
      <c r="H580" s="542">
        <v>1932</v>
      </c>
      <c r="I580" s="542">
        <v>2018</v>
      </c>
      <c r="J580" t="s">
        <v>624</v>
      </c>
      <c r="K580" t="s">
        <v>1725</v>
      </c>
      <c r="L580" s="324">
        <v>100</v>
      </c>
      <c r="M580" s="324">
        <v>100</v>
      </c>
    </row>
    <row r="581" spans="1:13" x14ac:dyDescent="0.2">
      <c r="A581" t="s">
        <v>9722</v>
      </c>
      <c r="B581" t="str">
        <f t="shared" si="9"/>
        <v>FVSU_PATTON ACADEMIC</v>
      </c>
      <c r="C581" t="s">
        <v>544</v>
      </c>
      <c r="D581" s="324" t="s">
        <v>23</v>
      </c>
      <c r="E581" t="s">
        <v>849</v>
      </c>
      <c r="F581" t="s">
        <v>5298</v>
      </c>
      <c r="G581" s="324">
        <v>17033</v>
      </c>
      <c r="H581" s="542">
        <v>1937</v>
      </c>
      <c r="I581" s="542">
        <v>1969</v>
      </c>
      <c r="J581" t="s">
        <v>572</v>
      </c>
      <c r="K581" t="s">
        <v>572</v>
      </c>
      <c r="L581" s="324">
        <v>100</v>
      </c>
      <c r="M581" s="324">
        <v>100</v>
      </c>
    </row>
    <row r="582" spans="1:13" x14ac:dyDescent="0.2">
      <c r="A582" t="s">
        <v>9718</v>
      </c>
      <c r="B582" t="str">
        <f t="shared" si="9"/>
        <v>FVSU_HUNTINGTON ADMIN</v>
      </c>
      <c r="C582" t="s">
        <v>544</v>
      </c>
      <c r="D582" s="324" t="s">
        <v>23</v>
      </c>
      <c r="E582" t="s">
        <v>907</v>
      </c>
      <c r="F582" t="s">
        <v>5293</v>
      </c>
      <c r="G582" s="324">
        <v>15916</v>
      </c>
      <c r="H582" s="542">
        <v>1908</v>
      </c>
      <c r="I582" s="542">
        <v>1974</v>
      </c>
      <c r="J582" t="s">
        <v>624</v>
      </c>
      <c r="K582" t="s">
        <v>572</v>
      </c>
      <c r="L582" s="324">
        <v>100</v>
      </c>
      <c r="M582" s="324">
        <v>100</v>
      </c>
    </row>
    <row r="583" spans="1:13" x14ac:dyDescent="0.2">
      <c r="A583" t="s">
        <v>9648</v>
      </c>
      <c r="B583" t="str">
        <f t="shared" si="9"/>
        <v>FVSU_PRINT SHOP</v>
      </c>
      <c r="C583" t="s">
        <v>544</v>
      </c>
      <c r="D583" s="324" t="s">
        <v>23</v>
      </c>
      <c r="E583" t="s">
        <v>975</v>
      </c>
      <c r="F583" t="s">
        <v>5184</v>
      </c>
      <c r="G583" s="324">
        <v>8335</v>
      </c>
      <c r="H583" s="542">
        <v>1991</v>
      </c>
      <c r="J583" t="s">
        <v>572</v>
      </c>
      <c r="K583" t="s">
        <v>572</v>
      </c>
      <c r="L583" s="324">
        <v>100</v>
      </c>
      <c r="M583" s="324">
        <v>100</v>
      </c>
    </row>
    <row r="584" spans="1:13" x14ac:dyDescent="0.2">
      <c r="A584" t="s">
        <v>9665</v>
      </c>
      <c r="B584" t="str">
        <f t="shared" si="9"/>
        <v>FVSU_FACULTY HSE UNIV DR</v>
      </c>
      <c r="C584" t="s">
        <v>544</v>
      </c>
      <c r="D584" s="324" t="s">
        <v>23</v>
      </c>
      <c r="E584" t="s">
        <v>765</v>
      </c>
      <c r="F584" t="s">
        <v>5211</v>
      </c>
      <c r="G584" s="324">
        <v>2300</v>
      </c>
      <c r="H584" s="542">
        <v>1960</v>
      </c>
      <c r="J584" t="s">
        <v>572</v>
      </c>
      <c r="K584" t="s">
        <v>624</v>
      </c>
      <c r="L584" s="324">
        <v>0</v>
      </c>
      <c r="M584" s="324">
        <v>0</v>
      </c>
    </row>
    <row r="585" spans="1:13" x14ac:dyDescent="0.2">
      <c r="A585" t="s">
        <v>9750</v>
      </c>
      <c r="B585" t="str">
        <f t="shared" si="9"/>
        <v>FVSU_HUBBARD EDUCATION</v>
      </c>
      <c r="C585" t="s">
        <v>544</v>
      </c>
      <c r="D585" s="324" t="s">
        <v>23</v>
      </c>
      <c r="E585" t="s">
        <v>604</v>
      </c>
      <c r="F585" t="s">
        <v>5346</v>
      </c>
      <c r="G585" s="324">
        <v>31155</v>
      </c>
      <c r="H585" s="542">
        <v>1957</v>
      </c>
      <c r="I585" s="542">
        <v>1989</v>
      </c>
      <c r="J585" t="s">
        <v>572</v>
      </c>
      <c r="K585" t="s">
        <v>572</v>
      </c>
      <c r="L585" s="324">
        <v>100</v>
      </c>
      <c r="M585" s="324">
        <v>100</v>
      </c>
    </row>
    <row r="586" spans="1:13" x14ac:dyDescent="0.2">
      <c r="A586" t="s">
        <v>9698</v>
      </c>
      <c r="B586" t="str">
        <f t="shared" si="9"/>
        <v>FVSU_MYERS HOME EC</v>
      </c>
      <c r="C586" t="s">
        <v>544</v>
      </c>
      <c r="D586" s="324" t="s">
        <v>23</v>
      </c>
      <c r="E586" t="s">
        <v>1063</v>
      </c>
      <c r="F586" t="s">
        <v>5262</v>
      </c>
      <c r="G586" s="324">
        <v>25596</v>
      </c>
      <c r="H586" s="542">
        <v>1966</v>
      </c>
      <c r="J586" t="s">
        <v>572</v>
      </c>
      <c r="K586" t="s">
        <v>572</v>
      </c>
      <c r="L586" s="324">
        <v>100</v>
      </c>
      <c r="M586" s="324">
        <v>100</v>
      </c>
    </row>
    <row r="587" spans="1:13" x14ac:dyDescent="0.2">
      <c r="A587" t="s">
        <v>9690</v>
      </c>
      <c r="B587" t="str">
        <f t="shared" si="9"/>
        <v>FVSU_MILLER HALL</v>
      </c>
      <c r="C587" t="s">
        <v>544</v>
      </c>
      <c r="D587" s="324" t="s">
        <v>23</v>
      </c>
      <c r="E587" t="s">
        <v>625</v>
      </c>
      <c r="F587" t="s">
        <v>2746</v>
      </c>
      <c r="G587" s="324">
        <v>35096</v>
      </c>
      <c r="H587" s="542">
        <v>1962</v>
      </c>
      <c r="I587" s="542">
        <v>2012</v>
      </c>
      <c r="J587" t="s">
        <v>624</v>
      </c>
      <c r="K587" t="s">
        <v>572</v>
      </c>
      <c r="L587" s="324">
        <v>100</v>
      </c>
      <c r="M587" s="324">
        <v>100</v>
      </c>
    </row>
    <row r="588" spans="1:13" x14ac:dyDescent="0.2">
      <c r="A588" t="s">
        <v>9701</v>
      </c>
      <c r="B588" t="str">
        <f t="shared" si="9"/>
        <v>FVSU_GREENHOUSE</v>
      </c>
      <c r="C588" t="s">
        <v>544</v>
      </c>
      <c r="D588" s="324" t="s">
        <v>23</v>
      </c>
      <c r="E588" t="s">
        <v>971</v>
      </c>
      <c r="F588" t="s">
        <v>5266</v>
      </c>
      <c r="G588" s="324">
        <v>240</v>
      </c>
      <c r="H588" s="542">
        <v>1996</v>
      </c>
      <c r="J588" t="s">
        <v>572</v>
      </c>
      <c r="K588" t="s">
        <v>572</v>
      </c>
      <c r="L588" s="324">
        <v>100</v>
      </c>
      <c r="M588" s="324">
        <v>100</v>
      </c>
    </row>
    <row r="589" spans="1:13" x14ac:dyDescent="0.2">
      <c r="A589" t="s">
        <v>9731</v>
      </c>
      <c r="B589" t="str">
        <f t="shared" si="9"/>
        <v>FVSU_GREENHOUSE/WET LAB</v>
      </c>
      <c r="C589" t="s">
        <v>544</v>
      </c>
      <c r="D589" s="324" t="s">
        <v>23</v>
      </c>
      <c r="E589" t="s">
        <v>5313</v>
      </c>
      <c r="F589" t="s">
        <v>5314</v>
      </c>
      <c r="G589" s="324">
        <v>1536</v>
      </c>
      <c r="H589" s="542">
        <v>1996</v>
      </c>
      <c r="J589" t="s">
        <v>572</v>
      </c>
      <c r="K589" t="s">
        <v>572</v>
      </c>
      <c r="L589" s="324">
        <v>100</v>
      </c>
      <c r="M589" s="324">
        <v>100</v>
      </c>
    </row>
    <row r="590" spans="1:13" x14ac:dyDescent="0.2">
      <c r="A590" t="s">
        <v>9737</v>
      </c>
      <c r="B590" t="str">
        <f t="shared" si="9"/>
        <v>FVSU_TABOR AGR ACAD</v>
      </c>
      <c r="C590" t="s">
        <v>544</v>
      </c>
      <c r="D590" s="324" t="s">
        <v>23</v>
      </c>
      <c r="E590" t="s">
        <v>627</v>
      </c>
      <c r="F590" t="s">
        <v>5324</v>
      </c>
      <c r="G590" s="324">
        <v>23243</v>
      </c>
      <c r="H590" s="542">
        <v>1954</v>
      </c>
      <c r="J590" t="s">
        <v>572</v>
      </c>
      <c r="K590" t="s">
        <v>572</v>
      </c>
      <c r="L590" s="324">
        <v>100</v>
      </c>
      <c r="M590" s="324">
        <v>100</v>
      </c>
    </row>
    <row r="591" spans="1:13" x14ac:dyDescent="0.2">
      <c r="A591" t="s">
        <v>9746</v>
      </c>
      <c r="B591" t="str">
        <f t="shared" si="9"/>
        <v>FVSU_GUARD HOUSE CARVER</v>
      </c>
      <c r="C591" t="s">
        <v>544</v>
      </c>
      <c r="D591" s="324" t="s">
        <v>23</v>
      </c>
      <c r="E591" t="s">
        <v>869</v>
      </c>
      <c r="F591" t="s">
        <v>5339</v>
      </c>
      <c r="G591" s="324">
        <v>63</v>
      </c>
      <c r="H591" s="542">
        <v>1991</v>
      </c>
      <c r="J591" t="s">
        <v>572</v>
      </c>
      <c r="K591" t="s">
        <v>572</v>
      </c>
      <c r="L591" s="324">
        <v>100</v>
      </c>
      <c r="M591" s="324">
        <v>100</v>
      </c>
    </row>
    <row r="592" spans="1:13" x14ac:dyDescent="0.2">
      <c r="A592" t="s">
        <v>9732</v>
      </c>
      <c r="B592" t="str">
        <f t="shared" si="9"/>
        <v>FVSU_ELLIS AG-MECH ACAD</v>
      </c>
      <c r="C592" t="s">
        <v>544</v>
      </c>
      <c r="D592" s="324" t="s">
        <v>23</v>
      </c>
      <c r="E592" t="s">
        <v>5315</v>
      </c>
      <c r="F592" t="s">
        <v>5316</v>
      </c>
      <c r="G592" s="324">
        <v>20424</v>
      </c>
      <c r="H592" s="542">
        <v>1967</v>
      </c>
      <c r="I592" s="542">
        <v>2019</v>
      </c>
      <c r="J592" t="s">
        <v>572</v>
      </c>
      <c r="K592" t="s">
        <v>1725</v>
      </c>
      <c r="L592" s="324">
        <v>100</v>
      </c>
      <c r="M592" s="324">
        <v>100</v>
      </c>
    </row>
    <row r="593" spans="1:13" x14ac:dyDescent="0.2">
      <c r="A593" t="s">
        <v>9702</v>
      </c>
      <c r="B593" t="str">
        <f t="shared" si="9"/>
        <v>FVSU_WOODWARD GYMNASIUM</v>
      </c>
      <c r="C593" t="s">
        <v>544</v>
      </c>
      <c r="D593" s="324" t="s">
        <v>23</v>
      </c>
      <c r="E593" t="s">
        <v>5267</v>
      </c>
      <c r="F593" t="s">
        <v>5268</v>
      </c>
      <c r="G593" s="324">
        <v>59587</v>
      </c>
      <c r="H593" s="542">
        <v>1958</v>
      </c>
      <c r="J593" t="s">
        <v>572</v>
      </c>
      <c r="K593" t="s">
        <v>572</v>
      </c>
      <c r="L593" s="324">
        <v>100</v>
      </c>
      <c r="M593" s="324">
        <v>100</v>
      </c>
    </row>
    <row r="594" spans="1:13" x14ac:dyDescent="0.2">
      <c r="A594" t="s">
        <v>9710</v>
      </c>
      <c r="B594" t="str">
        <f t="shared" si="9"/>
        <v>FVSU_WOODWARD GYMNASIUM ANNEX</v>
      </c>
      <c r="C594" t="s">
        <v>544</v>
      </c>
      <c r="D594" s="324" t="s">
        <v>23</v>
      </c>
      <c r="E594" t="s">
        <v>5279</v>
      </c>
      <c r="F594" t="s">
        <v>5280</v>
      </c>
      <c r="G594" s="324">
        <v>4896</v>
      </c>
      <c r="H594" s="542">
        <v>1997</v>
      </c>
      <c r="J594" t="s">
        <v>572</v>
      </c>
      <c r="K594" t="s">
        <v>572</v>
      </c>
      <c r="L594" s="324">
        <v>100</v>
      </c>
      <c r="M594" s="324">
        <v>100</v>
      </c>
    </row>
    <row r="595" spans="1:13" x14ac:dyDescent="0.2">
      <c r="A595" t="s">
        <v>9711</v>
      </c>
      <c r="B595" t="str">
        <f t="shared" si="9"/>
        <v>FVSU_BOND ACADEMIC BLDG</v>
      </c>
      <c r="C595" t="s">
        <v>544</v>
      </c>
      <c r="D595" s="324" t="s">
        <v>23</v>
      </c>
      <c r="E595" t="s">
        <v>5281</v>
      </c>
      <c r="F595" t="s">
        <v>5282</v>
      </c>
      <c r="G595" s="324">
        <v>41653</v>
      </c>
      <c r="H595" s="542">
        <v>1975</v>
      </c>
      <c r="I595" s="542">
        <v>1998</v>
      </c>
      <c r="J595" t="s">
        <v>572</v>
      </c>
      <c r="K595" t="s">
        <v>572</v>
      </c>
      <c r="L595" s="324">
        <v>100</v>
      </c>
      <c r="M595" s="324">
        <v>100</v>
      </c>
    </row>
    <row r="596" spans="1:13" x14ac:dyDescent="0.2">
      <c r="A596" t="s">
        <v>9747</v>
      </c>
      <c r="B596" t="str">
        <f t="shared" si="9"/>
        <v>FVSU_PETTIGREW CENTER (FCLC)</v>
      </c>
      <c r="C596" t="s">
        <v>544</v>
      </c>
      <c r="D596" s="324" t="s">
        <v>23</v>
      </c>
      <c r="E596" t="s">
        <v>5340</v>
      </c>
      <c r="F596" t="s">
        <v>5341</v>
      </c>
      <c r="G596" s="324">
        <v>48000</v>
      </c>
      <c r="H596" s="542">
        <v>1984</v>
      </c>
      <c r="J596" t="s">
        <v>572</v>
      </c>
      <c r="K596" t="s">
        <v>572</v>
      </c>
      <c r="L596" s="324">
        <v>100</v>
      </c>
      <c r="M596" s="324">
        <v>100</v>
      </c>
    </row>
    <row r="597" spans="1:13" x14ac:dyDescent="0.2">
      <c r="A597" t="s">
        <v>9704</v>
      </c>
      <c r="B597" t="str">
        <f t="shared" si="9"/>
        <v>FVSU_FACULTY APT #1</v>
      </c>
      <c r="C597" t="s">
        <v>544</v>
      </c>
      <c r="D597" s="324" t="s">
        <v>23</v>
      </c>
      <c r="E597" t="s">
        <v>2598</v>
      </c>
      <c r="F597" t="s">
        <v>5270</v>
      </c>
      <c r="G597" s="324">
        <v>5990</v>
      </c>
      <c r="H597" s="542">
        <v>1969</v>
      </c>
      <c r="J597" t="s">
        <v>572</v>
      </c>
      <c r="K597" t="s">
        <v>572</v>
      </c>
      <c r="L597" s="324">
        <v>0</v>
      </c>
      <c r="M597" s="324">
        <v>0</v>
      </c>
    </row>
    <row r="598" spans="1:13" x14ac:dyDescent="0.2">
      <c r="A598" t="s">
        <v>9738</v>
      </c>
      <c r="B598" t="str">
        <f t="shared" si="9"/>
        <v>FVSU_FACULTY APT #2</v>
      </c>
      <c r="C598" t="s">
        <v>544</v>
      </c>
      <c r="D598" s="324" t="s">
        <v>23</v>
      </c>
      <c r="E598" t="s">
        <v>5325</v>
      </c>
      <c r="F598" t="s">
        <v>5326</v>
      </c>
      <c r="G598" s="324">
        <v>4634</v>
      </c>
      <c r="H598" s="542">
        <v>1969</v>
      </c>
      <c r="J598" t="s">
        <v>572</v>
      </c>
      <c r="K598" t="s">
        <v>572</v>
      </c>
      <c r="L598" s="324">
        <v>0</v>
      </c>
      <c r="M598" s="324">
        <v>0</v>
      </c>
    </row>
    <row r="599" spans="1:13" x14ac:dyDescent="0.2">
      <c r="A599" t="s">
        <v>9712</v>
      </c>
      <c r="B599" t="str">
        <f t="shared" si="9"/>
        <v>FVSU_STALLWORTH RSCH</v>
      </c>
      <c r="C599" t="s">
        <v>544</v>
      </c>
      <c r="D599" s="324" t="s">
        <v>23</v>
      </c>
      <c r="E599" t="s">
        <v>5283</v>
      </c>
      <c r="F599" t="s">
        <v>5284</v>
      </c>
      <c r="G599" s="324">
        <v>23650</v>
      </c>
      <c r="H599" s="542">
        <v>1983</v>
      </c>
      <c r="J599" t="s">
        <v>572</v>
      </c>
      <c r="K599" t="s">
        <v>572</v>
      </c>
      <c r="L599" s="324">
        <v>100</v>
      </c>
      <c r="M599" s="324">
        <v>100</v>
      </c>
    </row>
    <row r="600" spans="1:13" x14ac:dyDescent="0.2">
      <c r="A600" t="s">
        <v>9739</v>
      </c>
      <c r="B600" t="str">
        <f t="shared" si="9"/>
        <v>FVSU_CHEMICAL STORAGE</v>
      </c>
      <c r="C600" t="s">
        <v>544</v>
      </c>
      <c r="D600" s="324" t="s">
        <v>23</v>
      </c>
      <c r="E600" t="s">
        <v>5327</v>
      </c>
      <c r="F600" t="s">
        <v>2298</v>
      </c>
      <c r="G600" s="324">
        <v>240</v>
      </c>
      <c r="H600" s="542">
        <v>1983</v>
      </c>
      <c r="J600" t="s">
        <v>572</v>
      </c>
      <c r="K600" t="s">
        <v>572</v>
      </c>
      <c r="L600" s="324">
        <v>100</v>
      </c>
      <c r="M600" s="324">
        <v>100</v>
      </c>
    </row>
    <row r="601" spans="1:13" x14ac:dyDescent="0.2">
      <c r="A601" t="s">
        <v>9667</v>
      </c>
      <c r="B601" t="str">
        <f t="shared" si="9"/>
        <v>FVSU_STORAGE SHED-MAINT</v>
      </c>
      <c r="C601" t="s">
        <v>544</v>
      </c>
      <c r="D601" s="324" t="s">
        <v>23</v>
      </c>
      <c r="E601" t="s">
        <v>5213</v>
      </c>
      <c r="F601" t="s">
        <v>5214</v>
      </c>
      <c r="G601" s="324">
        <v>4590</v>
      </c>
      <c r="H601" s="542">
        <v>1975</v>
      </c>
      <c r="J601" t="s">
        <v>572</v>
      </c>
      <c r="K601" t="s">
        <v>572</v>
      </c>
      <c r="L601" s="324">
        <v>100</v>
      </c>
      <c r="M601" s="324">
        <v>100</v>
      </c>
    </row>
    <row r="602" spans="1:13" x14ac:dyDescent="0.2">
      <c r="A602" t="s">
        <v>9675</v>
      </c>
      <c r="B602" t="str">
        <f t="shared" si="9"/>
        <v>FVSU_FLAMMABLE STORAGE</v>
      </c>
      <c r="C602" t="s">
        <v>544</v>
      </c>
      <c r="D602" s="324" t="s">
        <v>23</v>
      </c>
      <c r="E602" t="s">
        <v>5227</v>
      </c>
      <c r="F602" t="s">
        <v>5228</v>
      </c>
      <c r="G602" s="324">
        <v>615</v>
      </c>
      <c r="H602" s="542">
        <v>1969</v>
      </c>
      <c r="J602" t="s">
        <v>572</v>
      </c>
      <c r="K602" t="s">
        <v>572</v>
      </c>
      <c r="L602" s="324">
        <v>100</v>
      </c>
      <c r="M602" s="324">
        <v>100</v>
      </c>
    </row>
    <row r="603" spans="1:13" x14ac:dyDescent="0.2">
      <c r="A603" t="s">
        <v>9674</v>
      </c>
      <c r="B603" t="str">
        <f t="shared" si="9"/>
        <v>FVSU_WILSON-ROBERTS MNT</v>
      </c>
      <c r="C603" t="s">
        <v>544</v>
      </c>
      <c r="D603" s="324" t="s">
        <v>23</v>
      </c>
      <c r="E603" t="s">
        <v>5225</v>
      </c>
      <c r="F603" t="s">
        <v>5226</v>
      </c>
      <c r="G603" s="324">
        <v>20073</v>
      </c>
      <c r="H603" s="542">
        <v>1969</v>
      </c>
      <c r="I603" s="542">
        <v>1979</v>
      </c>
      <c r="J603" t="s">
        <v>572</v>
      </c>
      <c r="K603" t="s">
        <v>572</v>
      </c>
      <c r="L603" s="324">
        <v>100</v>
      </c>
      <c r="M603" s="324">
        <v>100</v>
      </c>
    </row>
    <row r="604" spans="1:13" x14ac:dyDescent="0.2">
      <c r="A604" t="s">
        <v>9751</v>
      </c>
      <c r="B604" t="str">
        <f t="shared" si="9"/>
        <v>FVSU_ONEAL VET TECH BLD</v>
      </c>
      <c r="C604" t="s">
        <v>544</v>
      </c>
      <c r="D604" s="324" t="s">
        <v>23</v>
      </c>
      <c r="E604" t="s">
        <v>5347</v>
      </c>
      <c r="F604" t="s">
        <v>5348</v>
      </c>
      <c r="G604" s="324">
        <v>19200</v>
      </c>
      <c r="H604" s="542">
        <v>1977</v>
      </c>
      <c r="J604" t="s">
        <v>572</v>
      </c>
      <c r="K604" t="s">
        <v>572</v>
      </c>
      <c r="L604" s="324">
        <v>100</v>
      </c>
      <c r="M604" s="324">
        <v>100</v>
      </c>
    </row>
    <row r="605" spans="1:13" x14ac:dyDescent="0.2">
      <c r="A605" t="s">
        <v>9656</v>
      </c>
      <c r="B605" t="str">
        <f t="shared" si="9"/>
        <v>FVSU_POULTRY RESEARCH</v>
      </c>
      <c r="C605" t="s">
        <v>544</v>
      </c>
      <c r="D605" s="324" t="s">
        <v>23</v>
      </c>
      <c r="E605" t="s">
        <v>5196</v>
      </c>
      <c r="F605" t="s">
        <v>5197</v>
      </c>
      <c r="G605" s="324">
        <v>2225</v>
      </c>
      <c r="H605" s="542">
        <v>1974</v>
      </c>
      <c r="J605" t="s">
        <v>572</v>
      </c>
      <c r="K605" t="s">
        <v>572</v>
      </c>
      <c r="L605" s="324">
        <v>100</v>
      </c>
      <c r="M605" s="324">
        <v>100</v>
      </c>
    </row>
    <row r="606" spans="1:13" x14ac:dyDescent="0.2">
      <c r="A606" t="s">
        <v>9695</v>
      </c>
      <c r="B606" t="str">
        <f t="shared" si="9"/>
        <v>FVSU_POULTRY RES ANNEX</v>
      </c>
      <c r="C606" t="s">
        <v>544</v>
      </c>
      <c r="D606" s="324" t="s">
        <v>23</v>
      </c>
      <c r="E606" t="s">
        <v>5257</v>
      </c>
      <c r="F606" t="s">
        <v>5258</v>
      </c>
      <c r="G606" s="324">
        <v>1020</v>
      </c>
      <c r="H606" s="542">
        <v>1980</v>
      </c>
      <c r="J606" t="s">
        <v>572</v>
      </c>
      <c r="K606" t="s">
        <v>572</v>
      </c>
      <c r="L606" s="324">
        <v>100</v>
      </c>
      <c r="M606" s="324">
        <v>100</v>
      </c>
    </row>
    <row r="607" spans="1:13" x14ac:dyDescent="0.2">
      <c r="A607" t="s">
        <v>9671</v>
      </c>
      <c r="B607" t="str">
        <f t="shared" si="9"/>
        <v>FVSU_PLANT SCI STORAGE</v>
      </c>
      <c r="C607" t="s">
        <v>544</v>
      </c>
      <c r="D607" s="324" t="s">
        <v>23</v>
      </c>
      <c r="E607" t="s">
        <v>5220</v>
      </c>
      <c r="F607" t="s">
        <v>5221</v>
      </c>
      <c r="G607" s="324">
        <v>4360</v>
      </c>
      <c r="H607" s="542">
        <v>1982</v>
      </c>
      <c r="J607" t="s">
        <v>572</v>
      </c>
      <c r="K607" t="s">
        <v>572</v>
      </c>
      <c r="L607" s="324">
        <v>100</v>
      </c>
      <c r="M607" s="324">
        <v>100</v>
      </c>
    </row>
    <row r="608" spans="1:13" x14ac:dyDescent="0.2">
      <c r="A608" t="s">
        <v>9676</v>
      </c>
      <c r="B608" t="str">
        <f t="shared" si="9"/>
        <v>FVSU_HEADHOUSE #1</v>
      </c>
      <c r="C608" t="s">
        <v>544</v>
      </c>
      <c r="D608" s="324" t="s">
        <v>23</v>
      </c>
      <c r="E608" t="s">
        <v>5229</v>
      </c>
      <c r="F608" t="s">
        <v>5230</v>
      </c>
      <c r="G608" s="324">
        <v>3470</v>
      </c>
      <c r="H608" s="542">
        <v>1982</v>
      </c>
      <c r="J608" t="s">
        <v>572</v>
      </c>
      <c r="K608" t="s">
        <v>572</v>
      </c>
      <c r="L608" s="324">
        <v>100</v>
      </c>
      <c r="M608" s="324">
        <v>100</v>
      </c>
    </row>
    <row r="609" spans="1:13" x14ac:dyDescent="0.2">
      <c r="A609" t="s">
        <v>9680</v>
      </c>
      <c r="B609" t="str">
        <f t="shared" si="9"/>
        <v>FVSU_RES GREENHOUSE #1</v>
      </c>
      <c r="C609" t="s">
        <v>544</v>
      </c>
      <c r="D609" s="324" t="s">
        <v>23</v>
      </c>
      <c r="E609" t="s">
        <v>5236</v>
      </c>
      <c r="F609" t="s">
        <v>5237</v>
      </c>
      <c r="G609" s="324">
        <v>4830</v>
      </c>
      <c r="H609" s="542">
        <v>1978</v>
      </c>
      <c r="J609" t="s">
        <v>572</v>
      </c>
      <c r="K609" t="s">
        <v>572</v>
      </c>
      <c r="L609" s="324">
        <v>100</v>
      </c>
      <c r="M609" s="324">
        <v>100</v>
      </c>
    </row>
    <row r="610" spans="1:13" x14ac:dyDescent="0.2">
      <c r="A610" t="s">
        <v>9687</v>
      </c>
      <c r="B610" t="str">
        <f t="shared" si="9"/>
        <v>FVSU_RES GREENHOUSE #2</v>
      </c>
      <c r="C610" t="s">
        <v>544</v>
      </c>
      <c r="D610" s="324" t="s">
        <v>23</v>
      </c>
      <c r="E610" t="s">
        <v>5246</v>
      </c>
      <c r="F610" t="s">
        <v>5247</v>
      </c>
      <c r="G610" s="324">
        <v>4830</v>
      </c>
      <c r="H610" s="542">
        <v>1978</v>
      </c>
      <c r="J610" t="s">
        <v>572</v>
      </c>
      <c r="K610" t="s">
        <v>572</v>
      </c>
      <c r="L610" s="324">
        <v>100</v>
      </c>
      <c r="M610" s="324">
        <v>100</v>
      </c>
    </row>
    <row r="611" spans="1:13" x14ac:dyDescent="0.2">
      <c r="A611" t="s">
        <v>9745</v>
      </c>
      <c r="B611" t="str">
        <f t="shared" si="9"/>
        <v>FVSU_RES GREENHOUSE #3</v>
      </c>
      <c r="C611" t="s">
        <v>544</v>
      </c>
      <c r="D611" s="324" t="s">
        <v>23</v>
      </c>
      <c r="E611" t="s">
        <v>5337</v>
      </c>
      <c r="F611" t="s">
        <v>5338</v>
      </c>
      <c r="G611" s="324">
        <v>5625</v>
      </c>
      <c r="H611" s="542">
        <v>1980</v>
      </c>
      <c r="J611" t="s">
        <v>572</v>
      </c>
      <c r="K611" t="s">
        <v>572</v>
      </c>
      <c r="L611" s="324">
        <v>100</v>
      </c>
      <c r="M611" s="324">
        <v>100</v>
      </c>
    </row>
    <row r="612" spans="1:13" x14ac:dyDescent="0.2">
      <c r="A612" t="s">
        <v>9652</v>
      </c>
      <c r="B612" t="str">
        <f t="shared" si="9"/>
        <v>FVSU_HEADHOUSE #2</v>
      </c>
      <c r="C612" t="s">
        <v>544</v>
      </c>
      <c r="D612" s="324" t="s">
        <v>23</v>
      </c>
      <c r="E612" t="s">
        <v>5190</v>
      </c>
      <c r="F612" t="s">
        <v>5191</v>
      </c>
      <c r="G612" s="324">
        <v>3470</v>
      </c>
      <c r="H612" s="542">
        <v>1982</v>
      </c>
      <c r="J612" t="s">
        <v>572</v>
      </c>
      <c r="K612" t="s">
        <v>572</v>
      </c>
      <c r="L612" s="324">
        <v>100</v>
      </c>
      <c r="M612" s="324">
        <v>100</v>
      </c>
    </row>
    <row r="613" spans="1:13" x14ac:dyDescent="0.2">
      <c r="A613" t="s">
        <v>9740</v>
      </c>
      <c r="B613" t="str">
        <f t="shared" si="9"/>
        <v>FVSU_RES GREENHOUSE #4</v>
      </c>
      <c r="C613" t="s">
        <v>544</v>
      </c>
      <c r="D613" s="324" t="s">
        <v>23</v>
      </c>
      <c r="E613" t="s">
        <v>5328</v>
      </c>
      <c r="F613" t="s">
        <v>5329</v>
      </c>
      <c r="G613" s="324">
        <v>4800</v>
      </c>
      <c r="H613" s="542">
        <v>1982</v>
      </c>
      <c r="J613" t="s">
        <v>572</v>
      </c>
      <c r="K613" t="s">
        <v>572</v>
      </c>
      <c r="L613" s="324">
        <v>100</v>
      </c>
      <c r="M613" s="324">
        <v>100</v>
      </c>
    </row>
    <row r="614" spans="1:13" x14ac:dyDescent="0.2">
      <c r="A614" t="s">
        <v>9713</v>
      </c>
      <c r="B614" t="str">
        <f t="shared" si="9"/>
        <v>FVSU_RES GREENHOUSE #5</v>
      </c>
      <c r="C614" t="s">
        <v>544</v>
      </c>
      <c r="D614" s="324" t="s">
        <v>23</v>
      </c>
      <c r="E614" t="s">
        <v>5285</v>
      </c>
      <c r="F614" t="s">
        <v>5286</v>
      </c>
      <c r="G614" s="324">
        <v>1922</v>
      </c>
      <c r="H614" s="542">
        <v>1982</v>
      </c>
      <c r="J614" t="s">
        <v>572</v>
      </c>
      <c r="K614" t="s">
        <v>572</v>
      </c>
      <c r="L614" s="324">
        <v>100</v>
      </c>
      <c r="M614" s="324">
        <v>100</v>
      </c>
    </row>
    <row r="615" spans="1:13" x14ac:dyDescent="0.2">
      <c r="A615" t="s">
        <v>9673</v>
      </c>
      <c r="B615" t="str">
        <f t="shared" si="9"/>
        <v>FVSU_RES GREENHOUSE #6</v>
      </c>
      <c r="C615" t="s">
        <v>544</v>
      </c>
      <c r="D615" s="324" t="s">
        <v>23</v>
      </c>
      <c r="E615" t="s">
        <v>5223</v>
      </c>
      <c r="F615" t="s">
        <v>5224</v>
      </c>
      <c r="G615" s="324">
        <v>1922</v>
      </c>
      <c r="H615" s="542">
        <v>1978</v>
      </c>
      <c r="J615" t="s">
        <v>572</v>
      </c>
      <c r="K615" t="s">
        <v>572</v>
      </c>
      <c r="L615" s="324">
        <v>100</v>
      </c>
      <c r="M615" s="324">
        <v>100</v>
      </c>
    </row>
    <row r="616" spans="1:13" x14ac:dyDescent="0.2">
      <c r="A616" t="s">
        <v>9754</v>
      </c>
      <c r="B616" t="str">
        <f t="shared" si="9"/>
        <v>FVSU_RES GREENHOUSE #7</v>
      </c>
      <c r="C616" t="s">
        <v>544</v>
      </c>
      <c r="D616" s="324" t="s">
        <v>23</v>
      </c>
      <c r="E616" t="s">
        <v>5352</v>
      </c>
      <c r="F616" t="s">
        <v>5353</v>
      </c>
      <c r="G616" s="324">
        <v>2356</v>
      </c>
      <c r="H616" s="542">
        <v>1984</v>
      </c>
      <c r="J616" t="s">
        <v>572</v>
      </c>
      <c r="K616" t="s">
        <v>572</v>
      </c>
      <c r="L616" s="324">
        <v>100</v>
      </c>
      <c r="M616" s="324">
        <v>100</v>
      </c>
    </row>
    <row r="617" spans="1:13" x14ac:dyDescent="0.2">
      <c r="A617" t="s">
        <v>9699</v>
      </c>
      <c r="B617" t="str">
        <f t="shared" si="9"/>
        <v>FVSU_RES GREENHOUSE #8</v>
      </c>
      <c r="C617" t="s">
        <v>544</v>
      </c>
      <c r="D617" s="324" t="s">
        <v>23</v>
      </c>
      <c r="E617" t="s">
        <v>5263</v>
      </c>
      <c r="F617" t="s">
        <v>5264</v>
      </c>
      <c r="G617" s="324">
        <v>2356</v>
      </c>
      <c r="H617" s="542">
        <v>1984</v>
      </c>
      <c r="J617" t="s">
        <v>572</v>
      </c>
      <c r="K617" t="s">
        <v>572</v>
      </c>
      <c r="L617" s="324">
        <v>100</v>
      </c>
      <c r="M617" s="324">
        <v>100</v>
      </c>
    </row>
    <row r="618" spans="1:13" x14ac:dyDescent="0.2">
      <c r="A618" t="s">
        <v>9691</v>
      </c>
      <c r="B618" t="str">
        <f t="shared" si="9"/>
        <v>FVSU_IMPLEMENT SHED #2</v>
      </c>
      <c r="C618" t="s">
        <v>544</v>
      </c>
      <c r="D618" s="324" t="s">
        <v>23</v>
      </c>
      <c r="E618" t="s">
        <v>5249</v>
      </c>
      <c r="F618" t="s">
        <v>5250</v>
      </c>
      <c r="G618" s="324">
        <v>9000</v>
      </c>
      <c r="H618" s="542">
        <v>1980</v>
      </c>
      <c r="J618" t="s">
        <v>572</v>
      </c>
      <c r="K618" t="s">
        <v>572</v>
      </c>
      <c r="L618" s="324">
        <v>100</v>
      </c>
      <c r="M618" s="324">
        <v>100</v>
      </c>
    </row>
    <row r="619" spans="1:13" x14ac:dyDescent="0.2">
      <c r="A619" t="s">
        <v>9733</v>
      </c>
      <c r="B619" t="str">
        <f t="shared" si="9"/>
        <v>FVSU_PUMPHOUSE #2</v>
      </c>
      <c r="C619" t="s">
        <v>544</v>
      </c>
      <c r="D619" s="324" t="s">
        <v>23</v>
      </c>
      <c r="E619" t="s">
        <v>5317</v>
      </c>
      <c r="F619" t="s">
        <v>5318</v>
      </c>
      <c r="G619" s="324">
        <v>250</v>
      </c>
      <c r="H619" s="542">
        <v>1953</v>
      </c>
      <c r="J619" t="s">
        <v>572</v>
      </c>
      <c r="K619" t="s">
        <v>572</v>
      </c>
      <c r="L619" s="324">
        <v>100</v>
      </c>
      <c r="M619" s="324">
        <v>100</v>
      </c>
    </row>
    <row r="620" spans="1:13" x14ac:dyDescent="0.2">
      <c r="A620" t="s">
        <v>9668</v>
      </c>
      <c r="B620" t="str">
        <f t="shared" si="9"/>
        <v>FVSU_IMPLEMENT SHED #1</v>
      </c>
      <c r="C620" t="s">
        <v>544</v>
      </c>
      <c r="D620" s="324" t="s">
        <v>23</v>
      </c>
      <c r="E620" t="s">
        <v>5215</v>
      </c>
      <c r="F620" t="s">
        <v>5216</v>
      </c>
      <c r="G620" s="324">
        <v>5950</v>
      </c>
      <c r="H620" s="542">
        <v>1953</v>
      </c>
      <c r="J620" t="s">
        <v>572</v>
      </c>
      <c r="K620" t="s">
        <v>572</v>
      </c>
      <c r="L620" s="324">
        <v>100</v>
      </c>
      <c r="M620" s="324">
        <v>100</v>
      </c>
    </row>
    <row r="621" spans="1:13" x14ac:dyDescent="0.2">
      <c r="A621" t="s">
        <v>9755</v>
      </c>
      <c r="B621" t="str">
        <f t="shared" si="9"/>
        <v>FVSU_PLANT OPS STORAGE</v>
      </c>
      <c r="C621" t="s">
        <v>544</v>
      </c>
      <c r="D621" s="324" t="s">
        <v>23</v>
      </c>
      <c r="E621" t="s">
        <v>5354</v>
      </c>
      <c r="F621" t="s">
        <v>5355</v>
      </c>
      <c r="G621" s="324">
        <v>6014</v>
      </c>
      <c r="H621" s="542">
        <v>1956</v>
      </c>
      <c r="I621" s="542">
        <v>1976</v>
      </c>
      <c r="J621" t="s">
        <v>572</v>
      </c>
      <c r="K621" t="s">
        <v>572</v>
      </c>
      <c r="L621" s="324">
        <v>100</v>
      </c>
      <c r="M621" s="324">
        <v>100</v>
      </c>
    </row>
    <row r="622" spans="1:13" x14ac:dyDescent="0.2">
      <c r="A622" t="s">
        <v>9714</v>
      </c>
      <c r="B622" t="str">
        <f t="shared" si="9"/>
        <v>FVSU_RABBIT RESEARCH</v>
      </c>
      <c r="C622" t="s">
        <v>544</v>
      </c>
      <c r="D622" s="324" t="s">
        <v>23</v>
      </c>
      <c r="E622" t="s">
        <v>5287</v>
      </c>
      <c r="F622" t="s">
        <v>5288</v>
      </c>
      <c r="G622" s="324">
        <v>3008</v>
      </c>
      <c r="H622" s="542">
        <v>1980</v>
      </c>
      <c r="J622" t="s">
        <v>572</v>
      </c>
      <c r="K622" t="s">
        <v>572</v>
      </c>
      <c r="L622" s="324">
        <v>100</v>
      </c>
      <c r="M622" s="324">
        <v>100</v>
      </c>
    </row>
    <row r="623" spans="1:13" x14ac:dyDescent="0.2">
      <c r="A623" t="s">
        <v>9725</v>
      </c>
      <c r="B623" t="str">
        <f t="shared" si="9"/>
        <v>FVSU_STORAGE SHED #3</v>
      </c>
      <c r="C623" t="s">
        <v>544</v>
      </c>
      <c r="D623" s="324" t="s">
        <v>23</v>
      </c>
      <c r="E623" t="s">
        <v>5302</v>
      </c>
      <c r="F623" t="s">
        <v>5303</v>
      </c>
      <c r="G623" s="324">
        <v>8000</v>
      </c>
      <c r="H623" s="542">
        <v>1980</v>
      </c>
      <c r="J623" t="s">
        <v>572</v>
      </c>
      <c r="K623" t="s">
        <v>572</v>
      </c>
      <c r="L623" s="324">
        <v>100</v>
      </c>
      <c r="M623" s="324">
        <v>100</v>
      </c>
    </row>
    <row r="624" spans="1:13" x14ac:dyDescent="0.2">
      <c r="A624" t="s">
        <v>9657</v>
      </c>
      <c r="B624" t="str">
        <f t="shared" si="9"/>
        <v>FVSU_SWEET POTATO SHED</v>
      </c>
      <c r="C624" t="s">
        <v>544</v>
      </c>
      <c r="D624" s="324" t="s">
        <v>23</v>
      </c>
      <c r="E624" t="s">
        <v>5198</v>
      </c>
      <c r="F624" t="s">
        <v>5199</v>
      </c>
      <c r="G624" s="324">
        <v>864</v>
      </c>
      <c r="H624" s="542">
        <v>1991</v>
      </c>
      <c r="J624" t="s">
        <v>572</v>
      </c>
      <c r="K624" t="s">
        <v>572</v>
      </c>
      <c r="L624" s="324">
        <v>100</v>
      </c>
      <c r="M624" s="324">
        <v>100</v>
      </c>
    </row>
    <row r="625" spans="1:13" x14ac:dyDescent="0.2">
      <c r="A625" t="s">
        <v>9654</v>
      </c>
      <c r="B625" t="str">
        <f t="shared" si="9"/>
        <v>FVSU_SWINE RESEARCH</v>
      </c>
      <c r="C625" t="s">
        <v>544</v>
      </c>
      <c r="D625" s="324" t="s">
        <v>23</v>
      </c>
      <c r="E625" t="s">
        <v>5194</v>
      </c>
      <c r="F625" t="s">
        <v>3886</v>
      </c>
      <c r="G625" s="324">
        <v>3884</v>
      </c>
      <c r="H625" s="542">
        <v>1975</v>
      </c>
      <c r="J625" t="s">
        <v>572</v>
      </c>
      <c r="K625" t="s">
        <v>572</v>
      </c>
      <c r="L625" s="324">
        <v>100</v>
      </c>
      <c r="M625" s="324">
        <v>100</v>
      </c>
    </row>
    <row r="626" spans="1:13" x14ac:dyDescent="0.2">
      <c r="A626" t="s">
        <v>9723</v>
      </c>
      <c r="B626" t="str">
        <f t="shared" si="9"/>
        <v>FVSU_GOAT CENTER ADMIN</v>
      </c>
      <c r="C626" t="s">
        <v>544</v>
      </c>
      <c r="D626" s="324" t="s">
        <v>23</v>
      </c>
      <c r="E626" t="s">
        <v>5299</v>
      </c>
      <c r="F626" t="s">
        <v>5300</v>
      </c>
      <c r="G626" s="324">
        <v>1900</v>
      </c>
      <c r="H626" s="542">
        <v>1984</v>
      </c>
      <c r="J626" t="s">
        <v>572</v>
      </c>
      <c r="K626" t="s">
        <v>572</v>
      </c>
      <c r="L626" s="324">
        <v>100</v>
      </c>
      <c r="M626" s="324">
        <v>100</v>
      </c>
    </row>
    <row r="627" spans="1:13" x14ac:dyDescent="0.2">
      <c r="A627" t="s">
        <v>9649</v>
      </c>
      <c r="B627" t="str">
        <f t="shared" si="9"/>
        <v>FVSU_KID/YEARLING BARN</v>
      </c>
      <c r="C627" t="s">
        <v>544</v>
      </c>
      <c r="D627" s="324" t="s">
        <v>23</v>
      </c>
      <c r="E627" t="s">
        <v>5185</v>
      </c>
      <c r="F627" t="s">
        <v>5186</v>
      </c>
      <c r="G627" s="324">
        <v>6080</v>
      </c>
      <c r="H627" s="542">
        <v>1984</v>
      </c>
      <c r="J627" t="s">
        <v>572</v>
      </c>
      <c r="K627" t="s">
        <v>572</v>
      </c>
      <c r="L627" s="324">
        <v>100</v>
      </c>
      <c r="M627" s="324">
        <v>100</v>
      </c>
    </row>
    <row r="628" spans="1:13" x14ac:dyDescent="0.2">
      <c r="A628" t="s">
        <v>9650</v>
      </c>
      <c r="B628" t="str">
        <f t="shared" si="9"/>
        <v>FVSU_STORAGE BUILDING</v>
      </c>
      <c r="C628" t="s">
        <v>544</v>
      </c>
      <c r="D628" s="324" t="s">
        <v>23</v>
      </c>
      <c r="E628" t="s">
        <v>5187</v>
      </c>
      <c r="F628" t="s">
        <v>2765</v>
      </c>
      <c r="G628" s="324">
        <v>1500</v>
      </c>
      <c r="H628" s="542">
        <v>1984</v>
      </c>
      <c r="J628" t="s">
        <v>572</v>
      </c>
      <c r="K628" t="s">
        <v>572</v>
      </c>
      <c r="L628" s="324">
        <v>100</v>
      </c>
      <c r="M628" s="324">
        <v>100</v>
      </c>
    </row>
    <row r="629" spans="1:13" x14ac:dyDescent="0.2">
      <c r="A629" t="s">
        <v>9692</v>
      </c>
      <c r="B629" t="str">
        <f t="shared" si="9"/>
        <v>FVSU_STORAGE SHED #4</v>
      </c>
      <c r="C629" t="s">
        <v>544</v>
      </c>
      <c r="D629" s="324" t="s">
        <v>23</v>
      </c>
      <c r="E629" t="s">
        <v>5251</v>
      </c>
      <c r="F629" t="s">
        <v>5252</v>
      </c>
      <c r="G629" s="324">
        <v>4000</v>
      </c>
      <c r="H629" s="542">
        <v>1980</v>
      </c>
      <c r="J629" t="s">
        <v>572</v>
      </c>
      <c r="K629" t="s">
        <v>572</v>
      </c>
      <c r="L629" s="324">
        <v>100</v>
      </c>
      <c r="M629" s="324">
        <v>100</v>
      </c>
    </row>
    <row r="630" spans="1:13" x14ac:dyDescent="0.2">
      <c r="A630" t="s">
        <v>9678</v>
      </c>
      <c r="B630" t="str">
        <f t="shared" si="9"/>
        <v>FVSU_BUCK QUARTERS</v>
      </c>
      <c r="C630" t="s">
        <v>544</v>
      </c>
      <c r="D630" s="324" t="s">
        <v>23</v>
      </c>
      <c r="E630" t="s">
        <v>5233</v>
      </c>
      <c r="F630" t="s">
        <v>5234</v>
      </c>
      <c r="G630" s="324">
        <v>1000</v>
      </c>
      <c r="H630" s="542">
        <v>1984</v>
      </c>
      <c r="J630" t="s">
        <v>572</v>
      </c>
      <c r="K630" t="s">
        <v>572</v>
      </c>
      <c r="L630" s="324">
        <v>100</v>
      </c>
      <c r="M630" s="324">
        <v>100</v>
      </c>
    </row>
    <row r="631" spans="1:13" x14ac:dyDescent="0.2">
      <c r="A631" t="s">
        <v>9748</v>
      </c>
      <c r="B631" t="str">
        <f t="shared" si="9"/>
        <v>FVSU_PHOTO PERIOD BARN</v>
      </c>
      <c r="C631" t="s">
        <v>544</v>
      </c>
      <c r="D631" s="324" t="s">
        <v>23</v>
      </c>
      <c r="E631" t="s">
        <v>5342</v>
      </c>
      <c r="F631" t="s">
        <v>5343</v>
      </c>
      <c r="G631" s="324">
        <v>1000</v>
      </c>
      <c r="H631" s="542">
        <v>1984</v>
      </c>
      <c r="J631" t="s">
        <v>572</v>
      </c>
      <c r="K631" t="s">
        <v>572</v>
      </c>
      <c r="L631" s="324">
        <v>100</v>
      </c>
      <c r="M631" s="324">
        <v>100</v>
      </c>
    </row>
    <row r="632" spans="1:13" x14ac:dyDescent="0.2">
      <c r="A632" t="s">
        <v>9705</v>
      </c>
      <c r="B632" t="str">
        <f t="shared" si="9"/>
        <v>FVSU_ADULT BARN</v>
      </c>
      <c r="C632" t="s">
        <v>544</v>
      </c>
      <c r="D632" s="324" t="s">
        <v>23</v>
      </c>
      <c r="E632" t="s">
        <v>5271</v>
      </c>
      <c r="F632" t="s">
        <v>5272</v>
      </c>
      <c r="G632" s="324">
        <v>6080</v>
      </c>
      <c r="H632" s="542">
        <v>1984</v>
      </c>
      <c r="J632" t="s">
        <v>572</v>
      </c>
      <c r="K632" t="s">
        <v>572</v>
      </c>
      <c r="L632" s="324">
        <v>100</v>
      </c>
      <c r="M632" s="324">
        <v>100</v>
      </c>
    </row>
    <row r="633" spans="1:13" x14ac:dyDescent="0.2">
      <c r="A633" t="s">
        <v>9734</v>
      </c>
      <c r="B633" t="str">
        <f t="shared" si="9"/>
        <v>FVSU_FEED PROCESSING</v>
      </c>
      <c r="C633" t="s">
        <v>544</v>
      </c>
      <c r="D633" s="324" t="s">
        <v>23</v>
      </c>
      <c r="E633" t="s">
        <v>5319</v>
      </c>
      <c r="F633" t="s">
        <v>5320</v>
      </c>
      <c r="G633" s="324">
        <v>1200</v>
      </c>
      <c r="H633" s="542">
        <v>1984</v>
      </c>
      <c r="J633" t="s">
        <v>572</v>
      </c>
      <c r="K633" t="s">
        <v>572</v>
      </c>
      <c r="L633" s="324">
        <v>100</v>
      </c>
      <c r="M633" s="324">
        <v>100</v>
      </c>
    </row>
    <row r="634" spans="1:13" x14ac:dyDescent="0.2">
      <c r="A634" t="s">
        <v>9651</v>
      </c>
      <c r="B634" t="str">
        <f t="shared" si="9"/>
        <v>FVSU_GOAT DAIRY</v>
      </c>
      <c r="C634" t="s">
        <v>544</v>
      </c>
      <c r="D634" s="324" t="s">
        <v>23</v>
      </c>
      <c r="E634" t="s">
        <v>5188</v>
      </c>
      <c r="F634" t="s">
        <v>5189</v>
      </c>
      <c r="G634" s="324">
        <v>2550</v>
      </c>
      <c r="H634" s="542">
        <v>1984</v>
      </c>
      <c r="J634" t="s">
        <v>572</v>
      </c>
      <c r="K634" t="s">
        <v>572</v>
      </c>
      <c r="L634" s="324">
        <v>100</v>
      </c>
      <c r="M634" s="324">
        <v>100</v>
      </c>
    </row>
    <row r="635" spans="1:13" x14ac:dyDescent="0.2">
      <c r="A635" t="s">
        <v>9716</v>
      </c>
      <c r="B635" t="str">
        <f t="shared" si="9"/>
        <v>FVSU_SMALL RUMINANT CENTER</v>
      </c>
      <c r="C635" t="s">
        <v>544</v>
      </c>
      <c r="D635" s="324" t="s">
        <v>23</v>
      </c>
      <c r="E635" t="s">
        <v>5289</v>
      </c>
      <c r="F635" t="s">
        <v>5290</v>
      </c>
      <c r="G635" s="324">
        <v>14959</v>
      </c>
      <c r="H635" s="542">
        <v>1996</v>
      </c>
      <c r="J635" t="s">
        <v>572</v>
      </c>
      <c r="K635" t="s">
        <v>572</v>
      </c>
      <c r="L635" s="324">
        <v>100</v>
      </c>
      <c r="M635" s="324">
        <v>100</v>
      </c>
    </row>
    <row r="636" spans="1:13" x14ac:dyDescent="0.2">
      <c r="A636" t="s">
        <v>9677</v>
      </c>
      <c r="B636" t="str">
        <f t="shared" si="9"/>
        <v>FVSU_PUMPHOUSE #3</v>
      </c>
      <c r="C636" t="s">
        <v>544</v>
      </c>
      <c r="D636" s="324" t="s">
        <v>23</v>
      </c>
      <c r="E636" t="s">
        <v>5231</v>
      </c>
      <c r="F636" t="s">
        <v>5232</v>
      </c>
      <c r="G636" s="324">
        <v>250</v>
      </c>
      <c r="H636" s="542">
        <v>1980</v>
      </c>
      <c r="J636" t="s">
        <v>572</v>
      </c>
      <c r="K636" t="s">
        <v>572</v>
      </c>
      <c r="L636" s="324">
        <v>100</v>
      </c>
      <c r="M636" s="324">
        <v>100</v>
      </c>
    </row>
    <row r="637" spans="1:13" x14ac:dyDescent="0.2">
      <c r="A637" t="s">
        <v>9658</v>
      </c>
      <c r="B637" t="str">
        <f t="shared" si="9"/>
        <v>FVSU_COMPUTER TECHNOLOGY/MATHEMATIC</v>
      </c>
      <c r="C637" t="s">
        <v>544</v>
      </c>
      <c r="D637" s="324" t="s">
        <v>23</v>
      </c>
      <c r="E637" t="s">
        <v>5200</v>
      </c>
      <c r="F637" t="s">
        <v>5201</v>
      </c>
      <c r="G637" s="324">
        <v>54728</v>
      </c>
      <c r="H637" s="542">
        <v>1995</v>
      </c>
      <c r="J637" t="s">
        <v>572</v>
      </c>
      <c r="K637" t="s">
        <v>572</v>
      </c>
      <c r="L637" s="324">
        <v>100</v>
      </c>
      <c r="M637" s="324">
        <v>100</v>
      </c>
    </row>
    <row r="638" spans="1:13" x14ac:dyDescent="0.2">
      <c r="A638" t="s">
        <v>9742</v>
      </c>
      <c r="B638" t="str">
        <f t="shared" si="9"/>
        <v>FVSU_MEAT TECHNOLOGY BUILDING</v>
      </c>
      <c r="C638" t="s">
        <v>544</v>
      </c>
      <c r="D638" s="324" t="s">
        <v>23</v>
      </c>
      <c r="E638" t="s">
        <v>5331</v>
      </c>
      <c r="F638" t="s">
        <v>5332</v>
      </c>
      <c r="G638" s="324">
        <v>4500</v>
      </c>
      <c r="H638" s="542">
        <v>1980</v>
      </c>
      <c r="J638" t="s">
        <v>572</v>
      </c>
      <c r="K638" t="s">
        <v>572</v>
      </c>
      <c r="L638" s="324">
        <v>0</v>
      </c>
      <c r="M638" s="324">
        <v>0</v>
      </c>
    </row>
    <row r="639" spans="1:13" x14ac:dyDescent="0.2">
      <c r="A639" t="s">
        <v>9726</v>
      </c>
      <c r="B639" t="str">
        <f t="shared" si="9"/>
        <v>FVSU_EXERCISE PHYSIOLOGY &amp; SPORTS</v>
      </c>
      <c r="C639" t="s">
        <v>544</v>
      </c>
      <c r="D639" s="324" t="s">
        <v>23</v>
      </c>
      <c r="E639" t="s">
        <v>5304</v>
      </c>
      <c r="F639" t="s">
        <v>5305</v>
      </c>
      <c r="G639" s="324">
        <v>8693</v>
      </c>
      <c r="H639" s="542">
        <v>1997</v>
      </c>
      <c r="J639" t="s">
        <v>572</v>
      </c>
      <c r="K639" t="s">
        <v>572</v>
      </c>
      <c r="L639" s="324">
        <v>100</v>
      </c>
      <c r="M639" s="324">
        <v>100</v>
      </c>
    </row>
    <row r="640" spans="1:13" x14ac:dyDescent="0.2">
      <c r="A640" t="s">
        <v>9659</v>
      </c>
      <c r="B640" t="str">
        <f t="shared" si="9"/>
        <v>FVSU_SEWER LIFT STATION</v>
      </c>
      <c r="C640" t="s">
        <v>544</v>
      </c>
      <c r="D640" s="324" t="s">
        <v>23</v>
      </c>
      <c r="E640" t="s">
        <v>5202</v>
      </c>
      <c r="F640" t="s">
        <v>5203</v>
      </c>
      <c r="G640" s="324">
        <v>195</v>
      </c>
      <c r="H640" s="542">
        <v>1998</v>
      </c>
      <c r="J640" t="s">
        <v>572</v>
      </c>
      <c r="K640" t="s">
        <v>572</v>
      </c>
      <c r="L640" s="324">
        <v>100</v>
      </c>
      <c r="M640" s="324">
        <v>100</v>
      </c>
    </row>
    <row r="641" spans="1:13" x14ac:dyDescent="0.2">
      <c r="A641" t="s">
        <v>9662</v>
      </c>
      <c r="B641" t="str">
        <f t="shared" si="9"/>
        <v>FVSU_SEWER SEPARATOR</v>
      </c>
      <c r="C641" t="s">
        <v>544</v>
      </c>
      <c r="D641" s="324" t="s">
        <v>23</v>
      </c>
      <c r="E641" t="s">
        <v>5207</v>
      </c>
      <c r="F641" t="s">
        <v>5208</v>
      </c>
      <c r="G641" s="324">
        <v>222</v>
      </c>
      <c r="H641" s="542">
        <v>1999</v>
      </c>
      <c r="J641" t="s">
        <v>572</v>
      </c>
      <c r="K641" t="s">
        <v>572</v>
      </c>
      <c r="L641" s="324">
        <v>100</v>
      </c>
      <c r="M641" s="324">
        <v>100</v>
      </c>
    </row>
    <row r="642" spans="1:13" x14ac:dyDescent="0.2">
      <c r="A642" t="s">
        <v>9669</v>
      </c>
      <c r="B642" t="str">
        <f t="shared" ref="B642:B705" si="10">CONCATENATE(D642,"_",F642)</f>
        <v>FVSU_WC 5</v>
      </c>
      <c r="C642" t="s">
        <v>544</v>
      </c>
      <c r="D642" s="324" t="s">
        <v>23</v>
      </c>
      <c r="E642" t="s">
        <v>5217</v>
      </c>
      <c r="F642" t="s">
        <v>5218</v>
      </c>
      <c r="G642" s="324">
        <v>62575</v>
      </c>
      <c r="H642" s="542">
        <v>2006</v>
      </c>
      <c r="J642" t="s">
        <v>584</v>
      </c>
      <c r="K642" t="s">
        <v>572</v>
      </c>
      <c r="L642" s="324">
        <v>0</v>
      </c>
      <c r="M642" s="324">
        <v>0</v>
      </c>
    </row>
    <row r="643" spans="1:13" x14ac:dyDescent="0.2">
      <c r="A643" t="s">
        <v>9729</v>
      </c>
      <c r="B643" t="str">
        <f t="shared" si="10"/>
        <v>FVSU_WC 4</v>
      </c>
      <c r="C643" t="s">
        <v>544</v>
      </c>
      <c r="D643" s="324" t="s">
        <v>23</v>
      </c>
      <c r="E643" t="s">
        <v>5309</v>
      </c>
      <c r="F643" t="s">
        <v>5310</v>
      </c>
      <c r="G643" s="324">
        <v>62575</v>
      </c>
      <c r="H643" s="542">
        <v>2006</v>
      </c>
      <c r="J643" t="s">
        <v>584</v>
      </c>
      <c r="K643" t="s">
        <v>572</v>
      </c>
      <c r="L643" s="324">
        <v>0</v>
      </c>
      <c r="M643" s="324">
        <v>0</v>
      </c>
    </row>
    <row r="644" spans="1:13" x14ac:dyDescent="0.2">
      <c r="A644" t="s">
        <v>9660</v>
      </c>
      <c r="B644" t="str">
        <f t="shared" si="10"/>
        <v>FVSU_WC 3</v>
      </c>
      <c r="C644" t="s">
        <v>544</v>
      </c>
      <c r="D644" s="324" t="s">
        <v>23</v>
      </c>
      <c r="E644" t="s">
        <v>5204</v>
      </c>
      <c r="F644" t="s">
        <v>5205</v>
      </c>
      <c r="G644" s="324">
        <v>62575</v>
      </c>
      <c r="H644" s="542">
        <v>2006</v>
      </c>
      <c r="J644" t="s">
        <v>584</v>
      </c>
      <c r="K644" t="s">
        <v>572</v>
      </c>
      <c r="L644" s="324">
        <v>0</v>
      </c>
      <c r="M644" s="324">
        <v>0</v>
      </c>
    </row>
    <row r="645" spans="1:13" x14ac:dyDescent="0.2">
      <c r="A645" t="s">
        <v>9693</v>
      </c>
      <c r="B645" t="str">
        <f t="shared" si="10"/>
        <v>FVSU_WC 1</v>
      </c>
      <c r="C645" t="s">
        <v>544</v>
      </c>
      <c r="D645" s="324" t="s">
        <v>23</v>
      </c>
      <c r="E645" t="s">
        <v>5253</v>
      </c>
      <c r="F645" t="s">
        <v>5254</v>
      </c>
      <c r="G645" s="324">
        <v>73511</v>
      </c>
      <c r="H645" s="542">
        <v>2006</v>
      </c>
      <c r="J645" t="s">
        <v>584</v>
      </c>
      <c r="K645" t="s">
        <v>572</v>
      </c>
      <c r="L645" s="324">
        <v>0</v>
      </c>
      <c r="M645" s="324">
        <v>0</v>
      </c>
    </row>
    <row r="646" spans="1:13" x14ac:dyDescent="0.2">
      <c r="A646" t="s">
        <v>9707</v>
      </c>
      <c r="B646" t="str">
        <f t="shared" si="10"/>
        <v>FVSU_WC 2</v>
      </c>
      <c r="C646" t="s">
        <v>544</v>
      </c>
      <c r="D646" s="324" t="s">
        <v>23</v>
      </c>
      <c r="E646" t="s">
        <v>5274</v>
      </c>
      <c r="F646" t="s">
        <v>5275</v>
      </c>
      <c r="G646" s="324">
        <v>73814</v>
      </c>
      <c r="H646" s="542">
        <v>2006</v>
      </c>
      <c r="J646" t="s">
        <v>584</v>
      </c>
      <c r="K646" t="s">
        <v>572</v>
      </c>
      <c r="L646" s="324">
        <v>0</v>
      </c>
      <c r="M646" s="324">
        <v>0</v>
      </c>
    </row>
    <row r="647" spans="1:13" x14ac:dyDescent="0.2">
      <c r="A647" t="s">
        <v>9696</v>
      </c>
      <c r="B647" t="str">
        <f t="shared" si="10"/>
        <v>FVSU_WC CLUBHOUSE</v>
      </c>
      <c r="C647" t="s">
        <v>544</v>
      </c>
      <c r="D647" s="324" t="s">
        <v>23</v>
      </c>
      <c r="E647" t="s">
        <v>5259</v>
      </c>
      <c r="F647" t="s">
        <v>5260</v>
      </c>
      <c r="G647" s="324">
        <v>8938</v>
      </c>
      <c r="H647" s="542">
        <v>2006</v>
      </c>
      <c r="J647" t="s">
        <v>584</v>
      </c>
      <c r="K647" t="s">
        <v>572</v>
      </c>
      <c r="L647" s="324">
        <v>87</v>
      </c>
      <c r="M647" s="324">
        <v>87</v>
      </c>
    </row>
    <row r="648" spans="1:13" x14ac:dyDescent="0.2">
      <c r="A648" t="s">
        <v>9717</v>
      </c>
      <c r="B648" t="str">
        <f t="shared" si="10"/>
        <v>FVSU_HPE BUILDING</v>
      </c>
      <c r="C648" t="s">
        <v>544</v>
      </c>
      <c r="D648" s="324" t="s">
        <v>23</v>
      </c>
      <c r="E648" t="s">
        <v>5291</v>
      </c>
      <c r="F648" t="s">
        <v>5292</v>
      </c>
      <c r="G648" s="324">
        <v>120000</v>
      </c>
      <c r="H648" s="542">
        <v>2004</v>
      </c>
      <c r="J648" t="s">
        <v>572</v>
      </c>
      <c r="K648" t="s">
        <v>572</v>
      </c>
      <c r="L648" s="324">
        <v>100</v>
      </c>
      <c r="M648" s="324">
        <v>100</v>
      </c>
    </row>
    <row r="649" spans="1:13" x14ac:dyDescent="0.2">
      <c r="A649" t="s">
        <v>9727</v>
      </c>
      <c r="B649" t="str">
        <f t="shared" si="10"/>
        <v>FVSU_AG TECHNOLOGY CENTER</v>
      </c>
      <c r="C649" t="s">
        <v>544</v>
      </c>
      <c r="D649" s="324" t="s">
        <v>23</v>
      </c>
      <c r="E649" t="s">
        <v>5306</v>
      </c>
      <c r="F649" t="s">
        <v>5307</v>
      </c>
      <c r="G649" s="324">
        <v>10448</v>
      </c>
      <c r="H649" s="542">
        <v>1900</v>
      </c>
      <c r="J649" t="s">
        <v>572</v>
      </c>
      <c r="K649" t="s">
        <v>572</v>
      </c>
      <c r="L649" s="324">
        <v>0</v>
      </c>
      <c r="M649" s="324">
        <v>0</v>
      </c>
    </row>
    <row r="650" spans="1:13" x14ac:dyDescent="0.2">
      <c r="A650" t="s">
        <v>9708</v>
      </c>
      <c r="B650" t="str">
        <f t="shared" si="10"/>
        <v>FVSU_WC 6</v>
      </c>
      <c r="C650" t="s">
        <v>544</v>
      </c>
      <c r="D650" s="324" t="s">
        <v>23</v>
      </c>
      <c r="E650" t="s">
        <v>5276</v>
      </c>
      <c r="F650" t="s">
        <v>5277</v>
      </c>
      <c r="G650" s="324">
        <v>62575</v>
      </c>
      <c r="H650" s="542">
        <v>2008</v>
      </c>
      <c r="J650" t="s">
        <v>584</v>
      </c>
      <c r="K650" t="s">
        <v>572</v>
      </c>
      <c r="L650" s="324">
        <v>0</v>
      </c>
      <c r="M650" s="324">
        <v>0</v>
      </c>
    </row>
    <row r="651" spans="1:13" x14ac:dyDescent="0.2">
      <c r="A651" t="s">
        <v>9735</v>
      </c>
      <c r="B651" t="str">
        <f t="shared" si="10"/>
        <v>FVSU_WC 7</v>
      </c>
      <c r="C651" t="s">
        <v>544</v>
      </c>
      <c r="D651" s="324" t="s">
        <v>23</v>
      </c>
      <c r="E651" t="s">
        <v>5321</v>
      </c>
      <c r="F651" t="s">
        <v>5322</v>
      </c>
      <c r="G651" s="324">
        <v>62575</v>
      </c>
      <c r="H651" s="542">
        <v>2008</v>
      </c>
      <c r="J651" t="s">
        <v>584</v>
      </c>
      <c r="K651" t="s">
        <v>572</v>
      </c>
      <c r="L651" s="324">
        <v>0</v>
      </c>
      <c r="M651" s="324">
        <v>0</v>
      </c>
    </row>
    <row r="652" spans="1:13" x14ac:dyDescent="0.2">
      <c r="A652" t="s">
        <v>9694</v>
      </c>
      <c r="B652" t="str">
        <f t="shared" si="10"/>
        <v>FVSU_ACADEMIC CLASSROOM BUILDING</v>
      </c>
      <c r="C652" t="s">
        <v>544</v>
      </c>
      <c r="D652" s="324" t="s">
        <v>23</v>
      </c>
      <c r="E652" t="s">
        <v>5255</v>
      </c>
      <c r="F652" t="s">
        <v>5256</v>
      </c>
      <c r="G652" s="324">
        <v>63356</v>
      </c>
      <c r="H652" s="542">
        <v>2007</v>
      </c>
      <c r="J652" t="s">
        <v>624</v>
      </c>
      <c r="K652" t="s">
        <v>1075</v>
      </c>
      <c r="L652" s="324">
        <v>100</v>
      </c>
      <c r="M652" s="324">
        <v>100</v>
      </c>
    </row>
    <row r="653" spans="1:13" x14ac:dyDescent="0.2">
      <c r="A653" t="s">
        <v>9752</v>
      </c>
      <c r="B653" t="str">
        <f t="shared" si="10"/>
        <v>FVSU_WILDCAT STADIUM</v>
      </c>
      <c r="C653" t="s">
        <v>544</v>
      </c>
      <c r="D653" s="324" t="s">
        <v>23</v>
      </c>
      <c r="E653" t="s">
        <v>5349</v>
      </c>
      <c r="F653" t="s">
        <v>5350</v>
      </c>
      <c r="G653" s="324">
        <v>42241</v>
      </c>
      <c r="H653" s="542">
        <v>2008</v>
      </c>
      <c r="J653" t="s">
        <v>1725</v>
      </c>
      <c r="K653" t="s">
        <v>572</v>
      </c>
      <c r="L653" s="324">
        <v>0</v>
      </c>
      <c r="M653" s="324">
        <v>0</v>
      </c>
    </row>
    <row r="654" spans="1:13" x14ac:dyDescent="0.2">
      <c r="A654" t="s">
        <v>9682</v>
      </c>
      <c r="B654" t="str">
        <f t="shared" si="10"/>
        <v>FVSU_STUDENT ACTIVITIES CENTER</v>
      </c>
      <c r="C654" t="s">
        <v>544</v>
      </c>
      <c r="D654" s="324" t="s">
        <v>23</v>
      </c>
      <c r="E654" t="s">
        <v>5239</v>
      </c>
      <c r="F654" t="s">
        <v>5240</v>
      </c>
      <c r="G654" s="324">
        <v>26257</v>
      </c>
      <c r="H654" s="542">
        <v>2008</v>
      </c>
      <c r="J654" t="s">
        <v>1725</v>
      </c>
      <c r="K654" t="s">
        <v>572</v>
      </c>
      <c r="L654" s="324">
        <v>75</v>
      </c>
      <c r="M654" s="324">
        <v>75</v>
      </c>
    </row>
    <row r="655" spans="1:13" x14ac:dyDescent="0.2">
      <c r="A655" t="s">
        <v>9685</v>
      </c>
      <c r="B655" t="str">
        <f t="shared" si="10"/>
        <v>FVSU_FARMHOUSE</v>
      </c>
      <c r="C655" t="s">
        <v>544</v>
      </c>
      <c r="D655" s="324" t="s">
        <v>23</v>
      </c>
      <c r="E655" t="s">
        <v>5243</v>
      </c>
      <c r="F655" t="s">
        <v>5244</v>
      </c>
      <c r="G655" s="324">
        <v>5888</v>
      </c>
      <c r="H655" s="542">
        <v>1913</v>
      </c>
      <c r="J655" t="s">
        <v>572</v>
      </c>
      <c r="K655" t="s">
        <v>572</v>
      </c>
      <c r="L655" s="324">
        <v>100</v>
      </c>
      <c r="M655" s="324">
        <v>100</v>
      </c>
    </row>
    <row r="656" spans="1:13" x14ac:dyDescent="0.2">
      <c r="A656" t="s">
        <v>9749</v>
      </c>
      <c r="B656" t="str">
        <f t="shared" si="10"/>
        <v>FVSU_FINE ARTS CENTER</v>
      </c>
      <c r="C656" t="s">
        <v>544</v>
      </c>
      <c r="D656" s="324" t="s">
        <v>23</v>
      </c>
      <c r="E656" t="s">
        <v>5344</v>
      </c>
      <c r="F656" t="s">
        <v>5345</v>
      </c>
      <c r="G656" s="324">
        <v>7656</v>
      </c>
      <c r="H656" s="542">
        <v>1969</v>
      </c>
      <c r="J656" t="s">
        <v>572</v>
      </c>
      <c r="K656" t="s">
        <v>624</v>
      </c>
      <c r="L656" s="324">
        <v>100</v>
      </c>
      <c r="M656" s="324">
        <v>100</v>
      </c>
    </row>
    <row r="657" spans="1:13" x14ac:dyDescent="0.2">
      <c r="A657" t="s">
        <v>9730</v>
      </c>
      <c r="B657" t="str">
        <f t="shared" si="10"/>
        <v>FVSU_STALLWORTH ADDITION</v>
      </c>
      <c r="C657" t="s">
        <v>544</v>
      </c>
      <c r="D657" s="324" t="s">
        <v>23</v>
      </c>
      <c r="E657" t="s">
        <v>5311</v>
      </c>
      <c r="F657" t="s">
        <v>5312</v>
      </c>
      <c r="G657" s="324">
        <v>8015</v>
      </c>
      <c r="H657" s="542">
        <v>2012</v>
      </c>
      <c r="J657" t="s">
        <v>572</v>
      </c>
      <c r="K657" t="s">
        <v>1075</v>
      </c>
      <c r="L657" s="324">
        <v>100</v>
      </c>
      <c r="M657" s="324">
        <v>100</v>
      </c>
    </row>
    <row r="658" spans="1:13" x14ac:dyDescent="0.2">
      <c r="A658" t="s">
        <v>9743</v>
      </c>
      <c r="B658" t="str">
        <f t="shared" si="10"/>
        <v>FVSU_CHILD DEVELOPMENT CENTER</v>
      </c>
      <c r="C658" t="s">
        <v>544</v>
      </c>
      <c r="D658" s="324" t="s">
        <v>23</v>
      </c>
      <c r="E658" t="s">
        <v>5334</v>
      </c>
      <c r="F658" t="s">
        <v>5335</v>
      </c>
      <c r="G658" s="324">
        <v>20600</v>
      </c>
      <c r="H658" s="542">
        <v>2014</v>
      </c>
      <c r="J658" t="s">
        <v>572</v>
      </c>
      <c r="K658" t="s">
        <v>1075</v>
      </c>
      <c r="L658" s="324">
        <v>100</v>
      </c>
      <c r="M658" s="324">
        <v>100</v>
      </c>
    </row>
    <row r="659" spans="1:13" x14ac:dyDescent="0.2">
      <c r="A659" t="s">
        <v>9720</v>
      </c>
      <c r="B659" t="str">
        <f t="shared" si="10"/>
        <v>FVSU_SAFE CENTER</v>
      </c>
      <c r="C659" t="s">
        <v>544</v>
      </c>
      <c r="D659" s="324" t="s">
        <v>23</v>
      </c>
      <c r="E659" t="s">
        <v>5295</v>
      </c>
      <c r="F659" t="s">
        <v>5296</v>
      </c>
      <c r="G659" s="324">
        <v>8320</v>
      </c>
      <c r="H659" s="542">
        <v>2011</v>
      </c>
      <c r="J659" t="s">
        <v>572</v>
      </c>
      <c r="K659" t="s">
        <v>1075</v>
      </c>
      <c r="L659" s="324">
        <v>100</v>
      </c>
      <c r="M659" s="324">
        <v>100</v>
      </c>
    </row>
    <row r="660" spans="1:13" x14ac:dyDescent="0.2">
      <c r="A660" t="s">
        <v>9697</v>
      </c>
      <c r="B660" t="str">
        <f t="shared" si="10"/>
        <v>FVSU_AG ARENA &amp; PAVILION</v>
      </c>
      <c r="C660" t="s">
        <v>544</v>
      </c>
      <c r="D660" s="324" t="s">
        <v>23</v>
      </c>
      <c r="E660" t="s">
        <v>3004</v>
      </c>
      <c r="F660" t="s">
        <v>5261</v>
      </c>
      <c r="G660" s="324">
        <v>23340</v>
      </c>
      <c r="H660" s="542">
        <v>2009</v>
      </c>
      <c r="J660" t="s">
        <v>572</v>
      </c>
      <c r="K660" t="s">
        <v>572</v>
      </c>
      <c r="L660" s="324">
        <v>100</v>
      </c>
      <c r="M660" s="324">
        <v>100</v>
      </c>
    </row>
    <row r="661" spans="1:13" x14ac:dyDescent="0.2">
      <c r="A661" t="s">
        <v>9724</v>
      </c>
      <c r="B661" t="str">
        <f t="shared" si="10"/>
        <v>FVSU_FLD EXPER</v>
      </c>
      <c r="C661" t="s">
        <v>544</v>
      </c>
      <c r="D661" s="324" t="s">
        <v>23</v>
      </c>
      <c r="E661" t="s">
        <v>837</v>
      </c>
      <c r="F661" t="s">
        <v>5301</v>
      </c>
      <c r="G661" s="324">
        <v>9999</v>
      </c>
      <c r="H661" s="542">
        <v>1895</v>
      </c>
      <c r="J661" t="s">
        <v>572</v>
      </c>
      <c r="K661" t="s">
        <v>572</v>
      </c>
      <c r="L661" s="324">
        <v>100</v>
      </c>
      <c r="M661" s="324">
        <v>100</v>
      </c>
    </row>
    <row r="662" spans="1:13" x14ac:dyDescent="0.2">
      <c r="A662" t="s">
        <v>9841</v>
      </c>
      <c r="B662" t="str">
        <f t="shared" si="10"/>
        <v>GCSU_Kilpatrick Hall</v>
      </c>
      <c r="C662" t="s">
        <v>545</v>
      </c>
      <c r="D662" s="324" t="s">
        <v>26</v>
      </c>
      <c r="E662" t="s">
        <v>2159</v>
      </c>
      <c r="F662" t="s">
        <v>5512</v>
      </c>
      <c r="G662" s="324">
        <v>30032</v>
      </c>
      <c r="H662" s="542">
        <v>1939</v>
      </c>
      <c r="I662" s="542">
        <v>1992</v>
      </c>
      <c r="J662" t="s">
        <v>572</v>
      </c>
      <c r="K662" t="s">
        <v>572</v>
      </c>
      <c r="L662" s="324">
        <v>100</v>
      </c>
      <c r="M662" s="324">
        <v>100</v>
      </c>
    </row>
    <row r="663" spans="1:13" x14ac:dyDescent="0.2">
      <c r="A663" t="s">
        <v>9805</v>
      </c>
      <c r="B663" t="str">
        <f t="shared" si="10"/>
        <v>GCSU_Kilpatrick Educ #2</v>
      </c>
      <c r="C663" t="s">
        <v>545</v>
      </c>
      <c r="D663" s="324" t="s">
        <v>26</v>
      </c>
      <c r="E663" t="s">
        <v>3560</v>
      </c>
      <c r="F663" t="s">
        <v>5445</v>
      </c>
      <c r="G663" s="324">
        <v>27504</v>
      </c>
      <c r="H663" s="542">
        <v>1977</v>
      </c>
      <c r="I663" s="542">
        <v>1992</v>
      </c>
      <c r="J663" t="s">
        <v>572</v>
      </c>
      <c r="K663" t="s">
        <v>572</v>
      </c>
      <c r="L663" s="324">
        <v>100</v>
      </c>
      <c r="M663" s="324">
        <v>100</v>
      </c>
    </row>
    <row r="664" spans="1:13" x14ac:dyDescent="0.2">
      <c r="A664" t="s">
        <v>9842</v>
      </c>
      <c r="B664" t="str">
        <f t="shared" si="10"/>
        <v>GCSU_Smith House</v>
      </c>
      <c r="C664" t="s">
        <v>545</v>
      </c>
      <c r="D664" s="324" t="s">
        <v>26</v>
      </c>
      <c r="E664" t="s">
        <v>1792</v>
      </c>
      <c r="F664" t="s">
        <v>5513</v>
      </c>
      <c r="G664" s="324">
        <v>5108</v>
      </c>
      <c r="H664" s="542">
        <v>1947</v>
      </c>
      <c r="J664" t="s">
        <v>572</v>
      </c>
      <c r="K664" t="s">
        <v>572</v>
      </c>
      <c r="L664" s="324">
        <v>100</v>
      </c>
      <c r="M664" s="324">
        <v>100</v>
      </c>
    </row>
    <row r="665" spans="1:13" x14ac:dyDescent="0.2">
      <c r="A665" t="s">
        <v>9838</v>
      </c>
      <c r="B665" t="str">
        <f t="shared" si="10"/>
        <v>GCSU_Lanier Hall</v>
      </c>
      <c r="C665" t="s">
        <v>545</v>
      </c>
      <c r="D665" s="324" t="s">
        <v>26</v>
      </c>
      <c r="E665" t="s">
        <v>2010</v>
      </c>
      <c r="F665" t="s">
        <v>5507</v>
      </c>
      <c r="G665" s="324">
        <v>20658</v>
      </c>
      <c r="H665" s="542">
        <v>1927</v>
      </c>
      <c r="I665" s="542">
        <v>1997</v>
      </c>
      <c r="J665" t="s">
        <v>572</v>
      </c>
      <c r="K665" t="s">
        <v>572</v>
      </c>
      <c r="L665" s="324">
        <v>100</v>
      </c>
      <c r="M665" s="324">
        <v>100</v>
      </c>
    </row>
    <row r="666" spans="1:13" x14ac:dyDescent="0.2">
      <c r="A666" t="s">
        <v>9779</v>
      </c>
      <c r="B666" t="str">
        <f t="shared" si="10"/>
        <v>GCSU_Russell Library</v>
      </c>
      <c r="C666" t="s">
        <v>545</v>
      </c>
      <c r="D666" s="324" t="s">
        <v>26</v>
      </c>
      <c r="E666" t="s">
        <v>5399</v>
      </c>
      <c r="F666" t="s">
        <v>5400</v>
      </c>
      <c r="G666" s="324">
        <v>139732</v>
      </c>
      <c r="H666" s="542">
        <v>1928</v>
      </c>
      <c r="I666" s="542">
        <v>2001</v>
      </c>
      <c r="J666" t="s">
        <v>624</v>
      </c>
      <c r="K666" t="s">
        <v>572</v>
      </c>
      <c r="L666" s="324">
        <v>96</v>
      </c>
      <c r="M666" s="324">
        <v>96</v>
      </c>
    </row>
    <row r="667" spans="1:13" x14ac:dyDescent="0.2">
      <c r="A667" t="s">
        <v>9833</v>
      </c>
      <c r="B667" t="str">
        <f t="shared" si="10"/>
        <v>GCSU_Ennis Hall</v>
      </c>
      <c r="C667" t="s">
        <v>545</v>
      </c>
      <c r="D667" s="324" t="s">
        <v>26</v>
      </c>
      <c r="E667" t="s">
        <v>5497</v>
      </c>
      <c r="F667" t="s">
        <v>5498</v>
      </c>
      <c r="G667" s="324">
        <v>32393</v>
      </c>
      <c r="H667" s="542">
        <v>1918</v>
      </c>
      <c r="I667" s="542">
        <v>2013</v>
      </c>
      <c r="J667" t="s">
        <v>624</v>
      </c>
      <c r="K667" t="s">
        <v>572</v>
      </c>
      <c r="L667" s="324">
        <v>100</v>
      </c>
      <c r="M667" s="324">
        <v>100</v>
      </c>
    </row>
    <row r="668" spans="1:13" x14ac:dyDescent="0.2">
      <c r="A668" t="s">
        <v>9821</v>
      </c>
      <c r="B668" t="str">
        <f t="shared" si="10"/>
        <v>GCSU_Bell Hall</v>
      </c>
      <c r="C668" t="s">
        <v>545</v>
      </c>
      <c r="D668" s="324" t="s">
        <v>26</v>
      </c>
      <c r="E668" t="s">
        <v>5475</v>
      </c>
      <c r="F668" t="s">
        <v>5476</v>
      </c>
      <c r="G668" s="324">
        <v>47517</v>
      </c>
      <c r="H668" s="542">
        <v>1928</v>
      </c>
      <c r="I668" s="542">
        <v>2008</v>
      </c>
      <c r="J668" t="s">
        <v>584</v>
      </c>
      <c r="K668" t="s">
        <v>572</v>
      </c>
      <c r="L668" s="324">
        <v>0</v>
      </c>
      <c r="M668" s="324">
        <v>0</v>
      </c>
    </row>
    <row r="669" spans="1:13" x14ac:dyDescent="0.2">
      <c r="A669" t="s">
        <v>9852</v>
      </c>
      <c r="B669" t="str">
        <f t="shared" si="10"/>
        <v>GCSU_Old Governor's Mansion</v>
      </c>
      <c r="C669" t="s">
        <v>545</v>
      </c>
      <c r="D669" s="324" t="s">
        <v>26</v>
      </c>
      <c r="E669" t="s">
        <v>3901</v>
      </c>
      <c r="F669" t="s">
        <v>5532</v>
      </c>
      <c r="G669" s="324">
        <v>21912</v>
      </c>
      <c r="H669" s="542">
        <v>1838</v>
      </c>
      <c r="I669" s="542">
        <v>2003</v>
      </c>
      <c r="J669" t="s">
        <v>624</v>
      </c>
      <c r="K669" t="s">
        <v>572</v>
      </c>
      <c r="L669" s="324">
        <v>100</v>
      </c>
      <c r="M669" s="324">
        <v>100</v>
      </c>
    </row>
    <row r="670" spans="1:13" x14ac:dyDescent="0.2">
      <c r="A670" t="s">
        <v>9776</v>
      </c>
      <c r="B670" t="str">
        <f t="shared" si="10"/>
        <v>GCSU_Parks Memorial</v>
      </c>
      <c r="C670" t="s">
        <v>545</v>
      </c>
      <c r="D670" s="324" t="s">
        <v>26</v>
      </c>
      <c r="E670" t="s">
        <v>5393</v>
      </c>
      <c r="F670" t="s">
        <v>5394</v>
      </c>
      <c r="G670" s="324">
        <v>11937</v>
      </c>
      <c r="H670" s="542">
        <v>1929</v>
      </c>
      <c r="I670" s="542">
        <v>1975</v>
      </c>
      <c r="J670" t="s">
        <v>572</v>
      </c>
      <c r="K670" t="s">
        <v>572</v>
      </c>
      <c r="L670" s="324">
        <v>100</v>
      </c>
      <c r="M670" s="324">
        <v>100</v>
      </c>
    </row>
    <row r="671" spans="1:13" x14ac:dyDescent="0.2">
      <c r="A671" t="s">
        <v>9839</v>
      </c>
      <c r="B671" t="str">
        <f t="shared" si="10"/>
        <v>GCSU_Atkinson Hall</v>
      </c>
      <c r="C671" t="s">
        <v>545</v>
      </c>
      <c r="D671" s="324" t="s">
        <v>26</v>
      </c>
      <c r="E671" t="s">
        <v>5508</v>
      </c>
      <c r="F671" t="s">
        <v>5509</v>
      </c>
      <c r="G671" s="324">
        <v>58443</v>
      </c>
      <c r="H671" s="542">
        <v>1897</v>
      </c>
      <c r="I671" s="542">
        <v>1982</v>
      </c>
      <c r="J671" t="s">
        <v>572</v>
      </c>
      <c r="K671" t="s">
        <v>572</v>
      </c>
      <c r="L671" s="324">
        <v>99</v>
      </c>
      <c r="M671" s="324">
        <v>99</v>
      </c>
    </row>
    <row r="672" spans="1:13" x14ac:dyDescent="0.2">
      <c r="A672" t="s">
        <v>9769</v>
      </c>
      <c r="B672" t="str">
        <f t="shared" si="10"/>
        <v>GCSU_Parks Hall</v>
      </c>
      <c r="C672" t="s">
        <v>545</v>
      </c>
      <c r="D672" s="324" t="s">
        <v>26</v>
      </c>
      <c r="E672" t="s">
        <v>4551</v>
      </c>
      <c r="F672" t="s">
        <v>5381</v>
      </c>
      <c r="G672" s="324">
        <v>43505</v>
      </c>
      <c r="H672" s="542">
        <v>1911</v>
      </c>
      <c r="I672" s="542">
        <v>1991</v>
      </c>
      <c r="J672" t="s">
        <v>572</v>
      </c>
      <c r="K672" t="s">
        <v>572</v>
      </c>
      <c r="L672" s="324">
        <v>100</v>
      </c>
      <c r="M672" s="324">
        <v>100</v>
      </c>
    </row>
    <row r="673" spans="1:13" x14ac:dyDescent="0.2">
      <c r="A673" t="s">
        <v>9862</v>
      </c>
      <c r="B673" t="str">
        <f t="shared" si="10"/>
        <v>GCSU_Russell Auditorium</v>
      </c>
      <c r="C673" t="s">
        <v>545</v>
      </c>
      <c r="D673" s="324" t="s">
        <v>26</v>
      </c>
      <c r="E673" t="s">
        <v>3259</v>
      </c>
      <c r="F673" t="s">
        <v>5547</v>
      </c>
      <c r="G673" s="324">
        <v>15336</v>
      </c>
      <c r="H673" s="542">
        <v>1928</v>
      </c>
      <c r="I673" s="542">
        <v>1995</v>
      </c>
      <c r="J673" t="s">
        <v>572</v>
      </c>
      <c r="K673" t="s">
        <v>572</v>
      </c>
      <c r="L673" s="324">
        <v>100</v>
      </c>
      <c r="M673" s="324">
        <v>100</v>
      </c>
    </row>
    <row r="674" spans="1:13" x14ac:dyDescent="0.2">
      <c r="A674" t="s">
        <v>9857</v>
      </c>
      <c r="B674" t="str">
        <f t="shared" si="10"/>
        <v>GCSU_Central Receiving</v>
      </c>
      <c r="C674" t="s">
        <v>545</v>
      </c>
      <c r="D674" s="324" t="s">
        <v>26</v>
      </c>
      <c r="E674" t="s">
        <v>2295</v>
      </c>
      <c r="F674" t="s">
        <v>5165</v>
      </c>
      <c r="G674" s="324">
        <v>9763</v>
      </c>
      <c r="H674" s="542">
        <v>1939</v>
      </c>
      <c r="I674" s="542">
        <v>1992</v>
      </c>
      <c r="J674" t="s">
        <v>572</v>
      </c>
      <c r="K674" t="s">
        <v>572</v>
      </c>
      <c r="L674" s="324">
        <v>100</v>
      </c>
      <c r="M674" s="324">
        <v>100</v>
      </c>
    </row>
    <row r="675" spans="1:13" x14ac:dyDescent="0.2">
      <c r="A675" t="s">
        <v>9840</v>
      </c>
      <c r="B675" t="str">
        <f t="shared" si="10"/>
        <v>GCSU_Miller Court</v>
      </c>
      <c r="C675" t="s">
        <v>545</v>
      </c>
      <c r="D675" s="324" t="s">
        <v>26</v>
      </c>
      <c r="E675" t="s">
        <v>5510</v>
      </c>
      <c r="F675" t="s">
        <v>5511</v>
      </c>
      <c r="G675" s="324">
        <v>25402</v>
      </c>
      <c r="H675" s="542">
        <v>1945</v>
      </c>
      <c r="I675" s="542">
        <v>1994</v>
      </c>
      <c r="J675" t="s">
        <v>572</v>
      </c>
      <c r="K675" t="s">
        <v>572</v>
      </c>
      <c r="L675" s="324">
        <v>100</v>
      </c>
      <c r="M675" s="324">
        <v>100</v>
      </c>
    </row>
    <row r="676" spans="1:13" x14ac:dyDescent="0.2">
      <c r="A676" t="s">
        <v>9787</v>
      </c>
      <c r="B676" t="str">
        <f t="shared" si="10"/>
        <v>GCSU_Centennial Center</v>
      </c>
      <c r="C676" t="s">
        <v>545</v>
      </c>
      <c r="D676" s="324" t="s">
        <v>26</v>
      </c>
      <c r="E676" t="s">
        <v>5413</v>
      </c>
      <c r="F676" t="s">
        <v>5414</v>
      </c>
      <c r="G676" s="324">
        <v>99748</v>
      </c>
      <c r="H676" s="542">
        <v>1988</v>
      </c>
      <c r="J676" t="s">
        <v>572</v>
      </c>
      <c r="K676" t="s">
        <v>572</v>
      </c>
      <c r="L676" s="324">
        <v>100</v>
      </c>
      <c r="M676" s="324">
        <v>100</v>
      </c>
    </row>
    <row r="677" spans="1:13" x14ac:dyDescent="0.2">
      <c r="A677" t="s">
        <v>9764</v>
      </c>
      <c r="B677" t="str">
        <f t="shared" si="10"/>
        <v>GCSU_The Depot</v>
      </c>
      <c r="C677" t="s">
        <v>545</v>
      </c>
      <c r="D677" s="324" t="s">
        <v>26</v>
      </c>
      <c r="E677" t="s">
        <v>5372</v>
      </c>
      <c r="F677" t="s">
        <v>5373</v>
      </c>
      <c r="G677" s="324">
        <v>10802</v>
      </c>
      <c r="H677" s="542">
        <v>1890</v>
      </c>
      <c r="I677" s="542">
        <v>2003</v>
      </c>
      <c r="J677" t="s">
        <v>572</v>
      </c>
      <c r="K677" t="s">
        <v>572</v>
      </c>
      <c r="L677" s="324">
        <v>82</v>
      </c>
      <c r="M677" s="324">
        <v>82</v>
      </c>
    </row>
    <row r="678" spans="1:13" x14ac:dyDescent="0.2">
      <c r="A678" t="s">
        <v>9795</v>
      </c>
      <c r="B678" t="str">
        <f t="shared" si="10"/>
        <v>GCSU_Terrell Hall</v>
      </c>
      <c r="C678" t="s">
        <v>545</v>
      </c>
      <c r="D678" s="324" t="s">
        <v>26</v>
      </c>
      <c r="E678" t="s">
        <v>5427</v>
      </c>
      <c r="F678" t="s">
        <v>5428</v>
      </c>
      <c r="G678" s="324">
        <v>36782</v>
      </c>
      <c r="H678" s="542">
        <v>1909</v>
      </c>
      <c r="I678" s="542">
        <v>2018</v>
      </c>
      <c r="J678" t="s">
        <v>624</v>
      </c>
      <c r="K678" t="s">
        <v>1075</v>
      </c>
      <c r="L678" s="324">
        <v>100</v>
      </c>
      <c r="M678" s="324">
        <v>100</v>
      </c>
    </row>
    <row r="679" spans="1:13" x14ac:dyDescent="0.2">
      <c r="A679" t="s">
        <v>9759</v>
      </c>
      <c r="B679" t="str">
        <f t="shared" si="10"/>
        <v>GCSU_Maxwell Student Union</v>
      </c>
      <c r="C679" t="s">
        <v>545</v>
      </c>
      <c r="D679" s="324" t="s">
        <v>26</v>
      </c>
      <c r="E679" t="s">
        <v>5362</v>
      </c>
      <c r="F679" t="s">
        <v>5363</v>
      </c>
      <c r="G679" s="324">
        <v>65790</v>
      </c>
      <c r="H679" s="542">
        <v>1971</v>
      </c>
      <c r="J679" t="s">
        <v>572</v>
      </c>
      <c r="K679" t="s">
        <v>572</v>
      </c>
      <c r="L679" s="324">
        <v>42</v>
      </c>
      <c r="M679" s="324">
        <v>42</v>
      </c>
    </row>
    <row r="680" spans="1:13" x14ac:dyDescent="0.2">
      <c r="A680" t="s">
        <v>9797</v>
      </c>
      <c r="B680" t="str">
        <f t="shared" si="10"/>
        <v>GCSU_Miller Gym</v>
      </c>
      <c r="C680" t="s">
        <v>545</v>
      </c>
      <c r="D680" s="324" t="s">
        <v>26</v>
      </c>
      <c r="E680" t="s">
        <v>5431</v>
      </c>
      <c r="F680" t="s">
        <v>5432</v>
      </c>
      <c r="G680" s="324">
        <v>13038</v>
      </c>
      <c r="H680" s="542">
        <v>1943</v>
      </c>
      <c r="I680" s="542">
        <v>1990</v>
      </c>
      <c r="J680" t="s">
        <v>572</v>
      </c>
      <c r="K680" t="s">
        <v>572</v>
      </c>
      <c r="L680" s="324">
        <v>100</v>
      </c>
      <c r="M680" s="324">
        <v>100</v>
      </c>
    </row>
    <row r="681" spans="1:13" x14ac:dyDescent="0.2">
      <c r="A681" t="s">
        <v>9843</v>
      </c>
      <c r="B681" t="str">
        <f t="shared" si="10"/>
        <v>GCSU_Bone House</v>
      </c>
      <c r="C681" t="s">
        <v>545</v>
      </c>
      <c r="D681" s="324" t="s">
        <v>26</v>
      </c>
      <c r="E681" t="s">
        <v>5514</v>
      </c>
      <c r="F681" t="s">
        <v>5515</v>
      </c>
      <c r="G681" s="324">
        <v>3974</v>
      </c>
      <c r="H681" s="542">
        <v>1901</v>
      </c>
      <c r="J681" t="s">
        <v>572</v>
      </c>
      <c r="K681" t="s">
        <v>572</v>
      </c>
      <c r="L681" s="324">
        <v>100</v>
      </c>
      <c r="M681" s="324">
        <v>100</v>
      </c>
    </row>
    <row r="682" spans="1:13" x14ac:dyDescent="0.2">
      <c r="A682" t="s">
        <v>9828</v>
      </c>
      <c r="B682" t="str">
        <f t="shared" si="10"/>
        <v>GCSU_Porter Hall</v>
      </c>
      <c r="C682" t="s">
        <v>545</v>
      </c>
      <c r="D682" s="324" t="s">
        <v>26</v>
      </c>
      <c r="E682" t="s">
        <v>5488</v>
      </c>
      <c r="F682" t="s">
        <v>5489</v>
      </c>
      <c r="G682" s="324">
        <v>36484</v>
      </c>
      <c r="H682" s="542">
        <v>1939</v>
      </c>
      <c r="J682" t="s">
        <v>572</v>
      </c>
      <c r="K682" t="s">
        <v>572</v>
      </c>
      <c r="L682" s="324">
        <v>100</v>
      </c>
      <c r="M682" s="324">
        <v>100</v>
      </c>
    </row>
    <row r="683" spans="1:13" x14ac:dyDescent="0.2">
      <c r="A683" t="s">
        <v>9819</v>
      </c>
      <c r="B683" t="str">
        <f t="shared" si="10"/>
        <v>GCSU_Mayfair Hall</v>
      </c>
      <c r="C683" t="s">
        <v>545</v>
      </c>
      <c r="D683" s="324" t="s">
        <v>26</v>
      </c>
      <c r="E683" t="s">
        <v>5471</v>
      </c>
      <c r="F683" t="s">
        <v>5472</v>
      </c>
      <c r="G683" s="324">
        <v>16701</v>
      </c>
      <c r="H683" s="542">
        <v>1910</v>
      </c>
      <c r="I683" s="542">
        <v>2017</v>
      </c>
      <c r="J683" t="s">
        <v>624</v>
      </c>
      <c r="K683" t="s">
        <v>572</v>
      </c>
      <c r="L683" s="324">
        <v>100</v>
      </c>
      <c r="M683" s="324">
        <v>100</v>
      </c>
    </row>
    <row r="684" spans="1:13" x14ac:dyDescent="0.2">
      <c r="A684" t="s">
        <v>9788</v>
      </c>
      <c r="B684" t="str">
        <f t="shared" si="10"/>
        <v>GCSU_Health Sciences</v>
      </c>
      <c r="C684" t="s">
        <v>545</v>
      </c>
      <c r="D684" s="324" t="s">
        <v>26</v>
      </c>
      <c r="E684" t="s">
        <v>5415</v>
      </c>
      <c r="F684" t="s">
        <v>75</v>
      </c>
      <c r="G684" s="324">
        <v>48001</v>
      </c>
      <c r="H684" s="542">
        <v>1939</v>
      </c>
      <c r="I684" s="542">
        <v>2008</v>
      </c>
      <c r="J684" t="s">
        <v>624</v>
      </c>
      <c r="K684" t="s">
        <v>572</v>
      </c>
      <c r="L684" s="324">
        <v>100</v>
      </c>
      <c r="M684" s="324">
        <v>100</v>
      </c>
    </row>
    <row r="685" spans="1:13" x14ac:dyDescent="0.2">
      <c r="A685" t="s">
        <v>9771</v>
      </c>
      <c r="B685" t="str">
        <f t="shared" si="10"/>
        <v>GCSU_Sanford Hall</v>
      </c>
      <c r="C685" t="s">
        <v>545</v>
      </c>
      <c r="D685" s="324" t="s">
        <v>26</v>
      </c>
      <c r="E685" t="s">
        <v>5384</v>
      </c>
      <c r="F685" t="s">
        <v>5385</v>
      </c>
      <c r="G685" s="324">
        <v>44897</v>
      </c>
      <c r="H685" s="542">
        <v>1938</v>
      </c>
      <c r="I685" s="542">
        <v>2002</v>
      </c>
      <c r="J685" t="s">
        <v>584</v>
      </c>
      <c r="K685" t="s">
        <v>572</v>
      </c>
      <c r="L685" s="324">
        <v>0</v>
      </c>
      <c r="M685" s="324">
        <v>0</v>
      </c>
    </row>
    <row r="686" spans="1:13" x14ac:dyDescent="0.2">
      <c r="A686" t="s">
        <v>9774</v>
      </c>
      <c r="B686" t="str">
        <f t="shared" si="10"/>
        <v>GCSU_Lake Laurel Lodge</v>
      </c>
      <c r="C686" t="s">
        <v>545</v>
      </c>
      <c r="D686" s="324" t="s">
        <v>26</v>
      </c>
      <c r="E686" t="s">
        <v>1754</v>
      </c>
      <c r="F686" t="s">
        <v>5390</v>
      </c>
      <c r="G686" s="324">
        <v>3343</v>
      </c>
      <c r="H686" s="542">
        <v>1938</v>
      </c>
      <c r="J686" t="s">
        <v>572</v>
      </c>
      <c r="K686" t="s">
        <v>572</v>
      </c>
      <c r="L686" s="324">
        <v>100</v>
      </c>
      <c r="M686" s="324">
        <v>100</v>
      </c>
    </row>
    <row r="687" spans="1:13" x14ac:dyDescent="0.2">
      <c r="A687" t="s">
        <v>9760</v>
      </c>
      <c r="B687" t="str">
        <f t="shared" si="10"/>
        <v>GCSU_West Complex Pavillion</v>
      </c>
      <c r="C687" t="s">
        <v>545</v>
      </c>
      <c r="D687" s="324" t="s">
        <v>26</v>
      </c>
      <c r="E687" t="s">
        <v>5364</v>
      </c>
      <c r="F687" t="s">
        <v>5365</v>
      </c>
      <c r="G687" s="324">
        <v>3277</v>
      </c>
      <c r="H687" s="542">
        <v>1977</v>
      </c>
      <c r="J687" t="s">
        <v>572</v>
      </c>
      <c r="K687" t="s">
        <v>572</v>
      </c>
      <c r="L687" s="324">
        <v>100</v>
      </c>
      <c r="M687" s="324">
        <v>100</v>
      </c>
    </row>
    <row r="688" spans="1:13" x14ac:dyDescent="0.2">
      <c r="A688" t="s">
        <v>9761</v>
      </c>
      <c r="B688" t="str">
        <f t="shared" si="10"/>
        <v>GCSU_West Complex Restrooms</v>
      </c>
      <c r="C688" t="s">
        <v>545</v>
      </c>
      <c r="D688" s="324" t="s">
        <v>26</v>
      </c>
      <c r="E688" t="s">
        <v>5366</v>
      </c>
      <c r="F688" t="s">
        <v>5367</v>
      </c>
      <c r="G688" s="324">
        <v>832</v>
      </c>
      <c r="H688" s="542">
        <v>1983</v>
      </c>
      <c r="J688" t="s">
        <v>572</v>
      </c>
      <c r="K688" t="s">
        <v>572</v>
      </c>
      <c r="L688" s="324">
        <v>100</v>
      </c>
      <c r="M688" s="324">
        <v>100</v>
      </c>
    </row>
    <row r="689" spans="1:13" x14ac:dyDescent="0.2">
      <c r="A689" t="s">
        <v>9803</v>
      </c>
      <c r="B689" t="str">
        <f t="shared" si="10"/>
        <v>GCSU_West Complex Dugouts</v>
      </c>
      <c r="C689" t="s">
        <v>545</v>
      </c>
      <c r="D689" s="324" t="s">
        <v>26</v>
      </c>
      <c r="E689" t="s">
        <v>5442</v>
      </c>
      <c r="F689" t="s">
        <v>5443</v>
      </c>
      <c r="G689" s="324">
        <v>1220</v>
      </c>
      <c r="H689" s="542">
        <v>1980</v>
      </c>
      <c r="J689" t="s">
        <v>572</v>
      </c>
      <c r="K689" t="s">
        <v>572</v>
      </c>
      <c r="L689" s="324">
        <v>100</v>
      </c>
      <c r="M689" s="324">
        <v>100</v>
      </c>
    </row>
    <row r="690" spans="1:13" x14ac:dyDescent="0.2">
      <c r="A690" t="s">
        <v>9804</v>
      </c>
      <c r="B690" t="str">
        <f t="shared" si="10"/>
        <v>GCSU_Herty Hall</v>
      </c>
      <c r="C690" t="s">
        <v>545</v>
      </c>
      <c r="D690" s="324" t="s">
        <v>26</v>
      </c>
      <c r="E690" t="s">
        <v>4277</v>
      </c>
      <c r="F690" t="s">
        <v>5444</v>
      </c>
      <c r="G690" s="324">
        <v>24909</v>
      </c>
      <c r="H690" s="542">
        <v>1954</v>
      </c>
      <c r="I690" s="542">
        <v>1998</v>
      </c>
      <c r="J690" t="s">
        <v>572</v>
      </c>
      <c r="K690" t="s">
        <v>572</v>
      </c>
      <c r="L690" s="324">
        <v>100</v>
      </c>
      <c r="M690" s="324">
        <v>100</v>
      </c>
    </row>
    <row r="691" spans="1:13" x14ac:dyDescent="0.2">
      <c r="A691" t="s">
        <v>9854</v>
      </c>
      <c r="B691" t="str">
        <f t="shared" si="10"/>
        <v>GCSU_Greenhouse</v>
      </c>
      <c r="C691" t="s">
        <v>545</v>
      </c>
      <c r="D691" s="324" t="s">
        <v>26</v>
      </c>
      <c r="E691" t="s">
        <v>3216</v>
      </c>
      <c r="F691" t="s">
        <v>1466</v>
      </c>
      <c r="G691" s="324">
        <v>2064</v>
      </c>
      <c r="H691" s="542">
        <v>1954</v>
      </c>
      <c r="I691" s="542">
        <v>1986</v>
      </c>
      <c r="J691" t="s">
        <v>572</v>
      </c>
      <c r="K691" t="s">
        <v>572</v>
      </c>
      <c r="L691" s="324">
        <v>100</v>
      </c>
      <c r="M691" s="324">
        <v>100</v>
      </c>
    </row>
    <row r="692" spans="1:13" x14ac:dyDescent="0.2">
      <c r="A692" t="s">
        <v>9829</v>
      </c>
      <c r="B692" t="str">
        <f t="shared" si="10"/>
        <v>GCSU_HazMat Bldg</v>
      </c>
      <c r="C692" t="s">
        <v>545</v>
      </c>
      <c r="D692" s="324" t="s">
        <v>26</v>
      </c>
      <c r="E692" t="s">
        <v>2247</v>
      </c>
      <c r="F692" t="s">
        <v>5490</v>
      </c>
      <c r="G692" s="324">
        <v>380</v>
      </c>
      <c r="H692" s="542">
        <v>1998</v>
      </c>
      <c r="J692" t="s">
        <v>572</v>
      </c>
      <c r="K692" t="s">
        <v>572</v>
      </c>
      <c r="L692" s="324">
        <v>100</v>
      </c>
      <c r="M692" s="324">
        <v>100</v>
      </c>
    </row>
    <row r="693" spans="1:13" x14ac:dyDescent="0.2">
      <c r="A693" t="s">
        <v>9806</v>
      </c>
      <c r="B693" t="str">
        <f t="shared" si="10"/>
        <v>GCSU_Beeson Hall</v>
      </c>
      <c r="C693" t="s">
        <v>545</v>
      </c>
      <c r="D693" s="324" t="s">
        <v>26</v>
      </c>
      <c r="E693" t="s">
        <v>3868</v>
      </c>
      <c r="F693" t="s">
        <v>5446</v>
      </c>
      <c r="G693" s="324">
        <v>33895</v>
      </c>
      <c r="H693" s="542">
        <v>1937</v>
      </c>
      <c r="I693" s="542">
        <v>2017</v>
      </c>
      <c r="J693" t="s">
        <v>624</v>
      </c>
      <c r="K693" t="s">
        <v>572</v>
      </c>
      <c r="L693" s="324">
        <v>100</v>
      </c>
      <c r="M693" s="324">
        <v>100</v>
      </c>
    </row>
    <row r="694" spans="1:13" x14ac:dyDescent="0.2">
      <c r="A694" t="s">
        <v>9792</v>
      </c>
      <c r="B694" t="str">
        <f t="shared" si="10"/>
        <v>GCSU_Lake Laurel Craftshack</v>
      </c>
      <c r="C694" t="s">
        <v>545</v>
      </c>
      <c r="D694" s="324" t="s">
        <v>26</v>
      </c>
      <c r="E694" t="s">
        <v>4261</v>
      </c>
      <c r="F694" t="s">
        <v>5422</v>
      </c>
      <c r="G694" s="324">
        <v>1131</v>
      </c>
      <c r="H694" s="542">
        <v>1973</v>
      </c>
      <c r="J694" t="s">
        <v>572</v>
      </c>
      <c r="K694" t="s">
        <v>572</v>
      </c>
      <c r="L694" s="324">
        <v>100</v>
      </c>
      <c r="M694" s="324">
        <v>100</v>
      </c>
    </row>
    <row r="695" spans="1:13" x14ac:dyDescent="0.2">
      <c r="A695" t="s">
        <v>9834</v>
      </c>
      <c r="B695" t="str">
        <f t="shared" si="10"/>
        <v>GCSU_Lake Laurel Cabin</v>
      </c>
      <c r="C695" t="s">
        <v>545</v>
      </c>
      <c r="D695" s="324" t="s">
        <v>26</v>
      </c>
      <c r="E695" t="s">
        <v>5499</v>
      </c>
      <c r="F695" t="s">
        <v>5500</v>
      </c>
      <c r="G695" s="324">
        <v>225</v>
      </c>
      <c r="H695" s="542">
        <v>1938</v>
      </c>
      <c r="J695" t="s">
        <v>572</v>
      </c>
      <c r="K695" t="s">
        <v>572</v>
      </c>
      <c r="L695" s="324">
        <v>100</v>
      </c>
      <c r="M695" s="324">
        <v>100</v>
      </c>
    </row>
    <row r="696" spans="1:13" x14ac:dyDescent="0.2">
      <c r="A696" t="s">
        <v>9780</v>
      </c>
      <c r="B696" t="str">
        <f t="shared" si="10"/>
        <v>GCSU_Lake Laurel Canoe Storage</v>
      </c>
      <c r="C696" t="s">
        <v>545</v>
      </c>
      <c r="D696" s="324" t="s">
        <v>26</v>
      </c>
      <c r="E696" t="s">
        <v>3984</v>
      </c>
      <c r="F696" t="s">
        <v>5401</v>
      </c>
      <c r="G696" s="324">
        <v>840</v>
      </c>
      <c r="H696" s="542">
        <v>2000</v>
      </c>
      <c r="J696" t="s">
        <v>572</v>
      </c>
      <c r="K696" t="s">
        <v>572</v>
      </c>
      <c r="L696" s="324">
        <v>100</v>
      </c>
      <c r="M696" s="324">
        <v>100</v>
      </c>
    </row>
    <row r="697" spans="1:13" x14ac:dyDescent="0.2">
      <c r="A697" t="s">
        <v>9781</v>
      </c>
      <c r="B697" t="str">
        <f t="shared" si="10"/>
        <v>GCSU_Lake Laurel Pavilion</v>
      </c>
      <c r="C697" t="s">
        <v>545</v>
      </c>
      <c r="D697" s="324" t="s">
        <v>26</v>
      </c>
      <c r="E697" t="s">
        <v>2093</v>
      </c>
      <c r="F697" t="s">
        <v>5402</v>
      </c>
      <c r="G697" s="324">
        <v>2433</v>
      </c>
      <c r="H697" s="542">
        <v>2021</v>
      </c>
      <c r="J697" t="s">
        <v>572</v>
      </c>
      <c r="K697" t="s">
        <v>572</v>
      </c>
      <c r="L697" s="324">
        <v>100</v>
      </c>
      <c r="M697" s="324">
        <v>100</v>
      </c>
    </row>
    <row r="698" spans="1:13" x14ac:dyDescent="0.2">
      <c r="A698" t="s">
        <v>9822</v>
      </c>
      <c r="B698" t="str">
        <f t="shared" si="10"/>
        <v>GCSU_Chappell Hall</v>
      </c>
      <c r="C698" t="s">
        <v>545</v>
      </c>
      <c r="D698" s="324" t="s">
        <v>26</v>
      </c>
      <c r="E698" t="s">
        <v>3180</v>
      </c>
      <c r="F698" t="s">
        <v>5477</v>
      </c>
      <c r="G698" s="324">
        <v>36032</v>
      </c>
      <c r="H698" s="542">
        <v>1962</v>
      </c>
      <c r="J698" t="s">
        <v>572</v>
      </c>
      <c r="K698" t="s">
        <v>572</v>
      </c>
      <c r="L698" s="324">
        <v>100</v>
      </c>
      <c r="M698" s="324">
        <v>100</v>
      </c>
    </row>
    <row r="699" spans="1:13" x14ac:dyDescent="0.2">
      <c r="A699" t="s">
        <v>9814</v>
      </c>
      <c r="B699" t="str">
        <f t="shared" si="10"/>
        <v>GCSU_Lake Laurel Cottage</v>
      </c>
      <c r="C699" t="s">
        <v>545</v>
      </c>
      <c r="D699" s="324" t="s">
        <v>26</v>
      </c>
      <c r="E699" t="s">
        <v>5461</v>
      </c>
      <c r="F699" t="s">
        <v>5462</v>
      </c>
      <c r="G699" s="324">
        <v>1464</v>
      </c>
      <c r="H699" s="542">
        <v>1951</v>
      </c>
      <c r="J699" t="s">
        <v>572</v>
      </c>
      <c r="K699" t="s">
        <v>572</v>
      </c>
      <c r="L699" s="324">
        <v>100</v>
      </c>
      <c r="M699" s="324">
        <v>100</v>
      </c>
    </row>
    <row r="700" spans="1:13" x14ac:dyDescent="0.2">
      <c r="A700" t="s">
        <v>9808</v>
      </c>
      <c r="B700" t="str">
        <f t="shared" si="10"/>
        <v>GCSU_Herty Science #2</v>
      </c>
      <c r="C700" t="s">
        <v>545</v>
      </c>
      <c r="D700" s="324" t="s">
        <v>26</v>
      </c>
      <c r="E700" t="s">
        <v>5449</v>
      </c>
      <c r="F700" t="s">
        <v>5450</v>
      </c>
      <c r="G700" s="324">
        <v>54078</v>
      </c>
      <c r="H700" s="542">
        <v>1971</v>
      </c>
      <c r="I700" s="542">
        <v>2010</v>
      </c>
      <c r="J700" t="s">
        <v>624</v>
      </c>
      <c r="K700" t="s">
        <v>572</v>
      </c>
      <c r="L700" s="324">
        <v>100</v>
      </c>
      <c r="M700" s="324">
        <v>100</v>
      </c>
    </row>
    <row r="701" spans="1:13" x14ac:dyDescent="0.2">
      <c r="A701" t="s">
        <v>9762</v>
      </c>
      <c r="B701" t="str">
        <f t="shared" si="10"/>
        <v>GCSU_Underwood</v>
      </c>
      <c r="C701" t="s">
        <v>545</v>
      </c>
      <c r="D701" s="324" t="s">
        <v>26</v>
      </c>
      <c r="E701" t="s">
        <v>5368</v>
      </c>
      <c r="F701" t="s">
        <v>5369</v>
      </c>
      <c r="G701" s="324">
        <v>5794</v>
      </c>
      <c r="H701" s="542">
        <v>1936</v>
      </c>
      <c r="J701" t="s">
        <v>572</v>
      </c>
      <c r="K701" t="s">
        <v>572</v>
      </c>
      <c r="L701" s="324">
        <v>100</v>
      </c>
      <c r="M701" s="324">
        <v>100</v>
      </c>
    </row>
    <row r="702" spans="1:13" x14ac:dyDescent="0.2">
      <c r="A702" t="s">
        <v>9830</v>
      </c>
      <c r="B702" t="str">
        <f t="shared" si="10"/>
        <v>GCSU_Newell-Watts House</v>
      </c>
      <c r="C702" t="s">
        <v>545</v>
      </c>
      <c r="D702" s="324" t="s">
        <v>26</v>
      </c>
      <c r="E702" t="s">
        <v>5491</v>
      </c>
      <c r="F702" t="s">
        <v>5492</v>
      </c>
      <c r="G702" s="324">
        <v>6548</v>
      </c>
      <c r="H702" s="542">
        <v>1826</v>
      </c>
      <c r="J702" t="s">
        <v>572</v>
      </c>
      <c r="K702" t="s">
        <v>572</v>
      </c>
      <c r="L702" s="324">
        <v>100</v>
      </c>
      <c r="M702" s="324">
        <v>100</v>
      </c>
    </row>
    <row r="703" spans="1:13" x14ac:dyDescent="0.2">
      <c r="A703" t="s">
        <v>9770</v>
      </c>
      <c r="B703" t="str">
        <f t="shared" si="10"/>
        <v>GCSU_Blackbridge House</v>
      </c>
      <c r="C703" t="s">
        <v>545</v>
      </c>
      <c r="D703" s="324" t="s">
        <v>26</v>
      </c>
      <c r="E703" t="s">
        <v>5382</v>
      </c>
      <c r="F703" t="s">
        <v>5383</v>
      </c>
      <c r="G703" s="324">
        <v>5165</v>
      </c>
      <c r="H703" s="542">
        <v>1900</v>
      </c>
      <c r="I703" s="542">
        <v>1985</v>
      </c>
      <c r="J703" t="s">
        <v>572</v>
      </c>
      <c r="K703" t="s">
        <v>572</v>
      </c>
      <c r="L703" s="324">
        <v>100</v>
      </c>
      <c r="M703" s="324">
        <v>100</v>
      </c>
    </row>
    <row r="704" spans="1:13" x14ac:dyDescent="0.2">
      <c r="A704" t="s">
        <v>9831</v>
      </c>
      <c r="B704" t="str">
        <f t="shared" si="10"/>
        <v>GCSU_Wooten-Garner House</v>
      </c>
      <c r="C704" t="s">
        <v>545</v>
      </c>
      <c r="D704" s="324" t="s">
        <v>26</v>
      </c>
      <c r="E704" t="s">
        <v>5493</v>
      </c>
      <c r="F704" t="s">
        <v>5494</v>
      </c>
      <c r="G704" s="324">
        <v>7544</v>
      </c>
      <c r="H704" s="542">
        <v>1900</v>
      </c>
      <c r="I704" s="542">
        <v>1991</v>
      </c>
      <c r="J704" t="s">
        <v>572</v>
      </c>
      <c r="K704" t="s">
        <v>572</v>
      </c>
      <c r="L704" s="324">
        <v>100</v>
      </c>
      <c r="M704" s="324">
        <v>100</v>
      </c>
    </row>
    <row r="705" spans="1:13" x14ac:dyDescent="0.2">
      <c r="A705" t="s">
        <v>9777</v>
      </c>
      <c r="B705" t="str">
        <f t="shared" si="10"/>
        <v>GCSU_Peeler Hall</v>
      </c>
      <c r="C705" t="s">
        <v>545</v>
      </c>
      <c r="D705" s="324" t="s">
        <v>26</v>
      </c>
      <c r="E705" t="s">
        <v>5395</v>
      </c>
      <c r="F705" t="s">
        <v>5396</v>
      </c>
      <c r="G705" s="324">
        <v>14384</v>
      </c>
      <c r="H705" s="542">
        <v>1975</v>
      </c>
      <c r="J705" t="s">
        <v>572</v>
      </c>
      <c r="K705" t="s">
        <v>572</v>
      </c>
      <c r="L705" s="324">
        <v>100</v>
      </c>
      <c r="M705" s="324">
        <v>100</v>
      </c>
    </row>
    <row r="706" spans="1:13" x14ac:dyDescent="0.2">
      <c r="A706" t="s">
        <v>9799</v>
      </c>
      <c r="B706" t="str">
        <f t="shared" ref="B706:B769" si="11">CONCATENATE(D706,"_",F706)</f>
        <v>GCSU_West Complex Pressbox</v>
      </c>
      <c r="C706" t="s">
        <v>545</v>
      </c>
      <c r="D706" s="324" t="s">
        <v>26</v>
      </c>
      <c r="E706" t="s">
        <v>5435</v>
      </c>
      <c r="F706" t="s">
        <v>5436</v>
      </c>
      <c r="G706" s="324">
        <v>539</v>
      </c>
      <c r="H706" s="542">
        <v>1990</v>
      </c>
      <c r="J706" t="s">
        <v>572</v>
      </c>
      <c r="K706" t="s">
        <v>572</v>
      </c>
      <c r="L706" s="324">
        <v>100</v>
      </c>
      <c r="M706" s="324">
        <v>100</v>
      </c>
    </row>
    <row r="707" spans="1:13" x14ac:dyDescent="0.2">
      <c r="A707" t="s">
        <v>9813</v>
      </c>
      <c r="B707" t="str">
        <f t="shared" si="11"/>
        <v>GCSU_Bus Barn</v>
      </c>
      <c r="C707" t="s">
        <v>545</v>
      </c>
      <c r="D707" s="324" t="s">
        <v>26</v>
      </c>
      <c r="E707" t="s">
        <v>5459</v>
      </c>
      <c r="F707" t="s">
        <v>5460</v>
      </c>
      <c r="G707" s="324">
        <v>2202</v>
      </c>
      <c r="H707" s="542">
        <v>1990</v>
      </c>
      <c r="J707" t="s">
        <v>572</v>
      </c>
      <c r="K707" t="s">
        <v>572</v>
      </c>
      <c r="L707" s="324">
        <v>100</v>
      </c>
      <c r="M707" s="324">
        <v>100</v>
      </c>
    </row>
    <row r="708" spans="1:13" x14ac:dyDescent="0.2">
      <c r="A708" t="s">
        <v>9812</v>
      </c>
      <c r="B708" t="str">
        <f t="shared" si="11"/>
        <v>GCSU_Centennial Poolhouse</v>
      </c>
      <c r="C708" t="s">
        <v>545</v>
      </c>
      <c r="D708" s="324" t="s">
        <v>26</v>
      </c>
      <c r="E708" t="s">
        <v>5457</v>
      </c>
      <c r="F708" t="s">
        <v>5458</v>
      </c>
      <c r="G708" s="324">
        <v>1876</v>
      </c>
      <c r="H708" s="542">
        <v>1992</v>
      </c>
      <c r="J708" t="s">
        <v>572</v>
      </c>
      <c r="K708" t="s">
        <v>572</v>
      </c>
      <c r="L708" s="324">
        <v>100</v>
      </c>
      <c r="M708" s="324">
        <v>100</v>
      </c>
    </row>
    <row r="709" spans="1:13" x14ac:dyDescent="0.2">
      <c r="A709" t="s">
        <v>9850</v>
      </c>
      <c r="B709" t="str">
        <f t="shared" si="11"/>
        <v>GCSU_Humber-White House</v>
      </c>
      <c r="C709" t="s">
        <v>545</v>
      </c>
      <c r="D709" s="324" t="s">
        <v>26</v>
      </c>
      <c r="E709" t="s">
        <v>5528</v>
      </c>
      <c r="F709" t="s">
        <v>5529</v>
      </c>
      <c r="G709" s="324">
        <v>5382</v>
      </c>
      <c r="H709" s="542">
        <v>1911</v>
      </c>
      <c r="J709" t="s">
        <v>572</v>
      </c>
      <c r="K709" t="s">
        <v>572</v>
      </c>
      <c r="L709" s="324">
        <v>100</v>
      </c>
      <c r="M709" s="324">
        <v>100</v>
      </c>
    </row>
    <row r="710" spans="1:13" x14ac:dyDescent="0.2">
      <c r="A710" t="s">
        <v>9807</v>
      </c>
      <c r="B710" t="str">
        <f t="shared" si="11"/>
        <v>GCSU_McIntosh House</v>
      </c>
      <c r="C710" t="s">
        <v>545</v>
      </c>
      <c r="D710" s="324" t="s">
        <v>26</v>
      </c>
      <c r="E710" t="s">
        <v>5447</v>
      </c>
      <c r="F710" t="s">
        <v>5448</v>
      </c>
      <c r="G710" s="324">
        <v>7082</v>
      </c>
      <c r="H710" s="542">
        <v>1900</v>
      </c>
      <c r="I710" s="542">
        <v>2017</v>
      </c>
      <c r="J710" t="s">
        <v>624</v>
      </c>
      <c r="K710" t="s">
        <v>572</v>
      </c>
      <c r="L710" s="324">
        <v>100</v>
      </c>
      <c r="M710" s="324">
        <v>100</v>
      </c>
    </row>
    <row r="711" spans="1:13" x14ac:dyDescent="0.2">
      <c r="A711" t="s">
        <v>9767</v>
      </c>
      <c r="B711" t="str">
        <f t="shared" si="11"/>
        <v>GCSU_Montgomery House</v>
      </c>
      <c r="C711" t="s">
        <v>545</v>
      </c>
      <c r="D711" s="324" t="s">
        <v>26</v>
      </c>
      <c r="E711" t="s">
        <v>5377</v>
      </c>
      <c r="F711" t="s">
        <v>5378</v>
      </c>
      <c r="G711" s="324">
        <v>850</v>
      </c>
      <c r="H711" s="542">
        <v>1940</v>
      </c>
      <c r="I711" s="542">
        <v>1993</v>
      </c>
      <c r="J711" t="s">
        <v>572</v>
      </c>
      <c r="K711" t="s">
        <v>572</v>
      </c>
      <c r="L711" s="324">
        <v>0</v>
      </c>
      <c r="M711" s="324">
        <v>0</v>
      </c>
    </row>
    <row r="712" spans="1:13" x14ac:dyDescent="0.2">
      <c r="A712" t="s">
        <v>9801</v>
      </c>
      <c r="B712" t="str">
        <f t="shared" si="11"/>
        <v>GCSU_Arts &amp; Sciences</v>
      </c>
      <c r="C712" t="s">
        <v>545</v>
      </c>
      <c r="D712" s="324" t="s">
        <v>26</v>
      </c>
      <c r="E712" t="s">
        <v>5439</v>
      </c>
      <c r="F712" t="s">
        <v>4943</v>
      </c>
      <c r="G712" s="324">
        <v>124857</v>
      </c>
      <c r="H712" s="542">
        <v>1995</v>
      </c>
      <c r="J712" t="s">
        <v>624</v>
      </c>
      <c r="K712" t="s">
        <v>572</v>
      </c>
      <c r="L712" s="324">
        <v>99</v>
      </c>
      <c r="M712" s="324">
        <v>99</v>
      </c>
    </row>
    <row r="713" spans="1:13" x14ac:dyDescent="0.2">
      <c r="A713" t="s">
        <v>9844</v>
      </c>
      <c r="B713" t="str">
        <f t="shared" si="11"/>
        <v>GCSU_Harrison House</v>
      </c>
      <c r="C713" t="s">
        <v>545</v>
      </c>
      <c r="D713" s="324" t="s">
        <v>26</v>
      </c>
      <c r="E713" t="s">
        <v>5516</v>
      </c>
      <c r="F713" t="s">
        <v>5517</v>
      </c>
      <c r="G713" s="324">
        <v>4242</v>
      </c>
      <c r="H713" s="542">
        <v>1947</v>
      </c>
      <c r="J713" t="s">
        <v>572</v>
      </c>
      <c r="K713" t="s">
        <v>572</v>
      </c>
      <c r="L713" s="324">
        <v>100</v>
      </c>
      <c r="M713" s="324">
        <v>100</v>
      </c>
    </row>
    <row r="714" spans="1:13" x14ac:dyDescent="0.2">
      <c r="A714" t="s">
        <v>9835</v>
      </c>
      <c r="B714" t="str">
        <f t="shared" si="11"/>
        <v>GCSU_Grassman Studio</v>
      </c>
      <c r="C714" t="s">
        <v>545</v>
      </c>
      <c r="D714" s="324" t="s">
        <v>26</v>
      </c>
      <c r="E714" t="s">
        <v>5501</v>
      </c>
      <c r="F714" t="s">
        <v>5502</v>
      </c>
      <c r="G714" s="324">
        <v>3192</v>
      </c>
      <c r="H714" s="542">
        <v>1997</v>
      </c>
      <c r="J714" t="s">
        <v>572</v>
      </c>
      <c r="K714" t="s">
        <v>572</v>
      </c>
      <c r="L714" s="324">
        <v>100</v>
      </c>
      <c r="M714" s="324">
        <v>100</v>
      </c>
    </row>
    <row r="715" spans="1:13" x14ac:dyDescent="0.2">
      <c r="A715" t="s">
        <v>9794</v>
      </c>
      <c r="B715" t="str">
        <f t="shared" si="11"/>
        <v>GCSU_East Campus Field Station</v>
      </c>
      <c r="C715" t="s">
        <v>545</v>
      </c>
      <c r="D715" s="324" t="s">
        <v>26</v>
      </c>
      <c r="E715" t="s">
        <v>5425</v>
      </c>
      <c r="F715" t="s">
        <v>5426</v>
      </c>
      <c r="G715" s="324">
        <v>3615</v>
      </c>
      <c r="H715" s="542">
        <v>1997</v>
      </c>
      <c r="J715" t="s">
        <v>572</v>
      </c>
      <c r="K715" t="s">
        <v>572</v>
      </c>
      <c r="L715" s="324">
        <v>100</v>
      </c>
      <c r="M715" s="324">
        <v>100</v>
      </c>
    </row>
    <row r="716" spans="1:13" x14ac:dyDescent="0.2">
      <c r="A716" t="s">
        <v>9800</v>
      </c>
      <c r="B716" t="str">
        <f t="shared" si="11"/>
        <v>GCSU_Courthouse</v>
      </c>
      <c r="C716" t="s">
        <v>545</v>
      </c>
      <c r="D716" s="324" t="s">
        <v>26</v>
      </c>
      <c r="E716" t="s">
        <v>5437</v>
      </c>
      <c r="F716" t="s">
        <v>5438</v>
      </c>
      <c r="G716" s="324">
        <v>20866</v>
      </c>
      <c r="H716" s="542">
        <v>1893</v>
      </c>
      <c r="J716" t="s">
        <v>572</v>
      </c>
      <c r="K716" t="s">
        <v>624</v>
      </c>
      <c r="L716" s="324">
        <v>100</v>
      </c>
      <c r="M716" s="324">
        <v>100</v>
      </c>
    </row>
    <row r="717" spans="1:13" x14ac:dyDescent="0.2">
      <c r="A717" t="s">
        <v>9798</v>
      </c>
      <c r="B717" t="str">
        <f t="shared" si="11"/>
        <v>GCSU_Hall House</v>
      </c>
      <c r="C717" t="s">
        <v>545</v>
      </c>
      <c r="D717" s="324" t="s">
        <v>26</v>
      </c>
      <c r="E717" t="s">
        <v>5433</v>
      </c>
      <c r="F717" t="s">
        <v>5434</v>
      </c>
      <c r="G717" s="324">
        <v>6896</v>
      </c>
      <c r="H717" s="542">
        <v>1906</v>
      </c>
      <c r="I717" s="542">
        <v>2005</v>
      </c>
      <c r="J717" t="s">
        <v>572</v>
      </c>
      <c r="K717" t="s">
        <v>572</v>
      </c>
      <c r="L717" s="324">
        <v>100</v>
      </c>
      <c r="M717" s="324">
        <v>100</v>
      </c>
    </row>
    <row r="718" spans="1:13" x14ac:dyDescent="0.2">
      <c r="A718" t="s">
        <v>9756</v>
      </c>
      <c r="B718" t="str">
        <f t="shared" si="11"/>
        <v>GCSU_Scene Shop</v>
      </c>
      <c r="C718" t="s">
        <v>545</v>
      </c>
      <c r="D718" s="324" t="s">
        <v>26</v>
      </c>
      <c r="E718" t="s">
        <v>5356</v>
      </c>
      <c r="F718" t="s">
        <v>5357</v>
      </c>
      <c r="G718" s="324">
        <v>3400</v>
      </c>
      <c r="H718" s="542">
        <v>2003</v>
      </c>
      <c r="J718" t="s">
        <v>572</v>
      </c>
      <c r="K718" t="s">
        <v>572</v>
      </c>
      <c r="L718" s="324">
        <v>100</v>
      </c>
      <c r="M718" s="324">
        <v>100</v>
      </c>
    </row>
    <row r="719" spans="1:13" x14ac:dyDescent="0.2">
      <c r="A719" t="s">
        <v>9817</v>
      </c>
      <c r="B719" t="str">
        <f t="shared" si="11"/>
        <v>GCSU_Chiller Plant</v>
      </c>
      <c r="C719" t="s">
        <v>545</v>
      </c>
      <c r="D719" s="324" t="s">
        <v>26</v>
      </c>
      <c r="E719" t="s">
        <v>5467</v>
      </c>
      <c r="F719" t="s">
        <v>5468</v>
      </c>
      <c r="G719" s="324">
        <v>7216</v>
      </c>
      <c r="H719" s="542">
        <v>2003</v>
      </c>
      <c r="J719" t="s">
        <v>572</v>
      </c>
      <c r="K719" t="s">
        <v>572</v>
      </c>
      <c r="L719" s="324">
        <v>100</v>
      </c>
      <c r="M719" s="324">
        <v>100</v>
      </c>
    </row>
    <row r="720" spans="1:13" x14ac:dyDescent="0.2">
      <c r="A720" t="s">
        <v>9796</v>
      </c>
      <c r="B720" t="str">
        <f t="shared" si="11"/>
        <v>GCSU_Parkhurst Hall</v>
      </c>
      <c r="C720" t="s">
        <v>545</v>
      </c>
      <c r="D720" s="324" t="s">
        <v>26</v>
      </c>
      <c r="E720" t="s">
        <v>5429</v>
      </c>
      <c r="F720" t="s">
        <v>5430</v>
      </c>
      <c r="G720" s="324">
        <v>79732</v>
      </c>
      <c r="H720" s="542">
        <v>2002</v>
      </c>
      <c r="J720" t="s">
        <v>584</v>
      </c>
      <c r="K720" t="s">
        <v>572</v>
      </c>
      <c r="L720" s="324">
        <v>0</v>
      </c>
      <c r="M720" s="324">
        <v>0</v>
      </c>
    </row>
    <row r="721" spans="1:13" x14ac:dyDescent="0.2">
      <c r="A721" t="s">
        <v>9855</v>
      </c>
      <c r="B721" t="str">
        <f t="shared" si="11"/>
        <v>GCSU_Foundation Hall</v>
      </c>
      <c r="C721" t="s">
        <v>545</v>
      </c>
      <c r="D721" s="324" t="s">
        <v>26</v>
      </c>
      <c r="E721" t="s">
        <v>5535</v>
      </c>
      <c r="F721" t="s">
        <v>5536</v>
      </c>
      <c r="G721" s="324">
        <v>81683</v>
      </c>
      <c r="H721" s="542">
        <v>2002</v>
      </c>
      <c r="J721" t="s">
        <v>584</v>
      </c>
      <c r="K721" t="s">
        <v>572</v>
      </c>
      <c r="L721" s="324">
        <v>0</v>
      </c>
      <c r="M721" s="324">
        <v>0</v>
      </c>
    </row>
    <row r="722" spans="1:13" x14ac:dyDescent="0.2">
      <c r="A722" t="s">
        <v>9815</v>
      </c>
      <c r="B722" t="str">
        <f t="shared" si="11"/>
        <v>GCSU_Wells Hall</v>
      </c>
      <c r="C722" t="s">
        <v>545</v>
      </c>
      <c r="D722" s="324" t="s">
        <v>26</v>
      </c>
      <c r="E722" t="s">
        <v>5463</v>
      </c>
      <c r="F722" t="s">
        <v>5464</v>
      </c>
      <c r="G722" s="324">
        <v>53554</v>
      </c>
      <c r="H722" s="542">
        <v>2003</v>
      </c>
      <c r="J722" t="s">
        <v>584</v>
      </c>
      <c r="K722" t="s">
        <v>572</v>
      </c>
      <c r="L722" s="324">
        <v>0</v>
      </c>
      <c r="M722" s="324">
        <v>0</v>
      </c>
    </row>
    <row r="723" spans="1:13" x14ac:dyDescent="0.2">
      <c r="A723" t="s">
        <v>9775</v>
      </c>
      <c r="B723" t="str">
        <f t="shared" si="11"/>
        <v>GCSU_Adams Hall</v>
      </c>
      <c r="C723" t="s">
        <v>545</v>
      </c>
      <c r="D723" s="324" t="s">
        <v>26</v>
      </c>
      <c r="E723" t="s">
        <v>5391</v>
      </c>
      <c r="F723" t="s">
        <v>5392</v>
      </c>
      <c r="G723" s="324">
        <v>65426</v>
      </c>
      <c r="H723" s="542">
        <v>2004</v>
      </c>
      <c r="J723" t="s">
        <v>584</v>
      </c>
      <c r="K723" t="s">
        <v>572</v>
      </c>
      <c r="L723" s="324">
        <v>0</v>
      </c>
      <c r="M723" s="324">
        <v>0</v>
      </c>
    </row>
    <row r="724" spans="1:13" x14ac:dyDescent="0.2">
      <c r="A724" t="s">
        <v>9778</v>
      </c>
      <c r="B724" t="str">
        <f t="shared" si="11"/>
        <v>GCSU_Napier Hall</v>
      </c>
      <c r="C724" t="s">
        <v>545</v>
      </c>
      <c r="D724" s="324" t="s">
        <v>26</v>
      </c>
      <c r="E724" t="s">
        <v>5397</v>
      </c>
      <c r="F724" t="s">
        <v>5398</v>
      </c>
      <c r="G724" s="324">
        <v>53988</v>
      </c>
      <c r="H724" s="542">
        <v>2004</v>
      </c>
      <c r="J724" t="s">
        <v>584</v>
      </c>
      <c r="K724" t="s">
        <v>572</v>
      </c>
      <c r="L724" s="324">
        <v>0</v>
      </c>
      <c r="M724" s="324">
        <v>0</v>
      </c>
    </row>
    <row r="725" spans="1:13" x14ac:dyDescent="0.2">
      <c r="A725" t="s">
        <v>9847</v>
      </c>
      <c r="B725" t="str">
        <f t="shared" si="11"/>
        <v>GCSU_115 S Wilkinson Street</v>
      </c>
      <c r="C725" t="s">
        <v>545</v>
      </c>
      <c r="D725" s="324" t="s">
        <v>26</v>
      </c>
      <c r="E725" t="s">
        <v>5522</v>
      </c>
      <c r="F725" t="s">
        <v>5523</v>
      </c>
      <c r="G725" s="324">
        <v>8872</v>
      </c>
      <c r="H725" s="542">
        <v>1935</v>
      </c>
      <c r="J725" t="s">
        <v>579</v>
      </c>
      <c r="K725" t="s">
        <v>572</v>
      </c>
      <c r="L725" s="324">
        <v>100</v>
      </c>
      <c r="M725" s="324">
        <v>100</v>
      </c>
    </row>
    <row r="726" spans="1:13" x14ac:dyDescent="0.2">
      <c r="A726" t="s">
        <v>9825</v>
      </c>
      <c r="B726" t="str">
        <f t="shared" si="11"/>
        <v>GCSU_Village 1</v>
      </c>
      <c r="C726" t="s">
        <v>545</v>
      </c>
      <c r="D726" s="324" t="s">
        <v>26</v>
      </c>
      <c r="E726" t="s">
        <v>5482</v>
      </c>
      <c r="F726" t="s">
        <v>5483</v>
      </c>
      <c r="G726" s="324">
        <v>58374</v>
      </c>
      <c r="H726" s="542">
        <v>2002</v>
      </c>
      <c r="J726" t="s">
        <v>584</v>
      </c>
      <c r="K726" t="s">
        <v>572</v>
      </c>
      <c r="L726" s="324">
        <v>0</v>
      </c>
      <c r="M726" s="324">
        <v>0</v>
      </c>
    </row>
    <row r="727" spans="1:13" x14ac:dyDescent="0.2">
      <c r="A727" t="s">
        <v>9856</v>
      </c>
      <c r="B727" t="str">
        <f t="shared" si="11"/>
        <v>GCSU_Village 2</v>
      </c>
      <c r="C727" t="s">
        <v>545</v>
      </c>
      <c r="D727" s="324" t="s">
        <v>26</v>
      </c>
      <c r="E727" t="s">
        <v>5537</v>
      </c>
      <c r="F727" t="s">
        <v>5538</v>
      </c>
      <c r="G727" s="324">
        <v>51331</v>
      </c>
      <c r="H727" s="542">
        <v>2002</v>
      </c>
      <c r="J727" t="s">
        <v>584</v>
      </c>
      <c r="K727" t="s">
        <v>572</v>
      </c>
      <c r="L727" s="324">
        <v>0</v>
      </c>
      <c r="M727" s="324">
        <v>0</v>
      </c>
    </row>
    <row r="728" spans="1:13" x14ac:dyDescent="0.2">
      <c r="A728" t="s">
        <v>9765</v>
      </c>
      <c r="B728" t="str">
        <f t="shared" si="11"/>
        <v>GCSU_Village 3</v>
      </c>
      <c r="C728" t="s">
        <v>545</v>
      </c>
      <c r="D728" s="324" t="s">
        <v>26</v>
      </c>
      <c r="E728" t="s">
        <v>5374</v>
      </c>
      <c r="F728" t="s">
        <v>5375</v>
      </c>
      <c r="G728" s="324">
        <v>51331</v>
      </c>
      <c r="H728" s="542">
        <v>2002</v>
      </c>
      <c r="J728" t="s">
        <v>584</v>
      </c>
      <c r="K728" t="s">
        <v>572</v>
      </c>
      <c r="L728" s="324">
        <v>0</v>
      </c>
      <c r="M728" s="324">
        <v>0</v>
      </c>
    </row>
    <row r="729" spans="1:13" x14ac:dyDescent="0.2">
      <c r="A729" t="s">
        <v>9820</v>
      </c>
      <c r="B729" t="str">
        <f t="shared" si="11"/>
        <v>GCSU_Clubhouse</v>
      </c>
      <c r="C729" t="s">
        <v>545</v>
      </c>
      <c r="D729" s="324" t="s">
        <v>26</v>
      </c>
      <c r="E729" t="s">
        <v>5473</v>
      </c>
      <c r="F729" t="s">
        <v>5474</v>
      </c>
      <c r="G729" s="324">
        <v>5785</v>
      </c>
      <c r="H729" s="542">
        <v>2002</v>
      </c>
      <c r="J729" t="s">
        <v>584</v>
      </c>
      <c r="K729" t="s">
        <v>572</v>
      </c>
      <c r="L729" s="324">
        <v>30</v>
      </c>
      <c r="M729" s="324">
        <v>30</v>
      </c>
    </row>
    <row r="730" spans="1:13" x14ac:dyDescent="0.2">
      <c r="A730" t="s">
        <v>9836</v>
      </c>
      <c r="B730" t="str">
        <f t="shared" si="11"/>
        <v>GCSU_Pole Barn</v>
      </c>
      <c r="C730" t="s">
        <v>545</v>
      </c>
      <c r="D730" s="324" t="s">
        <v>26</v>
      </c>
      <c r="E730" t="s">
        <v>5503</v>
      </c>
      <c r="F730" t="s">
        <v>5504</v>
      </c>
      <c r="G730" s="324">
        <v>2070</v>
      </c>
      <c r="H730" s="542">
        <v>1994</v>
      </c>
      <c r="J730" t="s">
        <v>572</v>
      </c>
      <c r="K730" t="s">
        <v>572</v>
      </c>
      <c r="L730" s="324">
        <v>100</v>
      </c>
      <c r="M730" s="324">
        <v>100</v>
      </c>
    </row>
    <row r="731" spans="1:13" x14ac:dyDescent="0.2">
      <c r="A731" t="s">
        <v>9783</v>
      </c>
      <c r="B731" t="str">
        <f t="shared" si="11"/>
        <v>GCSU_Intramural Concessions</v>
      </c>
      <c r="C731" t="s">
        <v>545</v>
      </c>
      <c r="D731" s="324" t="s">
        <v>26</v>
      </c>
      <c r="E731" t="s">
        <v>5405</v>
      </c>
      <c r="F731" t="s">
        <v>5406</v>
      </c>
      <c r="G731" s="324">
        <v>1248</v>
      </c>
      <c r="H731" s="542">
        <v>2003</v>
      </c>
      <c r="J731" t="s">
        <v>572</v>
      </c>
      <c r="K731" t="s">
        <v>572</v>
      </c>
      <c r="L731" s="324">
        <v>100</v>
      </c>
      <c r="M731" s="324">
        <v>100</v>
      </c>
    </row>
    <row r="732" spans="1:13" x14ac:dyDescent="0.2">
      <c r="A732" t="s">
        <v>9826</v>
      </c>
      <c r="B732" t="str">
        <f t="shared" si="11"/>
        <v>GCSU_Paint Shop</v>
      </c>
      <c r="C732" t="s">
        <v>545</v>
      </c>
      <c r="D732" s="324" t="s">
        <v>26</v>
      </c>
      <c r="E732" t="s">
        <v>5484</v>
      </c>
      <c r="F732" t="s">
        <v>5485</v>
      </c>
      <c r="G732" s="324">
        <v>847</v>
      </c>
      <c r="H732" s="542">
        <v>1994</v>
      </c>
      <c r="J732" t="s">
        <v>572</v>
      </c>
      <c r="K732" t="s">
        <v>572</v>
      </c>
      <c r="L732" s="324">
        <v>100</v>
      </c>
      <c r="M732" s="324">
        <v>100</v>
      </c>
    </row>
    <row r="733" spans="1:13" x14ac:dyDescent="0.2">
      <c r="A733" t="s">
        <v>9832</v>
      </c>
      <c r="B733" t="str">
        <f t="shared" si="11"/>
        <v>GCSU_Grounds Shed Maintenance</v>
      </c>
      <c r="C733" t="s">
        <v>545</v>
      </c>
      <c r="D733" s="324" t="s">
        <v>26</v>
      </c>
      <c r="E733" t="s">
        <v>5495</v>
      </c>
      <c r="F733" t="s">
        <v>5496</v>
      </c>
      <c r="G733" s="324">
        <v>3019</v>
      </c>
      <c r="H733" s="542">
        <v>1980</v>
      </c>
      <c r="J733" t="s">
        <v>572</v>
      </c>
      <c r="K733" t="s">
        <v>572</v>
      </c>
      <c r="L733" s="324">
        <v>100</v>
      </c>
      <c r="M733" s="324">
        <v>100</v>
      </c>
    </row>
    <row r="734" spans="1:13" x14ac:dyDescent="0.2">
      <c r="A734" t="s">
        <v>9818</v>
      </c>
      <c r="B734" t="str">
        <f t="shared" si="11"/>
        <v>GCSU_Yurt</v>
      </c>
      <c r="C734" t="s">
        <v>545</v>
      </c>
      <c r="D734" s="324" t="s">
        <v>26</v>
      </c>
      <c r="E734" t="s">
        <v>5469</v>
      </c>
      <c r="F734" t="s">
        <v>5470</v>
      </c>
      <c r="G734" s="324">
        <v>717</v>
      </c>
      <c r="H734" s="542">
        <v>1998</v>
      </c>
      <c r="J734" t="s">
        <v>572</v>
      </c>
      <c r="K734" t="s">
        <v>572</v>
      </c>
      <c r="L734" s="324">
        <v>100</v>
      </c>
      <c r="M734" s="324">
        <v>100</v>
      </c>
    </row>
    <row r="735" spans="1:13" x14ac:dyDescent="0.2">
      <c r="A735" t="s">
        <v>9793</v>
      </c>
      <c r="B735" t="str">
        <f t="shared" si="11"/>
        <v>GCSU_Student Activities Center(FMC)</v>
      </c>
      <c r="C735" t="s">
        <v>545</v>
      </c>
      <c r="D735" s="324" t="s">
        <v>26</v>
      </c>
      <c r="E735" t="s">
        <v>5423</v>
      </c>
      <c r="F735" t="s">
        <v>5424</v>
      </c>
      <c r="G735" s="324">
        <v>27451</v>
      </c>
      <c r="H735" s="542">
        <v>1913</v>
      </c>
      <c r="J735" t="s">
        <v>584</v>
      </c>
      <c r="K735" t="s">
        <v>572</v>
      </c>
      <c r="L735" s="324">
        <v>100</v>
      </c>
      <c r="M735" s="324">
        <v>100</v>
      </c>
    </row>
    <row r="736" spans="1:13" x14ac:dyDescent="0.2">
      <c r="A736" t="s">
        <v>9849</v>
      </c>
      <c r="B736" t="str">
        <f t="shared" si="11"/>
        <v>GCSU_Miller Annex (ALG)</v>
      </c>
      <c r="C736" t="s">
        <v>545</v>
      </c>
      <c r="D736" s="324" t="s">
        <v>26</v>
      </c>
      <c r="E736" t="s">
        <v>5526</v>
      </c>
      <c r="F736" t="s">
        <v>5527</v>
      </c>
      <c r="G736" s="324">
        <v>3883</v>
      </c>
      <c r="H736" s="542">
        <v>1970</v>
      </c>
      <c r="J736" t="s">
        <v>572</v>
      </c>
      <c r="K736" t="s">
        <v>572</v>
      </c>
      <c r="L736" s="324">
        <v>100</v>
      </c>
      <c r="M736" s="324">
        <v>100</v>
      </c>
    </row>
    <row r="737" spans="1:13" x14ac:dyDescent="0.2">
      <c r="A737" t="s">
        <v>9827</v>
      </c>
      <c r="B737" t="str">
        <f t="shared" si="11"/>
        <v>GCSU_Maintenance Shop I (West)</v>
      </c>
      <c r="C737" t="s">
        <v>545</v>
      </c>
      <c r="D737" s="324" t="s">
        <v>26</v>
      </c>
      <c r="E737" t="s">
        <v>5486</v>
      </c>
      <c r="F737" t="s">
        <v>5487</v>
      </c>
      <c r="G737" s="324">
        <v>3400</v>
      </c>
      <c r="H737" s="542">
        <v>2000</v>
      </c>
      <c r="J737" t="s">
        <v>572</v>
      </c>
      <c r="K737" t="s">
        <v>572</v>
      </c>
      <c r="L737" s="324">
        <v>100</v>
      </c>
      <c r="M737" s="324">
        <v>100</v>
      </c>
    </row>
    <row r="738" spans="1:13" x14ac:dyDescent="0.2">
      <c r="A738" t="s">
        <v>9848</v>
      </c>
      <c r="B738" t="str">
        <f t="shared" si="11"/>
        <v>GCSU_Maintenance Shop II (West)</v>
      </c>
      <c r="C738" t="s">
        <v>545</v>
      </c>
      <c r="D738" s="324" t="s">
        <v>26</v>
      </c>
      <c r="E738" t="s">
        <v>5524</v>
      </c>
      <c r="F738" t="s">
        <v>5525</v>
      </c>
      <c r="G738" s="324">
        <v>5496</v>
      </c>
      <c r="H738" s="542">
        <v>2003</v>
      </c>
      <c r="J738" t="s">
        <v>572</v>
      </c>
      <c r="K738" t="s">
        <v>572</v>
      </c>
      <c r="L738" s="324">
        <v>100</v>
      </c>
      <c r="M738" s="324">
        <v>100</v>
      </c>
    </row>
    <row r="739" spans="1:13" x14ac:dyDescent="0.2">
      <c r="A739" t="s">
        <v>9782</v>
      </c>
      <c r="B739" t="str">
        <f t="shared" si="11"/>
        <v>GCSU_Education Center</v>
      </c>
      <c r="C739" t="s">
        <v>545</v>
      </c>
      <c r="D739" s="324" t="s">
        <v>26</v>
      </c>
      <c r="E739" t="s">
        <v>5403</v>
      </c>
      <c r="F739" t="s">
        <v>5404</v>
      </c>
      <c r="G739" s="324">
        <v>1233</v>
      </c>
      <c r="H739" s="542">
        <v>2003</v>
      </c>
      <c r="J739" t="s">
        <v>572</v>
      </c>
      <c r="K739" t="s">
        <v>572</v>
      </c>
      <c r="L739" s="324">
        <v>100</v>
      </c>
      <c r="M739" s="324">
        <v>100</v>
      </c>
    </row>
    <row r="740" spans="1:13" x14ac:dyDescent="0.2">
      <c r="A740" t="s">
        <v>9772</v>
      </c>
      <c r="B740" t="str">
        <f t="shared" si="11"/>
        <v>GCSU_Mansion Kitchen Addition</v>
      </c>
      <c r="C740" t="s">
        <v>545</v>
      </c>
      <c r="D740" s="324" t="s">
        <v>26</v>
      </c>
      <c r="E740" t="s">
        <v>5386</v>
      </c>
      <c r="F740" t="s">
        <v>5387</v>
      </c>
      <c r="G740" s="324">
        <v>2121</v>
      </c>
      <c r="H740" s="542">
        <v>2003</v>
      </c>
      <c r="J740" t="s">
        <v>572</v>
      </c>
      <c r="K740" t="s">
        <v>572</v>
      </c>
      <c r="L740" s="324">
        <v>100</v>
      </c>
      <c r="M740" s="324">
        <v>100</v>
      </c>
    </row>
    <row r="741" spans="1:13" x14ac:dyDescent="0.2">
      <c r="A741" t="s">
        <v>9768</v>
      </c>
      <c r="B741" t="str">
        <f t="shared" si="11"/>
        <v>GCSU_Mechanical Building</v>
      </c>
      <c r="C741" t="s">
        <v>545</v>
      </c>
      <c r="D741" s="324" t="s">
        <v>26</v>
      </c>
      <c r="E741" t="s">
        <v>5379</v>
      </c>
      <c r="F741" t="s">
        <v>5380</v>
      </c>
      <c r="G741" s="324">
        <v>422</v>
      </c>
      <c r="H741" s="542">
        <v>2003</v>
      </c>
      <c r="J741" t="s">
        <v>572</v>
      </c>
      <c r="K741" t="s">
        <v>572</v>
      </c>
      <c r="L741" s="324">
        <v>100</v>
      </c>
      <c r="M741" s="324">
        <v>100</v>
      </c>
    </row>
    <row r="742" spans="1:13" x14ac:dyDescent="0.2">
      <c r="A742" t="s">
        <v>9858</v>
      </c>
      <c r="B742" t="str">
        <f t="shared" si="11"/>
        <v>GCSU_Village 4</v>
      </c>
      <c r="C742" t="s">
        <v>545</v>
      </c>
      <c r="D742" s="324" t="s">
        <v>26</v>
      </c>
      <c r="E742" t="s">
        <v>5539</v>
      </c>
      <c r="F742" t="s">
        <v>5540</v>
      </c>
      <c r="G742" s="324">
        <v>67789</v>
      </c>
      <c r="H742" s="542">
        <v>2004</v>
      </c>
      <c r="J742" t="s">
        <v>584</v>
      </c>
      <c r="K742" t="s">
        <v>572</v>
      </c>
      <c r="L742" s="324">
        <v>0</v>
      </c>
      <c r="M742" s="324">
        <v>0</v>
      </c>
    </row>
    <row r="743" spans="1:13" x14ac:dyDescent="0.2">
      <c r="A743" t="s">
        <v>9811</v>
      </c>
      <c r="B743" t="str">
        <f t="shared" si="11"/>
        <v>GCSU_Village 5</v>
      </c>
      <c r="C743" t="s">
        <v>545</v>
      </c>
      <c r="D743" s="324" t="s">
        <v>26</v>
      </c>
      <c r="E743" t="s">
        <v>5455</v>
      </c>
      <c r="F743" t="s">
        <v>5456</v>
      </c>
      <c r="G743" s="324">
        <v>67781</v>
      </c>
      <c r="H743" s="542">
        <v>2004</v>
      </c>
      <c r="J743" t="s">
        <v>584</v>
      </c>
      <c r="K743" t="s">
        <v>572</v>
      </c>
      <c r="L743" s="324">
        <v>0</v>
      </c>
      <c r="M743" s="324">
        <v>0</v>
      </c>
    </row>
    <row r="744" spans="1:13" x14ac:dyDescent="0.2">
      <c r="A744" t="s">
        <v>9859</v>
      </c>
      <c r="B744" t="str">
        <f t="shared" si="11"/>
        <v>GCSU_Village 6</v>
      </c>
      <c r="C744" t="s">
        <v>545</v>
      </c>
      <c r="D744" s="324" t="s">
        <v>26</v>
      </c>
      <c r="E744" t="s">
        <v>5541</v>
      </c>
      <c r="F744" t="s">
        <v>5542</v>
      </c>
      <c r="G744" s="324">
        <v>67512</v>
      </c>
      <c r="H744" s="542">
        <v>2004</v>
      </c>
      <c r="J744" t="s">
        <v>584</v>
      </c>
      <c r="K744" t="s">
        <v>572</v>
      </c>
      <c r="L744" s="324">
        <v>0</v>
      </c>
      <c r="M744" s="324">
        <v>0</v>
      </c>
    </row>
    <row r="745" spans="1:13" x14ac:dyDescent="0.2">
      <c r="A745" t="s">
        <v>9790</v>
      </c>
      <c r="B745" t="str">
        <f t="shared" si="11"/>
        <v>GCSU_Village Market</v>
      </c>
      <c r="C745" t="s">
        <v>545</v>
      </c>
      <c r="D745" s="324" t="s">
        <v>26</v>
      </c>
      <c r="E745" t="s">
        <v>5418</v>
      </c>
      <c r="F745" t="s">
        <v>5419</v>
      </c>
      <c r="G745" s="324">
        <v>1139</v>
      </c>
      <c r="H745" s="542">
        <v>2004</v>
      </c>
      <c r="J745" t="s">
        <v>584</v>
      </c>
      <c r="K745" t="s">
        <v>572</v>
      </c>
      <c r="L745" s="324">
        <v>100</v>
      </c>
      <c r="M745" s="324">
        <v>100</v>
      </c>
    </row>
    <row r="746" spans="1:13" x14ac:dyDescent="0.2">
      <c r="A746" t="s">
        <v>9860</v>
      </c>
      <c r="B746" t="str">
        <f t="shared" si="11"/>
        <v>GCSU_Miller Annex Storage</v>
      </c>
      <c r="C746" t="s">
        <v>545</v>
      </c>
      <c r="D746" s="324" t="s">
        <v>26</v>
      </c>
      <c r="E746" t="s">
        <v>5543</v>
      </c>
      <c r="F746" t="s">
        <v>5544</v>
      </c>
      <c r="G746" s="324">
        <v>1332</v>
      </c>
      <c r="H746" s="542">
        <v>1980</v>
      </c>
      <c r="J746" t="s">
        <v>572</v>
      </c>
      <c r="K746" t="s">
        <v>572</v>
      </c>
      <c r="L746" s="324">
        <v>100</v>
      </c>
      <c r="M746" s="324">
        <v>100</v>
      </c>
    </row>
    <row r="747" spans="1:13" x14ac:dyDescent="0.2">
      <c r="A747" t="s">
        <v>9861</v>
      </c>
      <c r="B747" t="str">
        <f t="shared" si="11"/>
        <v>GCSU_Communication Tower Bldg</v>
      </c>
      <c r="C747" t="s">
        <v>545</v>
      </c>
      <c r="D747" s="324" t="s">
        <v>26</v>
      </c>
      <c r="E747" t="s">
        <v>5545</v>
      </c>
      <c r="F747" t="s">
        <v>5546</v>
      </c>
      <c r="G747" s="324">
        <v>200</v>
      </c>
      <c r="H747" s="542">
        <v>2004</v>
      </c>
      <c r="J747" t="s">
        <v>572</v>
      </c>
      <c r="K747" t="s">
        <v>572</v>
      </c>
      <c r="L747" s="324">
        <v>100</v>
      </c>
      <c r="M747" s="324">
        <v>100</v>
      </c>
    </row>
    <row r="748" spans="1:13" x14ac:dyDescent="0.2">
      <c r="A748" t="s">
        <v>9773</v>
      </c>
      <c r="B748" t="str">
        <f t="shared" si="11"/>
        <v>GCSU_Campus Theatre</v>
      </c>
      <c r="C748" t="s">
        <v>545</v>
      </c>
      <c r="D748" s="324" t="s">
        <v>26</v>
      </c>
      <c r="E748" t="s">
        <v>5388</v>
      </c>
      <c r="F748" t="s">
        <v>5389</v>
      </c>
      <c r="G748" s="324">
        <v>26747</v>
      </c>
      <c r="H748" s="542">
        <v>1935</v>
      </c>
      <c r="J748" t="s">
        <v>1725</v>
      </c>
      <c r="K748" t="s">
        <v>572</v>
      </c>
      <c r="L748" s="324">
        <v>60</v>
      </c>
      <c r="M748" s="324">
        <v>60</v>
      </c>
    </row>
    <row r="749" spans="1:13" x14ac:dyDescent="0.2">
      <c r="A749" t="s">
        <v>9837</v>
      </c>
      <c r="B749" t="str">
        <f t="shared" si="11"/>
        <v>GCSU_Sallie Ellis Davis House</v>
      </c>
      <c r="C749" t="s">
        <v>545</v>
      </c>
      <c r="D749" s="324" t="s">
        <v>26</v>
      </c>
      <c r="E749" t="s">
        <v>5505</v>
      </c>
      <c r="F749" t="s">
        <v>5506</v>
      </c>
      <c r="G749" s="324">
        <v>2360</v>
      </c>
      <c r="H749" s="542">
        <v>1893</v>
      </c>
      <c r="J749" t="s">
        <v>572</v>
      </c>
      <c r="K749" t="s">
        <v>572</v>
      </c>
      <c r="L749" s="324">
        <v>100</v>
      </c>
      <c r="M749" s="324">
        <v>100</v>
      </c>
    </row>
    <row r="750" spans="1:13" x14ac:dyDescent="0.2">
      <c r="A750" t="s">
        <v>9784</v>
      </c>
      <c r="B750" t="str">
        <f t="shared" si="11"/>
        <v>GCSU_Carl Vinson House</v>
      </c>
      <c r="C750" t="s">
        <v>545</v>
      </c>
      <c r="D750" s="324" t="s">
        <v>26</v>
      </c>
      <c r="E750" t="s">
        <v>5407</v>
      </c>
      <c r="F750" t="s">
        <v>5408</v>
      </c>
      <c r="G750" s="324">
        <v>4056</v>
      </c>
      <c r="H750" s="542">
        <v>1832</v>
      </c>
      <c r="J750" t="s">
        <v>572</v>
      </c>
      <c r="K750" t="s">
        <v>572</v>
      </c>
      <c r="L750" s="324">
        <v>100</v>
      </c>
      <c r="M750" s="324">
        <v>100</v>
      </c>
    </row>
    <row r="751" spans="1:13" x14ac:dyDescent="0.2">
      <c r="A751" t="s">
        <v>9824</v>
      </c>
      <c r="B751" t="str">
        <f t="shared" si="11"/>
        <v>GCSU_West Campus Center</v>
      </c>
      <c r="C751" t="s">
        <v>545</v>
      </c>
      <c r="D751" s="324" t="s">
        <v>26</v>
      </c>
      <c r="E751" t="s">
        <v>5480</v>
      </c>
      <c r="F751" t="s">
        <v>5481</v>
      </c>
      <c r="G751" s="324">
        <v>9705</v>
      </c>
      <c r="H751" s="542">
        <v>2007</v>
      </c>
      <c r="J751" t="s">
        <v>584</v>
      </c>
      <c r="K751" t="s">
        <v>572</v>
      </c>
      <c r="L751" s="324">
        <v>84</v>
      </c>
      <c r="M751" s="324">
        <v>84</v>
      </c>
    </row>
    <row r="752" spans="1:13" x14ac:dyDescent="0.2">
      <c r="A752" t="s">
        <v>9763</v>
      </c>
      <c r="B752" t="str">
        <f t="shared" si="11"/>
        <v>GCSU_Centennial Clock Tower</v>
      </c>
      <c r="C752" t="s">
        <v>545</v>
      </c>
      <c r="D752" s="324" t="s">
        <v>26</v>
      </c>
      <c r="E752" t="s">
        <v>5370</v>
      </c>
      <c r="F752" t="s">
        <v>5371</v>
      </c>
      <c r="G752" s="324">
        <v>160</v>
      </c>
      <c r="H752" s="542">
        <v>2004</v>
      </c>
      <c r="J752" t="s">
        <v>584</v>
      </c>
      <c r="K752" t="s">
        <v>572</v>
      </c>
      <c r="L752" s="324">
        <v>0</v>
      </c>
      <c r="M752" s="324">
        <v>0</v>
      </c>
    </row>
    <row r="753" spans="1:13" x14ac:dyDescent="0.2">
      <c r="A753" t="s">
        <v>9845</v>
      </c>
      <c r="B753" t="str">
        <f t="shared" si="11"/>
        <v>GCSU_MASONRY SHED</v>
      </c>
      <c r="C753" t="s">
        <v>545</v>
      </c>
      <c r="D753" s="324" t="s">
        <v>26</v>
      </c>
      <c r="E753" t="s">
        <v>5518</v>
      </c>
      <c r="F753" t="s">
        <v>5519</v>
      </c>
      <c r="G753" s="324">
        <v>1250</v>
      </c>
      <c r="H753" s="542">
        <v>1994</v>
      </c>
      <c r="J753" t="s">
        <v>572</v>
      </c>
      <c r="K753" t="s">
        <v>572</v>
      </c>
      <c r="L753" s="324">
        <v>100</v>
      </c>
      <c r="M753" s="324">
        <v>100</v>
      </c>
    </row>
    <row r="754" spans="1:13" x14ac:dyDescent="0.2">
      <c r="A754" t="s">
        <v>9757</v>
      </c>
      <c r="B754" t="str">
        <f t="shared" si="11"/>
        <v>GCSU_Softball Pressbox</v>
      </c>
      <c r="C754" t="s">
        <v>545</v>
      </c>
      <c r="D754" s="324" t="s">
        <v>26</v>
      </c>
      <c r="E754" t="s">
        <v>5358</v>
      </c>
      <c r="F754" t="s">
        <v>5359</v>
      </c>
      <c r="G754" s="324">
        <v>680</v>
      </c>
      <c r="H754" s="542">
        <v>2008</v>
      </c>
      <c r="J754" t="s">
        <v>572</v>
      </c>
      <c r="K754" t="s">
        <v>572</v>
      </c>
      <c r="L754" s="324">
        <v>100</v>
      </c>
      <c r="M754" s="324">
        <v>100</v>
      </c>
    </row>
    <row r="755" spans="1:13" x14ac:dyDescent="0.2">
      <c r="A755" t="s">
        <v>9802</v>
      </c>
      <c r="B755" t="str">
        <f t="shared" si="11"/>
        <v>GCSU_Switchgear Bldg</v>
      </c>
      <c r="C755" t="s">
        <v>545</v>
      </c>
      <c r="D755" s="324" t="s">
        <v>26</v>
      </c>
      <c r="E755" t="s">
        <v>5440</v>
      </c>
      <c r="F755" t="s">
        <v>5441</v>
      </c>
      <c r="G755" s="324">
        <v>1174</v>
      </c>
      <c r="H755" s="542">
        <v>2007</v>
      </c>
      <c r="J755" t="s">
        <v>572</v>
      </c>
      <c r="K755" t="s">
        <v>572</v>
      </c>
      <c r="L755" s="324">
        <v>100</v>
      </c>
      <c r="M755" s="324">
        <v>100</v>
      </c>
    </row>
    <row r="756" spans="1:13" x14ac:dyDescent="0.2">
      <c r="A756" t="s">
        <v>9785</v>
      </c>
      <c r="B756" t="str">
        <f t="shared" si="11"/>
        <v>GCSU_Wellness and Recreation Center</v>
      </c>
      <c r="C756" t="s">
        <v>545</v>
      </c>
      <c r="D756" s="324" t="s">
        <v>26</v>
      </c>
      <c r="E756" t="s">
        <v>5409</v>
      </c>
      <c r="F756" t="s">
        <v>5410</v>
      </c>
      <c r="G756" s="324">
        <v>104033</v>
      </c>
      <c r="H756" s="542">
        <v>2010</v>
      </c>
      <c r="J756" t="s">
        <v>1725</v>
      </c>
      <c r="K756" t="s">
        <v>572</v>
      </c>
      <c r="L756" s="324">
        <v>100</v>
      </c>
      <c r="M756" s="324">
        <v>100</v>
      </c>
    </row>
    <row r="757" spans="1:13" x14ac:dyDescent="0.2">
      <c r="A757" t="s">
        <v>9816</v>
      </c>
      <c r="B757" t="str">
        <f t="shared" si="11"/>
        <v>GCSU_Deal Center</v>
      </c>
      <c r="C757" t="s">
        <v>545</v>
      </c>
      <c r="D757" s="324" t="s">
        <v>26</v>
      </c>
      <c r="E757" t="s">
        <v>5465</v>
      </c>
      <c r="F757" t="s">
        <v>5466</v>
      </c>
      <c r="G757" s="324">
        <v>3433</v>
      </c>
      <c r="H757" s="542">
        <v>1897</v>
      </c>
      <c r="J757" t="s">
        <v>572</v>
      </c>
      <c r="K757" t="s">
        <v>572</v>
      </c>
      <c r="L757" s="324">
        <v>100</v>
      </c>
      <c r="M757" s="324">
        <v>100</v>
      </c>
    </row>
    <row r="758" spans="1:13" x14ac:dyDescent="0.2">
      <c r="A758" t="s">
        <v>9809</v>
      </c>
      <c r="B758" t="str">
        <f t="shared" si="11"/>
        <v>GCSU_Composting Facility</v>
      </c>
      <c r="C758" t="s">
        <v>545</v>
      </c>
      <c r="D758" s="324" t="s">
        <v>26</v>
      </c>
      <c r="E758" t="s">
        <v>5451</v>
      </c>
      <c r="F758" t="s">
        <v>5452</v>
      </c>
      <c r="G758" s="324">
        <v>1800</v>
      </c>
      <c r="H758" s="542">
        <v>2015</v>
      </c>
      <c r="J758" t="s">
        <v>572</v>
      </c>
      <c r="K758" t="s">
        <v>572</v>
      </c>
      <c r="L758" s="324">
        <v>100</v>
      </c>
      <c r="M758" s="324">
        <v>100</v>
      </c>
    </row>
    <row r="759" spans="1:13" x14ac:dyDescent="0.2">
      <c r="A759" t="s">
        <v>9853</v>
      </c>
      <c r="B759" t="str">
        <f t="shared" si="11"/>
        <v>GCSU_Summerlin House</v>
      </c>
      <c r="C759" t="s">
        <v>545</v>
      </c>
      <c r="D759" s="324" t="s">
        <v>26</v>
      </c>
      <c r="E759" t="s">
        <v>5533</v>
      </c>
      <c r="F759" t="s">
        <v>5534</v>
      </c>
      <c r="G759" s="324">
        <v>4998</v>
      </c>
      <c r="H759" s="542">
        <v>1900</v>
      </c>
      <c r="J759" t="s">
        <v>579</v>
      </c>
      <c r="K759" t="s">
        <v>1075</v>
      </c>
      <c r="L759" s="324">
        <v>100</v>
      </c>
      <c r="M759" s="324">
        <v>100</v>
      </c>
    </row>
    <row r="760" spans="1:13" x14ac:dyDescent="0.2">
      <c r="A760" t="s">
        <v>9846</v>
      </c>
      <c r="B760" t="str">
        <f t="shared" si="11"/>
        <v>GCSU_Integrated Science Complex</v>
      </c>
      <c r="C760" t="s">
        <v>545</v>
      </c>
      <c r="D760" s="324" t="s">
        <v>26</v>
      </c>
      <c r="E760" t="s">
        <v>5520</v>
      </c>
      <c r="F760" t="s">
        <v>5521</v>
      </c>
      <c r="G760" s="324">
        <v>47567</v>
      </c>
      <c r="H760" s="542">
        <v>2020</v>
      </c>
      <c r="J760" t="s">
        <v>624</v>
      </c>
      <c r="K760" t="s">
        <v>1054</v>
      </c>
      <c r="L760" s="324">
        <v>100</v>
      </c>
      <c r="M760" s="324">
        <v>100</v>
      </c>
    </row>
    <row r="761" spans="1:13" x14ac:dyDescent="0.2">
      <c r="A761" t="s">
        <v>9810</v>
      </c>
      <c r="B761" t="str">
        <f t="shared" si="11"/>
        <v>GCSU_Main House</v>
      </c>
      <c r="C761" t="s">
        <v>545</v>
      </c>
      <c r="D761" s="324" t="s">
        <v>26</v>
      </c>
      <c r="E761" t="s">
        <v>5453</v>
      </c>
      <c r="F761" t="s">
        <v>5454</v>
      </c>
      <c r="G761" s="324">
        <v>3998</v>
      </c>
      <c r="H761" s="542">
        <v>1850</v>
      </c>
      <c r="J761" t="s">
        <v>572</v>
      </c>
      <c r="K761" t="s">
        <v>1075</v>
      </c>
      <c r="L761" s="324">
        <v>100</v>
      </c>
      <c r="M761" s="324">
        <v>100</v>
      </c>
    </row>
    <row r="762" spans="1:13" x14ac:dyDescent="0.2">
      <c r="A762" t="s">
        <v>9789</v>
      </c>
      <c r="B762" t="str">
        <f t="shared" si="11"/>
        <v>GCSU_Hill House</v>
      </c>
      <c r="C762" t="s">
        <v>545</v>
      </c>
      <c r="D762" s="324" t="s">
        <v>26</v>
      </c>
      <c r="E762" t="s">
        <v>5416</v>
      </c>
      <c r="F762" t="s">
        <v>5417</v>
      </c>
      <c r="G762" s="324">
        <v>1880</v>
      </c>
      <c r="H762" s="542">
        <v>1850</v>
      </c>
      <c r="J762" t="s">
        <v>572</v>
      </c>
      <c r="K762" t="s">
        <v>1075</v>
      </c>
      <c r="L762" s="324">
        <v>100</v>
      </c>
      <c r="M762" s="324">
        <v>100</v>
      </c>
    </row>
    <row r="763" spans="1:13" x14ac:dyDescent="0.2">
      <c r="A763" t="s">
        <v>9823</v>
      </c>
      <c r="B763" t="str">
        <f t="shared" si="11"/>
        <v>GCSU_Barn</v>
      </c>
      <c r="C763" t="s">
        <v>545</v>
      </c>
      <c r="D763" s="324" t="s">
        <v>26</v>
      </c>
      <c r="E763" t="s">
        <v>5478</v>
      </c>
      <c r="F763" t="s">
        <v>5479</v>
      </c>
      <c r="G763" s="324">
        <v>6666</v>
      </c>
      <c r="H763" s="542">
        <v>1850</v>
      </c>
      <c r="J763" t="s">
        <v>572</v>
      </c>
      <c r="K763" t="s">
        <v>1075</v>
      </c>
      <c r="L763" s="324">
        <v>100</v>
      </c>
      <c r="M763" s="324">
        <v>100</v>
      </c>
    </row>
    <row r="764" spans="1:13" x14ac:dyDescent="0.2">
      <c r="A764" t="s">
        <v>9791</v>
      </c>
      <c r="B764" t="str">
        <f t="shared" si="11"/>
        <v>GCSU_Equipment Shed</v>
      </c>
      <c r="C764" t="s">
        <v>545</v>
      </c>
      <c r="D764" s="324" t="s">
        <v>26</v>
      </c>
      <c r="E764" t="s">
        <v>5420</v>
      </c>
      <c r="F764" t="s">
        <v>5421</v>
      </c>
      <c r="G764" s="324">
        <v>1500</v>
      </c>
      <c r="H764" s="542">
        <v>1850</v>
      </c>
      <c r="J764" t="s">
        <v>572</v>
      </c>
      <c r="K764" t="s">
        <v>1075</v>
      </c>
      <c r="L764" s="324">
        <v>100</v>
      </c>
      <c r="M764" s="324">
        <v>100</v>
      </c>
    </row>
    <row r="765" spans="1:13" x14ac:dyDescent="0.2">
      <c r="A765" t="s">
        <v>9758</v>
      </c>
      <c r="B765" t="str">
        <f t="shared" si="11"/>
        <v>GCSU_Milk House</v>
      </c>
      <c r="C765" t="s">
        <v>545</v>
      </c>
      <c r="D765" s="324" t="s">
        <v>26</v>
      </c>
      <c r="E765" t="s">
        <v>5360</v>
      </c>
      <c r="F765" t="s">
        <v>5361</v>
      </c>
      <c r="G765" s="324">
        <v>400</v>
      </c>
      <c r="H765" s="542">
        <v>1850</v>
      </c>
      <c r="J765" t="s">
        <v>572</v>
      </c>
      <c r="K765" t="s">
        <v>1075</v>
      </c>
      <c r="L765" s="324">
        <v>100</v>
      </c>
      <c r="M765" s="324">
        <v>100</v>
      </c>
    </row>
    <row r="766" spans="1:13" x14ac:dyDescent="0.2">
      <c r="A766" t="s">
        <v>9786</v>
      </c>
      <c r="B766" t="str">
        <f t="shared" si="11"/>
        <v>GCSU_Navicent Health Baldwin</v>
      </c>
      <c r="C766" t="s">
        <v>545</v>
      </c>
      <c r="D766" s="324" t="s">
        <v>26</v>
      </c>
      <c r="E766" t="s">
        <v>5411</v>
      </c>
      <c r="F766" t="s">
        <v>5412</v>
      </c>
      <c r="G766" s="324">
        <v>6394</v>
      </c>
      <c r="H766" s="542">
        <v>2008</v>
      </c>
      <c r="J766" t="s">
        <v>579</v>
      </c>
      <c r="K766" t="s">
        <v>1075</v>
      </c>
      <c r="L766" s="324">
        <v>100</v>
      </c>
      <c r="M766" s="324">
        <v>100</v>
      </c>
    </row>
    <row r="767" spans="1:13" x14ac:dyDescent="0.2">
      <c r="A767" t="s">
        <v>9851</v>
      </c>
      <c r="B767" t="str">
        <f t="shared" si="11"/>
        <v>GCSU_Interpretive Center</v>
      </c>
      <c r="C767" t="s">
        <v>545</v>
      </c>
      <c r="D767" s="324" t="s">
        <v>26</v>
      </c>
      <c r="E767" t="s">
        <v>5530</v>
      </c>
      <c r="F767" t="s">
        <v>5531</v>
      </c>
      <c r="G767" s="324">
        <v>4360</v>
      </c>
      <c r="H767" s="542">
        <v>2021</v>
      </c>
      <c r="J767" t="s">
        <v>624</v>
      </c>
      <c r="K767" t="s">
        <v>1054</v>
      </c>
      <c r="L767" s="324">
        <v>100</v>
      </c>
      <c r="M767" s="324">
        <v>100</v>
      </c>
    </row>
    <row r="768" spans="1:13" x14ac:dyDescent="0.2">
      <c r="A768" t="s">
        <v>9766</v>
      </c>
      <c r="B768" t="str">
        <f t="shared" si="11"/>
        <v>GCSU_Forstmann</v>
      </c>
      <c r="C768" t="s">
        <v>545</v>
      </c>
      <c r="D768" s="324" t="s">
        <v>26</v>
      </c>
      <c r="E768" t="s">
        <v>1293</v>
      </c>
      <c r="F768" t="s">
        <v>5376</v>
      </c>
      <c r="G768" s="324">
        <v>8930</v>
      </c>
      <c r="H768" s="542">
        <v>1950</v>
      </c>
      <c r="J768" t="s">
        <v>579</v>
      </c>
      <c r="K768" t="s">
        <v>572</v>
      </c>
      <c r="L768" s="324">
        <v>100</v>
      </c>
      <c r="M768" s="324">
        <v>100</v>
      </c>
    </row>
    <row r="769" spans="1:13" x14ac:dyDescent="0.2">
      <c r="A769" t="s">
        <v>10143</v>
      </c>
      <c r="B769" t="str">
        <f t="shared" si="11"/>
        <v>GGC_Building A</v>
      </c>
      <c r="C769" t="s">
        <v>547</v>
      </c>
      <c r="D769" s="324" t="s">
        <v>25</v>
      </c>
      <c r="E769" t="s">
        <v>4870</v>
      </c>
      <c r="F769" t="s">
        <v>6036</v>
      </c>
      <c r="G769" s="324">
        <v>123918</v>
      </c>
      <c r="H769" s="542">
        <v>2001</v>
      </c>
      <c r="J769" t="s">
        <v>584</v>
      </c>
      <c r="K769" t="s">
        <v>572</v>
      </c>
      <c r="L769" s="324">
        <v>86</v>
      </c>
      <c r="M769" s="324">
        <v>86</v>
      </c>
    </row>
    <row r="770" spans="1:13" x14ac:dyDescent="0.2">
      <c r="A770" t="s">
        <v>10152</v>
      </c>
      <c r="B770" t="str">
        <f t="shared" ref="B770:B833" si="12">CONCATENATE(D770,"_",F770)</f>
        <v>GGC_Building B</v>
      </c>
      <c r="C770" t="s">
        <v>547</v>
      </c>
      <c r="D770" s="324" t="s">
        <v>25</v>
      </c>
      <c r="E770" t="s">
        <v>4900</v>
      </c>
      <c r="F770" t="s">
        <v>6050</v>
      </c>
      <c r="G770" s="324">
        <v>107579</v>
      </c>
      <c r="H770" s="542">
        <v>2001</v>
      </c>
      <c r="J770" t="s">
        <v>624</v>
      </c>
      <c r="K770" t="s">
        <v>572</v>
      </c>
      <c r="L770" s="324">
        <v>92</v>
      </c>
      <c r="M770" s="324">
        <v>92</v>
      </c>
    </row>
    <row r="771" spans="1:13" x14ac:dyDescent="0.2">
      <c r="A771" t="s">
        <v>10145</v>
      </c>
      <c r="B771" t="str">
        <f t="shared" si="12"/>
        <v>GGC_Building C</v>
      </c>
      <c r="C771" t="s">
        <v>547</v>
      </c>
      <c r="D771" s="324" t="s">
        <v>25</v>
      </c>
      <c r="E771" t="s">
        <v>4866</v>
      </c>
      <c r="F771" t="s">
        <v>6039</v>
      </c>
      <c r="G771" s="324">
        <v>52076</v>
      </c>
      <c r="H771" s="542">
        <v>2005</v>
      </c>
      <c r="J771" t="s">
        <v>624</v>
      </c>
      <c r="K771" t="s">
        <v>572</v>
      </c>
      <c r="L771" s="324">
        <v>100</v>
      </c>
      <c r="M771" s="324">
        <v>100</v>
      </c>
    </row>
    <row r="772" spans="1:13" x14ac:dyDescent="0.2">
      <c r="A772" t="s">
        <v>10148</v>
      </c>
      <c r="B772" t="str">
        <f t="shared" si="12"/>
        <v>GGC_Building D</v>
      </c>
      <c r="C772" t="s">
        <v>547</v>
      </c>
      <c r="D772" s="324" t="s">
        <v>25</v>
      </c>
      <c r="E772" t="s">
        <v>4890</v>
      </c>
      <c r="F772" t="s">
        <v>6044</v>
      </c>
      <c r="G772" s="324">
        <v>70011</v>
      </c>
      <c r="H772" s="542">
        <v>1984</v>
      </c>
      <c r="I772" s="542">
        <v>2014</v>
      </c>
      <c r="J772" t="s">
        <v>584</v>
      </c>
      <c r="K772" t="s">
        <v>572</v>
      </c>
      <c r="L772" s="324">
        <v>100</v>
      </c>
      <c r="M772" s="324">
        <v>100</v>
      </c>
    </row>
    <row r="773" spans="1:13" x14ac:dyDescent="0.2">
      <c r="A773" t="s">
        <v>10139</v>
      </c>
      <c r="B773" t="str">
        <f t="shared" si="12"/>
        <v>GGC_Building E</v>
      </c>
      <c r="C773" t="s">
        <v>547</v>
      </c>
      <c r="D773" s="324" t="s">
        <v>25</v>
      </c>
      <c r="E773" t="s">
        <v>4857</v>
      </c>
      <c r="F773" t="s">
        <v>6031</v>
      </c>
      <c r="G773" s="324">
        <v>81630</v>
      </c>
      <c r="H773" s="542">
        <v>2009</v>
      </c>
      <c r="J773" t="s">
        <v>584</v>
      </c>
      <c r="K773" t="s">
        <v>572</v>
      </c>
      <c r="L773" s="324">
        <v>65</v>
      </c>
      <c r="M773" s="324">
        <v>65</v>
      </c>
    </row>
    <row r="774" spans="1:13" x14ac:dyDescent="0.2">
      <c r="A774" t="s">
        <v>10150</v>
      </c>
      <c r="B774" t="str">
        <f t="shared" si="12"/>
        <v>GGC_Building F</v>
      </c>
      <c r="C774" t="s">
        <v>547</v>
      </c>
      <c r="D774" s="324" t="s">
        <v>25</v>
      </c>
      <c r="E774" t="s">
        <v>4891</v>
      </c>
      <c r="F774" t="s">
        <v>6047</v>
      </c>
      <c r="G774" s="324">
        <v>40351</v>
      </c>
      <c r="H774" s="542">
        <v>1994</v>
      </c>
      <c r="I774" s="542">
        <v>2008</v>
      </c>
      <c r="J774" t="s">
        <v>584</v>
      </c>
      <c r="K774" t="s">
        <v>572</v>
      </c>
      <c r="L774" s="324">
        <v>29</v>
      </c>
      <c r="M774" s="324">
        <v>29</v>
      </c>
    </row>
    <row r="775" spans="1:13" x14ac:dyDescent="0.2">
      <c r="A775" t="s">
        <v>10153</v>
      </c>
      <c r="B775" t="str">
        <f t="shared" si="12"/>
        <v>GGC_Building G</v>
      </c>
      <c r="C775" t="s">
        <v>547</v>
      </c>
      <c r="D775" s="324" t="s">
        <v>25</v>
      </c>
      <c r="E775" t="s">
        <v>4852</v>
      </c>
      <c r="F775" t="s">
        <v>6051</v>
      </c>
      <c r="G775" s="324">
        <v>24462</v>
      </c>
      <c r="H775" s="542">
        <v>2012</v>
      </c>
      <c r="J775" t="s">
        <v>584</v>
      </c>
      <c r="K775" t="s">
        <v>572</v>
      </c>
      <c r="L775" s="324">
        <v>0</v>
      </c>
      <c r="M775" s="324">
        <v>0</v>
      </c>
    </row>
    <row r="776" spans="1:13" x14ac:dyDescent="0.2">
      <c r="A776" t="s">
        <v>10140</v>
      </c>
      <c r="B776" t="str">
        <f t="shared" si="12"/>
        <v>GGC_Building H</v>
      </c>
      <c r="C776" t="s">
        <v>547</v>
      </c>
      <c r="D776" s="324" t="s">
        <v>25</v>
      </c>
      <c r="E776" t="s">
        <v>4861</v>
      </c>
      <c r="F776" t="s">
        <v>6032</v>
      </c>
      <c r="G776" s="324">
        <v>24000</v>
      </c>
      <c r="H776" s="542">
        <v>2010</v>
      </c>
      <c r="J776" t="s">
        <v>624</v>
      </c>
      <c r="K776" t="s">
        <v>572</v>
      </c>
      <c r="L776" s="324">
        <v>100</v>
      </c>
      <c r="M776" s="324">
        <v>100</v>
      </c>
    </row>
    <row r="777" spans="1:13" x14ac:dyDescent="0.2">
      <c r="A777" t="s">
        <v>10144</v>
      </c>
      <c r="B777" t="str">
        <f t="shared" si="12"/>
        <v>GGC_Building H2</v>
      </c>
      <c r="C777" t="s">
        <v>547</v>
      </c>
      <c r="D777" s="324" t="s">
        <v>25</v>
      </c>
      <c r="E777" t="s">
        <v>6037</v>
      </c>
      <c r="F777" t="s">
        <v>6038</v>
      </c>
      <c r="G777" s="324">
        <v>91147</v>
      </c>
      <c r="H777" s="542">
        <v>2013</v>
      </c>
      <c r="J777" t="s">
        <v>624</v>
      </c>
      <c r="K777" t="s">
        <v>572</v>
      </c>
      <c r="L777" s="324">
        <v>100</v>
      </c>
      <c r="M777" s="324">
        <v>100</v>
      </c>
    </row>
    <row r="778" spans="1:13" x14ac:dyDescent="0.2">
      <c r="A778" t="s">
        <v>10142</v>
      </c>
      <c r="B778" t="str">
        <f t="shared" si="12"/>
        <v>GGC_Building I</v>
      </c>
      <c r="C778" t="s">
        <v>547</v>
      </c>
      <c r="D778" s="324" t="s">
        <v>25</v>
      </c>
      <c r="E778" t="s">
        <v>4849</v>
      </c>
      <c r="F778" t="s">
        <v>6035</v>
      </c>
      <c r="G778" s="324">
        <v>35013</v>
      </c>
      <c r="H778" s="542">
        <v>1990</v>
      </c>
      <c r="I778" s="542">
        <v>2012</v>
      </c>
      <c r="J778" t="s">
        <v>584</v>
      </c>
      <c r="K778" t="s">
        <v>572</v>
      </c>
      <c r="L778" s="324">
        <v>100</v>
      </c>
      <c r="M778" s="324">
        <v>100</v>
      </c>
    </row>
    <row r="779" spans="1:13" x14ac:dyDescent="0.2">
      <c r="A779" t="s">
        <v>10137</v>
      </c>
      <c r="B779" t="str">
        <f t="shared" si="12"/>
        <v>GGC_Building L Library</v>
      </c>
      <c r="C779" t="s">
        <v>547</v>
      </c>
      <c r="D779" s="324" t="s">
        <v>25</v>
      </c>
      <c r="E779" t="s">
        <v>4874</v>
      </c>
      <c r="F779" t="s">
        <v>6028</v>
      </c>
      <c r="G779" s="324">
        <v>91463</v>
      </c>
      <c r="H779" s="542">
        <v>2008</v>
      </c>
      <c r="J779" t="s">
        <v>624</v>
      </c>
      <c r="K779" t="s">
        <v>572</v>
      </c>
      <c r="L779" s="324">
        <v>97</v>
      </c>
      <c r="M779" s="324">
        <v>97</v>
      </c>
    </row>
    <row r="780" spans="1:13" x14ac:dyDescent="0.2">
      <c r="A780" t="s">
        <v>10147</v>
      </c>
      <c r="B780" t="str">
        <f t="shared" si="12"/>
        <v>GGC_Building P</v>
      </c>
      <c r="C780" t="s">
        <v>547</v>
      </c>
      <c r="D780" s="324" t="s">
        <v>25</v>
      </c>
      <c r="E780" t="s">
        <v>6042</v>
      </c>
      <c r="F780" t="s">
        <v>6043</v>
      </c>
      <c r="G780" s="324">
        <v>67278</v>
      </c>
      <c r="H780" s="542">
        <v>1983</v>
      </c>
      <c r="J780" t="s">
        <v>572</v>
      </c>
      <c r="K780" t="s">
        <v>572</v>
      </c>
      <c r="L780" s="324">
        <v>100</v>
      </c>
      <c r="M780" s="324">
        <v>100</v>
      </c>
    </row>
    <row r="781" spans="1:13" x14ac:dyDescent="0.2">
      <c r="A781" t="s">
        <v>10154</v>
      </c>
      <c r="B781" t="str">
        <f t="shared" si="12"/>
        <v>GGC_Parking Deck</v>
      </c>
      <c r="C781" t="s">
        <v>547</v>
      </c>
      <c r="D781" s="324" t="s">
        <v>25</v>
      </c>
      <c r="E781" t="s">
        <v>6052</v>
      </c>
      <c r="F781" t="s">
        <v>5094</v>
      </c>
      <c r="G781" s="324">
        <v>242151</v>
      </c>
      <c r="H781" s="542">
        <v>2007</v>
      </c>
      <c r="J781" t="s">
        <v>584</v>
      </c>
      <c r="K781" t="s">
        <v>572</v>
      </c>
      <c r="L781" s="324">
        <v>0</v>
      </c>
      <c r="M781" s="324">
        <v>0</v>
      </c>
    </row>
    <row r="782" spans="1:13" x14ac:dyDescent="0.2">
      <c r="A782" t="s">
        <v>10138</v>
      </c>
      <c r="B782" t="str">
        <f t="shared" si="12"/>
        <v>GGC_RL 1000</v>
      </c>
      <c r="C782" t="s">
        <v>547</v>
      </c>
      <c r="D782" s="324" t="s">
        <v>25</v>
      </c>
      <c r="E782" t="s">
        <v>6029</v>
      </c>
      <c r="F782" t="s">
        <v>6030</v>
      </c>
      <c r="G782" s="324">
        <v>246118</v>
      </c>
      <c r="H782" s="542">
        <v>2008</v>
      </c>
      <c r="J782" t="s">
        <v>584</v>
      </c>
      <c r="K782" t="s">
        <v>572</v>
      </c>
      <c r="L782" s="324">
        <v>0</v>
      </c>
      <c r="M782" s="324">
        <v>0</v>
      </c>
    </row>
    <row r="783" spans="1:13" x14ac:dyDescent="0.2">
      <c r="A783" t="s">
        <v>10141</v>
      </c>
      <c r="B783" t="str">
        <f t="shared" si="12"/>
        <v>GGC_RL 2000</v>
      </c>
      <c r="C783" t="s">
        <v>547</v>
      </c>
      <c r="D783" s="324" t="s">
        <v>25</v>
      </c>
      <c r="E783" t="s">
        <v>6033</v>
      </c>
      <c r="F783" t="s">
        <v>6034</v>
      </c>
      <c r="G783" s="324">
        <v>91723</v>
      </c>
      <c r="H783" s="542">
        <v>2008</v>
      </c>
      <c r="J783" t="s">
        <v>584</v>
      </c>
      <c r="K783" t="s">
        <v>572</v>
      </c>
      <c r="L783" s="324">
        <v>0</v>
      </c>
      <c r="M783" s="324">
        <v>0</v>
      </c>
    </row>
    <row r="784" spans="1:13" x14ac:dyDescent="0.2">
      <c r="A784" t="s">
        <v>10146</v>
      </c>
      <c r="B784" t="str">
        <f t="shared" si="12"/>
        <v>GGC_RL 3000</v>
      </c>
      <c r="C784" t="s">
        <v>547</v>
      </c>
      <c r="D784" s="324" t="s">
        <v>25</v>
      </c>
      <c r="E784" t="s">
        <v>6040</v>
      </c>
      <c r="F784" t="s">
        <v>6041</v>
      </c>
      <c r="G784" s="324">
        <v>90812</v>
      </c>
      <c r="H784" s="542">
        <v>2008</v>
      </c>
      <c r="J784" t="s">
        <v>584</v>
      </c>
      <c r="K784" t="s">
        <v>572</v>
      </c>
      <c r="L784" s="324">
        <v>100</v>
      </c>
      <c r="M784" s="324">
        <v>100</v>
      </c>
    </row>
    <row r="785" spans="1:13" x14ac:dyDescent="0.2">
      <c r="A785" t="s">
        <v>10149</v>
      </c>
      <c r="B785" t="str">
        <f t="shared" si="12"/>
        <v>GGC_Tennis Center</v>
      </c>
      <c r="C785" t="s">
        <v>547</v>
      </c>
      <c r="D785" s="324" t="s">
        <v>25</v>
      </c>
      <c r="E785" t="s">
        <v>6045</v>
      </c>
      <c r="F785" t="s">
        <v>6046</v>
      </c>
      <c r="G785" s="324">
        <v>5090</v>
      </c>
      <c r="H785" s="542">
        <v>2000</v>
      </c>
      <c r="J785" t="s">
        <v>572</v>
      </c>
      <c r="K785" t="s">
        <v>572</v>
      </c>
      <c r="L785" s="324">
        <v>20</v>
      </c>
      <c r="M785" s="324">
        <v>20</v>
      </c>
    </row>
    <row r="786" spans="1:13" x14ac:dyDescent="0.2">
      <c r="A786" t="s">
        <v>10151</v>
      </c>
      <c r="B786" t="str">
        <f t="shared" si="12"/>
        <v>GGC_Building W</v>
      </c>
      <c r="C786" t="s">
        <v>547</v>
      </c>
      <c r="D786" s="324" t="s">
        <v>25</v>
      </c>
      <c r="E786" t="s">
        <v>6048</v>
      </c>
      <c r="F786" t="s">
        <v>6049</v>
      </c>
      <c r="G786" s="324">
        <v>108607</v>
      </c>
      <c r="H786" s="542">
        <v>2018</v>
      </c>
      <c r="J786" t="s">
        <v>624</v>
      </c>
      <c r="K786" t="s">
        <v>572</v>
      </c>
      <c r="L786" s="324">
        <v>100</v>
      </c>
      <c r="M786" s="324">
        <v>100</v>
      </c>
    </row>
    <row r="787" spans="1:13" x14ac:dyDescent="0.2">
      <c r="A787" t="s">
        <v>10877</v>
      </c>
      <c r="B787" t="str">
        <f t="shared" si="12"/>
        <v>GHC_Administrative</v>
      </c>
      <c r="C787" t="s">
        <v>559</v>
      </c>
      <c r="D787" s="324" t="s">
        <v>27</v>
      </c>
      <c r="E787" t="s">
        <v>4869</v>
      </c>
      <c r="F787" t="s">
        <v>7038</v>
      </c>
      <c r="G787" s="324">
        <v>18646</v>
      </c>
      <c r="H787" s="542">
        <v>1970</v>
      </c>
      <c r="J787" t="s">
        <v>572</v>
      </c>
      <c r="K787" t="s">
        <v>572</v>
      </c>
      <c r="L787" s="324">
        <v>100</v>
      </c>
      <c r="M787" s="324">
        <v>100</v>
      </c>
    </row>
    <row r="788" spans="1:13" x14ac:dyDescent="0.2">
      <c r="A788" t="s">
        <v>10894</v>
      </c>
      <c r="B788" t="str">
        <f t="shared" si="12"/>
        <v>GHC_Walraven Building</v>
      </c>
      <c r="C788" t="s">
        <v>559</v>
      </c>
      <c r="D788" s="324" t="s">
        <v>27</v>
      </c>
      <c r="E788" t="s">
        <v>909</v>
      </c>
      <c r="F788" t="s">
        <v>7055</v>
      </c>
      <c r="G788" s="324">
        <v>57438</v>
      </c>
      <c r="H788" s="542">
        <v>1970</v>
      </c>
      <c r="I788" s="542">
        <v>1975</v>
      </c>
      <c r="J788" t="s">
        <v>572</v>
      </c>
      <c r="K788" t="s">
        <v>572</v>
      </c>
      <c r="L788" s="324">
        <v>100</v>
      </c>
      <c r="M788" s="324">
        <v>100</v>
      </c>
    </row>
    <row r="789" spans="1:13" x14ac:dyDescent="0.2">
      <c r="A789" t="s">
        <v>10872</v>
      </c>
      <c r="B789" t="str">
        <f t="shared" si="12"/>
        <v>GHC_Library</v>
      </c>
      <c r="C789" t="s">
        <v>559</v>
      </c>
      <c r="D789" s="324" t="s">
        <v>27</v>
      </c>
      <c r="E789" t="s">
        <v>629</v>
      </c>
      <c r="F789" t="s">
        <v>4966</v>
      </c>
      <c r="G789" s="324">
        <v>28509</v>
      </c>
      <c r="H789" s="542">
        <v>1974</v>
      </c>
      <c r="J789" t="s">
        <v>572</v>
      </c>
      <c r="K789" t="s">
        <v>572</v>
      </c>
      <c r="L789" s="324">
        <v>100</v>
      </c>
      <c r="M789" s="324">
        <v>100</v>
      </c>
    </row>
    <row r="790" spans="1:13" x14ac:dyDescent="0.2">
      <c r="A790" t="s">
        <v>10870</v>
      </c>
      <c r="B790" t="str">
        <f t="shared" si="12"/>
        <v>GHC_Old P.E.</v>
      </c>
      <c r="C790" t="s">
        <v>559</v>
      </c>
      <c r="D790" s="324" t="s">
        <v>27</v>
      </c>
      <c r="E790" t="s">
        <v>1234</v>
      </c>
      <c r="F790" t="s">
        <v>7033</v>
      </c>
      <c r="G790" s="324">
        <v>12200</v>
      </c>
      <c r="H790" s="542">
        <v>1970</v>
      </c>
      <c r="J790" t="s">
        <v>572</v>
      </c>
      <c r="K790" t="s">
        <v>572</v>
      </c>
      <c r="L790" s="324">
        <v>100</v>
      </c>
      <c r="M790" s="324">
        <v>100</v>
      </c>
    </row>
    <row r="791" spans="1:13" x14ac:dyDescent="0.2">
      <c r="A791" t="s">
        <v>10891</v>
      </c>
      <c r="B791" t="str">
        <f t="shared" si="12"/>
        <v>GHC_Physical Plant-Mentenance</v>
      </c>
      <c r="C791" t="s">
        <v>559</v>
      </c>
      <c r="D791" s="324" t="s">
        <v>27</v>
      </c>
      <c r="E791" t="s">
        <v>1318</v>
      </c>
      <c r="F791" t="s">
        <v>7052</v>
      </c>
      <c r="G791" s="324">
        <v>7713</v>
      </c>
      <c r="H791" s="542">
        <v>1970</v>
      </c>
      <c r="I791" s="542">
        <v>1993</v>
      </c>
      <c r="J791" t="s">
        <v>572</v>
      </c>
      <c r="K791" t="s">
        <v>572</v>
      </c>
      <c r="L791" s="324">
        <v>100</v>
      </c>
      <c r="M791" s="324">
        <v>100</v>
      </c>
    </row>
    <row r="792" spans="1:13" x14ac:dyDescent="0.2">
      <c r="A792" t="s">
        <v>10884</v>
      </c>
      <c r="B792" t="str">
        <f t="shared" si="12"/>
        <v>GHC_F-Wing Annex</v>
      </c>
      <c r="C792" t="s">
        <v>559</v>
      </c>
      <c r="D792" s="324" t="s">
        <v>27</v>
      </c>
      <c r="E792" t="s">
        <v>1003</v>
      </c>
      <c r="F792" t="s">
        <v>7045</v>
      </c>
      <c r="G792" s="324">
        <v>34619</v>
      </c>
      <c r="H792" s="542">
        <v>1974</v>
      </c>
      <c r="I792" s="542">
        <v>1998</v>
      </c>
      <c r="J792" t="s">
        <v>572</v>
      </c>
      <c r="K792" t="s">
        <v>572</v>
      </c>
      <c r="L792" s="324">
        <v>85</v>
      </c>
      <c r="M792" s="324">
        <v>85</v>
      </c>
    </row>
    <row r="793" spans="1:13" x14ac:dyDescent="0.2">
      <c r="A793" t="s">
        <v>10879</v>
      </c>
      <c r="B793" t="str">
        <f t="shared" si="12"/>
        <v>GHC_Auto Shop</v>
      </c>
      <c r="C793" t="s">
        <v>559</v>
      </c>
      <c r="D793" s="324" t="s">
        <v>27</v>
      </c>
      <c r="E793" t="s">
        <v>1023</v>
      </c>
      <c r="F793" t="s">
        <v>7040</v>
      </c>
      <c r="G793" s="324">
        <v>6215</v>
      </c>
      <c r="H793" s="542">
        <v>1974</v>
      </c>
      <c r="J793" t="s">
        <v>572</v>
      </c>
      <c r="K793" t="s">
        <v>572</v>
      </c>
      <c r="L793" s="324">
        <v>100</v>
      </c>
      <c r="M793" s="324">
        <v>100</v>
      </c>
    </row>
    <row r="794" spans="1:13" x14ac:dyDescent="0.2">
      <c r="A794" t="s">
        <v>10886</v>
      </c>
      <c r="B794" t="str">
        <f t="shared" si="12"/>
        <v>GHC_Physical Education Building</v>
      </c>
      <c r="C794" t="s">
        <v>559</v>
      </c>
      <c r="D794" s="324" t="s">
        <v>27</v>
      </c>
      <c r="E794" t="s">
        <v>1059</v>
      </c>
      <c r="F794" t="s">
        <v>7047</v>
      </c>
      <c r="G794" s="324">
        <v>29511</v>
      </c>
      <c r="H794" s="542">
        <v>1980</v>
      </c>
      <c r="J794" t="s">
        <v>572</v>
      </c>
      <c r="K794" t="s">
        <v>572</v>
      </c>
      <c r="L794" s="324">
        <v>100</v>
      </c>
      <c r="M794" s="324">
        <v>100</v>
      </c>
    </row>
    <row r="795" spans="1:13" x14ac:dyDescent="0.2">
      <c r="A795" t="s">
        <v>10889</v>
      </c>
      <c r="B795" t="str">
        <f t="shared" si="12"/>
        <v>GHC_McCorkle Building</v>
      </c>
      <c r="C795" t="s">
        <v>559</v>
      </c>
      <c r="D795" s="324" t="s">
        <v>27</v>
      </c>
      <c r="E795" t="s">
        <v>608</v>
      </c>
      <c r="F795" t="s">
        <v>7051</v>
      </c>
      <c r="G795" s="324">
        <v>13418</v>
      </c>
      <c r="H795" s="542">
        <v>1991</v>
      </c>
      <c r="J795" t="s">
        <v>572</v>
      </c>
      <c r="K795" t="s">
        <v>572</v>
      </c>
      <c r="L795" s="324">
        <v>100</v>
      </c>
      <c r="M795" s="324">
        <v>100</v>
      </c>
    </row>
    <row r="796" spans="1:13" x14ac:dyDescent="0.2">
      <c r="A796" t="s">
        <v>10871</v>
      </c>
      <c r="B796" t="str">
        <f t="shared" si="12"/>
        <v>GHC_Solarium</v>
      </c>
      <c r="C796" t="s">
        <v>559</v>
      </c>
      <c r="D796" s="324" t="s">
        <v>27</v>
      </c>
      <c r="E796" t="s">
        <v>825</v>
      </c>
      <c r="F796" t="s">
        <v>6261</v>
      </c>
      <c r="G796" s="324">
        <v>2549</v>
      </c>
      <c r="H796" s="542">
        <v>1994</v>
      </c>
      <c r="J796" t="s">
        <v>572</v>
      </c>
      <c r="K796" t="s">
        <v>572</v>
      </c>
      <c r="L796" s="324">
        <v>100</v>
      </c>
      <c r="M796" s="324">
        <v>100</v>
      </c>
    </row>
    <row r="797" spans="1:13" x14ac:dyDescent="0.2">
      <c r="A797" t="s">
        <v>10883</v>
      </c>
      <c r="B797" t="str">
        <f t="shared" si="12"/>
        <v>GHC_Heritage Hall</v>
      </c>
      <c r="C797" t="s">
        <v>559</v>
      </c>
      <c r="D797" s="324" t="s">
        <v>27</v>
      </c>
      <c r="E797" t="s">
        <v>839</v>
      </c>
      <c r="F797" t="s">
        <v>7044</v>
      </c>
      <c r="G797" s="324">
        <v>53140</v>
      </c>
      <c r="H797" s="542">
        <v>1939</v>
      </c>
      <c r="I797" s="542">
        <v>1994</v>
      </c>
      <c r="J797" t="s">
        <v>572</v>
      </c>
      <c r="K797" t="s">
        <v>572</v>
      </c>
      <c r="L797" s="324">
        <v>100</v>
      </c>
      <c r="M797" s="324">
        <v>100</v>
      </c>
    </row>
    <row r="798" spans="1:13" x14ac:dyDescent="0.2">
      <c r="A798" t="s">
        <v>10895</v>
      </c>
      <c r="B798" t="str">
        <f t="shared" si="12"/>
        <v>GHC_Heritage Hall Annex</v>
      </c>
      <c r="C798" t="s">
        <v>559</v>
      </c>
      <c r="D798" s="324" t="s">
        <v>27</v>
      </c>
      <c r="E798" t="s">
        <v>610</v>
      </c>
      <c r="F798" t="s">
        <v>7056</v>
      </c>
      <c r="G798" s="324">
        <v>8490</v>
      </c>
      <c r="H798" s="542">
        <v>1974</v>
      </c>
      <c r="I798" s="542">
        <v>1994</v>
      </c>
      <c r="J798" t="s">
        <v>572</v>
      </c>
      <c r="K798" t="s">
        <v>572</v>
      </c>
      <c r="L798" s="324">
        <v>100</v>
      </c>
      <c r="M798" s="324">
        <v>100</v>
      </c>
    </row>
    <row r="799" spans="1:13" x14ac:dyDescent="0.2">
      <c r="A799" t="s">
        <v>10890</v>
      </c>
      <c r="B799" t="str">
        <f t="shared" si="12"/>
        <v>GHC_Greenhouse</v>
      </c>
      <c r="C799" t="s">
        <v>559</v>
      </c>
      <c r="D799" s="324" t="s">
        <v>27</v>
      </c>
      <c r="E799" t="s">
        <v>805</v>
      </c>
      <c r="F799" t="s">
        <v>1466</v>
      </c>
      <c r="G799" s="324">
        <v>576</v>
      </c>
      <c r="H799" s="542">
        <v>1973</v>
      </c>
      <c r="J799" t="s">
        <v>572</v>
      </c>
      <c r="K799" t="s">
        <v>572</v>
      </c>
      <c r="L799" s="324">
        <v>100</v>
      </c>
      <c r="M799" s="324">
        <v>100</v>
      </c>
    </row>
    <row r="800" spans="1:13" x14ac:dyDescent="0.2">
      <c r="A800" t="s">
        <v>10880</v>
      </c>
      <c r="B800" t="str">
        <f t="shared" si="12"/>
        <v>GHC_Cartersville Campus</v>
      </c>
      <c r="C800" t="s">
        <v>559</v>
      </c>
      <c r="D800" s="324" t="s">
        <v>27</v>
      </c>
      <c r="E800" t="s">
        <v>1089</v>
      </c>
      <c r="F800" t="s">
        <v>7041</v>
      </c>
      <c r="G800" s="324">
        <v>130797</v>
      </c>
      <c r="H800" s="542">
        <v>2003</v>
      </c>
      <c r="J800" t="s">
        <v>624</v>
      </c>
      <c r="K800" t="s">
        <v>1075</v>
      </c>
      <c r="L800" s="324">
        <v>100</v>
      </c>
      <c r="M800" s="324">
        <v>100</v>
      </c>
    </row>
    <row r="801" spans="1:13" x14ac:dyDescent="0.2">
      <c r="A801" t="s">
        <v>10881</v>
      </c>
      <c r="B801" t="str">
        <f t="shared" si="12"/>
        <v>GHC_Cartersville Student Center</v>
      </c>
      <c r="C801" t="s">
        <v>559</v>
      </c>
      <c r="D801" s="324" t="s">
        <v>27</v>
      </c>
      <c r="E801" t="s">
        <v>639</v>
      </c>
      <c r="F801" t="s">
        <v>7042</v>
      </c>
      <c r="G801" s="324">
        <v>56646</v>
      </c>
      <c r="H801" s="542">
        <v>2012</v>
      </c>
      <c r="J801" t="s">
        <v>584</v>
      </c>
      <c r="K801" t="s">
        <v>1075</v>
      </c>
      <c r="L801" s="324">
        <v>0</v>
      </c>
      <c r="M801" s="324">
        <v>0</v>
      </c>
    </row>
    <row r="802" spans="1:13" x14ac:dyDescent="0.2">
      <c r="A802" t="s">
        <v>10887</v>
      </c>
      <c r="B802" t="str">
        <f t="shared" si="12"/>
        <v>GHC_Cartersville Academic Building</v>
      </c>
      <c r="C802" t="s">
        <v>559</v>
      </c>
      <c r="D802" s="324" t="s">
        <v>27</v>
      </c>
      <c r="E802" t="s">
        <v>4708</v>
      </c>
      <c r="F802" t="s">
        <v>7048</v>
      </c>
      <c r="G802" s="324">
        <v>74725</v>
      </c>
      <c r="H802" s="542">
        <v>2018</v>
      </c>
      <c r="J802" t="s">
        <v>624</v>
      </c>
      <c r="K802" t="s">
        <v>1075</v>
      </c>
      <c r="L802" s="324">
        <v>100</v>
      </c>
      <c r="M802" s="324">
        <v>100</v>
      </c>
    </row>
    <row r="803" spans="1:13" x14ac:dyDescent="0.2">
      <c r="A803" t="s">
        <v>10878</v>
      </c>
      <c r="B803" t="str">
        <f t="shared" si="12"/>
        <v>GHC_Observatory</v>
      </c>
      <c r="C803" t="s">
        <v>559</v>
      </c>
      <c r="D803" s="324" t="s">
        <v>27</v>
      </c>
      <c r="E803" t="s">
        <v>4939</v>
      </c>
      <c r="F803" t="s">
        <v>7039</v>
      </c>
      <c r="G803" s="324">
        <v>1733</v>
      </c>
      <c r="H803" s="542">
        <v>1997</v>
      </c>
      <c r="J803" t="s">
        <v>572</v>
      </c>
      <c r="K803" t="s">
        <v>572</v>
      </c>
      <c r="L803" s="324">
        <v>100</v>
      </c>
      <c r="M803" s="324">
        <v>100</v>
      </c>
    </row>
    <row r="804" spans="1:13" x14ac:dyDescent="0.2">
      <c r="A804" t="s">
        <v>10873</v>
      </c>
      <c r="B804" t="str">
        <f t="shared" si="12"/>
        <v>GHC_Telescope Lab</v>
      </c>
      <c r="C804" t="s">
        <v>559</v>
      </c>
      <c r="D804" s="324" t="s">
        <v>27</v>
      </c>
      <c r="E804" t="s">
        <v>6066</v>
      </c>
      <c r="F804" t="s">
        <v>7034</v>
      </c>
      <c r="G804" s="324">
        <v>448</v>
      </c>
      <c r="H804" s="542">
        <v>1997</v>
      </c>
      <c r="J804" t="s">
        <v>572</v>
      </c>
      <c r="K804" t="s">
        <v>572</v>
      </c>
      <c r="L804" s="324">
        <v>100</v>
      </c>
      <c r="M804" s="324">
        <v>100</v>
      </c>
    </row>
    <row r="805" spans="1:13" x14ac:dyDescent="0.2">
      <c r="A805" t="s">
        <v>10882</v>
      </c>
      <c r="B805" t="str">
        <f t="shared" si="12"/>
        <v>GHC_Lakeview Building</v>
      </c>
      <c r="C805" t="s">
        <v>559</v>
      </c>
      <c r="D805" s="324" t="s">
        <v>27</v>
      </c>
      <c r="E805" t="s">
        <v>847</v>
      </c>
      <c r="F805" t="s">
        <v>7043</v>
      </c>
      <c r="G805" s="324">
        <v>27166</v>
      </c>
      <c r="H805" s="542">
        <v>1997</v>
      </c>
      <c r="J805" t="s">
        <v>572</v>
      </c>
      <c r="K805" t="s">
        <v>1054</v>
      </c>
      <c r="L805" s="324">
        <v>100</v>
      </c>
      <c r="M805" s="324">
        <v>100</v>
      </c>
    </row>
    <row r="806" spans="1:13" x14ac:dyDescent="0.2">
      <c r="A806" t="s">
        <v>10874</v>
      </c>
      <c r="B806" t="str">
        <f t="shared" si="12"/>
        <v>GHC_RESA Building</v>
      </c>
      <c r="C806" t="s">
        <v>559</v>
      </c>
      <c r="D806" s="324" t="s">
        <v>27</v>
      </c>
      <c r="E806" t="s">
        <v>6132</v>
      </c>
      <c r="F806" t="s">
        <v>7035</v>
      </c>
      <c r="G806" s="324">
        <v>12578</v>
      </c>
      <c r="H806" s="542">
        <v>1993</v>
      </c>
      <c r="J806" t="s">
        <v>572</v>
      </c>
      <c r="K806" t="s">
        <v>572</v>
      </c>
      <c r="L806" s="324">
        <v>100</v>
      </c>
      <c r="M806" s="324">
        <v>100</v>
      </c>
    </row>
    <row r="807" spans="1:13" x14ac:dyDescent="0.2">
      <c r="A807" t="s">
        <v>10893</v>
      </c>
      <c r="B807" t="str">
        <f t="shared" si="12"/>
        <v>GHC_Bagby (Paulding/Dallas)</v>
      </c>
      <c r="C807" t="s">
        <v>559</v>
      </c>
      <c r="D807" s="324" t="s">
        <v>27</v>
      </c>
      <c r="E807" t="s">
        <v>977</v>
      </c>
      <c r="F807" t="s">
        <v>7054</v>
      </c>
      <c r="G807" s="324">
        <v>30800</v>
      </c>
      <c r="H807" s="542">
        <v>1994</v>
      </c>
      <c r="I807" s="542">
        <v>2009</v>
      </c>
      <c r="J807" t="s">
        <v>624</v>
      </c>
      <c r="K807" t="s">
        <v>572</v>
      </c>
      <c r="L807" s="324">
        <v>100</v>
      </c>
      <c r="M807" s="324">
        <v>100</v>
      </c>
    </row>
    <row r="808" spans="1:13" x14ac:dyDescent="0.2">
      <c r="A808" t="s">
        <v>10869</v>
      </c>
      <c r="B808" t="str">
        <f t="shared" si="12"/>
        <v>GHC_Winn (Paulding/Dallas)</v>
      </c>
      <c r="C808" t="s">
        <v>559</v>
      </c>
      <c r="D808" s="324" t="s">
        <v>27</v>
      </c>
      <c r="E808" t="s">
        <v>963</v>
      </c>
      <c r="F808" t="s">
        <v>7032</v>
      </c>
      <c r="G808" s="324">
        <v>10498</v>
      </c>
      <c r="H808" s="542">
        <v>1980</v>
      </c>
      <c r="J808" t="s">
        <v>624</v>
      </c>
      <c r="K808" t="s">
        <v>572</v>
      </c>
      <c r="L808" s="324">
        <v>100</v>
      </c>
      <c r="M808" s="324">
        <v>100</v>
      </c>
    </row>
    <row r="809" spans="1:13" x14ac:dyDescent="0.2">
      <c r="A809" t="s">
        <v>10885</v>
      </c>
      <c r="B809" t="str">
        <f t="shared" si="12"/>
        <v>GHC_Teller (@ Winn Bldg)</v>
      </c>
      <c r="C809" t="s">
        <v>559</v>
      </c>
      <c r="D809" s="324" t="s">
        <v>27</v>
      </c>
      <c r="E809" t="s">
        <v>1165</v>
      </c>
      <c r="F809" t="s">
        <v>7046</v>
      </c>
      <c r="G809" s="324">
        <v>1184</v>
      </c>
      <c r="H809" s="542">
        <v>1984</v>
      </c>
      <c r="J809" t="s">
        <v>624</v>
      </c>
      <c r="K809" t="s">
        <v>572</v>
      </c>
      <c r="L809" s="324">
        <v>100</v>
      </c>
      <c r="M809" s="324">
        <v>100</v>
      </c>
    </row>
    <row r="810" spans="1:13" x14ac:dyDescent="0.2">
      <c r="A810" t="s">
        <v>10875</v>
      </c>
      <c r="B810" t="str">
        <f t="shared" si="12"/>
        <v>GHC_Paulding Library</v>
      </c>
      <c r="C810" t="s">
        <v>559</v>
      </c>
      <c r="D810" s="324" t="s">
        <v>27</v>
      </c>
      <c r="E810" t="s">
        <v>697</v>
      </c>
      <c r="F810" t="s">
        <v>7036</v>
      </c>
      <c r="G810" s="324">
        <v>10533</v>
      </c>
      <c r="H810" s="542">
        <v>1892</v>
      </c>
      <c r="J810" t="s">
        <v>1084</v>
      </c>
      <c r="K810" t="s">
        <v>572</v>
      </c>
      <c r="L810" s="324">
        <v>100</v>
      </c>
      <c r="M810" s="324">
        <v>100</v>
      </c>
    </row>
    <row r="811" spans="1:13" x14ac:dyDescent="0.2">
      <c r="A811" t="s">
        <v>10876</v>
      </c>
      <c r="B811" t="str">
        <f t="shared" si="12"/>
        <v>GHC_Arch Bldg</v>
      </c>
      <c r="C811" t="s">
        <v>559</v>
      </c>
      <c r="D811" s="324" t="s">
        <v>27</v>
      </c>
      <c r="E811" t="s">
        <v>855</v>
      </c>
      <c r="F811" t="s">
        <v>7037</v>
      </c>
      <c r="G811" s="324">
        <v>35000</v>
      </c>
      <c r="H811" s="542">
        <v>1985</v>
      </c>
      <c r="J811" t="s">
        <v>1054</v>
      </c>
      <c r="K811" t="s">
        <v>572</v>
      </c>
      <c r="L811" s="324">
        <v>100</v>
      </c>
      <c r="M811" s="324">
        <v>100</v>
      </c>
    </row>
    <row r="812" spans="1:13" x14ac:dyDescent="0.2">
      <c r="A812" t="s">
        <v>10892</v>
      </c>
      <c r="B812" t="str">
        <f t="shared" si="12"/>
        <v>GHC_Murray Ed Center-Douglasville</v>
      </c>
      <c r="C812" t="s">
        <v>559</v>
      </c>
      <c r="D812" s="324" t="s">
        <v>27</v>
      </c>
      <c r="E812" t="s">
        <v>663</v>
      </c>
      <c r="F812" t="s">
        <v>7053</v>
      </c>
      <c r="G812" s="324">
        <v>43931</v>
      </c>
      <c r="H812" s="542">
        <v>1960</v>
      </c>
      <c r="J812" t="s">
        <v>579</v>
      </c>
      <c r="K812" t="s">
        <v>572</v>
      </c>
      <c r="L812" s="324">
        <v>100</v>
      </c>
      <c r="M812" s="324">
        <v>100</v>
      </c>
    </row>
    <row r="813" spans="1:13" x14ac:dyDescent="0.2">
      <c r="A813" t="s">
        <v>10888</v>
      </c>
      <c r="B813" t="str">
        <f t="shared" si="12"/>
        <v>GHC_MARIETTA SITE ANNEX BLDG</v>
      </c>
      <c r="C813" t="s">
        <v>559</v>
      </c>
      <c r="D813" s="324" t="s">
        <v>27</v>
      </c>
      <c r="E813" t="s">
        <v>7049</v>
      </c>
      <c r="F813" t="s">
        <v>7050</v>
      </c>
      <c r="G813" s="324">
        <v>35000</v>
      </c>
      <c r="H813" s="542">
        <v>1985</v>
      </c>
      <c r="J813" t="s">
        <v>1054</v>
      </c>
      <c r="K813" t="s">
        <v>572</v>
      </c>
      <c r="L813" s="324">
        <v>100</v>
      </c>
      <c r="M813" s="324">
        <v>100</v>
      </c>
    </row>
    <row r="814" spans="1:13" x14ac:dyDescent="0.2">
      <c r="A814" t="s">
        <v>7406</v>
      </c>
      <c r="B814" t="str">
        <f t="shared" si="12"/>
        <v>GIT_Skiles</v>
      </c>
      <c r="C814" t="s">
        <v>537</v>
      </c>
      <c r="D814" s="324" t="s">
        <v>28</v>
      </c>
      <c r="E814" t="s">
        <v>909</v>
      </c>
      <c r="F814" t="s">
        <v>910</v>
      </c>
      <c r="G814" s="324">
        <v>139914</v>
      </c>
      <c r="H814" s="542">
        <v>1959</v>
      </c>
      <c r="I814" s="542">
        <v>1995</v>
      </c>
      <c r="J814" t="s">
        <v>572</v>
      </c>
      <c r="K814" t="s">
        <v>1725</v>
      </c>
      <c r="L814" s="324">
        <v>100</v>
      </c>
      <c r="M814" s="324">
        <v>100</v>
      </c>
    </row>
    <row r="815" spans="1:13" x14ac:dyDescent="0.2">
      <c r="A815" t="s">
        <v>7266</v>
      </c>
      <c r="B815" t="str">
        <f t="shared" si="12"/>
        <v>GIT_Alumni House</v>
      </c>
      <c r="C815" t="s">
        <v>537</v>
      </c>
      <c r="D815" s="324" t="s">
        <v>28</v>
      </c>
      <c r="E815" t="s">
        <v>629</v>
      </c>
      <c r="F815" t="s">
        <v>630</v>
      </c>
      <c r="G815" s="324">
        <v>25645</v>
      </c>
      <c r="H815" s="542">
        <v>1911</v>
      </c>
      <c r="I815" s="542">
        <v>1979</v>
      </c>
      <c r="J815" t="s">
        <v>572</v>
      </c>
      <c r="K815" t="s">
        <v>572</v>
      </c>
      <c r="L815" s="324">
        <v>50</v>
      </c>
      <c r="M815" s="324">
        <v>50</v>
      </c>
    </row>
    <row r="816" spans="1:13" x14ac:dyDescent="0.2">
      <c r="A816" t="s">
        <v>7453</v>
      </c>
      <c r="B816" t="str">
        <f t="shared" si="12"/>
        <v>GIT_Smith Res Hall</v>
      </c>
      <c r="C816" t="s">
        <v>537</v>
      </c>
      <c r="D816" s="324" t="s">
        <v>28</v>
      </c>
      <c r="E816" t="s">
        <v>1003</v>
      </c>
      <c r="F816" t="s">
        <v>1004</v>
      </c>
      <c r="G816" s="324">
        <v>63848</v>
      </c>
      <c r="H816" s="542">
        <v>1947</v>
      </c>
      <c r="I816" s="542">
        <v>1993</v>
      </c>
      <c r="J816" t="s">
        <v>572</v>
      </c>
      <c r="K816" t="s">
        <v>572</v>
      </c>
      <c r="L816" s="324">
        <v>1</v>
      </c>
      <c r="M816" s="324">
        <v>1</v>
      </c>
    </row>
    <row r="817" spans="1:13" x14ac:dyDescent="0.2">
      <c r="A817" t="s">
        <v>7463</v>
      </c>
      <c r="B817" t="str">
        <f t="shared" si="12"/>
        <v>GIT_Brown Res Hall</v>
      </c>
      <c r="C817" t="s">
        <v>537</v>
      </c>
      <c r="D817" s="324" t="s">
        <v>28</v>
      </c>
      <c r="E817" t="s">
        <v>1023</v>
      </c>
      <c r="F817" t="s">
        <v>1024</v>
      </c>
      <c r="G817" s="324">
        <v>17423</v>
      </c>
      <c r="H817" s="542">
        <v>1925</v>
      </c>
      <c r="I817" s="542">
        <v>1993</v>
      </c>
      <c r="J817" t="s">
        <v>572</v>
      </c>
      <c r="K817" t="s">
        <v>572</v>
      </c>
      <c r="L817" s="324">
        <v>1</v>
      </c>
      <c r="M817" s="324">
        <v>1</v>
      </c>
    </row>
    <row r="818" spans="1:13" x14ac:dyDescent="0.2">
      <c r="A818" t="s">
        <v>7481</v>
      </c>
      <c r="B818" t="str">
        <f t="shared" si="12"/>
        <v>GIT_Peters Parkng Dk</v>
      </c>
      <c r="C818" t="s">
        <v>537</v>
      </c>
      <c r="D818" s="324" t="s">
        <v>28</v>
      </c>
      <c r="E818" t="s">
        <v>1059</v>
      </c>
      <c r="F818" t="s">
        <v>1060</v>
      </c>
      <c r="G818" s="324">
        <v>180307</v>
      </c>
      <c r="H818" s="542">
        <v>1986</v>
      </c>
      <c r="J818" t="s">
        <v>572</v>
      </c>
      <c r="K818" t="s">
        <v>584</v>
      </c>
      <c r="L818" s="324">
        <v>0</v>
      </c>
      <c r="M818" s="324">
        <v>0</v>
      </c>
    </row>
    <row r="819" spans="1:13" x14ac:dyDescent="0.2">
      <c r="A819" t="s">
        <v>7255</v>
      </c>
      <c r="B819" t="str">
        <f t="shared" si="12"/>
        <v>GIT_Burge Parking Dk</v>
      </c>
      <c r="C819" t="s">
        <v>537</v>
      </c>
      <c r="D819" s="324" t="s">
        <v>28</v>
      </c>
      <c r="E819" t="s">
        <v>606</v>
      </c>
      <c r="F819" t="s">
        <v>607</v>
      </c>
      <c r="G819" s="324">
        <v>56064</v>
      </c>
      <c r="H819" s="542">
        <v>1989</v>
      </c>
      <c r="J819" t="s">
        <v>572</v>
      </c>
      <c r="K819" t="s">
        <v>584</v>
      </c>
      <c r="L819" s="324">
        <v>0</v>
      </c>
      <c r="M819" s="324">
        <v>0</v>
      </c>
    </row>
    <row r="820" spans="1:13" x14ac:dyDescent="0.2">
      <c r="A820" t="s">
        <v>7432</v>
      </c>
      <c r="B820" t="str">
        <f t="shared" si="12"/>
        <v>GIT_Howell Res. Hall</v>
      </c>
      <c r="C820" t="s">
        <v>537</v>
      </c>
      <c r="D820" s="324" t="s">
        <v>28</v>
      </c>
      <c r="E820" t="s">
        <v>961</v>
      </c>
      <c r="F820" t="s">
        <v>962</v>
      </c>
      <c r="G820" s="324">
        <v>23933</v>
      </c>
      <c r="H820" s="542">
        <v>1939</v>
      </c>
      <c r="I820" s="542">
        <v>1999</v>
      </c>
      <c r="J820" t="s">
        <v>572</v>
      </c>
      <c r="K820" t="s">
        <v>572</v>
      </c>
      <c r="L820" s="324">
        <v>1</v>
      </c>
      <c r="M820" s="324">
        <v>1</v>
      </c>
    </row>
    <row r="821" spans="1:13" x14ac:dyDescent="0.2">
      <c r="A821" t="s">
        <v>7256</v>
      </c>
      <c r="B821" t="str">
        <f t="shared" si="12"/>
        <v>GIT_Harris Res. Hall</v>
      </c>
      <c r="C821" t="s">
        <v>537</v>
      </c>
      <c r="D821" s="324" t="s">
        <v>28</v>
      </c>
      <c r="E821" t="s">
        <v>608</v>
      </c>
      <c r="F821" t="s">
        <v>609</v>
      </c>
      <c r="G821" s="324">
        <v>25558</v>
      </c>
      <c r="H821" s="542">
        <v>1926</v>
      </c>
      <c r="I821" s="542">
        <v>1992</v>
      </c>
      <c r="J821" t="s">
        <v>572</v>
      </c>
      <c r="K821" t="s">
        <v>572</v>
      </c>
      <c r="L821" s="324">
        <v>1</v>
      </c>
      <c r="M821" s="324">
        <v>1</v>
      </c>
    </row>
    <row r="822" spans="1:13" x14ac:dyDescent="0.2">
      <c r="A822" t="s">
        <v>7364</v>
      </c>
      <c r="B822" t="str">
        <f t="shared" si="12"/>
        <v>GIT_Brittain Dining</v>
      </c>
      <c r="C822" t="s">
        <v>537</v>
      </c>
      <c r="D822" s="324" t="s">
        <v>28</v>
      </c>
      <c r="E822" t="s">
        <v>825</v>
      </c>
      <c r="F822" t="s">
        <v>826</v>
      </c>
      <c r="G822" s="324">
        <v>19986</v>
      </c>
      <c r="H822" s="542">
        <v>1928</v>
      </c>
      <c r="I822" s="542">
        <v>2001</v>
      </c>
      <c r="J822" t="s">
        <v>572</v>
      </c>
      <c r="K822" t="s">
        <v>572</v>
      </c>
      <c r="L822" s="324">
        <v>0</v>
      </c>
      <c r="M822" s="324">
        <v>0</v>
      </c>
    </row>
    <row r="823" spans="1:13" x14ac:dyDescent="0.2">
      <c r="A823" t="s">
        <v>7247</v>
      </c>
      <c r="B823" t="str">
        <f t="shared" si="12"/>
        <v>GIT_Cloudman Res Hal</v>
      </c>
      <c r="C823" t="s">
        <v>537</v>
      </c>
      <c r="D823" s="324" t="s">
        <v>28</v>
      </c>
      <c r="E823" t="s">
        <v>589</v>
      </c>
      <c r="F823" t="s">
        <v>590</v>
      </c>
      <c r="G823" s="324">
        <v>23117</v>
      </c>
      <c r="H823" s="542">
        <v>1931</v>
      </c>
      <c r="I823" s="542">
        <v>1995</v>
      </c>
      <c r="J823" t="s">
        <v>572</v>
      </c>
      <c r="K823" t="s">
        <v>572</v>
      </c>
      <c r="L823" s="324">
        <v>1</v>
      </c>
      <c r="M823" s="324">
        <v>1</v>
      </c>
    </row>
    <row r="824" spans="1:13" x14ac:dyDescent="0.2">
      <c r="A824" t="s">
        <v>7371</v>
      </c>
      <c r="B824" t="str">
        <f t="shared" si="12"/>
        <v>GIT_Harrison Res Hal</v>
      </c>
      <c r="C824" t="s">
        <v>537</v>
      </c>
      <c r="D824" s="324" t="s">
        <v>28</v>
      </c>
      <c r="E824" t="s">
        <v>839</v>
      </c>
      <c r="F824" t="s">
        <v>840</v>
      </c>
      <c r="G824" s="324">
        <v>30526</v>
      </c>
      <c r="H824" s="542">
        <v>1939</v>
      </c>
      <c r="I824" s="542">
        <v>1998</v>
      </c>
      <c r="J824" t="s">
        <v>572</v>
      </c>
      <c r="K824" t="s">
        <v>572</v>
      </c>
      <c r="L824" s="324">
        <v>1</v>
      </c>
      <c r="M824" s="324">
        <v>1</v>
      </c>
    </row>
    <row r="825" spans="1:13" x14ac:dyDescent="0.2">
      <c r="A825" t="s">
        <v>7322</v>
      </c>
      <c r="B825" t="str">
        <f t="shared" si="12"/>
        <v>GIT_Towers Res Hall</v>
      </c>
      <c r="C825" t="s">
        <v>537</v>
      </c>
      <c r="D825" s="324" t="s">
        <v>28</v>
      </c>
      <c r="E825" t="s">
        <v>741</v>
      </c>
      <c r="F825" t="s">
        <v>742</v>
      </c>
      <c r="G825" s="324">
        <v>59986</v>
      </c>
      <c r="H825" s="542">
        <v>1947</v>
      </c>
      <c r="I825" s="542">
        <v>2014</v>
      </c>
      <c r="J825" t="s">
        <v>572</v>
      </c>
      <c r="K825" t="s">
        <v>572</v>
      </c>
      <c r="L825" s="324">
        <v>1</v>
      </c>
      <c r="M825" s="324">
        <v>1</v>
      </c>
    </row>
    <row r="826" spans="1:13" x14ac:dyDescent="0.2">
      <c r="A826" t="s">
        <v>7257</v>
      </c>
      <c r="B826" t="str">
        <f t="shared" si="12"/>
        <v>GIT_Glenn Res Hall</v>
      </c>
      <c r="C826" t="s">
        <v>537</v>
      </c>
      <c r="D826" s="324" t="s">
        <v>28</v>
      </c>
      <c r="E826" t="s">
        <v>610</v>
      </c>
      <c r="F826" t="s">
        <v>611</v>
      </c>
      <c r="G826" s="324">
        <v>70496</v>
      </c>
      <c r="H826" s="542">
        <v>1947</v>
      </c>
      <c r="I826" s="542">
        <v>2015</v>
      </c>
      <c r="J826" t="s">
        <v>572</v>
      </c>
      <c r="K826" t="s">
        <v>572</v>
      </c>
      <c r="L826" s="324">
        <v>1</v>
      </c>
      <c r="M826" s="324">
        <v>1</v>
      </c>
    </row>
    <row r="827" spans="1:13" x14ac:dyDescent="0.2">
      <c r="A827" t="s">
        <v>7354</v>
      </c>
      <c r="B827" t="str">
        <f t="shared" si="12"/>
        <v>GIT_Dodd Stadium</v>
      </c>
      <c r="C827" t="s">
        <v>537</v>
      </c>
      <c r="D827" s="324" t="s">
        <v>28</v>
      </c>
      <c r="E827" t="s">
        <v>805</v>
      </c>
      <c r="F827" t="s">
        <v>806</v>
      </c>
      <c r="G827" s="324">
        <v>347094</v>
      </c>
      <c r="H827" s="542">
        <v>1925</v>
      </c>
      <c r="I827" s="542">
        <v>2003</v>
      </c>
      <c r="J827" t="s">
        <v>584</v>
      </c>
      <c r="K827" t="s">
        <v>572</v>
      </c>
      <c r="L827" s="324">
        <v>12</v>
      </c>
      <c r="M827" s="324">
        <v>12</v>
      </c>
    </row>
    <row r="828" spans="1:13" x14ac:dyDescent="0.2">
      <c r="A828" t="s">
        <v>7399</v>
      </c>
      <c r="B828" t="str">
        <f t="shared" si="12"/>
        <v>GIT_Edge IAC</v>
      </c>
      <c r="C828" t="s">
        <v>537</v>
      </c>
      <c r="D828" s="324" t="s">
        <v>28</v>
      </c>
      <c r="E828" t="s">
        <v>895</v>
      </c>
      <c r="F828" t="s">
        <v>896</v>
      </c>
      <c r="G828" s="324">
        <v>72775</v>
      </c>
      <c r="H828" s="542">
        <v>1982</v>
      </c>
      <c r="J828" t="s">
        <v>584</v>
      </c>
      <c r="K828" t="s">
        <v>572</v>
      </c>
      <c r="L828" s="324">
        <v>0</v>
      </c>
      <c r="M828" s="324">
        <v>0</v>
      </c>
    </row>
    <row r="829" spans="1:13" x14ac:dyDescent="0.2">
      <c r="A829" t="s">
        <v>7270</v>
      </c>
      <c r="B829" t="str">
        <f t="shared" si="12"/>
        <v>GIT_WREK Transmitter</v>
      </c>
      <c r="C829" t="s">
        <v>537</v>
      </c>
      <c r="D829" s="324" t="s">
        <v>28</v>
      </c>
      <c r="E829" t="s">
        <v>637</v>
      </c>
      <c r="F829" t="s">
        <v>638</v>
      </c>
      <c r="G829" s="324">
        <v>384</v>
      </c>
      <c r="H829" s="542">
        <v>1985</v>
      </c>
      <c r="J829" t="s">
        <v>572</v>
      </c>
      <c r="K829" t="s">
        <v>572</v>
      </c>
      <c r="L829" s="324">
        <v>100</v>
      </c>
      <c r="M829" s="324">
        <v>100</v>
      </c>
    </row>
    <row r="830" spans="1:13" x14ac:dyDescent="0.2">
      <c r="A830" t="s">
        <v>7271</v>
      </c>
      <c r="B830" t="str">
        <f t="shared" si="12"/>
        <v>GIT_Daniel Lab</v>
      </c>
      <c r="C830" t="s">
        <v>537</v>
      </c>
      <c r="D830" s="324" t="s">
        <v>28</v>
      </c>
      <c r="E830" t="s">
        <v>639</v>
      </c>
      <c r="F830" t="s">
        <v>640</v>
      </c>
      <c r="G830" s="324">
        <v>22294</v>
      </c>
      <c r="H830" s="542">
        <v>1942</v>
      </c>
      <c r="I830" s="542">
        <v>1994</v>
      </c>
      <c r="J830" t="s">
        <v>572</v>
      </c>
      <c r="K830" t="s">
        <v>572</v>
      </c>
      <c r="L830" s="324">
        <v>100</v>
      </c>
      <c r="M830" s="324">
        <v>100</v>
      </c>
    </row>
    <row r="831" spans="1:13" x14ac:dyDescent="0.2">
      <c r="A831" t="s">
        <v>7280</v>
      </c>
      <c r="B831" t="str">
        <f t="shared" si="12"/>
        <v>GIT_D M Smith</v>
      </c>
      <c r="C831" t="s">
        <v>537</v>
      </c>
      <c r="D831" s="324" t="s">
        <v>28</v>
      </c>
      <c r="E831" t="s">
        <v>657</v>
      </c>
      <c r="F831" t="s">
        <v>658</v>
      </c>
      <c r="G831" s="324">
        <v>38306</v>
      </c>
      <c r="H831" s="542">
        <v>1923</v>
      </c>
      <c r="J831" t="s">
        <v>572</v>
      </c>
      <c r="K831" t="s">
        <v>1725</v>
      </c>
      <c r="L831" s="324">
        <v>100</v>
      </c>
      <c r="M831" s="324">
        <v>100</v>
      </c>
    </row>
    <row r="832" spans="1:13" x14ac:dyDescent="0.2">
      <c r="A832" t="s">
        <v>7355</v>
      </c>
      <c r="B832" t="str">
        <f t="shared" si="12"/>
        <v>GIT_Chapin</v>
      </c>
      <c r="C832" t="s">
        <v>537</v>
      </c>
      <c r="D832" s="324" t="s">
        <v>28</v>
      </c>
      <c r="E832" t="s">
        <v>807</v>
      </c>
      <c r="F832" t="s">
        <v>808</v>
      </c>
      <c r="G832" s="324">
        <v>10310</v>
      </c>
      <c r="H832" s="542">
        <v>1910</v>
      </c>
      <c r="I832" s="542">
        <v>2014</v>
      </c>
      <c r="J832" t="s">
        <v>572</v>
      </c>
      <c r="K832" t="s">
        <v>572</v>
      </c>
      <c r="L832" s="324">
        <v>100</v>
      </c>
      <c r="M832" s="324">
        <v>100</v>
      </c>
    </row>
    <row r="833" spans="1:13" x14ac:dyDescent="0.2">
      <c r="A833" t="s">
        <v>7361</v>
      </c>
      <c r="B833" t="str">
        <f t="shared" si="12"/>
        <v>GIT_Holland Plant</v>
      </c>
      <c r="C833" t="s">
        <v>537</v>
      </c>
      <c r="D833" s="324" t="s">
        <v>28</v>
      </c>
      <c r="E833" t="s">
        <v>819</v>
      </c>
      <c r="F833" t="s">
        <v>820</v>
      </c>
      <c r="G833" s="324">
        <v>35756</v>
      </c>
      <c r="H833" s="542">
        <v>1914</v>
      </c>
      <c r="I833" s="542">
        <v>1973</v>
      </c>
      <c r="J833" t="s">
        <v>572</v>
      </c>
      <c r="K833" t="s">
        <v>579</v>
      </c>
      <c r="L833" s="324">
        <v>100</v>
      </c>
      <c r="M833" s="324">
        <v>100</v>
      </c>
    </row>
    <row r="834" spans="1:13" x14ac:dyDescent="0.2">
      <c r="A834" t="s">
        <v>7287</v>
      </c>
      <c r="B834" t="str">
        <f t="shared" ref="B834:B897" si="13">CONCATENATE(D834,"_",F834)</f>
        <v>GIT_A French</v>
      </c>
      <c r="C834" t="s">
        <v>537</v>
      </c>
      <c r="D834" s="324" t="s">
        <v>28</v>
      </c>
      <c r="E834" t="s">
        <v>671</v>
      </c>
      <c r="F834" t="s">
        <v>672</v>
      </c>
      <c r="G834" s="324">
        <v>33107</v>
      </c>
      <c r="H834" s="542">
        <v>1898</v>
      </c>
      <c r="I834" s="542">
        <v>1985</v>
      </c>
      <c r="J834" t="s">
        <v>572</v>
      </c>
      <c r="K834" t="s">
        <v>572</v>
      </c>
      <c r="L834" s="324">
        <v>100</v>
      </c>
      <c r="M834" s="324">
        <v>100</v>
      </c>
    </row>
    <row r="835" spans="1:13" x14ac:dyDescent="0.2">
      <c r="A835" t="s">
        <v>7474</v>
      </c>
      <c r="B835" t="str">
        <f t="shared" si="13"/>
        <v>GIT_Success Center</v>
      </c>
      <c r="C835" t="s">
        <v>537</v>
      </c>
      <c r="D835" s="324" t="s">
        <v>28</v>
      </c>
      <c r="E835" t="s">
        <v>1045</v>
      </c>
      <c r="F835" t="s">
        <v>1046</v>
      </c>
      <c r="G835" s="324">
        <v>48666</v>
      </c>
      <c r="H835" s="542">
        <v>1992</v>
      </c>
      <c r="J835" t="s">
        <v>572</v>
      </c>
      <c r="K835" t="s">
        <v>572</v>
      </c>
      <c r="L835" s="324">
        <v>100</v>
      </c>
      <c r="M835" s="324">
        <v>100</v>
      </c>
    </row>
    <row r="836" spans="1:13" x14ac:dyDescent="0.2">
      <c r="A836" t="s">
        <v>7458</v>
      </c>
      <c r="B836" t="str">
        <f t="shared" si="13"/>
        <v>GIT_ACC Network</v>
      </c>
      <c r="C836" t="s">
        <v>537</v>
      </c>
      <c r="D836" s="324" t="s">
        <v>28</v>
      </c>
      <c r="E836" t="s">
        <v>1013</v>
      </c>
      <c r="F836" t="s">
        <v>1014</v>
      </c>
      <c r="G836" s="324">
        <v>7591</v>
      </c>
      <c r="H836" s="542">
        <v>1988</v>
      </c>
      <c r="I836" s="542">
        <v>2019</v>
      </c>
      <c r="J836" t="s">
        <v>572</v>
      </c>
      <c r="K836" t="s">
        <v>572</v>
      </c>
      <c r="L836" s="324">
        <v>0</v>
      </c>
      <c r="M836" s="324">
        <v>0</v>
      </c>
    </row>
    <row r="837" spans="1:13" x14ac:dyDescent="0.2">
      <c r="A837" t="s">
        <v>7375</v>
      </c>
      <c r="B837" t="str">
        <f t="shared" si="13"/>
        <v>GIT_OKeefe-Main</v>
      </c>
      <c r="C837" t="s">
        <v>537</v>
      </c>
      <c r="D837" s="324" t="s">
        <v>28</v>
      </c>
      <c r="E837" t="s">
        <v>847</v>
      </c>
      <c r="F837" t="s">
        <v>848</v>
      </c>
      <c r="G837" s="324">
        <v>111907</v>
      </c>
      <c r="H837" s="542">
        <v>1924</v>
      </c>
      <c r="J837" t="s">
        <v>572</v>
      </c>
      <c r="K837" t="s">
        <v>584</v>
      </c>
      <c r="L837" s="324">
        <v>100</v>
      </c>
      <c r="M837" s="324">
        <v>100</v>
      </c>
    </row>
    <row r="838" spans="1:13" x14ac:dyDescent="0.2">
      <c r="A838" t="s">
        <v>7440</v>
      </c>
      <c r="B838" t="str">
        <f t="shared" si="13"/>
        <v>GIT_Administration</v>
      </c>
      <c r="C838" t="s">
        <v>537</v>
      </c>
      <c r="D838" s="324" t="s">
        <v>28</v>
      </c>
      <c r="E838" t="s">
        <v>977</v>
      </c>
      <c r="F838" t="s">
        <v>978</v>
      </c>
      <c r="G838" s="324">
        <v>48713</v>
      </c>
      <c r="H838" s="542">
        <v>1888</v>
      </c>
      <c r="I838" s="542">
        <v>2017</v>
      </c>
      <c r="J838" t="s">
        <v>572</v>
      </c>
      <c r="K838" t="s">
        <v>572</v>
      </c>
      <c r="L838" s="324">
        <v>100</v>
      </c>
      <c r="M838" s="324">
        <v>100</v>
      </c>
    </row>
    <row r="839" spans="1:13" x14ac:dyDescent="0.2">
      <c r="A839" t="s">
        <v>7433</v>
      </c>
      <c r="B839" t="str">
        <f t="shared" si="13"/>
        <v>GIT_Carnegie</v>
      </c>
      <c r="C839" t="s">
        <v>537</v>
      </c>
      <c r="D839" s="324" t="s">
        <v>28</v>
      </c>
      <c r="E839" t="s">
        <v>963</v>
      </c>
      <c r="F839" t="s">
        <v>964</v>
      </c>
      <c r="G839" s="324">
        <v>10231</v>
      </c>
      <c r="H839" s="542">
        <v>1906</v>
      </c>
      <c r="I839" s="542">
        <v>2007</v>
      </c>
      <c r="J839" t="s">
        <v>572</v>
      </c>
      <c r="K839" t="s">
        <v>572</v>
      </c>
      <c r="L839" s="324">
        <v>100</v>
      </c>
      <c r="M839" s="324">
        <v>100</v>
      </c>
    </row>
    <row r="840" spans="1:13" x14ac:dyDescent="0.2">
      <c r="A840" t="s">
        <v>7459</v>
      </c>
      <c r="B840" t="str">
        <f t="shared" si="13"/>
        <v>GIT_Savant</v>
      </c>
      <c r="C840" t="s">
        <v>537</v>
      </c>
      <c r="D840" s="324" t="s">
        <v>28</v>
      </c>
      <c r="E840" t="s">
        <v>1015</v>
      </c>
      <c r="F840" t="s">
        <v>1016</v>
      </c>
      <c r="G840" s="324">
        <v>25855</v>
      </c>
      <c r="H840" s="542">
        <v>1901</v>
      </c>
      <c r="I840" s="542">
        <v>2018</v>
      </c>
      <c r="J840" t="s">
        <v>572</v>
      </c>
      <c r="K840" t="s">
        <v>572</v>
      </c>
      <c r="L840" s="324">
        <v>100</v>
      </c>
      <c r="M840" s="324">
        <v>100</v>
      </c>
    </row>
    <row r="841" spans="1:13" x14ac:dyDescent="0.2">
      <c r="A841" t="s">
        <v>7300</v>
      </c>
      <c r="B841" t="str">
        <f t="shared" si="13"/>
        <v>GIT_Swann</v>
      </c>
      <c r="C841" t="s">
        <v>537</v>
      </c>
      <c r="D841" s="324" t="s">
        <v>28</v>
      </c>
      <c r="E841" t="s">
        <v>697</v>
      </c>
      <c r="F841" t="s">
        <v>698</v>
      </c>
      <c r="G841" s="324">
        <v>31154</v>
      </c>
      <c r="H841" s="542">
        <v>1900</v>
      </c>
      <c r="I841" s="542">
        <v>2005</v>
      </c>
      <c r="J841" t="s">
        <v>572</v>
      </c>
      <c r="K841" t="s">
        <v>572</v>
      </c>
      <c r="L841" s="324">
        <v>100</v>
      </c>
      <c r="M841" s="324">
        <v>100</v>
      </c>
    </row>
    <row r="842" spans="1:13" x14ac:dyDescent="0.2">
      <c r="A842" t="s">
        <v>7379</v>
      </c>
      <c r="B842" t="str">
        <f t="shared" si="13"/>
        <v>GIT_Guggenheim (AE)</v>
      </c>
      <c r="C842" t="s">
        <v>537</v>
      </c>
      <c r="D842" s="324" t="s">
        <v>28</v>
      </c>
      <c r="E842" t="s">
        <v>855</v>
      </c>
      <c r="F842" t="s">
        <v>856</v>
      </c>
      <c r="G842" s="324">
        <v>24442</v>
      </c>
      <c r="H842" s="542">
        <v>1930</v>
      </c>
      <c r="I842" s="542">
        <v>1995</v>
      </c>
      <c r="J842" t="s">
        <v>572</v>
      </c>
      <c r="K842" t="s">
        <v>572</v>
      </c>
      <c r="L842" s="324">
        <v>100</v>
      </c>
      <c r="M842" s="324">
        <v>100</v>
      </c>
    </row>
    <row r="843" spans="1:13" x14ac:dyDescent="0.2">
      <c r="A843" t="s">
        <v>7283</v>
      </c>
      <c r="B843" t="str">
        <f t="shared" si="13"/>
        <v>GIT_Engr Sci &amp; Mech</v>
      </c>
      <c r="C843" t="s">
        <v>537</v>
      </c>
      <c r="D843" s="324" t="s">
        <v>28</v>
      </c>
      <c r="E843" t="s">
        <v>663</v>
      </c>
      <c r="F843" t="s">
        <v>664</v>
      </c>
      <c r="G843" s="324">
        <v>37818</v>
      </c>
      <c r="H843" s="542">
        <v>1938</v>
      </c>
      <c r="J843" t="s">
        <v>572</v>
      </c>
      <c r="K843" t="s">
        <v>579</v>
      </c>
      <c r="L843" s="324">
        <v>100</v>
      </c>
      <c r="M843" s="324">
        <v>100</v>
      </c>
    </row>
    <row r="844" spans="1:13" x14ac:dyDescent="0.2">
      <c r="A844" t="s">
        <v>7306</v>
      </c>
      <c r="B844" t="str">
        <f t="shared" si="13"/>
        <v>GIT_J S Coon</v>
      </c>
      <c r="C844" t="s">
        <v>537</v>
      </c>
      <c r="D844" s="324" t="s">
        <v>28</v>
      </c>
      <c r="E844" t="s">
        <v>709</v>
      </c>
      <c r="F844" t="s">
        <v>710</v>
      </c>
      <c r="G844" s="324">
        <v>77867</v>
      </c>
      <c r="H844" s="542">
        <v>1920</v>
      </c>
      <c r="I844" s="542">
        <v>2003</v>
      </c>
      <c r="J844" t="s">
        <v>572</v>
      </c>
      <c r="K844" t="s">
        <v>572</v>
      </c>
      <c r="L844" s="324">
        <v>100</v>
      </c>
      <c r="M844" s="324">
        <v>100</v>
      </c>
    </row>
    <row r="845" spans="1:13" x14ac:dyDescent="0.2">
      <c r="A845" t="s">
        <v>7308</v>
      </c>
      <c r="B845" t="str">
        <f t="shared" si="13"/>
        <v>GIT_Wardlaw Center</v>
      </c>
      <c r="C845" t="s">
        <v>537</v>
      </c>
      <c r="D845" s="324" t="s">
        <v>28</v>
      </c>
      <c r="E845" t="s">
        <v>713</v>
      </c>
      <c r="F845" t="s">
        <v>714</v>
      </c>
      <c r="G845" s="324">
        <v>120422</v>
      </c>
      <c r="H845" s="542">
        <v>1987</v>
      </c>
      <c r="J845" t="s">
        <v>572</v>
      </c>
      <c r="K845" t="s">
        <v>572</v>
      </c>
      <c r="L845" s="324">
        <v>60</v>
      </c>
      <c r="M845" s="324">
        <v>60</v>
      </c>
    </row>
    <row r="846" spans="1:13" x14ac:dyDescent="0.2">
      <c r="A846" t="s">
        <v>7482</v>
      </c>
      <c r="B846" t="str">
        <f t="shared" si="13"/>
        <v>GIT_Computing (COC)</v>
      </c>
      <c r="C846" t="s">
        <v>537</v>
      </c>
      <c r="D846" s="324" t="s">
        <v>28</v>
      </c>
      <c r="E846" t="s">
        <v>1061</v>
      </c>
      <c r="F846" t="s">
        <v>1062</v>
      </c>
      <c r="G846" s="324">
        <v>118217</v>
      </c>
      <c r="H846" s="542">
        <v>1989</v>
      </c>
      <c r="J846" t="s">
        <v>572</v>
      </c>
      <c r="K846" t="s">
        <v>572</v>
      </c>
      <c r="L846" s="324">
        <v>100</v>
      </c>
      <c r="M846" s="324">
        <v>100</v>
      </c>
    </row>
    <row r="847" spans="1:13" x14ac:dyDescent="0.2">
      <c r="A847" t="s">
        <v>7309</v>
      </c>
      <c r="B847" t="str">
        <f t="shared" si="13"/>
        <v>GIT_Hinman</v>
      </c>
      <c r="C847" t="s">
        <v>537</v>
      </c>
      <c r="D847" s="324" t="s">
        <v>28</v>
      </c>
      <c r="E847" t="s">
        <v>715</v>
      </c>
      <c r="F847" t="s">
        <v>716</v>
      </c>
      <c r="G847" s="324">
        <v>17910</v>
      </c>
      <c r="H847" s="542">
        <v>1939</v>
      </c>
      <c r="I847" s="542">
        <v>2010</v>
      </c>
      <c r="J847" t="s">
        <v>572</v>
      </c>
      <c r="K847" t="s">
        <v>572</v>
      </c>
      <c r="L847" s="324">
        <v>100</v>
      </c>
      <c r="M847" s="324">
        <v>100</v>
      </c>
    </row>
    <row r="848" spans="1:13" x14ac:dyDescent="0.2">
      <c r="A848" t="s">
        <v>7272</v>
      </c>
      <c r="B848" t="str">
        <f t="shared" si="13"/>
        <v>GIT_Grad Living Ctr</v>
      </c>
      <c r="C848" t="s">
        <v>537</v>
      </c>
      <c r="D848" s="324" t="s">
        <v>28</v>
      </c>
      <c r="E848" t="s">
        <v>641</v>
      </c>
      <c r="F848" t="s">
        <v>642</v>
      </c>
      <c r="G848" s="324">
        <v>139558</v>
      </c>
      <c r="H848" s="542">
        <v>1992</v>
      </c>
      <c r="I848" s="542">
        <v>1998</v>
      </c>
      <c r="J848" t="s">
        <v>572</v>
      </c>
      <c r="K848" t="s">
        <v>572</v>
      </c>
      <c r="L848" s="324">
        <v>1</v>
      </c>
      <c r="M848" s="324">
        <v>1</v>
      </c>
    </row>
    <row r="849" spans="1:13" x14ac:dyDescent="0.2">
      <c r="A849" t="s">
        <v>7445</v>
      </c>
      <c r="B849" t="str">
        <f t="shared" si="13"/>
        <v>GIT_Student Ctr Deck</v>
      </c>
      <c r="C849" t="s">
        <v>537</v>
      </c>
      <c r="D849" s="324" t="s">
        <v>28</v>
      </c>
      <c r="E849" t="s">
        <v>987</v>
      </c>
      <c r="F849" t="s">
        <v>988</v>
      </c>
      <c r="G849" s="324">
        <v>283006</v>
      </c>
      <c r="H849" s="542">
        <v>1989</v>
      </c>
      <c r="J849" t="s">
        <v>572</v>
      </c>
      <c r="K849" t="s">
        <v>572</v>
      </c>
      <c r="L849" s="324">
        <v>0</v>
      </c>
      <c r="M849" s="324">
        <v>0</v>
      </c>
    </row>
    <row r="850" spans="1:13" x14ac:dyDescent="0.2">
      <c r="A850" t="s">
        <v>7402</v>
      </c>
      <c r="B850" t="str">
        <f t="shared" si="13"/>
        <v>GIT_Instruction Ctr</v>
      </c>
      <c r="C850" t="s">
        <v>537</v>
      </c>
      <c r="D850" s="324" t="s">
        <v>28</v>
      </c>
      <c r="E850" t="s">
        <v>901</v>
      </c>
      <c r="F850" t="s">
        <v>902</v>
      </c>
      <c r="G850" s="324">
        <v>40537</v>
      </c>
      <c r="H850" s="542">
        <v>1983</v>
      </c>
      <c r="I850" s="542">
        <v>2017</v>
      </c>
      <c r="J850" t="s">
        <v>572</v>
      </c>
      <c r="K850" t="s">
        <v>572</v>
      </c>
      <c r="L850" s="324">
        <v>100</v>
      </c>
      <c r="M850" s="324">
        <v>100</v>
      </c>
    </row>
    <row r="851" spans="1:13" x14ac:dyDescent="0.2">
      <c r="A851" t="s">
        <v>7415</v>
      </c>
      <c r="B851" t="str">
        <f t="shared" si="13"/>
        <v>GIT_Groseclose ISyE</v>
      </c>
      <c r="C851" t="s">
        <v>537</v>
      </c>
      <c r="D851" s="324" t="s">
        <v>28</v>
      </c>
      <c r="E851" t="s">
        <v>927</v>
      </c>
      <c r="F851" t="s">
        <v>928</v>
      </c>
      <c r="G851" s="324">
        <v>54585</v>
      </c>
      <c r="H851" s="542">
        <v>1983</v>
      </c>
      <c r="J851" t="s">
        <v>572</v>
      </c>
      <c r="K851" t="s">
        <v>572</v>
      </c>
      <c r="L851" s="324">
        <v>100</v>
      </c>
      <c r="M851" s="324">
        <v>100</v>
      </c>
    </row>
    <row r="852" spans="1:13" x14ac:dyDescent="0.2">
      <c r="A852" t="s">
        <v>7454</v>
      </c>
      <c r="B852" t="str">
        <f t="shared" si="13"/>
        <v>GIT_ISyE Main</v>
      </c>
      <c r="C852" t="s">
        <v>537</v>
      </c>
      <c r="D852" s="324" t="s">
        <v>28</v>
      </c>
      <c r="E852" t="s">
        <v>1005</v>
      </c>
      <c r="F852" t="s">
        <v>1006</v>
      </c>
      <c r="G852" s="324">
        <v>52687</v>
      </c>
      <c r="H852" s="542">
        <v>1983</v>
      </c>
      <c r="J852" t="s">
        <v>572</v>
      </c>
      <c r="K852" t="s">
        <v>572</v>
      </c>
      <c r="L852" s="324">
        <v>100</v>
      </c>
      <c r="M852" s="324">
        <v>100</v>
      </c>
    </row>
    <row r="853" spans="1:13" x14ac:dyDescent="0.2">
      <c r="A853" t="s">
        <v>7262</v>
      </c>
      <c r="B853" t="str">
        <f t="shared" si="13"/>
        <v>GIT_Old Civil Eng</v>
      </c>
      <c r="C853" t="s">
        <v>537</v>
      </c>
      <c r="D853" s="324" t="s">
        <v>28</v>
      </c>
      <c r="E853" t="s">
        <v>620</v>
      </c>
      <c r="F853" t="s">
        <v>621</v>
      </c>
      <c r="G853" s="324">
        <v>33434</v>
      </c>
      <c r="H853" s="542">
        <v>1939</v>
      </c>
      <c r="I853" s="542">
        <v>2008</v>
      </c>
      <c r="J853" t="s">
        <v>572</v>
      </c>
      <c r="K853" t="s">
        <v>572</v>
      </c>
      <c r="L853" s="324">
        <v>100</v>
      </c>
      <c r="M853" s="324">
        <v>100</v>
      </c>
    </row>
    <row r="854" spans="1:13" x14ac:dyDescent="0.2">
      <c r="A854" t="s">
        <v>7465</v>
      </c>
      <c r="B854" t="str">
        <f t="shared" si="13"/>
        <v>GIT_Stephen C. Hall</v>
      </c>
      <c r="C854" t="s">
        <v>537</v>
      </c>
      <c r="D854" s="324" t="s">
        <v>28</v>
      </c>
      <c r="E854" t="s">
        <v>1027</v>
      </c>
      <c r="F854" t="s">
        <v>1028</v>
      </c>
      <c r="G854" s="324">
        <v>12597</v>
      </c>
      <c r="H854" s="542">
        <v>1924</v>
      </c>
      <c r="I854" s="542">
        <v>2012</v>
      </c>
      <c r="J854" t="s">
        <v>572</v>
      </c>
      <c r="K854" t="s">
        <v>572</v>
      </c>
      <c r="L854" s="324">
        <v>100</v>
      </c>
      <c r="M854" s="324">
        <v>100</v>
      </c>
    </row>
    <row r="855" spans="1:13" x14ac:dyDescent="0.2">
      <c r="A855" t="s">
        <v>7362</v>
      </c>
      <c r="B855" t="str">
        <f t="shared" si="13"/>
        <v>GIT_430 10th St (N)</v>
      </c>
      <c r="C855" t="s">
        <v>537</v>
      </c>
      <c r="D855" s="324" t="s">
        <v>28</v>
      </c>
      <c r="E855" t="s">
        <v>821</v>
      </c>
      <c r="F855" t="s">
        <v>822</v>
      </c>
      <c r="G855" s="324">
        <v>46755</v>
      </c>
      <c r="H855" s="542">
        <v>1983</v>
      </c>
      <c r="J855" t="s">
        <v>572</v>
      </c>
      <c r="K855" t="s">
        <v>572</v>
      </c>
      <c r="L855" s="324">
        <v>0</v>
      </c>
      <c r="M855" s="324">
        <v>0</v>
      </c>
    </row>
    <row r="856" spans="1:13" x14ac:dyDescent="0.2">
      <c r="A856" t="s">
        <v>7239</v>
      </c>
      <c r="B856" t="str">
        <f t="shared" si="13"/>
        <v>GIT_Pumping Station</v>
      </c>
      <c r="C856" t="s">
        <v>537</v>
      </c>
      <c r="D856" s="324" t="s">
        <v>28</v>
      </c>
      <c r="E856" t="s">
        <v>570</v>
      </c>
      <c r="F856" t="s">
        <v>571</v>
      </c>
      <c r="G856" s="324">
        <v>252</v>
      </c>
      <c r="H856" s="542">
        <v>1948</v>
      </c>
      <c r="J856" t="s">
        <v>572</v>
      </c>
      <c r="K856" t="s">
        <v>572</v>
      </c>
      <c r="L856" s="324">
        <v>100</v>
      </c>
      <c r="M856" s="324">
        <v>100</v>
      </c>
    </row>
    <row r="857" spans="1:13" x14ac:dyDescent="0.2">
      <c r="A857" t="s">
        <v>7485</v>
      </c>
      <c r="B857" t="str">
        <f t="shared" si="13"/>
        <v>GIT_Ugrad Living Ctr</v>
      </c>
      <c r="C857" t="s">
        <v>537</v>
      </c>
      <c r="D857" s="324" t="s">
        <v>28</v>
      </c>
      <c r="E857" t="s">
        <v>1067</v>
      </c>
      <c r="F857" t="s">
        <v>1068</v>
      </c>
      <c r="G857" s="324">
        <v>191511</v>
      </c>
      <c r="H857" s="542">
        <v>1992</v>
      </c>
      <c r="I857" s="542">
        <v>2001</v>
      </c>
      <c r="J857" t="s">
        <v>572</v>
      </c>
      <c r="K857" t="s">
        <v>572</v>
      </c>
      <c r="L857" s="324">
        <v>1</v>
      </c>
      <c r="M857" s="324">
        <v>1</v>
      </c>
    </row>
    <row r="858" spans="1:13" x14ac:dyDescent="0.2">
      <c r="A858" t="s">
        <v>7441</v>
      </c>
      <c r="B858" t="str">
        <f t="shared" si="13"/>
        <v>GIT_Maulding/Zbar</v>
      </c>
      <c r="C858" t="s">
        <v>537</v>
      </c>
      <c r="D858" s="324" t="s">
        <v>28</v>
      </c>
      <c r="E858" t="s">
        <v>979</v>
      </c>
      <c r="F858" t="s">
        <v>980</v>
      </c>
      <c r="G858" s="324">
        <v>211922</v>
      </c>
      <c r="H858" s="542">
        <v>1995</v>
      </c>
      <c r="J858" t="s">
        <v>572</v>
      </c>
      <c r="K858" t="s">
        <v>572</v>
      </c>
      <c r="L858" s="324">
        <v>1</v>
      </c>
      <c r="M858" s="324">
        <v>1</v>
      </c>
    </row>
    <row r="859" spans="1:13" x14ac:dyDescent="0.2">
      <c r="A859" t="s">
        <v>7248</v>
      </c>
      <c r="B859" t="str">
        <f t="shared" si="13"/>
        <v>GIT_Cherry Emerson</v>
      </c>
      <c r="C859" t="s">
        <v>537</v>
      </c>
      <c r="D859" s="324" t="s">
        <v>28</v>
      </c>
      <c r="E859" t="s">
        <v>591</v>
      </c>
      <c r="F859" t="s">
        <v>592</v>
      </c>
      <c r="G859" s="324">
        <v>15650</v>
      </c>
      <c r="H859" s="542">
        <v>1959</v>
      </c>
      <c r="J859" t="s">
        <v>572</v>
      </c>
      <c r="K859" t="s">
        <v>579</v>
      </c>
      <c r="L859" s="324">
        <v>100</v>
      </c>
      <c r="M859" s="324">
        <v>100</v>
      </c>
    </row>
    <row r="860" spans="1:13" x14ac:dyDescent="0.2">
      <c r="A860" t="s">
        <v>7363</v>
      </c>
      <c r="B860" t="str">
        <f t="shared" si="13"/>
        <v>GIT_Garage-Warehouse</v>
      </c>
      <c r="C860" t="s">
        <v>537</v>
      </c>
      <c r="D860" s="324" t="s">
        <v>28</v>
      </c>
      <c r="E860" t="s">
        <v>823</v>
      </c>
      <c r="F860" t="s">
        <v>824</v>
      </c>
      <c r="G860" s="324">
        <v>9752</v>
      </c>
      <c r="H860" s="542">
        <v>1948</v>
      </c>
      <c r="J860" t="s">
        <v>572</v>
      </c>
      <c r="K860" t="s">
        <v>572</v>
      </c>
      <c r="L860" s="324">
        <v>100</v>
      </c>
      <c r="M860" s="324">
        <v>100</v>
      </c>
    </row>
    <row r="861" spans="1:13" x14ac:dyDescent="0.2">
      <c r="A861" t="s">
        <v>7389</v>
      </c>
      <c r="B861" t="str">
        <f t="shared" si="13"/>
        <v>GIT_Presidents Home</v>
      </c>
      <c r="C861" t="s">
        <v>537</v>
      </c>
      <c r="D861" s="324" t="s">
        <v>28</v>
      </c>
      <c r="E861" t="s">
        <v>875</v>
      </c>
      <c r="F861" t="s">
        <v>876</v>
      </c>
      <c r="G861" s="324">
        <v>9637</v>
      </c>
      <c r="H861" s="542">
        <v>1949</v>
      </c>
      <c r="J861" t="s">
        <v>572</v>
      </c>
      <c r="K861" t="s">
        <v>572</v>
      </c>
      <c r="L861" s="324">
        <v>100</v>
      </c>
      <c r="M861" s="324">
        <v>100</v>
      </c>
    </row>
    <row r="862" spans="1:13" x14ac:dyDescent="0.2">
      <c r="A862" t="s">
        <v>7434</v>
      </c>
      <c r="B862" t="str">
        <f t="shared" si="13"/>
        <v>GIT_Brittain T Room</v>
      </c>
      <c r="C862" t="s">
        <v>537</v>
      </c>
      <c r="D862" s="324" t="s">
        <v>28</v>
      </c>
      <c r="E862" t="s">
        <v>965</v>
      </c>
      <c r="F862" t="s">
        <v>966</v>
      </c>
      <c r="G862" s="324">
        <v>1989</v>
      </c>
      <c r="H862" s="542">
        <v>1949</v>
      </c>
      <c r="J862" t="s">
        <v>572</v>
      </c>
      <c r="K862" t="s">
        <v>572</v>
      </c>
      <c r="L862" s="324">
        <v>0</v>
      </c>
      <c r="M862" s="324">
        <v>0</v>
      </c>
    </row>
    <row r="863" spans="1:13" x14ac:dyDescent="0.2">
      <c r="A863" t="s">
        <v>7416</v>
      </c>
      <c r="B863" t="str">
        <f t="shared" si="13"/>
        <v>GIT_McCamish Pav</v>
      </c>
      <c r="C863" t="s">
        <v>537</v>
      </c>
      <c r="D863" s="324" t="s">
        <v>28</v>
      </c>
      <c r="E863" t="s">
        <v>929</v>
      </c>
      <c r="F863" t="s">
        <v>930</v>
      </c>
      <c r="G863" s="324">
        <v>203836</v>
      </c>
      <c r="H863" s="542">
        <v>1957</v>
      </c>
      <c r="I863" s="542">
        <v>2012</v>
      </c>
      <c r="J863" t="s">
        <v>572</v>
      </c>
      <c r="K863" t="s">
        <v>572</v>
      </c>
      <c r="L863" s="324">
        <v>50</v>
      </c>
      <c r="M863" s="324">
        <v>50</v>
      </c>
    </row>
    <row r="864" spans="1:13" x14ac:dyDescent="0.2">
      <c r="A864" t="s">
        <v>7281</v>
      </c>
      <c r="B864" t="str">
        <f t="shared" si="13"/>
        <v>GIT_Bradley</v>
      </c>
      <c r="C864" t="s">
        <v>537</v>
      </c>
      <c r="D864" s="324" t="s">
        <v>28</v>
      </c>
      <c r="E864" t="s">
        <v>659</v>
      </c>
      <c r="F864" t="s">
        <v>660</v>
      </c>
      <c r="G864" s="324">
        <v>8442</v>
      </c>
      <c r="H864" s="542">
        <v>1951</v>
      </c>
      <c r="I864" s="542">
        <v>2013</v>
      </c>
      <c r="J864" t="s">
        <v>572</v>
      </c>
      <c r="K864" t="s">
        <v>572</v>
      </c>
      <c r="L864" s="324">
        <v>44</v>
      </c>
      <c r="M864" s="324">
        <v>44</v>
      </c>
    </row>
    <row r="865" spans="1:13" x14ac:dyDescent="0.2">
      <c r="A865" t="s">
        <v>7310</v>
      </c>
      <c r="B865" t="str">
        <f t="shared" si="13"/>
        <v>GIT_Arch (West)</v>
      </c>
      <c r="C865" t="s">
        <v>537</v>
      </c>
      <c r="D865" s="324" t="s">
        <v>28</v>
      </c>
      <c r="E865" t="s">
        <v>717</v>
      </c>
      <c r="F865" t="s">
        <v>718</v>
      </c>
      <c r="G865" s="324">
        <v>52724</v>
      </c>
      <c r="H865" s="542">
        <v>1980</v>
      </c>
      <c r="J865" t="s">
        <v>572</v>
      </c>
      <c r="K865" t="s">
        <v>572</v>
      </c>
      <c r="L865" s="324">
        <v>100</v>
      </c>
      <c r="M865" s="324">
        <v>100</v>
      </c>
    </row>
    <row r="866" spans="1:13" x14ac:dyDescent="0.2">
      <c r="A866" t="s">
        <v>7466</v>
      </c>
      <c r="B866" t="str">
        <f t="shared" si="13"/>
        <v>GIT_Arch (East)</v>
      </c>
      <c r="C866" t="s">
        <v>537</v>
      </c>
      <c r="D866" s="324" t="s">
        <v>28</v>
      </c>
      <c r="E866" t="s">
        <v>1029</v>
      </c>
      <c r="F866" t="s">
        <v>1030</v>
      </c>
      <c r="G866" s="324">
        <v>66026</v>
      </c>
      <c r="H866" s="542">
        <v>1952</v>
      </c>
      <c r="J866" t="s">
        <v>572</v>
      </c>
      <c r="K866" t="s">
        <v>584</v>
      </c>
      <c r="L866" s="324">
        <v>100</v>
      </c>
      <c r="M866" s="324">
        <v>100</v>
      </c>
    </row>
    <row r="867" spans="1:13" x14ac:dyDescent="0.2">
      <c r="A867" t="s">
        <v>7260</v>
      </c>
      <c r="B867" t="str">
        <f t="shared" si="13"/>
        <v>GIT_Gilbert Library</v>
      </c>
      <c r="C867" t="s">
        <v>537</v>
      </c>
      <c r="D867" s="324" t="s">
        <v>28</v>
      </c>
      <c r="E867" t="s">
        <v>616</v>
      </c>
      <c r="F867" t="s">
        <v>617</v>
      </c>
      <c r="G867" s="324">
        <v>97482</v>
      </c>
      <c r="H867" s="542">
        <v>1953</v>
      </c>
      <c r="I867" s="542">
        <v>2020</v>
      </c>
      <c r="J867" t="s">
        <v>572</v>
      </c>
      <c r="K867" t="s">
        <v>1054</v>
      </c>
      <c r="L867" s="324">
        <v>100</v>
      </c>
      <c r="M867" s="324">
        <v>100</v>
      </c>
    </row>
    <row r="868" spans="1:13" x14ac:dyDescent="0.2">
      <c r="A868" t="s">
        <v>7258</v>
      </c>
      <c r="B868" t="str">
        <f t="shared" si="13"/>
        <v>GIT_Howey (Physics)</v>
      </c>
      <c r="C868" t="s">
        <v>537</v>
      </c>
      <c r="D868" s="324" t="s">
        <v>28</v>
      </c>
      <c r="E868" t="s">
        <v>612</v>
      </c>
      <c r="F868" t="s">
        <v>613</v>
      </c>
      <c r="G868" s="324">
        <v>136092</v>
      </c>
      <c r="H868" s="542">
        <v>1967</v>
      </c>
      <c r="J868" t="s">
        <v>572</v>
      </c>
      <c r="K868" t="s">
        <v>1725</v>
      </c>
      <c r="L868" s="324">
        <v>100</v>
      </c>
      <c r="M868" s="324">
        <v>100</v>
      </c>
    </row>
    <row r="869" spans="1:13" x14ac:dyDescent="0.2">
      <c r="A869" t="s">
        <v>7380</v>
      </c>
      <c r="B869" t="str">
        <f t="shared" si="13"/>
        <v>GIT_Weber SST1</v>
      </c>
      <c r="C869" t="s">
        <v>537</v>
      </c>
      <c r="D869" s="324" t="s">
        <v>28</v>
      </c>
      <c r="E869" t="s">
        <v>857</v>
      </c>
      <c r="F869" t="s">
        <v>858</v>
      </c>
      <c r="G869" s="324">
        <v>51706</v>
      </c>
      <c r="H869" s="542">
        <v>1967</v>
      </c>
      <c r="I869" s="542">
        <v>2000</v>
      </c>
      <c r="J869" t="s">
        <v>572</v>
      </c>
      <c r="K869" t="s">
        <v>572</v>
      </c>
      <c r="L869" s="324">
        <v>100</v>
      </c>
      <c r="M869" s="324">
        <v>100</v>
      </c>
    </row>
    <row r="870" spans="1:13" x14ac:dyDescent="0.2">
      <c r="A870" t="s">
        <v>7323</v>
      </c>
      <c r="B870" t="str">
        <f t="shared" si="13"/>
        <v>GIT_Van Leer (EE)</v>
      </c>
      <c r="C870" t="s">
        <v>537</v>
      </c>
      <c r="D870" s="324" t="s">
        <v>28</v>
      </c>
      <c r="E870" t="s">
        <v>743</v>
      </c>
      <c r="F870" t="s">
        <v>744</v>
      </c>
      <c r="G870" s="324">
        <v>165607</v>
      </c>
      <c r="H870" s="542">
        <v>1961</v>
      </c>
      <c r="J870" t="s">
        <v>572</v>
      </c>
      <c r="K870" t="s">
        <v>1725</v>
      </c>
      <c r="L870" s="324">
        <v>100</v>
      </c>
      <c r="M870" s="324">
        <v>100</v>
      </c>
    </row>
    <row r="871" spans="1:13" x14ac:dyDescent="0.2">
      <c r="A871" t="s">
        <v>7435</v>
      </c>
      <c r="B871" t="str">
        <f t="shared" si="13"/>
        <v>GIT_Bunger-Henry</v>
      </c>
      <c r="C871" t="s">
        <v>537</v>
      </c>
      <c r="D871" s="324" t="s">
        <v>28</v>
      </c>
      <c r="E871" t="s">
        <v>967</v>
      </c>
      <c r="F871" t="s">
        <v>968</v>
      </c>
      <c r="G871" s="324">
        <v>151265</v>
      </c>
      <c r="H871" s="542">
        <v>1964</v>
      </c>
      <c r="J871" t="s">
        <v>572</v>
      </c>
      <c r="K871" t="s">
        <v>584</v>
      </c>
      <c r="L871" s="324">
        <v>100</v>
      </c>
      <c r="M871" s="324">
        <v>100</v>
      </c>
    </row>
    <row r="872" spans="1:13" x14ac:dyDescent="0.2">
      <c r="A872" t="s">
        <v>7339</v>
      </c>
      <c r="B872" t="str">
        <f t="shared" si="13"/>
        <v>GIT_Field Res Hall</v>
      </c>
      <c r="C872" t="s">
        <v>537</v>
      </c>
      <c r="D872" s="324" t="s">
        <v>28</v>
      </c>
      <c r="E872" t="s">
        <v>775</v>
      </c>
      <c r="F872" t="s">
        <v>776</v>
      </c>
      <c r="G872" s="324">
        <v>26341</v>
      </c>
      <c r="H872" s="542">
        <v>1961</v>
      </c>
      <c r="I872" s="542">
        <v>1995</v>
      </c>
      <c r="J872" t="s">
        <v>572</v>
      </c>
      <c r="K872" t="s">
        <v>572</v>
      </c>
      <c r="L872" s="324">
        <v>1</v>
      </c>
      <c r="M872" s="324">
        <v>1</v>
      </c>
    </row>
    <row r="873" spans="1:13" x14ac:dyDescent="0.2">
      <c r="A873" t="s">
        <v>7324</v>
      </c>
      <c r="B873" t="str">
        <f t="shared" si="13"/>
        <v>GIT_Matheson Res Hal</v>
      </c>
      <c r="C873" t="s">
        <v>537</v>
      </c>
      <c r="D873" s="324" t="s">
        <v>28</v>
      </c>
      <c r="E873" t="s">
        <v>745</v>
      </c>
      <c r="F873" t="s">
        <v>746</v>
      </c>
      <c r="G873" s="324">
        <v>33995</v>
      </c>
      <c r="H873" s="542">
        <v>1961</v>
      </c>
      <c r="I873" s="542">
        <v>1993</v>
      </c>
      <c r="J873" t="s">
        <v>572</v>
      </c>
      <c r="K873" t="s">
        <v>572</v>
      </c>
      <c r="L873" s="324">
        <v>1</v>
      </c>
      <c r="M873" s="324">
        <v>1</v>
      </c>
    </row>
    <row r="874" spans="1:13" x14ac:dyDescent="0.2">
      <c r="A874" t="s">
        <v>7403</v>
      </c>
      <c r="B874" t="str">
        <f t="shared" si="13"/>
        <v>GIT_Perry Res Hall</v>
      </c>
      <c r="C874" t="s">
        <v>537</v>
      </c>
      <c r="D874" s="324" t="s">
        <v>28</v>
      </c>
      <c r="E874" t="s">
        <v>903</v>
      </c>
      <c r="F874" t="s">
        <v>904</v>
      </c>
      <c r="G874" s="324">
        <v>20371</v>
      </c>
      <c r="H874" s="542">
        <v>1961</v>
      </c>
      <c r="I874" s="542">
        <v>1993</v>
      </c>
      <c r="J874" t="s">
        <v>572</v>
      </c>
      <c r="K874" t="s">
        <v>572</v>
      </c>
      <c r="L874" s="324">
        <v>1</v>
      </c>
      <c r="M874" s="324">
        <v>1</v>
      </c>
    </row>
    <row r="875" spans="1:13" x14ac:dyDescent="0.2">
      <c r="A875" t="s">
        <v>7304</v>
      </c>
      <c r="B875" t="str">
        <f t="shared" si="13"/>
        <v>GIT_Hanson Res Hall</v>
      </c>
      <c r="C875" t="s">
        <v>537</v>
      </c>
      <c r="D875" s="324" t="s">
        <v>28</v>
      </c>
      <c r="E875" t="s">
        <v>705</v>
      </c>
      <c r="F875" t="s">
        <v>706</v>
      </c>
      <c r="G875" s="324">
        <v>23775</v>
      </c>
      <c r="H875" s="542">
        <v>1961</v>
      </c>
      <c r="I875" s="542">
        <v>1991</v>
      </c>
      <c r="J875" t="s">
        <v>572</v>
      </c>
      <c r="K875" t="s">
        <v>572</v>
      </c>
      <c r="L875" s="324">
        <v>1</v>
      </c>
      <c r="M875" s="324">
        <v>1</v>
      </c>
    </row>
    <row r="876" spans="1:13" x14ac:dyDescent="0.2">
      <c r="A876" t="s">
        <v>7297</v>
      </c>
      <c r="B876" t="str">
        <f t="shared" si="13"/>
        <v>GIT_Hopkins Res Hall</v>
      </c>
      <c r="C876" t="s">
        <v>537</v>
      </c>
      <c r="D876" s="324" t="s">
        <v>28</v>
      </c>
      <c r="E876" t="s">
        <v>691</v>
      </c>
      <c r="F876" t="s">
        <v>692</v>
      </c>
      <c r="G876" s="324">
        <v>24403</v>
      </c>
      <c r="H876" s="542">
        <v>1961</v>
      </c>
      <c r="I876" s="542">
        <v>1995</v>
      </c>
      <c r="J876" t="s">
        <v>572</v>
      </c>
      <c r="K876" t="s">
        <v>572</v>
      </c>
      <c r="L876" s="324">
        <v>1</v>
      </c>
      <c r="M876" s="324">
        <v>1</v>
      </c>
    </row>
    <row r="877" spans="1:13" x14ac:dyDescent="0.2">
      <c r="A877" t="s">
        <v>7351</v>
      </c>
      <c r="B877" t="str">
        <f t="shared" si="13"/>
        <v>GIT_MiRC</v>
      </c>
      <c r="C877" t="s">
        <v>537</v>
      </c>
      <c r="D877" s="324" t="s">
        <v>28</v>
      </c>
      <c r="E877" t="s">
        <v>799</v>
      </c>
      <c r="F877" t="s">
        <v>800</v>
      </c>
      <c r="G877" s="324">
        <v>98420</v>
      </c>
      <c r="H877" s="542">
        <v>1988</v>
      </c>
      <c r="J877" t="s">
        <v>572</v>
      </c>
      <c r="K877" t="s">
        <v>572</v>
      </c>
      <c r="L877" s="324">
        <v>100</v>
      </c>
      <c r="M877" s="324">
        <v>100</v>
      </c>
    </row>
    <row r="878" spans="1:13" x14ac:dyDescent="0.2">
      <c r="A878" t="s">
        <v>7486</v>
      </c>
      <c r="B878" t="str">
        <f t="shared" si="13"/>
        <v>GIT_Weber Clrm SST3</v>
      </c>
      <c r="C878" t="s">
        <v>537</v>
      </c>
      <c r="D878" s="324" t="s">
        <v>28</v>
      </c>
      <c r="E878" t="s">
        <v>1069</v>
      </c>
      <c r="F878" t="s">
        <v>1070</v>
      </c>
      <c r="G878" s="324">
        <v>34411</v>
      </c>
      <c r="H878" s="542">
        <v>1967</v>
      </c>
      <c r="J878" t="s">
        <v>572</v>
      </c>
      <c r="K878" t="s">
        <v>584</v>
      </c>
      <c r="L878" s="324">
        <v>100</v>
      </c>
      <c r="M878" s="324">
        <v>100</v>
      </c>
    </row>
    <row r="879" spans="1:13" x14ac:dyDescent="0.2">
      <c r="A879" t="s">
        <v>7305</v>
      </c>
      <c r="B879" t="str">
        <f t="shared" si="13"/>
        <v>GIT_Baker</v>
      </c>
      <c r="C879" t="s">
        <v>537</v>
      </c>
      <c r="D879" s="324" t="s">
        <v>28</v>
      </c>
      <c r="E879" t="s">
        <v>707</v>
      </c>
      <c r="F879" t="s">
        <v>708</v>
      </c>
      <c r="G879" s="324">
        <v>103074</v>
      </c>
      <c r="H879" s="542">
        <v>1969</v>
      </c>
      <c r="J879" t="s">
        <v>572</v>
      </c>
      <c r="K879" t="s">
        <v>584</v>
      </c>
      <c r="L879" s="324">
        <v>0</v>
      </c>
      <c r="M879" s="324">
        <v>0</v>
      </c>
    </row>
    <row r="880" spans="1:13" x14ac:dyDescent="0.2">
      <c r="A880" t="s">
        <v>7356</v>
      </c>
      <c r="B880" t="str">
        <f t="shared" si="13"/>
        <v>GIT_Crosland Tower</v>
      </c>
      <c r="C880" t="s">
        <v>537</v>
      </c>
      <c r="D880" s="324" t="s">
        <v>28</v>
      </c>
      <c r="E880" t="s">
        <v>809</v>
      </c>
      <c r="F880" t="s">
        <v>810</v>
      </c>
      <c r="G880" s="324">
        <v>126823</v>
      </c>
      <c r="H880" s="542">
        <v>1968</v>
      </c>
      <c r="I880" s="542">
        <v>2018</v>
      </c>
      <c r="J880" t="s">
        <v>572</v>
      </c>
      <c r="K880" t="s">
        <v>572</v>
      </c>
      <c r="L880" s="324">
        <v>100</v>
      </c>
      <c r="M880" s="324">
        <v>100</v>
      </c>
    </row>
    <row r="881" spans="1:13" x14ac:dyDescent="0.2">
      <c r="A881" t="s">
        <v>7396</v>
      </c>
      <c r="B881" t="str">
        <f t="shared" si="13"/>
        <v>GIT_Knight SST2</v>
      </c>
      <c r="C881" t="s">
        <v>537</v>
      </c>
      <c r="D881" s="324" t="s">
        <v>28</v>
      </c>
      <c r="E881" t="s">
        <v>889</v>
      </c>
      <c r="F881" t="s">
        <v>890</v>
      </c>
      <c r="G881" s="324">
        <v>55402</v>
      </c>
      <c r="H881" s="542">
        <v>1968</v>
      </c>
      <c r="J881" t="s">
        <v>572</v>
      </c>
      <c r="K881" t="s">
        <v>1725</v>
      </c>
      <c r="L881" s="324">
        <v>100</v>
      </c>
      <c r="M881" s="324">
        <v>100</v>
      </c>
    </row>
    <row r="882" spans="1:13" x14ac:dyDescent="0.2">
      <c r="A882" t="s">
        <v>7273</v>
      </c>
      <c r="B882" t="str">
        <f t="shared" si="13"/>
        <v>GIT_Boggs</v>
      </c>
      <c r="C882" t="s">
        <v>537</v>
      </c>
      <c r="D882" s="324" t="s">
        <v>28</v>
      </c>
      <c r="E882" t="s">
        <v>643</v>
      </c>
      <c r="F882" t="s">
        <v>644</v>
      </c>
      <c r="G882" s="324">
        <v>154397</v>
      </c>
      <c r="H882" s="542">
        <v>1970</v>
      </c>
      <c r="I882" s="542">
        <v>2015</v>
      </c>
      <c r="J882" t="s">
        <v>572</v>
      </c>
      <c r="K882" t="s">
        <v>572</v>
      </c>
      <c r="L882" s="324">
        <v>100</v>
      </c>
      <c r="M882" s="324">
        <v>100</v>
      </c>
    </row>
    <row r="883" spans="1:13" x14ac:dyDescent="0.2">
      <c r="A883" t="s">
        <v>7357</v>
      </c>
      <c r="B883" t="str">
        <f t="shared" si="13"/>
        <v>GIT_Wenn Student Ctr</v>
      </c>
      <c r="C883" t="s">
        <v>537</v>
      </c>
      <c r="D883" s="324" t="s">
        <v>28</v>
      </c>
      <c r="E883" t="s">
        <v>811</v>
      </c>
      <c r="F883" t="s">
        <v>812</v>
      </c>
      <c r="G883" s="324">
        <v>102277</v>
      </c>
      <c r="H883" s="542">
        <v>1969</v>
      </c>
      <c r="J883" t="s">
        <v>572</v>
      </c>
      <c r="K883" t="s">
        <v>1725</v>
      </c>
      <c r="L883" s="324">
        <v>68</v>
      </c>
      <c r="M883" s="324">
        <v>68</v>
      </c>
    </row>
    <row r="884" spans="1:13" x14ac:dyDescent="0.2">
      <c r="A884" t="s">
        <v>7487</v>
      </c>
      <c r="B884" t="str">
        <f t="shared" si="13"/>
        <v>GIT_Commander</v>
      </c>
      <c r="C884" t="s">
        <v>537</v>
      </c>
      <c r="D884" s="324" t="s">
        <v>28</v>
      </c>
      <c r="E884" t="s">
        <v>1071</v>
      </c>
      <c r="F884" t="s">
        <v>1072</v>
      </c>
      <c r="G884" s="324">
        <v>7198</v>
      </c>
      <c r="H884" s="542">
        <v>1969</v>
      </c>
      <c r="I884" s="542">
        <v>1998</v>
      </c>
      <c r="J884" t="s">
        <v>572</v>
      </c>
      <c r="K884" t="s">
        <v>572</v>
      </c>
      <c r="L884" s="324">
        <v>0</v>
      </c>
      <c r="M884" s="324">
        <v>0</v>
      </c>
    </row>
    <row r="885" spans="1:13" x14ac:dyDescent="0.2">
      <c r="A885" t="s">
        <v>7404</v>
      </c>
      <c r="B885" t="str">
        <f t="shared" si="13"/>
        <v>GIT_Fulmer Res Hall</v>
      </c>
      <c r="C885" t="s">
        <v>537</v>
      </c>
      <c r="D885" s="324" t="s">
        <v>28</v>
      </c>
      <c r="E885" t="s">
        <v>905</v>
      </c>
      <c r="F885" t="s">
        <v>906</v>
      </c>
      <c r="G885" s="324">
        <v>16342</v>
      </c>
      <c r="H885" s="542">
        <v>1969</v>
      </c>
      <c r="I885" s="542">
        <v>2000</v>
      </c>
      <c r="J885" t="s">
        <v>572</v>
      </c>
      <c r="K885" t="s">
        <v>572</v>
      </c>
      <c r="L885" s="324">
        <v>1</v>
      </c>
      <c r="M885" s="324">
        <v>1</v>
      </c>
    </row>
    <row r="886" spans="1:13" x14ac:dyDescent="0.2">
      <c r="A886" t="s">
        <v>7390</v>
      </c>
      <c r="B886" t="str">
        <f t="shared" si="13"/>
        <v>GIT_Hefner Res Hall</v>
      </c>
      <c r="C886" t="s">
        <v>537</v>
      </c>
      <c r="D886" s="324" t="s">
        <v>28</v>
      </c>
      <c r="E886" t="s">
        <v>877</v>
      </c>
      <c r="F886" t="s">
        <v>878</v>
      </c>
      <c r="G886" s="324">
        <v>24130</v>
      </c>
      <c r="H886" s="542">
        <v>1969</v>
      </c>
      <c r="I886" s="542">
        <v>2007</v>
      </c>
      <c r="J886" t="s">
        <v>572</v>
      </c>
      <c r="K886" t="s">
        <v>572</v>
      </c>
      <c r="L886" s="324">
        <v>1</v>
      </c>
      <c r="M886" s="324">
        <v>1</v>
      </c>
    </row>
    <row r="887" spans="1:13" x14ac:dyDescent="0.2">
      <c r="A887" t="s">
        <v>7391</v>
      </c>
      <c r="B887" t="str">
        <f t="shared" si="13"/>
        <v>GIT_Armstrong Res Ha</v>
      </c>
      <c r="C887" t="s">
        <v>537</v>
      </c>
      <c r="D887" s="324" t="s">
        <v>28</v>
      </c>
      <c r="E887" t="s">
        <v>879</v>
      </c>
      <c r="F887" t="s">
        <v>880</v>
      </c>
      <c r="G887" s="324">
        <v>22460</v>
      </c>
      <c r="H887" s="542">
        <v>1969</v>
      </c>
      <c r="I887" s="542">
        <v>2007</v>
      </c>
      <c r="J887" t="s">
        <v>572</v>
      </c>
      <c r="K887" t="s">
        <v>572</v>
      </c>
      <c r="L887" s="324">
        <v>1</v>
      </c>
      <c r="M887" s="324">
        <v>1</v>
      </c>
    </row>
    <row r="888" spans="1:13" x14ac:dyDescent="0.2">
      <c r="A888" t="s">
        <v>7475</v>
      </c>
      <c r="B888" t="str">
        <f t="shared" si="13"/>
        <v>GIT_Caldwell Res Hal</v>
      </c>
      <c r="C888" t="s">
        <v>537</v>
      </c>
      <c r="D888" s="324" t="s">
        <v>28</v>
      </c>
      <c r="E888" t="s">
        <v>1047</v>
      </c>
      <c r="F888" t="s">
        <v>1048</v>
      </c>
      <c r="G888" s="324">
        <v>28974</v>
      </c>
      <c r="H888" s="542">
        <v>1969</v>
      </c>
      <c r="I888" s="542">
        <v>2002</v>
      </c>
      <c r="J888" t="s">
        <v>572</v>
      </c>
      <c r="K888" t="s">
        <v>572</v>
      </c>
      <c r="L888" s="324">
        <v>1</v>
      </c>
      <c r="M888" s="324">
        <v>1</v>
      </c>
    </row>
    <row r="889" spans="1:13" x14ac:dyDescent="0.2">
      <c r="A889" t="s">
        <v>7345</v>
      </c>
      <c r="B889" t="str">
        <f t="shared" si="13"/>
        <v>GIT_Folk Res Hal</v>
      </c>
      <c r="C889" t="s">
        <v>537</v>
      </c>
      <c r="D889" s="324" t="s">
        <v>28</v>
      </c>
      <c r="E889" t="s">
        <v>787</v>
      </c>
      <c r="F889" t="s">
        <v>788</v>
      </c>
      <c r="G889" s="324">
        <v>28974</v>
      </c>
      <c r="H889" s="542">
        <v>1969</v>
      </c>
      <c r="I889" s="542">
        <v>1998</v>
      </c>
      <c r="J889" t="s">
        <v>572</v>
      </c>
      <c r="K889" t="s">
        <v>572</v>
      </c>
      <c r="L889" s="324">
        <v>1</v>
      </c>
      <c r="M889" s="324">
        <v>1</v>
      </c>
    </row>
    <row r="890" spans="1:13" x14ac:dyDescent="0.2">
      <c r="A890" t="s">
        <v>7442</v>
      </c>
      <c r="B890" t="str">
        <f t="shared" si="13"/>
        <v>GIT_Mason (CE)</v>
      </c>
      <c r="C890" t="s">
        <v>537</v>
      </c>
      <c r="D890" s="324" t="s">
        <v>28</v>
      </c>
      <c r="E890" t="s">
        <v>981</v>
      </c>
      <c r="F890" t="s">
        <v>982</v>
      </c>
      <c r="G890" s="324">
        <v>96919</v>
      </c>
      <c r="H890" s="542">
        <v>1969</v>
      </c>
      <c r="I890" s="542">
        <v>2013</v>
      </c>
      <c r="J890" t="s">
        <v>572</v>
      </c>
      <c r="K890" t="s">
        <v>572</v>
      </c>
      <c r="L890" s="324">
        <v>100</v>
      </c>
      <c r="M890" s="324">
        <v>100</v>
      </c>
    </row>
    <row r="891" spans="1:13" x14ac:dyDescent="0.2">
      <c r="A891" t="s">
        <v>7417</v>
      </c>
      <c r="B891" t="str">
        <f t="shared" si="13"/>
        <v>GIT_Couch</v>
      </c>
      <c r="C891" t="s">
        <v>537</v>
      </c>
      <c r="D891" s="324" t="s">
        <v>28</v>
      </c>
      <c r="E891" t="s">
        <v>931</v>
      </c>
      <c r="F891" t="s">
        <v>932</v>
      </c>
      <c r="G891" s="324">
        <v>31479</v>
      </c>
      <c r="H891" s="542">
        <v>1935</v>
      </c>
      <c r="J891" t="s">
        <v>572</v>
      </c>
      <c r="K891" t="s">
        <v>579</v>
      </c>
      <c r="L891" s="324">
        <v>100</v>
      </c>
      <c r="M891" s="324">
        <v>100</v>
      </c>
    </row>
    <row r="892" spans="1:13" x14ac:dyDescent="0.2">
      <c r="A892" t="s">
        <v>7412</v>
      </c>
      <c r="B892" t="str">
        <f t="shared" si="13"/>
        <v>GIT_Woodruff Res Hal</v>
      </c>
      <c r="C892" t="s">
        <v>537</v>
      </c>
      <c r="D892" s="324" t="s">
        <v>28</v>
      </c>
      <c r="E892" t="s">
        <v>921</v>
      </c>
      <c r="F892" t="s">
        <v>922</v>
      </c>
      <c r="G892" s="324">
        <v>142209</v>
      </c>
      <c r="H892" s="542">
        <v>1984</v>
      </c>
      <c r="I892" s="542">
        <v>2000</v>
      </c>
      <c r="J892" t="s">
        <v>572</v>
      </c>
      <c r="K892" t="s">
        <v>572</v>
      </c>
      <c r="L892" s="324">
        <v>15</v>
      </c>
      <c r="M892" s="324">
        <v>15</v>
      </c>
    </row>
    <row r="893" spans="1:13" x14ac:dyDescent="0.2">
      <c r="A893" t="s">
        <v>7311</v>
      </c>
      <c r="B893" t="str">
        <f t="shared" si="13"/>
        <v>GIT_Freeman Res Hall</v>
      </c>
      <c r="C893" t="s">
        <v>537</v>
      </c>
      <c r="D893" s="324" t="s">
        <v>28</v>
      </c>
      <c r="E893" t="s">
        <v>719</v>
      </c>
      <c r="F893" t="s">
        <v>720</v>
      </c>
      <c r="G893" s="324">
        <v>27060</v>
      </c>
      <c r="H893" s="542">
        <v>1972</v>
      </c>
      <c r="I893" s="542">
        <v>2011</v>
      </c>
      <c r="J893" t="s">
        <v>572</v>
      </c>
      <c r="K893" t="s">
        <v>572</v>
      </c>
      <c r="L893" s="324">
        <v>1</v>
      </c>
      <c r="M893" s="324">
        <v>1</v>
      </c>
    </row>
    <row r="894" spans="1:13" x14ac:dyDescent="0.2">
      <c r="A894" t="s">
        <v>7325</v>
      </c>
      <c r="B894" t="str">
        <f t="shared" si="13"/>
        <v>GIT_Montag Res Hall</v>
      </c>
      <c r="C894" t="s">
        <v>537</v>
      </c>
      <c r="D894" s="324" t="s">
        <v>28</v>
      </c>
      <c r="E894" t="s">
        <v>747</v>
      </c>
      <c r="F894" t="s">
        <v>748</v>
      </c>
      <c r="G894" s="324">
        <v>23926</v>
      </c>
      <c r="H894" s="542">
        <v>1972</v>
      </c>
      <c r="I894" s="542">
        <v>2011</v>
      </c>
      <c r="J894" t="s">
        <v>572</v>
      </c>
      <c r="K894" t="s">
        <v>572</v>
      </c>
      <c r="L894" s="324">
        <v>1</v>
      </c>
      <c r="M894" s="324">
        <v>1</v>
      </c>
    </row>
    <row r="895" spans="1:13" x14ac:dyDescent="0.2">
      <c r="A895" t="s">
        <v>7407</v>
      </c>
      <c r="B895" t="str">
        <f t="shared" si="13"/>
        <v>GIT_Fitten Res Hall</v>
      </c>
      <c r="C895" t="s">
        <v>537</v>
      </c>
      <c r="D895" s="324" t="s">
        <v>28</v>
      </c>
      <c r="E895" t="s">
        <v>911</v>
      </c>
      <c r="F895" t="s">
        <v>912</v>
      </c>
      <c r="G895" s="324">
        <v>31599</v>
      </c>
      <c r="H895" s="542">
        <v>1972</v>
      </c>
      <c r="I895" s="542">
        <v>2011</v>
      </c>
      <c r="J895" t="s">
        <v>572</v>
      </c>
      <c r="K895" t="s">
        <v>572</v>
      </c>
      <c r="L895" s="324">
        <v>1</v>
      </c>
      <c r="M895" s="324">
        <v>1</v>
      </c>
    </row>
    <row r="896" spans="1:13" x14ac:dyDescent="0.2">
      <c r="A896" t="s">
        <v>7326</v>
      </c>
      <c r="B896" t="str">
        <f t="shared" si="13"/>
        <v>GIT_Student Services</v>
      </c>
      <c r="C896" t="s">
        <v>537</v>
      </c>
      <c r="D896" s="324" t="s">
        <v>28</v>
      </c>
      <c r="E896" t="s">
        <v>749</v>
      </c>
      <c r="F896" t="s">
        <v>750</v>
      </c>
      <c r="G896" s="324">
        <v>42598</v>
      </c>
      <c r="H896" s="542">
        <v>1990</v>
      </c>
      <c r="J896" t="s">
        <v>572</v>
      </c>
      <c r="K896" t="s">
        <v>572</v>
      </c>
      <c r="L896" s="324">
        <v>85</v>
      </c>
      <c r="M896" s="324">
        <v>85</v>
      </c>
    </row>
    <row r="897" spans="1:13" x14ac:dyDescent="0.2">
      <c r="A897" t="s">
        <v>7408</v>
      </c>
      <c r="B897" t="str">
        <f t="shared" si="13"/>
        <v>GIT_Ferst Theater</v>
      </c>
      <c r="C897" t="s">
        <v>537</v>
      </c>
      <c r="D897" s="324" t="s">
        <v>28</v>
      </c>
      <c r="E897" t="s">
        <v>913</v>
      </c>
      <c r="F897" t="s">
        <v>914</v>
      </c>
      <c r="G897" s="324">
        <v>40490</v>
      </c>
      <c r="H897" s="542">
        <v>1992</v>
      </c>
      <c r="J897" t="s">
        <v>572</v>
      </c>
      <c r="K897" t="s">
        <v>572</v>
      </c>
      <c r="L897" s="324">
        <v>50</v>
      </c>
      <c r="M897" s="324">
        <v>50</v>
      </c>
    </row>
    <row r="898" spans="1:13" x14ac:dyDescent="0.2">
      <c r="A898" t="s">
        <v>7358</v>
      </c>
      <c r="B898" t="str">
        <f t="shared" ref="B898:B961" si="14">CONCATENATE(D898,"_",F898)</f>
        <v>GIT_SREB</v>
      </c>
      <c r="C898" t="s">
        <v>537</v>
      </c>
      <c r="D898" s="324" t="s">
        <v>28</v>
      </c>
      <c r="E898" t="s">
        <v>813</v>
      </c>
      <c r="F898" t="s">
        <v>814</v>
      </c>
      <c r="G898" s="324">
        <v>22902</v>
      </c>
      <c r="H898" s="542">
        <v>1986</v>
      </c>
      <c r="J898" t="s">
        <v>572</v>
      </c>
      <c r="K898" t="s">
        <v>572</v>
      </c>
      <c r="L898" s="324">
        <v>0</v>
      </c>
      <c r="M898" s="324">
        <v>0</v>
      </c>
    </row>
    <row r="899" spans="1:13" x14ac:dyDescent="0.2">
      <c r="A899" t="s">
        <v>7284</v>
      </c>
      <c r="B899" t="str">
        <f t="shared" si="14"/>
        <v>GIT_Callaway MaRC</v>
      </c>
      <c r="C899" t="s">
        <v>537</v>
      </c>
      <c r="D899" s="324" t="s">
        <v>28</v>
      </c>
      <c r="E899" t="s">
        <v>665</v>
      </c>
      <c r="F899" t="s">
        <v>666</v>
      </c>
      <c r="G899" s="324">
        <v>119813</v>
      </c>
      <c r="H899" s="542">
        <v>1990</v>
      </c>
      <c r="J899" t="s">
        <v>572</v>
      </c>
      <c r="K899" t="s">
        <v>572</v>
      </c>
      <c r="L899" s="324">
        <v>100</v>
      </c>
      <c r="M899" s="324">
        <v>100</v>
      </c>
    </row>
    <row r="900" spans="1:13" x14ac:dyDescent="0.2">
      <c r="A900" t="s">
        <v>7436</v>
      </c>
      <c r="B900" t="str">
        <f t="shared" si="14"/>
        <v>GIT_Paper Tricentenn</v>
      </c>
      <c r="C900" t="s">
        <v>537</v>
      </c>
      <c r="D900" s="324" t="s">
        <v>28</v>
      </c>
      <c r="E900" t="s">
        <v>969</v>
      </c>
      <c r="F900" t="s">
        <v>970</v>
      </c>
      <c r="G900" s="324">
        <v>162923</v>
      </c>
      <c r="H900" s="542">
        <v>1992</v>
      </c>
      <c r="J900" t="s">
        <v>572</v>
      </c>
      <c r="K900" t="s">
        <v>572</v>
      </c>
      <c r="L900" s="324">
        <v>100</v>
      </c>
      <c r="M900" s="324">
        <v>100</v>
      </c>
    </row>
    <row r="901" spans="1:13" x14ac:dyDescent="0.2">
      <c r="A901" t="s">
        <v>7397</v>
      </c>
      <c r="B901" t="str">
        <f t="shared" si="14"/>
        <v>GIT_Eighth St Apts</v>
      </c>
      <c r="C901" t="s">
        <v>537</v>
      </c>
      <c r="D901" s="324" t="s">
        <v>28</v>
      </c>
      <c r="E901" t="s">
        <v>891</v>
      </c>
      <c r="F901" t="s">
        <v>892</v>
      </c>
      <c r="G901" s="324">
        <v>289933</v>
      </c>
      <c r="H901" s="542">
        <v>1995</v>
      </c>
      <c r="J901" t="s">
        <v>572</v>
      </c>
      <c r="K901" t="s">
        <v>572</v>
      </c>
      <c r="L901" s="324">
        <v>1</v>
      </c>
      <c r="M901" s="324">
        <v>1</v>
      </c>
    </row>
    <row r="902" spans="1:13" x14ac:dyDescent="0.2">
      <c r="A902" t="s">
        <v>7261</v>
      </c>
      <c r="B902" t="str">
        <f t="shared" si="14"/>
        <v>GIT_Crecine Res Hall</v>
      </c>
      <c r="C902" t="s">
        <v>537</v>
      </c>
      <c r="D902" s="324" t="s">
        <v>28</v>
      </c>
      <c r="E902" t="s">
        <v>618</v>
      </c>
      <c r="F902" t="s">
        <v>619</v>
      </c>
      <c r="G902" s="324">
        <v>132885</v>
      </c>
      <c r="H902" s="542">
        <v>1995</v>
      </c>
      <c r="J902" t="s">
        <v>572</v>
      </c>
      <c r="K902" t="s">
        <v>572</v>
      </c>
      <c r="L902" s="324">
        <v>1</v>
      </c>
      <c r="M902" s="324">
        <v>1</v>
      </c>
    </row>
    <row r="903" spans="1:13" x14ac:dyDescent="0.2">
      <c r="A903" t="s">
        <v>7288</v>
      </c>
      <c r="B903" t="str">
        <f t="shared" si="14"/>
        <v>GIT_Center St Apts</v>
      </c>
      <c r="C903" t="s">
        <v>537</v>
      </c>
      <c r="D903" s="324" t="s">
        <v>28</v>
      </c>
      <c r="E903" t="s">
        <v>673</v>
      </c>
      <c r="F903" t="s">
        <v>674</v>
      </c>
      <c r="G903" s="324">
        <v>152789</v>
      </c>
      <c r="H903" s="542">
        <v>1995</v>
      </c>
      <c r="I903" s="542">
        <v>1999</v>
      </c>
      <c r="J903" t="s">
        <v>572</v>
      </c>
      <c r="K903" t="s">
        <v>572</v>
      </c>
      <c r="L903" s="324">
        <v>1</v>
      </c>
      <c r="M903" s="324">
        <v>1</v>
      </c>
    </row>
    <row r="904" spans="1:13" x14ac:dyDescent="0.2">
      <c r="A904" t="s">
        <v>7426</v>
      </c>
      <c r="B904" t="str">
        <f t="shared" si="14"/>
        <v>GIT_10th St Chiller</v>
      </c>
      <c r="C904" t="s">
        <v>537</v>
      </c>
      <c r="D904" s="324" t="s">
        <v>28</v>
      </c>
      <c r="E904" t="s">
        <v>949</v>
      </c>
      <c r="F904" t="s">
        <v>950</v>
      </c>
      <c r="G904" s="324">
        <v>8756</v>
      </c>
      <c r="H904" s="542">
        <v>1995</v>
      </c>
      <c r="J904" t="s">
        <v>572</v>
      </c>
      <c r="K904" t="s">
        <v>572</v>
      </c>
      <c r="L904" s="324">
        <v>100</v>
      </c>
      <c r="M904" s="324">
        <v>100</v>
      </c>
    </row>
    <row r="905" spans="1:13" x14ac:dyDescent="0.2">
      <c r="A905" t="s">
        <v>7338</v>
      </c>
      <c r="B905" t="str">
        <f t="shared" si="14"/>
        <v>GIT_Fourth St Houses</v>
      </c>
      <c r="C905" t="s">
        <v>537</v>
      </c>
      <c r="D905" s="324" t="s">
        <v>28</v>
      </c>
      <c r="E905" t="s">
        <v>773</v>
      </c>
      <c r="F905" t="s">
        <v>774</v>
      </c>
      <c r="G905" s="324">
        <v>30843</v>
      </c>
      <c r="H905" s="542">
        <v>1995</v>
      </c>
      <c r="J905" t="s">
        <v>572</v>
      </c>
      <c r="K905" t="s">
        <v>572</v>
      </c>
      <c r="L905" s="324">
        <v>1</v>
      </c>
      <c r="M905" s="324">
        <v>1</v>
      </c>
    </row>
    <row r="906" spans="1:13" x14ac:dyDescent="0.2">
      <c r="A906" t="s">
        <v>7464</v>
      </c>
      <c r="B906" t="str">
        <f t="shared" si="14"/>
        <v>GIT_MRDC</v>
      </c>
      <c r="C906" t="s">
        <v>537</v>
      </c>
      <c r="D906" s="324" t="s">
        <v>28</v>
      </c>
      <c r="E906" t="s">
        <v>1025</v>
      </c>
      <c r="F906" t="s">
        <v>1026</v>
      </c>
      <c r="G906" s="324">
        <v>121973</v>
      </c>
      <c r="H906" s="542">
        <v>1995</v>
      </c>
      <c r="J906" t="s">
        <v>572</v>
      </c>
      <c r="K906" t="s">
        <v>572</v>
      </c>
      <c r="L906" s="324">
        <v>100</v>
      </c>
      <c r="M906" s="324">
        <v>100</v>
      </c>
    </row>
    <row r="907" spans="1:13" x14ac:dyDescent="0.2">
      <c r="A907" t="s">
        <v>7451</v>
      </c>
      <c r="B907" t="str">
        <f t="shared" si="14"/>
        <v>GIT_Tech Way</v>
      </c>
      <c r="C907" t="s">
        <v>537</v>
      </c>
      <c r="D907" s="324" t="s">
        <v>28</v>
      </c>
      <c r="E907" t="s">
        <v>999</v>
      </c>
      <c r="F907" t="s">
        <v>1000</v>
      </c>
      <c r="G907" s="324">
        <v>30274</v>
      </c>
      <c r="H907" s="542">
        <v>1970</v>
      </c>
      <c r="J907" t="s">
        <v>572</v>
      </c>
      <c r="K907" t="s">
        <v>572</v>
      </c>
      <c r="L907" s="324">
        <v>100</v>
      </c>
      <c r="M907" s="324">
        <v>100</v>
      </c>
    </row>
    <row r="908" spans="1:13" x14ac:dyDescent="0.2">
      <c r="A908" t="s">
        <v>7430</v>
      </c>
      <c r="B908" t="str">
        <f t="shared" si="14"/>
        <v>GIT_781 Marietta St.</v>
      </c>
      <c r="C908" t="s">
        <v>537</v>
      </c>
      <c r="D908" s="324" t="s">
        <v>28</v>
      </c>
      <c r="E908" t="s">
        <v>957</v>
      </c>
      <c r="F908" t="s">
        <v>958</v>
      </c>
      <c r="G908" s="324">
        <v>29160</v>
      </c>
      <c r="H908" s="542">
        <v>1986</v>
      </c>
      <c r="J908" t="s">
        <v>603</v>
      </c>
      <c r="K908" t="s">
        <v>572</v>
      </c>
      <c r="L908" s="324">
        <v>100</v>
      </c>
      <c r="M908" s="324">
        <v>100</v>
      </c>
    </row>
    <row r="909" spans="1:13" x14ac:dyDescent="0.2">
      <c r="A909" t="s">
        <v>7274</v>
      </c>
      <c r="B909" t="str">
        <f t="shared" si="14"/>
        <v>GIT_811 Marietta St.</v>
      </c>
      <c r="C909" t="s">
        <v>537</v>
      </c>
      <c r="D909" s="324" t="s">
        <v>28</v>
      </c>
      <c r="E909" t="s">
        <v>645</v>
      </c>
      <c r="F909" t="s">
        <v>646</v>
      </c>
      <c r="G909" s="324">
        <v>44856</v>
      </c>
      <c r="H909" s="542">
        <v>1984</v>
      </c>
      <c r="J909" t="s">
        <v>572</v>
      </c>
      <c r="K909" t="s">
        <v>572</v>
      </c>
      <c r="L909" s="324">
        <v>100</v>
      </c>
      <c r="M909" s="324">
        <v>100</v>
      </c>
    </row>
    <row r="910" spans="1:13" x14ac:dyDescent="0.2">
      <c r="A910" t="s">
        <v>7443</v>
      </c>
      <c r="B910" t="str">
        <f t="shared" si="14"/>
        <v>GIT_Curran St Pkg Dk</v>
      </c>
      <c r="C910" t="s">
        <v>537</v>
      </c>
      <c r="D910" s="324" t="s">
        <v>28</v>
      </c>
      <c r="E910" t="s">
        <v>983</v>
      </c>
      <c r="F910" t="s">
        <v>984</v>
      </c>
      <c r="G910" s="324">
        <v>205760</v>
      </c>
      <c r="H910" s="542">
        <v>1996</v>
      </c>
      <c r="J910" t="s">
        <v>572</v>
      </c>
      <c r="K910" t="s">
        <v>572</v>
      </c>
      <c r="L910" s="324">
        <v>0</v>
      </c>
      <c r="M910" s="324">
        <v>0</v>
      </c>
    </row>
    <row r="911" spans="1:13" x14ac:dyDescent="0.2">
      <c r="A911" t="s">
        <v>7365</v>
      </c>
      <c r="B911" t="str">
        <f t="shared" si="14"/>
        <v>GIT_Aquatic Ctr</v>
      </c>
      <c r="C911" t="s">
        <v>537</v>
      </c>
      <c r="D911" s="324" t="s">
        <v>28</v>
      </c>
      <c r="E911" t="s">
        <v>827</v>
      </c>
      <c r="F911" t="s">
        <v>828</v>
      </c>
      <c r="G911" s="324">
        <v>236191</v>
      </c>
      <c r="H911" s="542">
        <v>1995</v>
      </c>
      <c r="I911" s="542">
        <v>2002</v>
      </c>
      <c r="J911" t="s">
        <v>584</v>
      </c>
      <c r="K911" t="s">
        <v>572</v>
      </c>
      <c r="L911" s="324">
        <v>97</v>
      </c>
      <c r="M911" s="324">
        <v>97</v>
      </c>
    </row>
    <row r="912" spans="1:13" x14ac:dyDescent="0.2">
      <c r="A912" t="s">
        <v>7316</v>
      </c>
      <c r="B912" t="str">
        <f t="shared" si="14"/>
        <v>GIT_GTRI HQ</v>
      </c>
      <c r="C912" t="s">
        <v>537</v>
      </c>
      <c r="D912" s="324" t="s">
        <v>28</v>
      </c>
      <c r="E912" t="s">
        <v>729</v>
      </c>
      <c r="F912" t="s">
        <v>730</v>
      </c>
      <c r="G912" s="324">
        <v>157172</v>
      </c>
      <c r="H912" s="542">
        <v>1995</v>
      </c>
      <c r="J912" t="s">
        <v>572</v>
      </c>
      <c r="K912" t="s">
        <v>572</v>
      </c>
      <c r="L912" s="324">
        <v>5</v>
      </c>
      <c r="M912" s="324">
        <v>5</v>
      </c>
    </row>
    <row r="913" spans="1:13" x14ac:dyDescent="0.2">
      <c r="A913" t="s">
        <v>7317</v>
      </c>
      <c r="B913" t="str">
        <f t="shared" si="14"/>
        <v>GIT_Human Resources</v>
      </c>
      <c r="C913" t="s">
        <v>537</v>
      </c>
      <c r="D913" s="324" t="s">
        <v>28</v>
      </c>
      <c r="E913" t="s">
        <v>731</v>
      </c>
      <c r="F913" t="s">
        <v>732</v>
      </c>
      <c r="G913" s="324">
        <v>16261</v>
      </c>
      <c r="H913" s="542">
        <v>1984</v>
      </c>
      <c r="J913" t="s">
        <v>572</v>
      </c>
      <c r="K913" t="s">
        <v>572</v>
      </c>
      <c r="L913" s="324">
        <v>100</v>
      </c>
      <c r="M913" s="324">
        <v>100</v>
      </c>
    </row>
    <row r="914" spans="1:13" x14ac:dyDescent="0.2">
      <c r="A914" t="s">
        <v>7340</v>
      </c>
      <c r="B914" t="str">
        <f t="shared" si="14"/>
        <v>GIT_Love</v>
      </c>
      <c r="C914" t="s">
        <v>537</v>
      </c>
      <c r="D914" s="324" t="s">
        <v>28</v>
      </c>
      <c r="E914" t="s">
        <v>777</v>
      </c>
      <c r="F914" t="s">
        <v>778</v>
      </c>
      <c r="G914" s="324">
        <v>158124</v>
      </c>
      <c r="H914" s="542">
        <v>2000</v>
      </c>
      <c r="J914" t="s">
        <v>572</v>
      </c>
      <c r="K914" t="s">
        <v>572</v>
      </c>
      <c r="L914" s="324">
        <v>100</v>
      </c>
      <c r="M914" s="324">
        <v>100</v>
      </c>
    </row>
    <row r="915" spans="1:13" x14ac:dyDescent="0.2">
      <c r="A915" t="s">
        <v>7418</v>
      </c>
      <c r="B915" t="str">
        <f t="shared" si="14"/>
        <v>GIT_SEB</v>
      </c>
      <c r="C915" t="s">
        <v>537</v>
      </c>
      <c r="D915" s="324" t="s">
        <v>28</v>
      </c>
      <c r="E915" t="s">
        <v>933</v>
      </c>
      <c r="F915" t="s">
        <v>934</v>
      </c>
      <c r="G915" s="324">
        <v>33030</v>
      </c>
      <c r="H915" s="542">
        <v>1998</v>
      </c>
      <c r="J915" t="s">
        <v>572</v>
      </c>
      <c r="K915" t="s">
        <v>572</v>
      </c>
      <c r="L915" s="324">
        <v>100</v>
      </c>
      <c r="M915" s="324">
        <v>100</v>
      </c>
    </row>
    <row r="916" spans="1:13" x14ac:dyDescent="0.2">
      <c r="A916" t="s">
        <v>7488</v>
      </c>
      <c r="B916" t="str">
        <f t="shared" si="14"/>
        <v>GIT_Biotechnology</v>
      </c>
      <c r="C916" t="s">
        <v>537</v>
      </c>
      <c r="D916" s="324" t="s">
        <v>28</v>
      </c>
      <c r="E916" t="s">
        <v>1073</v>
      </c>
      <c r="F916" t="s">
        <v>1074</v>
      </c>
      <c r="G916" s="324">
        <v>155241</v>
      </c>
      <c r="H916" s="542">
        <v>1999</v>
      </c>
      <c r="J916" t="s">
        <v>1075</v>
      </c>
      <c r="K916" t="s">
        <v>572</v>
      </c>
      <c r="L916" s="324">
        <v>100</v>
      </c>
      <c r="M916" s="324">
        <v>100</v>
      </c>
    </row>
    <row r="917" spans="1:13" x14ac:dyDescent="0.2">
      <c r="A917" t="s">
        <v>7292</v>
      </c>
      <c r="B917" t="str">
        <f t="shared" si="14"/>
        <v>GIT_Ford ES&amp;T</v>
      </c>
      <c r="C917" t="s">
        <v>537</v>
      </c>
      <c r="D917" s="324" t="s">
        <v>28</v>
      </c>
      <c r="E917" t="s">
        <v>681</v>
      </c>
      <c r="F917" t="s">
        <v>682</v>
      </c>
      <c r="G917" s="324">
        <v>292144</v>
      </c>
      <c r="H917" s="542">
        <v>2002</v>
      </c>
      <c r="J917" t="s">
        <v>572</v>
      </c>
      <c r="K917" t="s">
        <v>572</v>
      </c>
      <c r="L917" s="324">
        <v>100</v>
      </c>
      <c r="M917" s="324">
        <v>100</v>
      </c>
    </row>
    <row r="918" spans="1:13" x14ac:dyDescent="0.2">
      <c r="A918" t="s">
        <v>7476</v>
      </c>
      <c r="B918" t="str">
        <f t="shared" si="14"/>
        <v>GIT_N Campus Pkg Dk</v>
      </c>
      <c r="C918" t="s">
        <v>537</v>
      </c>
      <c r="D918" s="324" t="s">
        <v>28</v>
      </c>
      <c r="E918" t="s">
        <v>1049</v>
      </c>
      <c r="F918" t="s">
        <v>1050</v>
      </c>
      <c r="G918" s="324">
        <v>271122</v>
      </c>
      <c r="H918" s="542">
        <v>1999</v>
      </c>
      <c r="J918" t="s">
        <v>572</v>
      </c>
      <c r="K918" t="s">
        <v>572</v>
      </c>
      <c r="L918" s="324">
        <v>0</v>
      </c>
      <c r="M918" s="324">
        <v>0</v>
      </c>
    </row>
    <row r="919" spans="1:13" x14ac:dyDescent="0.2">
      <c r="A919" t="s">
        <v>7472</v>
      </c>
      <c r="B919" t="str">
        <f t="shared" si="14"/>
        <v>GIT_Structures Lab</v>
      </c>
      <c r="C919" t="s">
        <v>537</v>
      </c>
      <c r="D919" s="324" t="s">
        <v>28</v>
      </c>
      <c r="E919" t="s">
        <v>1041</v>
      </c>
      <c r="F919" t="s">
        <v>1042</v>
      </c>
      <c r="G919" s="324">
        <v>31994</v>
      </c>
      <c r="H919" s="542">
        <v>1998</v>
      </c>
      <c r="J919" t="s">
        <v>572</v>
      </c>
      <c r="K919" t="s">
        <v>572</v>
      </c>
      <c r="L919" s="324">
        <v>100</v>
      </c>
      <c r="M919" s="324">
        <v>100</v>
      </c>
    </row>
    <row r="920" spans="1:13" x14ac:dyDescent="0.2">
      <c r="A920" t="s">
        <v>7312</v>
      </c>
      <c r="B920" t="str">
        <f t="shared" si="14"/>
        <v>GIT_Combust Lab</v>
      </c>
      <c r="C920" t="s">
        <v>537</v>
      </c>
      <c r="D920" s="324" t="s">
        <v>28</v>
      </c>
      <c r="E920" t="s">
        <v>721</v>
      </c>
      <c r="F920" t="s">
        <v>722</v>
      </c>
      <c r="G920" s="324">
        <v>21491</v>
      </c>
      <c r="H920" s="542">
        <v>2000</v>
      </c>
      <c r="J920" t="s">
        <v>572</v>
      </c>
      <c r="K920" t="s">
        <v>572</v>
      </c>
      <c r="L920" s="324">
        <v>100</v>
      </c>
      <c r="M920" s="324">
        <v>100</v>
      </c>
    </row>
    <row r="921" spans="1:13" x14ac:dyDescent="0.2">
      <c r="A921" t="s">
        <v>7341</v>
      </c>
      <c r="B921" t="str">
        <f t="shared" si="14"/>
        <v>GIT_Aware Home</v>
      </c>
      <c r="C921" t="s">
        <v>537</v>
      </c>
      <c r="D921" s="324" t="s">
        <v>28</v>
      </c>
      <c r="E921" t="s">
        <v>779</v>
      </c>
      <c r="F921" t="s">
        <v>780</v>
      </c>
      <c r="G921" s="324">
        <v>6401</v>
      </c>
      <c r="H921" s="542">
        <v>2000</v>
      </c>
      <c r="J921" t="s">
        <v>572</v>
      </c>
      <c r="K921" t="s">
        <v>572</v>
      </c>
      <c r="L921" s="324">
        <v>100</v>
      </c>
      <c r="M921" s="324">
        <v>100</v>
      </c>
    </row>
    <row r="922" spans="1:13" x14ac:dyDescent="0.2">
      <c r="A922" t="s">
        <v>7421</v>
      </c>
      <c r="B922" t="str">
        <f t="shared" si="14"/>
        <v>GIT_Klaus ACB</v>
      </c>
      <c r="C922" t="s">
        <v>537</v>
      </c>
      <c r="D922" s="324" t="s">
        <v>28</v>
      </c>
      <c r="E922" t="s">
        <v>939</v>
      </c>
      <c r="F922" t="s">
        <v>940</v>
      </c>
      <c r="G922" s="324">
        <v>417422</v>
      </c>
      <c r="H922" s="542">
        <v>2006</v>
      </c>
      <c r="J922" t="s">
        <v>624</v>
      </c>
      <c r="K922" t="s">
        <v>572</v>
      </c>
      <c r="L922" s="324">
        <v>58</v>
      </c>
      <c r="M922" s="324">
        <v>58</v>
      </c>
    </row>
    <row r="923" spans="1:13" x14ac:dyDescent="0.2">
      <c r="A923" t="s">
        <v>7240</v>
      </c>
      <c r="B923" t="str">
        <f t="shared" si="14"/>
        <v>GIT_505 Tenth St</v>
      </c>
      <c r="C923" t="s">
        <v>537</v>
      </c>
      <c r="D923" s="324" t="s">
        <v>28</v>
      </c>
      <c r="E923" t="s">
        <v>573</v>
      </c>
      <c r="F923" t="s">
        <v>574</v>
      </c>
      <c r="G923" s="324">
        <v>12345</v>
      </c>
      <c r="H923" s="542">
        <v>1986</v>
      </c>
      <c r="I923" s="542">
        <v>2002</v>
      </c>
      <c r="J923" t="s">
        <v>572</v>
      </c>
      <c r="K923" t="s">
        <v>572</v>
      </c>
      <c r="L923" s="324">
        <v>100</v>
      </c>
      <c r="M923" s="324">
        <v>100</v>
      </c>
    </row>
    <row r="924" spans="1:13" x14ac:dyDescent="0.2">
      <c r="A924" t="s">
        <v>7422</v>
      </c>
      <c r="B924" t="str">
        <f t="shared" si="14"/>
        <v>GIT_845 Marietta St.</v>
      </c>
      <c r="C924" t="s">
        <v>537</v>
      </c>
      <c r="D924" s="324" t="s">
        <v>28</v>
      </c>
      <c r="E924" t="s">
        <v>941</v>
      </c>
      <c r="F924" t="s">
        <v>942</v>
      </c>
      <c r="G924" s="324">
        <v>13225</v>
      </c>
      <c r="H924" s="542">
        <v>1980</v>
      </c>
      <c r="J924" t="s">
        <v>572</v>
      </c>
      <c r="K924" t="s">
        <v>572</v>
      </c>
      <c r="L924" s="324">
        <v>100</v>
      </c>
      <c r="M924" s="324">
        <v>100</v>
      </c>
    </row>
    <row r="925" spans="1:13" x14ac:dyDescent="0.2">
      <c r="A925" t="s">
        <v>7298</v>
      </c>
      <c r="B925" t="str">
        <f t="shared" si="14"/>
        <v>GIT_Dig Fab Lab</v>
      </c>
      <c r="C925" t="s">
        <v>537</v>
      </c>
      <c r="D925" s="324" t="s">
        <v>28</v>
      </c>
      <c r="E925" t="s">
        <v>693</v>
      </c>
      <c r="F925" t="s">
        <v>694</v>
      </c>
      <c r="G925" s="324">
        <v>20357</v>
      </c>
      <c r="H925" s="542">
        <v>1988</v>
      </c>
      <c r="J925" t="s">
        <v>572</v>
      </c>
      <c r="K925" t="s">
        <v>572</v>
      </c>
      <c r="L925" s="324">
        <v>100</v>
      </c>
      <c r="M925" s="324">
        <v>100</v>
      </c>
    </row>
    <row r="926" spans="1:13" x14ac:dyDescent="0.2">
      <c r="A926" t="s">
        <v>7455</v>
      </c>
      <c r="B926" t="str">
        <f t="shared" si="14"/>
        <v>GIT_Foodpac</v>
      </c>
      <c r="C926" t="s">
        <v>537</v>
      </c>
      <c r="D926" s="324" t="s">
        <v>28</v>
      </c>
      <c r="E926" t="s">
        <v>1007</v>
      </c>
      <c r="F926" t="s">
        <v>1008</v>
      </c>
      <c r="G926" s="324">
        <v>36918</v>
      </c>
      <c r="H926" s="542">
        <v>2004</v>
      </c>
      <c r="J926" t="s">
        <v>572</v>
      </c>
      <c r="K926" t="s">
        <v>572</v>
      </c>
      <c r="L926" s="324">
        <v>0</v>
      </c>
      <c r="M926" s="324">
        <v>0</v>
      </c>
    </row>
    <row r="927" spans="1:13" x14ac:dyDescent="0.2">
      <c r="A927" t="s">
        <v>7352</v>
      </c>
      <c r="B927" t="str">
        <f t="shared" si="14"/>
        <v>GIT_CRC</v>
      </c>
      <c r="C927" t="s">
        <v>537</v>
      </c>
      <c r="D927" s="324" t="s">
        <v>28</v>
      </c>
      <c r="E927" t="s">
        <v>801</v>
      </c>
      <c r="F927" t="s">
        <v>802</v>
      </c>
      <c r="G927" s="324">
        <v>71317</v>
      </c>
      <c r="H927" s="542">
        <v>2001</v>
      </c>
      <c r="J927" t="s">
        <v>584</v>
      </c>
      <c r="K927" t="s">
        <v>572</v>
      </c>
      <c r="L927" s="324">
        <v>100</v>
      </c>
      <c r="M927" s="324">
        <v>100</v>
      </c>
    </row>
    <row r="928" spans="1:13" x14ac:dyDescent="0.2">
      <c r="A928" t="s">
        <v>7302</v>
      </c>
      <c r="B928" t="str">
        <f t="shared" si="14"/>
        <v>GIT_Fac Waste Stor</v>
      </c>
      <c r="C928" t="s">
        <v>537</v>
      </c>
      <c r="D928" s="324" t="s">
        <v>28</v>
      </c>
      <c r="E928" t="s">
        <v>701</v>
      </c>
      <c r="F928" t="s">
        <v>702</v>
      </c>
      <c r="G928" s="324">
        <v>2690</v>
      </c>
      <c r="H928" s="542">
        <v>2000</v>
      </c>
      <c r="J928" t="s">
        <v>572</v>
      </c>
      <c r="K928" t="s">
        <v>572</v>
      </c>
      <c r="L928" s="324">
        <v>100</v>
      </c>
      <c r="M928" s="324">
        <v>100</v>
      </c>
    </row>
    <row r="929" spans="1:13" x14ac:dyDescent="0.2">
      <c r="A929" t="s">
        <v>7277</v>
      </c>
      <c r="B929" t="str">
        <f t="shared" si="14"/>
        <v>GIT_CRC Parking Dk</v>
      </c>
      <c r="C929" t="s">
        <v>537</v>
      </c>
      <c r="D929" s="324" t="s">
        <v>28</v>
      </c>
      <c r="E929" t="s">
        <v>651</v>
      </c>
      <c r="F929" t="s">
        <v>652</v>
      </c>
      <c r="G929" s="324">
        <v>163021</v>
      </c>
      <c r="H929" s="542">
        <v>2003</v>
      </c>
      <c r="J929" t="s">
        <v>584</v>
      </c>
      <c r="K929" t="s">
        <v>572</v>
      </c>
      <c r="L929" s="324">
        <v>0</v>
      </c>
      <c r="M929" s="324">
        <v>0</v>
      </c>
    </row>
    <row r="930" spans="1:13" x14ac:dyDescent="0.2">
      <c r="A930" t="s">
        <v>7489</v>
      </c>
      <c r="B930" t="str">
        <f t="shared" si="14"/>
        <v>GIT_645 Northside Dr</v>
      </c>
      <c r="C930" t="s">
        <v>537</v>
      </c>
      <c r="D930" s="324" t="s">
        <v>28</v>
      </c>
      <c r="E930" t="s">
        <v>1076</v>
      </c>
      <c r="F930" t="s">
        <v>1077</v>
      </c>
      <c r="G930" s="324">
        <v>58202</v>
      </c>
      <c r="H930" s="542">
        <v>1955</v>
      </c>
      <c r="J930" t="s">
        <v>572</v>
      </c>
      <c r="K930" t="s">
        <v>579</v>
      </c>
      <c r="L930" s="324">
        <v>100</v>
      </c>
      <c r="M930" s="324">
        <v>100</v>
      </c>
    </row>
    <row r="931" spans="1:13" x14ac:dyDescent="0.2">
      <c r="A931" t="s">
        <v>7409</v>
      </c>
      <c r="B931" t="str">
        <f t="shared" si="14"/>
        <v>GIT_Business Svcs</v>
      </c>
      <c r="C931" t="s">
        <v>537</v>
      </c>
      <c r="D931" s="324" t="s">
        <v>28</v>
      </c>
      <c r="E931" t="s">
        <v>915</v>
      </c>
      <c r="F931" t="s">
        <v>916</v>
      </c>
      <c r="G931" s="324">
        <v>28074</v>
      </c>
      <c r="H931" s="542">
        <v>1975</v>
      </c>
      <c r="I931" s="542">
        <v>2001</v>
      </c>
      <c r="J931" t="s">
        <v>572</v>
      </c>
      <c r="K931" t="s">
        <v>572</v>
      </c>
      <c r="L931" s="324">
        <v>100</v>
      </c>
      <c r="M931" s="324">
        <v>100</v>
      </c>
    </row>
    <row r="932" spans="1:13" x14ac:dyDescent="0.2">
      <c r="A932" t="s">
        <v>7275</v>
      </c>
      <c r="B932" t="str">
        <f t="shared" si="14"/>
        <v>GIT_U.A. Whitaker</v>
      </c>
      <c r="C932" t="s">
        <v>537</v>
      </c>
      <c r="D932" s="324" t="s">
        <v>28</v>
      </c>
      <c r="E932" t="s">
        <v>647</v>
      </c>
      <c r="F932" t="s">
        <v>648</v>
      </c>
      <c r="G932" s="324">
        <v>99822</v>
      </c>
      <c r="H932" s="542">
        <v>2002</v>
      </c>
      <c r="J932" t="s">
        <v>572</v>
      </c>
      <c r="K932" t="s">
        <v>572</v>
      </c>
      <c r="L932" s="324">
        <v>100</v>
      </c>
      <c r="M932" s="324">
        <v>100</v>
      </c>
    </row>
    <row r="933" spans="1:13" x14ac:dyDescent="0.2">
      <c r="A933" t="s">
        <v>7385</v>
      </c>
      <c r="B933" t="str">
        <f t="shared" si="14"/>
        <v>GIT_Clough</v>
      </c>
      <c r="C933" t="s">
        <v>537</v>
      </c>
      <c r="D933" s="324" t="s">
        <v>28</v>
      </c>
      <c r="E933" t="s">
        <v>867</v>
      </c>
      <c r="F933" t="s">
        <v>868</v>
      </c>
      <c r="G933" s="324">
        <v>229919</v>
      </c>
      <c r="H933" s="542">
        <v>2011</v>
      </c>
      <c r="J933" t="s">
        <v>624</v>
      </c>
      <c r="K933" t="s">
        <v>572</v>
      </c>
      <c r="L933" s="324">
        <v>100</v>
      </c>
      <c r="M933" s="324">
        <v>100</v>
      </c>
    </row>
    <row r="934" spans="1:13" x14ac:dyDescent="0.2">
      <c r="A934" t="s">
        <v>7427</v>
      </c>
      <c r="B934" t="str">
        <f t="shared" si="14"/>
        <v>GIT_MS&amp;E</v>
      </c>
      <c r="C934" t="s">
        <v>537</v>
      </c>
      <c r="D934" s="324" t="s">
        <v>28</v>
      </c>
      <c r="E934" t="s">
        <v>951</v>
      </c>
      <c r="F934" t="s">
        <v>952</v>
      </c>
      <c r="G934" s="324">
        <v>294799</v>
      </c>
      <c r="H934" s="542">
        <v>2006</v>
      </c>
      <c r="J934" t="s">
        <v>584</v>
      </c>
      <c r="K934" t="s">
        <v>572</v>
      </c>
      <c r="L934" s="324">
        <v>100</v>
      </c>
      <c r="M934" s="324">
        <v>100</v>
      </c>
    </row>
    <row r="935" spans="1:13" x14ac:dyDescent="0.2">
      <c r="A935" t="s">
        <v>7244</v>
      </c>
      <c r="B935" t="str">
        <f t="shared" si="14"/>
        <v>GIT_Chandler Stadium</v>
      </c>
      <c r="C935" t="s">
        <v>537</v>
      </c>
      <c r="D935" s="324" t="s">
        <v>28</v>
      </c>
      <c r="E935" t="s">
        <v>582</v>
      </c>
      <c r="F935" t="s">
        <v>583</v>
      </c>
      <c r="G935" s="324">
        <v>25919</v>
      </c>
      <c r="H935" s="542">
        <v>2001</v>
      </c>
      <c r="I935" s="542">
        <v>2015</v>
      </c>
      <c r="J935" t="s">
        <v>584</v>
      </c>
      <c r="K935" t="s">
        <v>572</v>
      </c>
      <c r="L935" s="324">
        <v>0</v>
      </c>
      <c r="M935" s="324">
        <v>0</v>
      </c>
    </row>
    <row r="936" spans="1:13" x14ac:dyDescent="0.2">
      <c r="A936" t="s">
        <v>7460</v>
      </c>
      <c r="B936" t="str">
        <f t="shared" si="14"/>
        <v>GIT_Ethel St Warehse</v>
      </c>
      <c r="C936" t="s">
        <v>537</v>
      </c>
      <c r="D936" s="324" t="s">
        <v>28</v>
      </c>
      <c r="E936" t="s">
        <v>1017</v>
      </c>
      <c r="F936" t="s">
        <v>1018</v>
      </c>
      <c r="G936" s="324">
        <v>33007</v>
      </c>
      <c r="H936" s="542">
        <v>2003</v>
      </c>
      <c r="J936" t="s">
        <v>603</v>
      </c>
      <c r="K936" t="s">
        <v>572</v>
      </c>
      <c r="L936" s="324">
        <v>100</v>
      </c>
      <c r="M936" s="324">
        <v>100</v>
      </c>
    </row>
    <row r="937" spans="1:13" x14ac:dyDescent="0.2">
      <c r="A937" t="s">
        <v>7410</v>
      </c>
      <c r="B937" t="str">
        <f t="shared" si="14"/>
        <v>GIT_GT Connector</v>
      </c>
      <c r="C937" t="s">
        <v>537</v>
      </c>
      <c r="D937" s="324" t="s">
        <v>28</v>
      </c>
      <c r="E937" t="s">
        <v>917</v>
      </c>
      <c r="F937" t="s">
        <v>918</v>
      </c>
      <c r="G937" s="324">
        <v>8591</v>
      </c>
      <c r="H937" s="542">
        <v>2015</v>
      </c>
      <c r="J937" t="s">
        <v>572</v>
      </c>
      <c r="K937" t="s">
        <v>572</v>
      </c>
      <c r="L937" s="324">
        <v>0</v>
      </c>
      <c r="M937" s="324">
        <v>0</v>
      </c>
    </row>
    <row r="938" spans="1:13" x14ac:dyDescent="0.2">
      <c r="A938" t="s">
        <v>7470</v>
      </c>
      <c r="B938" t="str">
        <f t="shared" si="14"/>
        <v>GIT_Global Lrn Ctr</v>
      </c>
      <c r="C938" t="s">
        <v>537</v>
      </c>
      <c r="D938" s="324" t="s">
        <v>28</v>
      </c>
      <c r="E938" t="s">
        <v>1037</v>
      </c>
      <c r="F938" t="s">
        <v>1038</v>
      </c>
      <c r="G938" s="324">
        <v>143669</v>
      </c>
      <c r="H938" s="542">
        <v>2001</v>
      </c>
      <c r="J938" t="s">
        <v>584</v>
      </c>
      <c r="K938" t="s">
        <v>572</v>
      </c>
      <c r="L938" s="324">
        <v>95</v>
      </c>
      <c r="M938" s="324">
        <v>95</v>
      </c>
    </row>
    <row r="939" spans="1:13" x14ac:dyDescent="0.2">
      <c r="A939" t="s">
        <v>7400</v>
      </c>
      <c r="B939" t="str">
        <f t="shared" si="14"/>
        <v>GIT_Hotel Retail</v>
      </c>
      <c r="C939" t="s">
        <v>537</v>
      </c>
      <c r="D939" s="324" t="s">
        <v>28</v>
      </c>
      <c r="E939" t="s">
        <v>897</v>
      </c>
      <c r="F939" t="s">
        <v>898</v>
      </c>
      <c r="G939" s="324">
        <v>6862</v>
      </c>
      <c r="H939" s="542">
        <v>2003</v>
      </c>
      <c r="J939" t="s">
        <v>584</v>
      </c>
      <c r="K939" t="s">
        <v>572</v>
      </c>
      <c r="L939" s="324">
        <v>0</v>
      </c>
      <c r="M939" s="324">
        <v>0</v>
      </c>
    </row>
    <row r="940" spans="1:13" x14ac:dyDescent="0.2">
      <c r="A940" t="s">
        <v>7313</v>
      </c>
      <c r="B940" t="str">
        <f t="shared" si="14"/>
        <v>GIT_Coll of Business</v>
      </c>
      <c r="C940" t="s">
        <v>537</v>
      </c>
      <c r="D940" s="324" t="s">
        <v>28</v>
      </c>
      <c r="E940" t="s">
        <v>723</v>
      </c>
      <c r="F940" t="s">
        <v>724</v>
      </c>
      <c r="G940" s="324">
        <v>264432</v>
      </c>
      <c r="H940" s="542">
        <v>2001</v>
      </c>
      <c r="J940" t="s">
        <v>584</v>
      </c>
      <c r="K940" t="s">
        <v>572</v>
      </c>
      <c r="L940" s="324">
        <v>75</v>
      </c>
      <c r="M940" s="324">
        <v>75</v>
      </c>
    </row>
    <row r="941" spans="1:13" x14ac:dyDescent="0.2">
      <c r="A941" t="s">
        <v>7282</v>
      </c>
      <c r="B941" t="str">
        <f t="shared" si="14"/>
        <v>GIT_760 Spring St</v>
      </c>
      <c r="C941" t="s">
        <v>537</v>
      </c>
      <c r="D941" s="324" t="s">
        <v>28</v>
      </c>
      <c r="E941" t="s">
        <v>661</v>
      </c>
      <c r="F941" t="s">
        <v>662</v>
      </c>
      <c r="G941" s="324">
        <v>54333</v>
      </c>
      <c r="H941" s="542">
        <v>2001</v>
      </c>
      <c r="J941" t="s">
        <v>584</v>
      </c>
      <c r="K941" t="s">
        <v>572</v>
      </c>
      <c r="L941" s="324">
        <v>100</v>
      </c>
      <c r="M941" s="324">
        <v>100</v>
      </c>
    </row>
    <row r="942" spans="1:13" x14ac:dyDescent="0.2">
      <c r="A942" t="s">
        <v>7332</v>
      </c>
      <c r="B942" t="str">
        <f t="shared" si="14"/>
        <v>GIT_Tech Sq Pkg Dk</v>
      </c>
      <c r="C942" t="s">
        <v>537</v>
      </c>
      <c r="D942" s="324" t="s">
        <v>28</v>
      </c>
      <c r="E942" t="s">
        <v>761</v>
      </c>
      <c r="F942" t="s">
        <v>762</v>
      </c>
      <c r="G942" s="324">
        <v>475679</v>
      </c>
      <c r="H942" s="542">
        <v>2002</v>
      </c>
      <c r="J942" t="s">
        <v>584</v>
      </c>
      <c r="K942" t="s">
        <v>572</v>
      </c>
      <c r="L942" s="324">
        <v>0</v>
      </c>
      <c r="M942" s="324">
        <v>0</v>
      </c>
    </row>
    <row r="943" spans="1:13" x14ac:dyDescent="0.2">
      <c r="A943" t="s">
        <v>7327</v>
      </c>
      <c r="B943" t="str">
        <f t="shared" si="14"/>
        <v>GIT_Tech Sq Research</v>
      </c>
      <c r="C943" t="s">
        <v>537</v>
      </c>
      <c r="D943" s="324" t="s">
        <v>28</v>
      </c>
      <c r="E943" t="s">
        <v>751</v>
      </c>
      <c r="F943" t="s">
        <v>752</v>
      </c>
      <c r="G943" s="324">
        <v>215248</v>
      </c>
      <c r="H943" s="542">
        <v>2001</v>
      </c>
      <c r="J943" t="s">
        <v>579</v>
      </c>
      <c r="K943" t="s">
        <v>572</v>
      </c>
      <c r="L943" s="324">
        <v>100</v>
      </c>
      <c r="M943" s="324">
        <v>100</v>
      </c>
    </row>
    <row r="944" spans="1:13" x14ac:dyDescent="0.2">
      <c r="A944" t="s">
        <v>7253</v>
      </c>
      <c r="B944" t="str">
        <f t="shared" si="14"/>
        <v>GIT_Centergy One</v>
      </c>
      <c r="C944" t="s">
        <v>537</v>
      </c>
      <c r="D944" s="324" t="s">
        <v>28</v>
      </c>
      <c r="E944" t="s">
        <v>601</v>
      </c>
      <c r="F944" t="s">
        <v>602</v>
      </c>
      <c r="G944" s="324">
        <v>123126</v>
      </c>
      <c r="H944" s="542">
        <v>2003</v>
      </c>
      <c r="J944" t="s">
        <v>603</v>
      </c>
      <c r="K944" t="s">
        <v>572</v>
      </c>
      <c r="L944" s="324">
        <v>46</v>
      </c>
      <c r="M944" s="324">
        <v>46</v>
      </c>
    </row>
    <row r="945" spans="1:13" x14ac:dyDescent="0.2">
      <c r="A945" t="s">
        <v>7328</v>
      </c>
      <c r="B945" t="str">
        <f t="shared" si="14"/>
        <v>GIT_Stu Health Ctr</v>
      </c>
      <c r="C945" t="s">
        <v>537</v>
      </c>
      <c r="D945" s="324" t="s">
        <v>28</v>
      </c>
      <c r="E945" t="s">
        <v>753</v>
      </c>
      <c r="F945" t="s">
        <v>754</v>
      </c>
      <c r="G945" s="324">
        <v>38750</v>
      </c>
      <c r="H945" s="542">
        <v>2002</v>
      </c>
      <c r="J945" t="s">
        <v>572</v>
      </c>
      <c r="K945" t="s">
        <v>572</v>
      </c>
      <c r="L945" s="324">
        <v>0</v>
      </c>
      <c r="M945" s="324">
        <v>0</v>
      </c>
    </row>
    <row r="946" spans="1:13" x14ac:dyDescent="0.2">
      <c r="A946" t="s">
        <v>7249</v>
      </c>
      <c r="B946" t="str">
        <f t="shared" si="14"/>
        <v>GIT_828 W Ptree St</v>
      </c>
      <c r="C946" t="s">
        <v>537</v>
      </c>
      <c r="D946" s="324" t="s">
        <v>28</v>
      </c>
      <c r="E946" t="s">
        <v>593</v>
      </c>
      <c r="F946" t="s">
        <v>594</v>
      </c>
      <c r="G946" s="324">
        <v>49663</v>
      </c>
      <c r="H946" s="542">
        <v>1948</v>
      </c>
      <c r="I946" s="542">
        <v>2010</v>
      </c>
      <c r="J946" t="s">
        <v>572</v>
      </c>
      <c r="K946" t="s">
        <v>572</v>
      </c>
      <c r="L946" s="324">
        <v>72</v>
      </c>
      <c r="M946" s="324">
        <v>72</v>
      </c>
    </row>
    <row r="947" spans="1:13" x14ac:dyDescent="0.2">
      <c r="A947" t="s">
        <v>7346</v>
      </c>
      <c r="B947" t="str">
        <f t="shared" si="14"/>
        <v>GIT_830 W Ptree St</v>
      </c>
      <c r="C947" t="s">
        <v>537</v>
      </c>
      <c r="D947" s="324" t="s">
        <v>28</v>
      </c>
      <c r="E947" t="s">
        <v>789</v>
      </c>
      <c r="F947" t="s">
        <v>790</v>
      </c>
      <c r="G947" s="324">
        <v>49553</v>
      </c>
      <c r="H947" s="542">
        <v>2006</v>
      </c>
      <c r="J947" t="s">
        <v>572</v>
      </c>
      <c r="K947" t="s">
        <v>624</v>
      </c>
      <c r="L947" s="324">
        <v>0</v>
      </c>
      <c r="M947" s="324">
        <v>0</v>
      </c>
    </row>
    <row r="948" spans="1:13" x14ac:dyDescent="0.2">
      <c r="A948" t="s">
        <v>7347</v>
      </c>
      <c r="B948" t="str">
        <f t="shared" si="14"/>
        <v>GIT_Family Apts</v>
      </c>
      <c r="C948" t="s">
        <v>537</v>
      </c>
      <c r="D948" s="324" t="s">
        <v>28</v>
      </c>
      <c r="E948" t="s">
        <v>791</v>
      </c>
      <c r="F948" t="s">
        <v>792</v>
      </c>
      <c r="G948" s="324">
        <v>394386</v>
      </c>
      <c r="H948" s="542">
        <v>2004</v>
      </c>
      <c r="J948" t="s">
        <v>584</v>
      </c>
      <c r="K948" t="s">
        <v>572</v>
      </c>
      <c r="L948" s="324">
        <v>1</v>
      </c>
      <c r="M948" s="324">
        <v>1</v>
      </c>
    </row>
    <row r="949" spans="1:13" x14ac:dyDescent="0.2">
      <c r="A949" t="s">
        <v>7263</v>
      </c>
      <c r="B949" t="str">
        <f t="shared" si="14"/>
        <v>GIT_Nanotech Res</v>
      </c>
      <c r="C949" t="s">
        <v>537</v>
      </c>
      <c r="D949" s="324" t="s">
        <v>28</v>
      </c>
      <c r="E949" t="s">
        <v>622</v>
      </c>
      <c r="F949" t="s">
        <v>623</v>
      </c>
      <c r="G949" s="324">
        <v>194852</v>
      </c>
      <c r="H949" s="542">
        <v>2008</v>
      </c>
      <c r="J949" t="s">
        <v>624</v>
      </c>
      <c r="K949" t="s">
        <v>572</v>
      </c>
      <c r="L949" s="324">
        <v>100</v>
      </c>
      <c r="M949" s="324">
        <v>100</v>
      </c>
    </row>
    <row r="950" spans="1:13" x14ac:dyDescent="0.2">
      <c r="A950" t="s">
        <v>7471</v>
      </c>
      <c r="B950" t="str">
        <f t="shared" si="14"/>
        <v>GIT_Fam Apts Pkg Dk</v>
      </c>
      <c r="C950" t="s">
        <v>537</v>
      </c>
      <c r="D950" s="324" t="s">
        <v>28</v>
      </c>
      <c r="E950" t="s">
        <v>1039</v>
      </c>
      <c r="F950" t="s">
        <v>1040</v>
      </c>
      <c r="G950" s="324">
        <v>214903</v>
      </c>
      <c r="H950" s="542">
        <v>2004</v>
      </c>
      <c r="J950" t="s">
        <v>584</v>
      </c>
      <c r="K950" t="s">
        <v>572</v>
      </c>
      <c r="L950" s="324">
        <v>0</v>
      </c>
      <c r="M950" s="324">
        <v>0</v>
      </c>
    </row>
    <row r="951" spans="1:13" x14ac:dyDescent="0.2">
      <c r="A951" t="s">
        <v>7329</v>
      </c>
      <c r="B951" t="str">
        <f t="shared" si="14"/>
        <v>GIT_831 Marietta St.</v>
      </c>
      <c r="C951" t="s">
        <v>537</v>
      </c>
      <c r="D951" s="324" t="s">
        <v>28</v>
      </c>
      <c r="E951" t="s">
        <v>755</v>
      </c>
      <c r="F951" t="s">
        <v>756</v>
      </c>
      <c r="G951" s="324">
        <v>23300</v>
      </c>
      <c r="H951" s="542">
        <v>1987</v>
      </c>
      <c r="I951" s="542">
        <v>2008</v>
      </c>
      <c r="J951" t="s">
        <v>572</v>
      </c>
      <c r="K951" t="s">
        <v>572</v>
      </c>
      <c r="L951" s="324">
        <v>80</v>
      </c>
      <c r="M951" s="324">
        <v>80</v>
      </c>
    </row>
    <row r="952" spans="1:13" x14ac:dyDescent="0.2">
      <c r="A952" t="s">
        <v>7376</v>
      </c>
      <c r="B952" t="str">
        <f t="shared" si="14"/>
        <v>GIT_Strng St Gatehse</v>
      </c>
      <c r="C952" t="s">
        <v>537</v>
      </c>
      <c r="D952" s="324" t="s">
        <v>28</v>
      </c>
      <c r="E952" t="s">
        <v>849</v>
      </c>
      <c r="F952" t="s">
        <v>850</v>
      </c>
      <c r="G952" s="324">
        <v>291</v>
      </c>
      <c r="H952" s="542">
        <v>2006</v>
      </c>
      <c r="J952" t="s">
        <v>572</v>
      </c>
      <c r="K952" t="s">
        <v>572</v>
      </c>
      <c r="L952" s="324">
        <v>0</v>
      </c>
      <c r="M952" s="324">
        <v>0</v>
      </c>
    </row>
    <row r="953" spans="1:13" x14ac:dyDescent="0.2">
      <c r="A953" t="s">
        <v>7333</v>
      </c>
      <c r="B953" t="str">
        <f t="shared" si="14"/>
        <v>GIT_755 Marietta St.</v>
      </c>
      <c r="C953" t="s">
        <v>537</v>
      </c>
      <c r="D953" s="324" t="s">
        <v>28</v>
      </c>
      <c r="E953" t="s">
        <v>763</v>
      </c>
      <c r="F953" t="s">
        <v>764</v>
      </c>
      <c r="G953" s="324">
        <v>12420</v>
      </c>
      <c r="H953" s="542">
        <v>1979</v>
      </c>
      <c r="I953" s="542">
        <v>2017</v>
      </c>
      <c r="J953" t="s">
        <v>572</v>
      </c>
      <c r="K953" t="s">
        <v>572</v>
      </c>
      <c r="L953" s="324">
        <v>100</v>
      </c>
      <c r="M953" s="324">
        <v>100</v>
      </c>
    </row>
    <row r="954" spans="1:13" x14ac:dyDescent="0.2">
      <c r="A954" t="s">
        <v>7428</v>
      </c>
      <c r="B954" t="str">
        <f t="shared" si="14"/>
        <v>GIT_793 Marietta St.</v>
      </c>
      <c r="C954" t="s">
        <v>537</v>
      </c>
      <c r="D954" s="324" t="s">
        <v>28</v>
      </c>
      <c r="E954" t="s">
        <v>953</v>
      </c>
      <c r="F954" t="s">
        <v>954</v>
      </c>
      <c r="G954" s="324">
        <v>18917</v>
      </c>
      <c r="H954" s="542">
        <v>1985</v>
      </c>
      <c r="I954" s="542">
        <v>2016</v>
      </c>
      <c r="J954" t="s">
        <v>572</v>
      </c>
      <c r="K954" t="s">
        <v>572</v>
      </c>
      <c r="L954" s="324">
        <v>100</v>
      </c>
      <c r="M954" s="324">
        <v>100</v>
      </c>
    </row>
    <row r="955" spans="1:13" x14ac:dyDescent="0.2">
      <c r="A955" t="s">
        <v>7348</v>
      </c>
      <c r="B955" t="str">
        <f t="shared" si="14"/>
        <v>GIT_Sub Ctl Hse</v>
      </c>
      <c r="C955" t="s">
        <v>537</v>
      </c>
      <c r="D955" s="324" t="s">
        <v>28</v>
      </c>
      <c r="E955" t="s">
        <v>793</v>
      </c>
      <c r="F955" t="s">
        <v>794</v>
      </c>
      <c r="G955" s="324">
        <v>624</v>
      </c>
      <c r="H955" s="542">
        <v>2006</v>
      </c>
      <c r="J955" t="s">
        <v>584</v>
      </c>
      <c r="K955" t="s">
        <v>572</v>
      </c>
      <c r="L955" s="324">
        <v>100</v>
      </c>
      <c r="M955" s="324">
        <v>100</v>
      </c>
    </row>
    <row r="956" spans="1:13" x14ac:dyDescent="0.2">
      <c r="A956" t="s">
        <v>7480</v>
      </c>
      <c r="B956" t="str">
        <f t="shared" si="14"/>
        <v>GIT_Homer Rice Ctr</v>
      </c>
      <c r="C956" t="s">
        <v>537</v>
      </c>
      <c r="D956" s="324" t="s">
        <v>28</v>
      </c>
      <c r="E956" t="s">
        <v>1057</v>
      </c>
      <c r="F956" t="s">
        <v>1058</v>
      </c>
      <c r="G956" s="324">
        <v>39749</v>
      </c>
      <c r="H956" s="542">
        <v>1996</v>
      </c>
      <c r="J956" t="s">
        <v>584</v>
      </c>
      <c r="K956" t="s">
        <v>572</v>
      </c>
      <c r="L956" s="324">
        <v>0</v>
      </c>
      <c r="M956" s="324">
        <v>0</v>
      </c>
    </row>
    <row r="957" spans="1:13" x14ac:dyDescent="0.2">
      <c r="A957" t="s">
        <v>7405</v>
      </c>
      <c r="B957" t="str">
        <f t="shared" si="14"/>
        <v>GIT_NAA South Pkg Dk</v>
      </c>
      <c r="C957" t="s">
        <v>537</v>
      </c>
      <c r="D957" s="324" t="s">
        <v>28</v>
      </c>
      <c r="E957" t="s">
        <v>907</v>
      </c>
      <c r="F957" t="s">
        <v>908</v>
      </c>
      <c r="G957" s="324">
        <v>116604</v>
      </c>
      <c r="H957" s="542">
        <v>1995</v>
      </c>
      <c r="J957" t="s">
        <v>584</v>
      </c>
      <c r="K957" t="s">
        <v>572</v>
      </c>
      <c r="L957" s="324">
        <v>0</v>
      </c>
      <c r="M957" s="324">
        <v>0</v>
      </c>
    </row>
    <row r="958" spans="1:13" x14ac:dyDescent="0.2">
      <c r="A958" t="s">
        <v>7366</v>
      </c>
      <c r="B958" t="str">
        <f t="shared" si="14"/>
        <v>GIT_North Ave Apts</v>
      </c>
      <c r="C958" t="s">
        <v>537</v>
      </c>
      <c r="D958" s="324" t="s">
        <v>28</v>
      </c>
      <c r="E958" t="s">
        <v>829</v>
      </c>
      <c r="F958" t="s">
        <v>830</v>
      </c>
      <c r="G958" s="324">
        <v>966203</v>
      </c>
      <c r="H958" s="542">
        <v>1995</v>
      </c>
      <c r="J958" t="s">
        <v>584</v>
      </c>
      <c r="K958" t="s">
        <v>572</v>
      </c>
      <c r="L958" s="324">
        <v>1</v>
      </c>
      <c r="M958" s="324">
        <v>1</v>
      </c>
    </row>
    <row r="959" spans="1:13" x14ac:dyDescent="0.2">
      <c r="A959" t="s">
        <v>7439</v>
      </c>
      <c r="B959" t="str">
        <f t="shared" si="14"/>
        <v>GIT_Krone EBB</v>
      </c>
      <c r="C959" t="s">
        <v>537</v>
      </c>
      <c r="D959" s="324" t="s">
        <v>28</v>
      </c>
      <c r="E959" t="s">
        <v>975</v>
      </c>
      <c r="F959" t="s">
        <v>976</v>
      </c>
      <c r="G959" s="324">
        <v>224925</v>
      </c>
      <c r="H959" s="542">
        <v>2015</v>
      </c>
      <c r="J959" t="s">
        <v>572</v>
      </c>
      <c r="K959" t="s">
        <v>572</v>
      </c>
      <c r="L959" s="324">
        <v>100</v>
      </c>
      <c r="M959" s="324">
        <v>100</v>
      </c>
    </row>
    <row r="960" spans="1:13" x14ac:dyDescent="0.2">
      <c r="A960" t="s">
        <v>7392</v>
      </c>
      <c r="B960" t="str">
        <f t="shared" si="14"/>
        <v>GIT_Softball Stadium</v>
      </c>
      <c r="C960" t="s">
        <v>537</v>
      </c>
      <c r="D960" s="324" t="s">
        <v>28</v>
      </c>
      <c r="E960" t="s">
        <v>881</v>
      </c>
      <c r="F960" t="s">
        <v>882</v>
      </c>
      <c r="G960" s="324">
        <v>7094</v>
      </c>
      <c r="H960" s="542">
        <v>2008</v>
      </c>
      <c r="J960" t="s">
        <v>572</v>
      </c>
      <c r="K960" t="s">
        <v>572</v>
      </c>
      <c r="L960" s="324">
        <v>0</v>
      </c>
      <c r="M960" s="324">
        <v>0</v>
      </c>
    </row>
    <row r="961" spans="1:13" x14ac:dyDescent="0.2">
      <c r="A961" t="s">
        <v>7359</v>
      </c>
      <c r="B961" t="str">
        <f t="shared" si="14"/>
        <v>GIT_Acad of Medicine</v>
      </c>
      <c r="C961" t="s">
        <v>537</v>
      </c>
      <c r="D961" s="324" t="s">
        <v>28</v>
      </c>
      <c r="E961" t="s">
        <v>815</v>
      </c>
      <c r="F961" t="s">
        <v>816</v>
      </c>
      <c r="G961" s="324">
        <v>20030</v>
      </c>
      <c r="H961" s="542">
        <v>1941</v>
      </c>
      <c r="I961" s="542">
        <v>2012</v>
      </c>
      <c r="J961" t="s">
        <v>572</v>
      </c>
      <c r="K961" t="s">
        <v>572</v>
      </c>
      <c r="L961" s="324">
        <v>100</v>
      </c>
      <c r="M961" s="324">
        <v>100</v>
      </c>
    </row>
    <row r="962" spans="1:13" x14ac:dyDescent="0.2">
      <c r="A962" t="s">
        <v>7334</v>
      </c>
      <c r="B962" t="str">
        <f t="shared" ref="B962:B1025" si="15">CONCATENATE(D962,"_",F962)</f>
        <v>GIT_C-NES Lab</v>
      </c>
      <c r="C962" t="s">
        <v>537</v>
      </c>
      <c r="D962" s="324" t="s">
        <v>28</v>
      </c>
      <c r="E962" t="s">
        <v>765</v>
      </c>
      <c r="F962" t="s">
        <v>766</v>
      </c>
      <c r="G962" s="324">
        <v>46888</v>
      </c>
      <c r="H962" s="542">
        <v>2012</v>
      </c>
      <c r="J962" t="s">
        <v>584</v>
      </c>
      <c r="K962" t="s">
        <v>572</v>
      </c>
      <c r="L962" s="324">
        <v>50</v>
      </c>
      <c r="M962" s="324">
        <v>50</v>
      </c>
    </row>
    <row r="963" spans="1:13" x14ac:dyDescent="0.2">
      <c r="A963" t="s">
        <v>7254</v>
      </c>
      <c r="B963" t="str">
        <f t="shared" si="15"/>
        <v>GIT_FB Practice Fac</v>
      </c>
      <c r="C963" t="s">
        <v>537</v>
      </c>
      <c r="D963" s="324" t="s">
        <v>28</v>
      </c>
      <c r="E963" t="s">
        <v>604</v>
      </c>
      <c r="F963" t="s">
        <v>605</v>
      </c>
      <c r="G963" s="324">
        <v>82144</v>
      </c>
      <c r="H963" s="542">
        <v>2011</v>
      </c>
      <c r="J963" t="s">
        <v>572</v>
      </c>
      <c r="K963" t="s">
        <v>572</v>
      </c>
      <c r="L963" s="324">
        <v>0</v>
      </c>
      <c r="M963" s="324">
        <v>0</v>
      </c>
    </row>
    <row r="964" spans="1:13" x14ac:dyDescent="0.2">
      <c r="A964" t="s">
        <v>7373</v>
      </c>
      <c r="B964" t="str">
        <f t="shared" si="15"/>
        <v>GIT_Challnge Crs Pav</v>
      </c>
      <c r="C964" t="s">
        <v>537</v>
      </c>
      <c r="D964" s="324" t="s">
        <v>28</v>
      </c>
      <c r="E964" t="s">
        <v>843</v>
      </c>
      <c r="F964" t="s">
        <v>844</v>
      </c>
      <c r="G964" s="324">
        <v>3885</v>
      </c>
      <c r="H964" s="542">
        <v>2011</v>
      </c>
      <c r="J964" t="s">
        <v>572</v>
      </c>
      <c r="K964" t="s">
        <v>572</v>
      </c>
      <c r="L964" s="324">
        <v>0</v>
      </c>
      <c r="M964" s="324">
        <v>0</v>
      </c>
    </row>
    <row r="965" spans="1:13" x14ac:dyDescent="0.2">
      <c r="A965" t="s">
        <v>7398</v>
      </c>
      <c r="B965" t="str">
        <f t="shared" si="15"/>
        <v>GIT_Byers Tennis</v>
      </c>
      <c r="C965" t="s">
        <v>537</v>
      </c>
      <c r="D965" s="324" t="s">
        <v>28</v>
      </c>
      <c r="E965" t="s">
        <v>893</v>
      </c>
      <c r="F965" t="s">
        <v>894</v>
      </c>
      <c r="G965" s="324">
        <v>50935</v>
      </c>
      <c r="H965" s="542">
        <v>2013</v>
      </c>
      <c r="J965" t="s">
        <v>572</v>
      </c>
      <c r="K965" t="s">
        <v>572</v>
      </c>
      <c r="L965" s="324">
        <v>0</v>
      </c>
      <c r="M965" s="324">
        <v>0</v>
      </c>
    </row>
    <row r="966" spans="1:13" x14ac:dyDescent="0.2">
      <c r="A966" t="s">
        <v>7330</v>
      </c>
      <c r="B966" t="str">
        <f t="shared" si="15"/>
        <v>GIT_Dalney Office</v>
      </c>
      <c r="C966" t="s">
        <v>537</v>
      </c>
      <c r="D966" s="324" t="s">
        <v>28</v>
      </c>
      <c r="E966" t="s">
        <v>757</v>
      </c>
      <c r="F966" t="s">
        <v>758</v>
      </c>
      <c r="G966" s="324">
        <v>56641</v>
      </c>
      <c r="H966" s="542">
        <v>2019</v>
      </c>
      <c r="J966" t="s">
        <v>572</v>
      </c>
      <c r="K966" t="s">
        <v>572</v>
      </c>
      <c r="L966" s="324">
        <v>100</v>
      </c>
      <c r="M966" s="324">
        <v>100</v>
      </c>
    </row>
    <row r="967" spans="1:13" x14ac:dyDescent="0.2">
      <c r="A967" t="s">
        <v>7483</v>
      </c>
      <c r="B967" t="str">
        <f t="shared" si="15"/>
        <v>GIT_Dalney Parking</v>
      </c>
      <c r="C967" t="s">
        <v>537</v>
      </c>
      <c r="D967" s="324" t="s">
        <v>28</v>
      </c>
      <c r="E967" t="s">
        <v>1063</v>
      </c>
      <c r="F967" t="s">
        <v>1064</v>
      </c>
      <c r="G967" s="324">
        <v>246945</v>
      </c>
      <c r="H967" s="542">
        <v>2019</v>
      </c>
      <c r="J967" t="s">
        <v>572</v>
      </c>
      <c r="K967" t="s">
        <v>572</v>
      </c>
      <c r="L967" s="324">
        <v>0</v>
      </c>
      <c r="M967" s="324">
        <v>0</v>
      </c>
    </row>
    <row r="968" spans="1:13" x14ac:dyDescent="0.2">
      <c r="A968" t="s">
        <v>7314</v>
      </c>
      <c r="B968" t="str">
        <f t="shared" si="15"/>
        <v>GIT_Coda</v>
      </c>
      <c r="C968" t="s">
        <v>537</v>
      </c>
      <c r="D968" s="324" t="s">
        <v>28</v>
      </c>
      <c r="E968" t="s">
        <v>725</v>
      </c>
      <c r="F968" t="s">
        <v>726</v>
      </c>
      <c r="G968" s="324">
        <v>262275</v>
      </c>
      <c r="H968" s="542">
        <v>2019</v>
      </c>
      <c r="J968" t="s">
        <v>579</v>
      </c>
      <c r="K968" t="s">
        <v>572</v>
      </c>
      <c r="L968" s="324">
        <v>75</v>
      </c>
      <c r="M968" s="324">
        <v>75</v>
      </c>
    </row>
    <row r="969" spans="1:13" x14ac:dyDescent="0.2">
      <c r="A969" t="s">
        <v>7461</v>
      </c>
      <c r="B969" t="str">
        <f t="shared" si="15"/>
        <v>GIT_W Village Dining</v>
      </c>
      <c r="C969" t="s">
        <v>537</v>
      </c>
      <c r="D969" s="324" t="s">
        <v>28</v>
      </c>
      <c r="E969" t="s">
        <v>1019</v>
      </c>
      <c r="F969" t="s">
        <v>1020</v>
      </c>
      <c r="G969" s="324">
        <v>60120</v>
      </c>
      <c r="H969" s="542">
        <v>2017</v>
      </c>
      <c r="J969" t="s">
        <v>572</v>
      </c>
      <c r="K969" t="s">
        <v>572</v>
      </c>
      <c r="L969" s="324">
        <v>50</v>
      </c>
      <c r="M969" s="324">
        <v>50</v>
      </c>
    </row>
    <row r="970" spans="1:13" x14ac:dyDescent="0.2">
      <c r="A970" t="s">
        <v>7264</v>
      </c>
      <c r="B970" t="str">
        <f t="shared" si="15"/>
        <v>GIT_KENDEDA</v>
      </c>
      <c r="C970" t="s">
        <v>537</v>
      </c>
      <c r="D970" s="324" t="s">
        <v>28</v>
      </c>
      <c r="E970" t="s">
        <v>625</v>
      </c>
      <c r="F970" t="s">
        <v>626</v>
      </c>
      <c r="G970" s="324">
        <v>39691</v>
      </c>
      <c r="H970" s="542">
        <v>2019</v>
      </c>
      <c r="J970" t="s">
        <v>572</v>
      </c>
      <c r="K970" t="s">
        <v>1075</v>
      </c>
      <c r="L970" s="324">
        <v>100</v>
      </c>
      <c r="M970" s="324">
        <v>100</v>
      </c>
    </row>
    <row r="971" spans="1:13" x14ac:dyDescent="0.2">
      <c r="A971" t="s">
        <v>7411</v>
      </c>
      <c r="B971" t="str">
        <f t="shared" si="15"/>
        <v>GIT_GTPD</v>
      </c>
      <c r="C971" t="s">
        <v>537</v>
      </c>
      <c r="D971" s="324" t="s">
        <v>28</v>
      </c>
      <c r="E971" t="s">
        <v>919</v>
      </c>
      <c r="F971" t="s">
        <v>920</v>
      </c>
      <c r="G971" s="324">
        <v>31686</v>
      </c>
      <c r="H971" s="542">
        <v>2019</v>
      </c>
      <c r="J971" t="s">
        <v>572</v>
      </c>
      <c r="K971" t="s">
        <v>572</v>
      </c>
      <c r="L971" s="324">
        <v>100</v>
      </c>
      <c r="M971" s="324">
        <v>100</v>
      </c>
    </row>
    <row r="972" spans="1:13" x14ac:dyDescent="0.2">
      <c r="A972" t="s">
        <v>7437</v>
      </c>
      <c r="B972" t="str">
        <f t="shared" si="15"/>
        <v>GIT_CRC Storage Bldg</v>
      </c>
      <c r="C972" t="s">
        <v>537</v>
      </c>
      <c r="D972" s="324" t="s">
        <v>28</v>
      </c>
      <c r="E972" t="s">
        <v>971</v>
      </c>
      <c r="F972" t="s">
        <v>972</v>
      </c>
      <c r="G972" s="324">
        <v>2304</v>
      </c>
      <c r="H972" s="542">
        <v>2017</v>
      </c>
      <c r="J972" t="s">
        <v>572</v>
      </c>
      <c r="K972" t="s">
        <v>572</v>
      </c>
      <c r="L972" s="324">
        <v>100</v>
      </c>
      <c r="M972" s="324">
        <v>100</v>
      </c>
    </row>
    <row r="973" spans="1:13" x14ac:dyDescent="0.2">
      <c r="A973" t="s">
        <v>7265</v>
      </c>
      <c r="B973" t="str">
        <f t="shared" si="15"/>
        <v>GIT_CAMP CTR CAFE</v>
      </c>
      <c r="C973" t="s">
        <v>537</v>
      </c>
      <c r="D973" s="324" t="s">
        <v>28</v>
      </c>
      <c r="E973" t="s">
        <v>627</v>
      </c>
      <c r="F973" t="s">
        <v>628</v>
      </c>
      <c r="G973" s="324">
        <v>3498</v>
      </c>
      <c r="H973" s="542">
        <v>2020</v>
      </c>
      <c r="J973" t="s">
        <v>572</v>
      </c>
      <c r="K973" t="s">
        <v>572</v>
      </c>
      <c r="L973" s="324">
        <v>0</v>
      </c>
      <c r="M973" s="324">
        <v>0</v>
      </c>
    </row>
    <row r="974" spans="1:13" x14ac:dyDescent="0.2">
      <c r="A974" t="s">
        <v>7386</v>
      </c>
      <c r="B974" t="str">
        <f t="shared" si="15"/>
        <v>GIT_CAMP CTR PAVILION</v>
      </c>
      <c r="C974" t="s">
        <v>537</v>
      </c>
      <c r="D974" s="324" t="s">
        <v>28</v>
      </c>
      <c r="E974" t="s">
        <v>869</v>
      </c>
      <c r="F974" t="s">
        <v>870</v>
      </c>
      <c r="G974" s="324">
        <v>11696</v>
      </c>
      <c r="H974" s="542">
        <v>2020</v>
      </c>
      <c r="J974" t="s">
        <v>572</v>
      </c>
      <c r="K974" t="s">
        <v>572</v>
      </c>
      <c r="L974" s="324">
        <v>50</v>
      </c>
      <c r="M974" s="324">
        <v>50</v>
      </c>
    </row>
    <row r="975" spans="1:13" x14ac:dyDescent="0.2">
      <c r="A975" t="s">
        <v>7295</v>
      </c>
      <c r="B975" t="str">
        <f t="shared" si="15"/>
        <v>GIT_CAMP CTR EX HALL</v>
      </c>
      <c r="C975" t="s">
        <v>537</v>
      </c>
      <c r="D975" s="324" t="s">
        <v>28</v>
      </c>
      <c r="E975" t="s">
        <v>687</v>
      </c>
      <c r="F975" t="s">
        <v>688</v>
      </c>
      <c r="G975" s="324">
        <v>57877</v>
      </c>
      <c r="H975" s="542">
        <v>2020</v>
      </c>
      <c r="J975" t="s">
        <v>572</v>
      </c>
      <c r="K975" t="s">
        <v>572</v>
      </c>
      <c r="L975" s="324">
        <v>86</v>
      </c>
      <c r="M975" s="324">
        <v>86</v>
      </c>
    </row>
    <row r="976" spans="1:13" x14ac:dyDescent="0.2">
      <c r="A976" t="s">
        <v>7419</v>
      </c>
      <c r="B976" t="str">
        <f t="shared" si="15"/>
        <v>GIT_Daniel Lab Addn</v>
      </c>
      <c r="C976" t="s">
        <v>537</v>
      </c>
      <c r="D976" s="324" t="s">
        <v>28</v>
      </c>
      <c r="E976" t="s">
        <v>935</v>
      </c>
      <c r="F976" t="s">
        <v>936</v>
      </c>
      <c r="G976" s="324">
        <v>4152</v>
      </c>
      <c r="H976" s="542">
        <v>1994</v>
      </c>
      <c r="J976" t="s">
        <v>572</v>
      </c>
      <c r="K976" t="s">
        <v>572</v>
      </c>
      <c r="L976" s="324">
        <v>100</v>
      </c>
      <c r="M976" s="324">
        <v>100</v>
      </c>
    </row>
    <row r="977" spans="1:13" x14ac:dyDescent="0.2">
      <c r="A977" t="s">
        <v>7331</v>
      </c>
      <c r="B977" t="str">
        <f t="shared" si="15"/>
        <v>GIT_220 Bobby Dodd Way</v>
      </c>
      <c r="C977" t="s">
        <v>537</v>
      </c>
      <c r="D977" s="324" t="s">
        <v>28</v>
      </c>
      <c r="E977" t="s">
        <v>759</v>
      </c>
      <c r="F977" t="s">
        <v>760</v>
      </c>
      <c r="G977" s="324">
        <v>2375</v>
      </c>
      <c r="H977" s="542">
        <v>1927</v>
      </c>
      <c r="J977" t="s">
        <v>572</v>
      </c>
      <c r="K977" t="s">
        <v>572</v>
      </c>
      <c r="L977" s="324">
        <v>100</v>
      </c>
      <c r="M977" s="324">
        <v>100</v>
      </c>
    </row>
    <row r="978" spans="1:13" x14ac:dyDescent="0.2">
      <c r="A978" t="s">
        <v>7477</v>
      </c>
      <c r="B978" t="str">
        <f t="shared" si="15"/>
        <v>GIT_Lyman Hall</v>
      </c>
      <c r="C978" t="s">
        <v>537</v>
      </c>
      <c r="D978" s="324" t="s">
        <v>28</v>
      </c>
      <c r="E978" t="s">
        <v>1051</v>
      </c>
      <c r="F978" t="s">
        <v>1052</v>
      </c>
      <c r="G978" s="324">
        <v>18445</v>
      </c>
      <c r="H978" s="542">
        <v>1906</v>
      </c>
      <c r="I978" s="542">
        <v>1991</v>
      </c>
      <c r="J978" t="s">
        <v>572</v>
      </c>
      <c r="K978" t="s">
        <v>572</v>
      </c>
      <c r="L978" s="324">
        <v>100</v>
      </c>
      <c r="M978" s="324">
        <v>100</v>
      </c>
    </row>
    <row r="979" spans="1:13" x14ac:dyDescent="0.2">
      <c r="A979" t="s">
        <v>7307</v>
      </c>
      <c r="B979" t="str">
        <f t="shared" si="15"/>
        <v>GIT_Emerson</v>
      </c>
      <c r="C979" t="s">
        <v>537</v>
      </c>
      <c r="D979" s="324" t="s">
        <v>28</v>
      </c>
      <c r="E979" t="s">
        <v>711</v>
      </c>
      <c r="F979" t="s">
        <v>712</v>
      </c>
      <c r="G979" s="324">
        <v>16366</v>
      </c>
      <c r="H979" s="542">
        <v>1925</v>
      </c>
      <c r="I979" s="542">
        <v>1991</v>
      </c>
      <c r="J979" t="s">
        <v>572</v>
      </c>
      <c r="K979" t="s">
        <v>572</v>
      </c>
      <c r="L979" s="324">
        <v>100</v>
      </c>
      <c r="M979" s="324">
        <v>100</v>
      </c>
    </row>
    <row r="980" spans="1:13" x14ac:dyDescent="0.2">
      <c r="A980" t="s">
        <v>7420</v>
      </c>
      <c r="B980" t="str">
        <f t="shared" si="15"/>
        <v>GIT_Lyman/Emers Addn</v>
      </c>
      <c r="C980" t="s">
        <v>537</v>
      </c>
      <c r="D980" s="324" t="s">
        <v>28</v>
      </c>
      <c r="E980" t="s">
        <v>937</v>
      </c>
      <c r="F980" t="s">
        <v>938</v>
      </c>
      <c r="G980" s="324">
        <v>7720</v>
      </c>
      <c r="H980" s="542">
        <v>1991</v>
      </c>
      <c r="J980" t="s">
        <v>572</v>
      </c>
      <c r="K980" t="s">
        <v>572</v>
      </c>
      <c r="L980" s="324">
        <v>100</v>
      </c>
      <c r="M980" s="324">
        <v>100</v>
      </c>
    </row>
    <row r="981" spans="1:13" x14ac:dyDescent="0.2">
      <c r="A981" t="s">
        <v>7293</v>
      </c>
      <c r="B981" t="str">
        <f t="shared" si="15"/>
        <v>GIT_OKeefe-Gym</v>
      </c>
      <c r="C981" t="s">
        <v>537</v>
      </c>
      <c r="D981" s="324" t="s">
        <v>28</v>
      </c>
      <c r="E981" t="s">
        <v>683</v>
      </c>
      <c r="F981" t="s">
        <v>684</v>
      </c>
      <c r="G981" s="324">
        <v>34953</v>
      </c>
      <c r="H981" s="542">
        <v>1924</v>
      </c>
      <c r="J981" t="s">
        <v>572</v>
      </c>
      <c r="K981" t="s">
        <v>1725</v>
      </c>
      <c r="L981" s="324">
        <v>32</v>
      </c>
      <c r="M981" s="324">
        <v>32</v>
      </c>
    </row>
    <row r="982" spans="1:13" x14ac:dyDescent="0.2">
      <c r="A982" t="s">
        <v>7381</v>
      </c>
      <c r="B982" t="str">
        <f t="shared" si="15"/>
        <v>GIT_Women's Locker</v>
      </c>
      <c r="C982" t="s">
        <v>537</v>
      </c>
      <c r="D982" s="324" t="s">
        <v>28</v>
      </c>
      <c r="E982" t="s">
        <v>859</v>
      </c>
      <c r="F982" t="s">
        <v>860</v>
      </c>
      <c r="G982" s="324">
        <v>6478</v>
      </c>
      <c r="H982" s="542">
        <v>1924</v>
      </c>
      <c r="I982" s="542">
        <v>2011</v>
      </c>
      <c r="J982" t="s">
        <v>572</v>
      </c>
      <c r="K982" t="s">
        <v>572</v>
      </c>
      <c r="L982" s="324">
        <v>0</v>
      </c>
      <c r="M982" s="324">
        <v>0</v>
      </c>
    </row>
    <row r="983" spans="1:13" x14ac:dyDescent="0.2">
      <c r="A983" t="s">
        <v>7318</v>
      </c>
      <c r="B983" t="str">
        <f t="shared" si="15"/>
        <v>GIT_O'Keefe Storage</v>
      </c>
      <c r="C983" t="s">
        <v>537</v>
      </c>
      <c r="D983" s="324" t="s">
        <v>28</v>
      </c>
      <c r="E983" t="s">
        <v>733</v>
      </c>
      <c r="F983" t="s">
        <v>734</v>
      </c>
      <c r="G983" s="324">
        <v>834</v>
      </c>
      <c r="H983" s="542">
        <v>1980</v>
      </c>
      <c r="J983" t="s">
        <v>572</v>
      </c>
      <c r="K983" t="s">
        <v>572</v>
      </c>
      <c r="L983" s="324">
        <v>100</v>
      </c>
      <c r="M983" s="324">
        <v>100</v>
      </c>
    </row>
    <row r="984" spans="1:13" x14ac:dyDescent="0.2">
      <c r="A984" t="s">
        <v>7299</v>
      </c>
      <c r="B984" t="str">
        <f t="shared" si="15"/>
        <v>GIT_Hinman Add</v>
      </c>
      <c r="C984" t="s">
        <v>537</v>
      </c>
      <c r="D984" s="324" t="s">
        <v>28</v>
      </c>
      <c r="E984" t="s">
        <v>695</v>
      </c>
      <c r="F984" t="s">
        <v>696</v>
      </c>
      <c r="G984" s="324">
        <v>18875</v>
      </c>
      <c r="H984" s="542">
        <v>1951</v>
      </c>
      <c r="I984" s="542">
        <v>2010</v>
      </c>
      <c r="J984" t="s">
        <v>572</v>
      </c>
      <c r="K984" t="s">
        <v>572</v>
      </c>
      <c r="L984" s="324">
        <v>100</v>
      </c>
      <c r="M984" s="324">
        <v>100</v>
      </c>
    </row>
    <row r="985" spans="1:13" x14ac:dyDescent="0.2">
      <c r="A985" t="s">
        <v>7452</v>
      </c>
      <c r="B985" t="str">
        <f t="shared" si="15"/>
        <v>GIT_Calculator</v>
      </c>
      <c r="C985" t="s">
        <v>537</v>
      </c>
      <c r="D985" s="324" t="s">
        <v>28</v>
      </c>
      <c r="E985" t="s">
        <v>1001</v>
      </c>
      <c r="F985" t="s">
        <v>1002</v>
      </c>
      <c r="G985" s="324">
        <v>7026</v>
      </c>
      <c r="H985" s="542">
        <v>1947</v>
      </c>
      <c r="J985" t="s">
        <v>572</v>
      </c>
      <c r="K985" t="s">
        <v>579</v>
      </c>
      <c r="L985" s="324">
        <v>100</v>
      </c>
      <c r="M985" s="324">
        <v>100</v>
      </c>
    </row>
    <row r="986" spans="1:13" x14ac:dyDescent="0.2">
      <c r="A986" t="s">
        <v>7484</v>
      </c>
      <c r="B986" t="str">
        <f t="shared" si="15"/>
        <v>GIT_Rich (Old)</v>
      </c>
      <c r="C986" t="s">
        <v>537</v>
      </c>
      <c r="D986" s="324" t="s">
        <v>28</v>
      </c>
      <c r="E986" t="s">
        <v>1065</v>
      </c>
      <c r="F986" t="s">
        <v>1066</v>
      </c>
      <c r="G986" s="324">
        <v>7063</v>
      </c>
      <c r="H986" s="542">
        <v>1955</v>
      </c>
      <c r="J986" t="s">
        <v>572</v>
      </c>
      <c r="K986" t="s">
        <v>1725</v>
      </c>
      <c r="L986" s="324">
        <v>100</v>
      </c>
      <c r="M986" s="324">
        <v>100</v>
      </c>
    </row>
    <row r="987" spans="1:13" x14ac:dyDescent="0.2">
      <c r="A987" t="s">
        <v>7245</v>
      </c>
      <c r="B987" t="str">
        <f t="shared" si="15"/>
        <v>GIT_Rich (Comp Ctr)</v>
      </c>
      <c r="C987" t="s">
        <v>537</v>
      </c>
      <c r="D987" s="324" t="s">
        <v>28</v>
      </c>
      <c r="E987" t="s">
        <v>585</v>
      </c>
      <c r="F987" t="s">
        <v>586</v>
      </c>
      <c r="G987" s="324">
        <v>41522</v>
      </c>
      <c r="H987" s="542">
        <v>1973</v>
      </c>
      <c r="J987" t="s">
        <v>572</v>
      </c>
      <c r="K987" t="s">
        <v>584</v>
      </c>
      <c r="L987" s="324">
        <v>100</v>
      </c>
      <c r="M987" s="324">
        <v>100</v>
      </c>
    </row>
    <row r="988" spans="1:13" x14ac:dyDescent="0.2">
      <c r="A988" t="s">
        <v>7393</v>
      </c>
      <c r="B988" t="str">
        <f t="shared" si="15"/>
        <v>GIT_Rich Chiller</v>
      </c>
      <c r="C988" t="s">
        <v>537</v>
      </c>
      <c r="D988" s="324" t="s">
        <v>28</v>
      </c>
      <c r="E988" t="s">
        <v>883</v>
      </c>
      <c r="F988" t="s">
        <v>884</v>
      </c>
      <c r="G988" s="324">
        <v>4388</v>
      </c>
      <c r="H988" s="542">
        <v>1986</v>
      </c>
      <c r="J988" t="s">
        <v>572</v>
      </c>
      <c r="K988" t="s">
        <v>572</v>
      </c>
      <c r="L988" s="324">
        <v>100</v>
      </c>
      <c r="M988" s="324">
        <v>100</v>
      </c>
    </row>
    <row r="989" spans="1:13" x14ac:dyDescent="0.2">
      <c r="A989" t="s">
        <v>7467</v>
      </c>
      <c r="B989" t="str">
        <f t="shared" si="15"/>
        <v>GIT_GT-Sav ELAB</v>
      </c>
      <c r="C989" t="s">
        <v>537</v>
      </c>
      <c r="D989" s="324" t="s">
        <v>28</v>
      </c>
      <c r="E989" t="s">
        <v>1031</v>
      </c>
      <c r="F989" t="s">
        <v>1032</v>
      </c>
      <c r="G989" s="324">
        <v>18920</v>
      </c>
      <c r="H989" s="542">
        <v>2003</v>
      </c>
      <c r="J989" t="s">
        <v>572</v>
      </c>
      <c r="K989" t="s">
        <v>572</v>
      </c>
      <c r="L989" s="324">
        <v>100</v>
      </c>
      <c r="M989" s="324">
        <v>100</v>
      </c>
    </row>
    <row r="990" spans="1:13" x14ac:dyDescent="0.2">
      <c r="A990" t="s">
        <v>7301</v>
      </c>
      <c r="B990" t="str">
        <f t="shared" si="15"/>
        <v>GIT_GT-Sav PARB</v>
      </c>
      <c r="C990" t="s">
        <v>537</v>
      </c>
      <c r="D990" s="324" t="s">
        <v>28</v>
      </c>
      <c r="E990" t="s">
        <v>699</v>
      </c>
      <c r="F990" t="s">
        <v>700</v>
      </c>
      <c r="G990" s="324">
        <v>41999</v>
      </c>
      <c r="H990" s="542">
        <v>2003</v>
      </c>
      <c r="J990" t="s">
        <v>579</v>
      </c>
      <c r="K990" t="s">
        <v>572</v>
      </c>
      <c r="L990" s="324">
        <v>100</v>
      </c>
      <c r="M990" s="324">
        <v>100</v>
      </c>
    </row>
    <row r="991" spans="1:13" x14ac:dyDescent="0.2">
      <c r="A991" t="s">
        <v>7367</v>
      </c>
      <c r="B991" t="str">
        <f t="shared" si="15"/>
        <v>GIT_GT-Sav EDRB</v>
      </c>
      <c r="C991" t="s">
        <v>537</v>
      </c>
      <c r="D991" s="324" t="s">
        <v>28</v>
      </c>
      <c r="E991" t="s">
        <v>831</v>
      </c>
      <c r="F991" t="s">
        <v>832</v>
      </c>
      <c r="G991" s="324">
        <v>55617</v>
      </c>
      <c r="H991" s="542">
        <v>2003</v>
      </c>
      <c r="J991" t="s">
        <v>579</v>
      </c>
      <c r="K991" t="s">
        <v>572</v>
      </c>
      <c r="L991" s="324">
        <v>50</v>
      </c>
      <c r="M991" s="324">
        <v>50</v>
      </c>
    </row>
    <row r="992" spans="1:13" x14ac:dyDescent="0.2">
      <c r="A992" t="s">
        <v>7335</v>
      </c>
      <c r="B992" t="str">
        <f t="shared" si="15"/>
        <v>GIT_Caddell</v>
      </c>
      <c r="C992" t="s">
        <v>537</v>
      </c>
      <c r="D992" s="324" t="s">
        <v>28</v>
      </c>
      <c r="E992" t="s">
        <v>767</v>
      </c>
      <c r="F992" t="s">
        <v>768</v>
      </c>
      <c r="G992" s="324">
        <v>11181</v>
      </c>
      <c r="H992" s="542">
        <v>1955</v>
      </c>
      <c r="I992" s="542">
        <v>2015</v>
      </c>
      <c r="J992" t="s">
        <v>572</v>
      </c>
      <c r="K992" t="s">
        <v>572</v>
      </c>
      <c r="L992" s="324">
        <v>100</v>
      </c>
      <c r="M992" s="324">
        <v>100</v>
      </c>
    </row>
    <row r="993" spans="1:13" x14ac:dyDescent="0.2">
      <c r="A993" t="s">
        <v>7319</v>
      </c>
      <c r="B993" t="str">
        <f t="shared" si="15"/>
        <v>GIT_430 10th St (S)</v>
      </c>
      <c r="C993" t="s">
        <v>537</v>
      </c>
      <c r="D993" s="324" t="s">
        <v>28</v>
      </c>
      <c r="E993" t="s">
        <v>735</v>
      </c>
      <c r="F993" t="s">
        <v>736</v>
      </c>
      <c r="G993" s="324">
        <v>39490</v>
      </c>
      <c r="H993" s="542">
        <v>1984</v>
      </c>
      <c r="J993" t="s">
        <v>572</v>
      </c>
      <c r="K993" t="s">
        <v>572</v>
      </c>
      <c r="L993" s="324">
        <v>0</v>
      </c>
      <c r="M993" s="324">
        <v>0</v>
      </c>
    </row>
    <row r="994" spans="1:13" x14ac:dyDescent="0.2">
      <c r="A994" t="s">
        <v>7449</v>
      </c>
      <c r="B994" t="str">
        <f t="shared" si="15"/>
        <v>GIT_C Emerson Addn</v>
      </c>
      <c r="C994" t="s">
        <v>537</v>
      </c>
      <c r="D994" s="324" t="s">
        <v>28</v>
      </c>
      <c r="E994" t="s">
        <v>995</v>
      </c>
      <c r="F994" t="s">
        <v>996</v>
      </c>
      <c r="G994" s="324">
        <v>45056</v>
      </c>
      <c r="H994" s="542">
        <v>1968</v>
      </c>
      <c r="J994" t="s">
        <v>572</v>
      </c>
      <c r="K994" t="s">
        <v>579</v>
      </c>
      <c r="L994" s="324">
        <v>100</v>
      </c>
      <c r="M994" s="324">
        <v>100</v>
      </c>
    </row>
    <row r="995" spans="1:13" x14ac:dyDescent="0.2">
      <c r="A995" t="s">
        <v>7320</v>
      </c>
      <c r="B995" t="str">
        <f t="shared" si="15"/>
        <v>GIT_Fac Storage</v>
      </c>
      <c r="C995" t="s">
        <v>537</v>
      </c>
      <c r="D995" s="324" t="s">
        <v>28</v>
      </c>
      <c r="E995" t="s">
        <v>737</v>
      </c>
      <c r="F995" t="s">
        <v>738</v>
      </c>
      <c r="G995" s="324">
        <v>6943</v>
      </c>
      <c r="H995" s="542">
        <v>1989</v>
      </c>
      <c r="J995" t="s">
        <v>572</v>
      </c>
      <c r="K995" t="s">
        <v>572</v>
      </c>
      <c r="L995" s="324">
        <v>100</v>
      </c>
      <c r="M995" s="324">
        <v>100</v>
      </c>
    </row>
    <row r="996" spans="1:13" x14ac:dyDescent="0.2">
      <c r="A996" t="s">
        <v>7289</v>
      </c>
      <c r="B996" t="str">
        <f t="shared" si="15"/>
        <v>GIT_162 Fourth St.</v>
      </c>
      <c r="C996" t="s">
        <v>537</v>
      </c>
      <c r="D996" s="324" t="s">
        <v>28</v>
      </c>
      <c r="E996" t="s">
        <v>675</v>
      </c>
      <c r="F996" t="s">
        <v>676</v>
      </c>
      <c r="G996" s="324">
        <v>3800</v>
      </c>
      <c r="H996" s="542">
        <v>1930</v>
      </c>
      <c r="J996" t="s">
        <v>572</v>
      </c>
      <c r="K996" t="s">
        <v>572</v>
      </c>
      <c r="L996" s="324">
        <v>0</v>
      </c>
      <c r="M996" s="324">
        <v>0</v>
      </c>
    </row>
    <row r="997" spans="1:13" x14ac:dyDescent="0.2">
      <c r="A997" t="s">
        <v>7382</v>
      </c>
      <c r="B997" t="str">
        <f t="shared" si="15"/>
        <v>GIT_Grounds-Pres Hm</v>
      </c>
      <c r="C997" t="s">
        <v>537</v>
      </c>
      <c r="D997" s="324" t="s">
        <v>28</v>
      </c>
      <c r="E997" t="s">
        <v>861</v>
      </c>
      <c r="F997" t="s">
        <v>862</v>
      </c>
      <c r="G997" s="324">
        <v>1601</v>
      </c>
      <c r="H997" s="542">
        <v>1985</v>
      </c>
      <c r="J997" t="s">
        <v>572</v>
      </c>
      <c r="K997" t="s">
        <v>572</v>
      </c>
      <c r="L997" s="324">
        <v>100</v>
      </c>
      <c r="M997" s="324">
        <v>100</v>
      </c>
    </row>
    <row r="998" spans="1:13" x14ac:dyDescent="0.2">
      <c r="A998" t="s">
        <v>7450</v>
      </c>
      <c r="B998" t="str">
        <f t="shared" si="15"/>
        <v>GIT_Heffernan House</v>
      </c>
      <c r="C998" t="s">
        <v>537</v>
      </c>
      <c r="D998" s="324" t="s">
        <v>28</v>
      </c>
      <c r="E998" t="s">
        <v>997</v>
      </c>
      <c r="F998" t="s">
        <v>998</v>
      </c>
      <c r="G998" s="324">
        <v>4375</v>
      </c>
      <c r="H998" s="542">
        <v>1927</v>
      </c>
      <c r="J998" t="s">
        <v>572</v>
      </c>
      <c r="K998" t="s">
        <v>572</v>
      </c>
      <c r="L998" s="324">
        <v>100</v>
      </c>
      <c r="M998" s="324">
        <v>100</v>
      </c>
    </row>
    <row r="999" spans="1:13" x14ac:dyDescent="0.2">
      <c r="A999" t="s">
        <v>7315</v>
      </c>
      <c r="B999" t="str">
        <f t="shared" si="15"/>
        <v>GIT_Luck</v>
      </c>
      <c r="C999" t="s">
        <v>537</v>
      </c>
      <c r="D999" s="324" t="s">
        <v>28</v>
      </c>
      <c r="E999" t="s">
        <v>727</v>
      </c>
      <c r="F999" t="s">
        <v>728</v>
      </c>
      <c r="G999" s="324">
        <v>12516</v>
      </c>
      <c r="H999" s="542">
        <v>1987</v>
      </c>
      <c r="J999" t="s">
        <v>572</v>
      </c>
      <c r="K999" t="s">
        <v>572</v>
      </c>
      <c r="L999" s="324">
        <v>0</v>
      </c>
      <c r="M999" s="324">
        <v>0</v>
      </c>
    </row>
    <row r="1000" spans="1:13" x14ac:dyDescent="0.2">
      <c r="A1000" t="s">
        <v>7368</v>
      </c>
      <c r="B1000" t="str">
        <f t="shared" si="15"/>
        <v>GIT_Zelnak BB Ctr</v>
      </c>
      <c r="C1000" t="s">
        <v>537</v>
      </c>
      <c r="D1000" s="324" t="s">
        <v>28</v>
      </c>
      <c r="E1000" t="s">
        <v>833</v>
      </c>
      <c r="F1000" t="s">
        <v>834</v>
      </c>
      <c r="G1000" s="324">
        <v>19825</v>
      </c>
      <c r="H1000" s="542">
        <v>2009</v>
      </c>
      <c r="J1000" t="s">
        <v>572</v>
      </c>
      <c r="K1000" t="s">
        <v>572</v>
      </c>
      <c r="L1000" s="324">
        <v>0</v>
      </c>
      <c r="M1000" s="324">
        <v>0</v>
      </c>
    </row>
    <row r="1001" spans="1:13" x14ac:dyDescent="0.2">
      <c r="A1001" t="s">
        <v>7446</v>
      </c>
      <c r="B1001" t="str">
        <f t="shared" si="15"/>
        <v>GIT_CCRF Bldg B10</v>
      </c>
      <c r="C1001" t="s">
        <v>537</v>
      </c>
      <c r="D1001" s="324" t="s">
        <v>28</v>
      </c>
      <c r="E1001" t="s">
        <v>989</v>
      </c>
      <c r="F1001" t="s">
        <v>990</v>
      </c>
      <c r="G1001" s="324">
        <v>14751</v>
      </c>
      <c r="H1001" s="542">
        <v>1982</v>
      </c>
      <c r="J1001" t="s">
        <v>584</v>
      </c>
      <c r="K1001" t="s">
        <v>572</v>
      </c>
      <c r="L1001" s="324">
        <v>0</v>
      </c>
      <c r="M1001" s="324">
        <v>0</v>
      </c>
    </row>
    <row r="1002" spans="1:13" x14ac:dyDescent="0.2">
      <c r="A1002" t="s">
        <v>7456</v>
      </c>
      <c r="B1002" t="str">
        <f t="shared" si="15"/>
        <v>GIT_CCRF Bldg B11</v>
      </c>
      <c r="C1002" t="s">
        <v>537</v>
      </c>
      <c r="D1002" s="324" t="s">
        <v>28</v>
      </c>
      <c r="E1002" t="s">
        <v>1009</v>
      </c>
      <c r="F1002" t="s">
        <v>1010</v>
      </c>
      <c r="G1002" s="324">
        <v>220499</v>
      </c>
      <c r="H1002" s="542">
        <v>1993</v>
      </c>
      <c r="J1002" t="s">
        <v>584</v>
      </c>
      <c r="K1002" t="s">
        <v>572</v>
      </c>
      <c r="L1002" s="324">
        <v>0</v>
      </c>
      <c r="M1002" s="324">
        <v>0</v>
      </c>
    </row>
    <row r="1003" spans="1:13" x14ac:dyDescent="0.2">
      <c r="A1003" t="s">
        <v>7290</v>
      </c>
      <c r="B1003" t="str">
        <f t="shared" si="15"/>
        <v>GIT_CCRF Bldg B12</v>
      </c>
      <c r="C1003" t="s">
        <v>537</v>
      </c>
      <c r="D1003" s="324" t="s">
        <v>28</v>
      </c>
      <c r="E1003" t="s">
        <v>677</v>
      </c>
      <c r="F1003" t="s">
        <v>678</v>
      </c>
      <c r="G1003" s="324">
        <v>415940</v>
      </c>
      <c r="H1003" s="542">
        <v>1967</v>
      </c>
      <c r="J1003" t="s">
        <v>584</v>
      </c>
      <c r="K1003" t="s">
        <v>572</v>
      </c>
      <c r="L1003" s="324">
        <v>0</v>
      </c>
      <c r="M1003" s="324">
        <v>0</v>
      </c>
    </row>
    <row r="1004" spans="1:13" x14ac:dyDescent="0.2">
      <c r="A1004" t="s">
        <v>7296</v>
      </c>
      <c r="B1004" t="str">
        <f t="shared" si="15"/>
        <v>GIT_CCRF Bldg B13</v>
      </c>
      <c r="C1004" t="s">
        <v>537</v>
      </c>
      <c r="D1004" s="324" t="s">
        <v>28</v>
      </c>
      <c r="E1004" t="s">
        <v>689</v>
      </c>
      <c r="F1004" t="s">
        <v>690</v>
      </c>
      <c r="G1004" s="324">
        <v>135551</v>
      </c>
      <c r="H1004" s="542">
        <v>1968</v>
      </c>
      <c r="J1004" t="s">
        <v>584</v>
      </c>
      <c r="K1004" t="s">
        <v>572</v>
      </c>
      <c r="L1004" s="324">
        <v>0</v>
      </c>
      <c r="M1004" s="324">
        <v>0</v>
      </c>
    </row>
    <row r="1005" spans="1:13" x14ac:dyDescent="0.2">
      <c r="A1005" t="s">
        <v>7429</v>
      </c>
      <c r="B1005" t="str">
        <f t="shared" si="15"/>
        <v>GIT_NEETRAC Hi Volt</v>
      </c>
      <c r="C1005" t="s">
        <v>537</v>
      </c>
      <c r="D1005" s="324" t="s">
        <v>28</v>
      </c>
      <c r="E1005" t="s">
        <v>955</v>
      </c>
      <c r="F1005" t="s">
        <v>956</v>
      </c>
      <c r="G1005" s="324">
        <v>16379</v>
      </c>
      <c r="H1005" s="542">
        <v>1983</v>
      </c>
      <c r="J1005" t="s">
        <v>572</v>
      </c>
      <c r="K1005" t="s">
        <v>572</v>
      </c>
      <c r="L1005" s="324">
        <v>100</v>
      </c>
      <c r="M1005" s="324">
        <v>100</v>
      </c>
    </row>
    <row r="1006" spans="1:13" x14ac:dyDescent="0.2">
      <c r="A1006" t="s">
        <v>7241</v>
      </c>
      <c r="B1006" t="str">
        <f t="shared" si="15"/>
        <v>GIT_NEETRAC MG</v>
      </c>
      <c r="C1006" t="s">
        <v>537</v>
      </c>
      <c r="D1006" s="324" t="s">
        <v>28</v>
      </c>
      <c r="E1006" t="s">
        <v>575</v>
      </c>
      <c r="F1006" t="s">
        <v>576</v>
      </c>
      <c r="G1006" s="324">
        <v>4653</v>
      </c>
      <c r="H1006" s="542">
        <v>1983</v>
      </c>
      <c r="J1006" t="s">
        <v>572</v>
      </c>
      <c r="K1006" t="s">
        <v>572</v>
      </c>
      <c r="L1006" s="324">
        <v>100</v>
      </c>
      <c r="M1006" s="324">
        <v>100</v>
      </c>
    </row>
    <row r="1007" spans="1:13" x14ac:dyDescent="0.2">
      <c r="A1007" t="s">
        <v>7447</v>
      </c>
      <c r="B1007" t="str">
        <f t="shared" si="15"/>
        <v>GIT_NEETRAC Forensics</v>
      </c>
      <c r="C1007" t="s">
        <v>537</v>
      </c>
      <c r="D1007" s="324" t="s">
        <v>28</v>
      </c>
      <c r="E1007" t="s">
        <v>991</v>
      </c>
      <c r="F1007" t="s">
        <v>992</v>
      </c>
      <c r="G1007" s="324">
        <v>3423</v>
      </c>
      <c r="H1007" s="542">
        <v>1983</v>
      </c>
      <c r="J1007" t="s">
        <v>572</v>
      </c>
      <c r="K1007" t="s">
        <v>572</v>
      </c>
      <c r="L1007" s="324">
        <v>100</v>
      </c>
      <c r="M1007" s="324">
        <v>100</v>
      </c>
    </row>
    <row r="1008" spans="1:13" x14ac:dyDescent="0.2">
      <c r="A1008" t="s">
        <v>7276</v>
      </c>
      <c r="B1008" t="str">
        <f t="shared" si="15"/>
        <v>GIT_NEETRAC MVL</v>
      </c>
      <c r="C1008" t="s">
        <v>537</v>
      </c>
      <c r="D1008" s="324" t="s">
        <v>28</v>
      </c>
      <c r="E1008" t="s">
        <v>649</v>
      </c>
      <c r="F1008" t="s">
        <v>650</v>
      </c>
      <c r="G1008" s="324">
        <v>6014</v>
      </c>
      <c r="H1008" s="542">
        <v>1999</v>
      </c>
      <c r="J1008" t="s">
        <v>572</v>
      </c>
      <c r="K1008" t="s">
        <v>572</v>
      </c>
      <c r="L1008" s="324">
        <v>100</v>
      </c>
      <c r="M1008" s="324">
        <v>100</v>
      </c>
    </row>
    <row r="1009" spans="1:13" x14ac:dyDescent="0.2">
      <c r="A1009" t="s">
        <v>7278</v>
      </c>
      <c r="B1009" t="str">
        <f t="shared" si="15"/>
        <v>GIT_Sample Prep Bldg</v>
      </c>
      <c r="C1009" t="s">
        <v>537</v>
      </c>
      <c r="D1009" s="324" t="s">
        <v>28</v>
      </c>
      <c r="E1009" t="s">
        <v>653</v>
      </c>
      <c r="F1009" t="s">
        <v>654</v>
      </c>
      <c r="G1009" s="324">
        <v>800</v>
      </c>
      <c r="H1009" s="542">
        <v>2009</v>
      </c>
      <c r="J1009" t="s">
        <v>572</v>
      </c>
      <c r="K1009" t="s">
        <v>572</v>
      </c>
      <c r="L1009" s="324">
        <v>100</v>
      </c>
      <c r="M1009" s="324">
        <v>100</v>
      </c>
    </row>
    <row r="1010" spans="1:13" x14ac:dyDescent="0.2">
      <c r="A1010" t="s">
        <v>7285</v>
      </c>
      <c r="B1010" t="str">
        <f t="shared" si="15"/>
        <v>GIT_NEETRAC MDL</v>
      </c>
      <c r="C1010" t="s">
        <v>537</v>
      </c>
      <c r="D1010" s="324" t="s">
        <v>28</v>
      </c>
      <c r="E1010" t="s">
        <v>667</v>
      </c>
      <c r="F1010" t="s">
        <v>668</v>
      </c>
      <c r="G1010" s="324">
        <v>9504</v>
      </c>
      <c r="H1010" s="542">
        <v>2019</v>
      </c>
      <c r="J1010" t="s">
        <v>572</v>
      </c>
      <c r="K1010" t="s">
        <v>572</v>
      </c>
      <c r="L1010" s="324">
        <v>100</v>
      </c>
      <c r="M1010" s="324">
        <v>100</v>
      </c>
    </row>
    <row r="1011" spans="1:13" x14ac:dyDescent="0.2">
      <c r="A1011" t="s">
        <v>7423</v>
      </c>
      <c r="B1011" t="str">
        <f t="shared" si="15"/>
        <v>GIT_TEP Bullet Bldg</v>
      </c>
      <c r="C1011" t="s">
        <v>537</v>
      </c>
      <c r="D1011" s="324" t="s">
        <v>28</v>
      </c>
      <c r="E1011" t="s">
        <v>943</v>
      </c>
      <c r="F1011" t="s">
        <v>944</v>
      </c>
      <c r="G1011" s="324">
        <v>14422</v>
      </c>
      <c r="H1011" s="542">
        <v>1963</v>
      </c>
      <c r="J1011" t="s">
        <v>603</v>
      </c>
      <c r="K1011" t="s">
        <v>572</v>
      </c>
      <c r="L1011" s="324">
        <v>0</v>
      </c>
      <c r="M1011" s="324">
        <v>0</v>
      </c>
    </row>
    <row r="1012" spans="1:13" x14ac:dyDescent="0.2">
      <c r="A1012" t="s">
        <v>7269</v>
      </c>
      <c r="B1012" t="str">
        <f t="shared" si="15"/>
        <v>GIT_TEP #1</v>
      </c>
      <c r="C1012" t="s">
        <v>537</v>
      </c>
      <c r="D1012" s="324" t="s">
        <v>28</v>
      </c>
      <c r="E1012" t="s">
        <v>635</v>
      </c>
      <c r="F1012" t="s">
        <v>636</v>
      </c>
      <c r="G1012" s="324">
        <v>32705</v>
      </c>
      <c r="H1012" s="542">
        <v>2007</v>
      </c>
      <c r="J1012" t="s">
        <v>603</v>
      </c>
      <c r="K1012" t="s">
        <v>572</v>
      </c>
      <c r="L1012" s="324">
        <v>100</v>
      </c>
      <c r="M1012" s="324">
        <v>100</v>
      </c>
    </row>
    <row r="1013" spans="1:13" x14ac:dyDescent="0.2">
      <c r="A1013" t="s">
        <v>7267</v>
      </c>
      <c r="B1013" t="str">
        <f t="shared" si="15"/>
        <v>GIT_CRB</v>
      </c>
      <c r="C1013" t="s">
        <v>537</v>
      </c>
      <c r="D1013" s="324" t="s">
        <v>28</v>
      </c>
      <c r="E1013" t="s">
        <v>631</v>
      </c>
      <c r="F1013" t="s">
        <v>632</v>
      </c>
      <c r="G1013" s="324">
        <v>198621</v>
      </c>
      <c r="H1013" s="542">
        <v>1984</v>
      </c>
      <c r="J1013" t="s">
        <v>579</v>
      </c>
      <c r="K1013" t="s">
        <v>572</v>
      </c>
      <c r="L1013" s="324">
        <v>0</v>
      </c>
      <c r="M1013" s="324">
        <v>0</v>
      </c>
    </row>
    <row r="1014" spans="1:13" x14ac:dyDescent="0.2">
      <c r="A1014" t="s">
        <v>7303</v>
      </c>
      <c r="B1014" t="str">
        <f t="shared" si="15"/>
        <v>GIT_CCRF Bldg 1</v>
      </c>
      <c r="C1014" t="s">
        <v>537</v>
      </c>
      <c r="D1014" s="324" t="s">
        <v>28</v>
      </c>
      <c r="E1014" t="s">
        <v>703</v>
      </c>
      <c r="F1014" t="s">
        <v>704</v>
      </c>
      <c r="G1014" s="324">
        <v>27549</v>
      </c>
      <c r="H1014" s="542">
        <v>1964</v>
      </c>
      <c r="J1014" t="s">
        <v>579</v>
      </c>
      <c r="K1014" t="s">
        <v>572</v>
      </c>
      <c r="L1014" s="324">
        <v>0</v>
      </c>
      <c r="M1014" s="324">
        <v>0</v>
      </c>
    </row>
    <row r="1015" spans="1:13" x14ac:dyDescent="0.2">
      <c r="A1015" t="s">
        <v>7438</v>
      </c>
      <c r="B1015" t="str">
        <f t="shared" si="15"/>
        <v>GIT_CCRF Bldg 2</v>
      </c>
      <c r="C1015" t="s">
        <v>537</v>
      </c>
      <c r="D1015" s="324" t="s">
        <v>28</v>
      </c>
      <c r="E1015" t="s">
        <v>973</v>
      </c>
      <c r="F1015" t="s">
        <v>974</v>
      </c>
      <c r="G1015" s="324">
        <v>25901</v>
      </c>
      <c r="H1015" s="542">
        <v>1965</v>
      </c>
      <c r="J1015" t="s">
        <v>579</v>
      </c>
      <c r="K1015" t="s">
        <v>572</v>
      </c>
      <c r="L1015" s="324">
        <v>0</v>
      </c>
      <c r="M1015" s="324">
        <v>0</v>
      </c>
    </row>
    <row r="1016" spans="1:13" x14ac:dyDescent="0.2">
      <c r="A1016" t="s">
        <v>7353</v>
      </c>
      <c r="B1016" t="str">
        <f t="shared" si="15"/>
        <v>GIT_CCRF Bldg 3</v>
      </c>
      <c r="C1016" t="s">
        <v>537</v>
      </c>
      <c r="D1016" s="324" t="s">
        <v>28</v>
      </c>
      <c r="E1016" t="s">
        <v>803</v>
      </c>
      <c r="F1016" t="s">
        <v>804</v>
      </c>
      <c r="G1016" s="324">
        <v>40617</v>
      </c>
      <c r="H1016" s="542">
        <v>1965</v>
      </c>
      <c r="J1016" t="s">
        <v>579</v>
      </c>
      <c r="K1016" t="s">
        <v>572</v>
      </c>
      <c r="L1016" s="324">
        <v>0</v>
      </c>
      <c r="M1016" s="324">
        <v>0</v>
      </c>
    </row>
    <row r="1017" spans="1:13" x14ac:dyDescent="0.2">
      <c r="A1017" t="s">
        <v>7360</v>
      </c>
      <c r="B1017" t="str">
        <f t="shared" si="15"/>
        <v>GIT_CCRF Bldg 4</v>
      </c>
      <c r="C1017" t="s">
        <v>537</v>
      </c>
      <c r="D1017" s="324" t="s">
        <v>28</v>
      </c>
      <c r="E1017" t="s">
        <v>817</v>
      </c>
      <c r="F1017" t="s">
        <v>818</v>
      </c>
      <c r="G1017" s="324">
        <v>21172</v>
      </c>
      <c r="H1017" s="542">
        <v>1965</v>
      </c>
      <c r="J1017" t="s">
        <v>579</v>
      </c>
      <c r="K1017" t="s">
        <v>572</v>
      </c>
      <c r="L1017" s="324">
        <v>0</v>
      </c>
      <c r="M1017" s="324">
        <v>0</v>
      </c>
    </row>
    <row r="1018" spans="1:13" x14ac:dyDescent="0.2">
      <c r="A1018" t="s">
        <v>7448</v>
      </c>
      <c r="B1018" t="str">
        <f t="shared" si="15"/>
        <v>GIT_CCRF Bldg 5</v>
      </c>
      <c r="C1018" t="s">
        <v>537</v>
      </c>
      <c r="D1018" s="324" t="s">
        <v>28</v>
      </c>
      <c r="E1018" t="s">
        <v>993</v>
      </c>
      <c r="F1018" t="s">
        <v>994</v>
      </c>
      <c r="G1018" s="324">
        <v>48752</v>
      </c>
      <c r="H1018" s="542">
        <v>1968</v>
      </c>
      <c r="J1018" t="s">
        <v>579</v>
      </c>
      <c r="K1018" t="s">
        <v>572</v>
      </c>
      <c r="L1018" s="324">
        <v>0</v>
      </c>
      <c r="M1018" s="324">
        <v>0</v>
      </c>
    </row>
    <row r="1019" spans="1:13" x14ac:dyDescent="0.2">
      <c r="A1019" t="s">
        <v>7424</v>
      </c>
      <c r="B1019" t="str">
        <f t="shared" si="15"/>
        <v>GIT_CCRF Bldg 6</v>
      </c>
      <c r="C1019" t="s">
        <v>537</v>
      </c>
      <c r="D1019" s="324" t="s">
        <v>28</v>
      </c>
      <c r="E1019" t="s">
        <v>945</v>
      </c>
      <c r="F1019" t="s">
        <v>946</v>
      </c>
      <c r="G1019" s="324">
        <v>3200</v>
      </c>
      <c r="H1019" s="542">
        <v>1981</v>
      </c>
      <c r="J1019" t="s">
        <v>579</v>
      </c>
      <c r="K1019" t="s">
        <v>572</v>
      </c>
      <c r="L1019" s="324">
        <v>0</v>
      </c>
      <c r="M1019" s="324">
        <v>0</v>
      </c>
    </row>
    <row r="1020" spans="1:13" x14ac:dyDescent="0.2">
      <c r="A1020" t="s">
        <v>7242</v>
      </c>
      <c r="B1020" t="str">
        <f t="shared" si="15"/>
        <v>GIT_CCRF Receive Twr</v>
      </c>
      <c r="C1020" t="s">
        <v>537</v>
      </c>
      <c r="D1020" s="324" t="s">
        <v>28</v>
      </c>
      <c r="E1020" t="s">
        <v>577</v>
      </c>
      <c r="F1020" t="s">
        <v>578</v>
      </c>
      <c r="G1020" s="324">
        <v>2202</v>
      </c>
      <c r="H1020" s="542">
        <v>1985</v>
      </c>
      <c r="J1020" t="s">
        <v>579</v>
      </c>
      <c r="K1020" t="s">
        <v>572</v>
      </c>
      <c r="L1020" s="324">
        <v>0</v>
      </c>
      <c r="M1020" s="324">
        <v>0</v>
      </c>
    </row>
    <row r="1021" spans="1:13" x14ac:dyDescent="0.2">
      <c r="A1021" t="s">
        <v>7478</v>
      </c>
      <c r="B1021" t="str">
        <f t="shared" si="15"/>
        <v>GIT_Warner Robins</v>
      </c>
      <c r="C1021" t="s">
        <v>537</v>
      </c>
      <c r="D1021" s="324" t="s">
        <v>28</v>
      </c>
      <c r="E1021" t="s">
        <v>1053</v>
      </c>
      <c r="F1021" t="s">
        <v>100</v>
      </c>
      <c r="G1021" s="324">
        <v>22567</v>
      </c>
      <c r="H1021" s="542">
        <v>1992</v>
      </c>
      <c r="J1021" t="s">
        <v>1054</v>
      </c>
      <c r="K1021" t="s">
        <v>572</v>
      </c>
      <c r="L1021" s="324">
        <v>0</v>
      </c>
      <c r="M1021" s="324">
        <v>0</v>
      </c>
    </row>
    <row r="1022" spans="1:13" x14ac:dyDescent="0.2">
      <c r="A1022" t="s">
        <v>7462</v>
      </c>
      <c r="B1022" t="str">
        <f t="shared" si="15"/>
        <v>GIT_56 Marietta St</v>
      </c>
      <c r="C1022" t="s">
        <v>537</v>
      </c>
      <c r="D1022" s="324" t="s">
        <v>28</v>
      </c>
      <c r="E1022" t="s">
        <v>1021</v>
      </c>
      <c r="F1022" t="s">
        <v>1022</v>
      </c>
      <c r="G1022" s="324">
        <v>228</v>
      </c>
      <c r="H1022" s="542">
        <v>2001</v>
      </c>
      <c r="J1022" t="s">
        <v>579</v>
      </c>
      <c r="K1022" t="s">
        <v>572</v>
      </c>
      <c r="L1022" s="324">
        <v>100</v>
      </c>
      <c r="M1022" s="324">
        <v>100</v>
      </c>
    </row>
    <row r="1023" spans="1:13" x14ac:dyDescent="0.2">
      <c r="A1023" t="s">
        <v>7383</v>
      </c>
      <c r="B1023" t="str">
        <f t="shared" si="15"/>
        <v>GIT_1594 Marietta Bv</v>
      </c>
      <c r="C1023" t="s">
        <v>537</v>
      </c>
      <c r="D1023" s="324" t="s">
        <v>28</v>
      </c>
      <c r="E1023" t="s">
        <v>863</v>
      </c>
      <c r="F1023" t="s">
        <v>864</v>
      </c>
      <c r="G1023" s="324">
        <v>35337</v>
      </c>
      <c r="H1023" s="542">
        <v>2008</v>
      </c>
      <c r="J1023" t="s">
        <v>579</v>
      </c>
      <c r="K1023" t="s">
        <v>572</v>
      </c>
      <c r="L1023" s="324">
        <v>100</v>
      </c>
      <c r="M1023" s="324">
        <v>100</v>
      </c>
    </row>
    <row r="1024" spans="1:13" x14ac:dyDescent="0.2">
      <c r="A1024" t="s">
        <v>7243</v>
      </c>
      <c r="B1024" t="str">
        <f t="shared" si="15"/>
        <v>GIT_Storerm Annex</v>
      </c>
      <c r="C1024" t="s">
        <v>537</v>
      </c>
      <c r="D1024" s="324" t="s">
        <v>28</v>
      </c>
      <c r="E1024" t="s">
        <v>580</v>
      </c>
      <c r="F1024" t="s">
        <v>581</v>
      </c>
      <c r="G1024" s="324">
        <v>9415</v>
      </c>
      <c r="H1024" s="542">
        <v>1988</v>
      </c>
      <c r="J1024" t="s">
        <v>572</v>
      </c>
      <c r="K1024" t="s">
        <v>572</v>
      </c>
      <c r="L1024" s="324">
        <v>100</v>
      </c>
      <c r="M1024" s="324">
        <v>100</v>
      </c>
    </row>
    <row r="1025" spans="1:13" x14ac:dyDescent="0.2">
      <c r="A1025" t="s">
        <v>7294</v>
      </c>
      <c r="B1025" t="str">
        <f t="shared" si="15"/>
        <v>GIT_EII Dublin, Ga.</v>
      </c>
      <c r="C1025" t="s">
        <v>537</v>
      </c>
      <c r="D1025" s="324" t="s">
        <v>28</v>
      </c>
      <c r="E1025" t="s">
        <v>685</v>
      </c>
      <c r="F1025" t="s">
        <v>686</v>
      </c>
      <c r="G1025" s="324">
        <v>2368</v>
      </c>
      <c r="H1025" s="542">
        <v>2000</v>
      </c>
      <c r="J1025" t="s">
        <v>579</v>
      </c>
      <c r="K1025" t="s">
        <v>572</v>
      </c>
      <c r="L1025" s="324">
        <v>0</v>
      </c>
      <c r="M1025" s="324">
        <v>0</v>
      </c>
    </row>
    <row r="1026" spans="1:13" x14ac:dyDescent="0.2">
      <c r="A1026" t="s">
        <v>7372</v>
      </c>
      <c r="B1026" t="str">
        <f t="shared" ref="B1026:B1089" si="16">CONCATENATE(D1026,"_",F1026)</f>
        <v>GIT_GTRI Tucson Az</v>
      </c>
      <c r="C1026" t="s">
        <v>537</v>
      </c>
      <c r="D1026" s="324" t="s">
        <v>28</v>
      </c>
      <c r="E1026" t="s">
        <v>841</v>
      </c>
      <c r="F1026" t="s">
        <v>842</v>
      </c>
      <c r="G1026" s="324">
        <v>5703</v>
      </c>
      <c r="H1026" s="542">
        <v>2009</v>
      </c>
      <c r="J1026" t="s">
        <v>579</v>
      </c>
      <c r="K1026" t="s">
        <v>572</v>
      </c>
      <c r="L1026" s="324">
        <v>0</v>
      </c>
      <c r="M1026" s="324">
        <v>0</v>
      </c>
    </row>
    <row r="1027" spans="1:13" x14ac:dyDescent="0.2">
      <c r="A1027" t="s">
        <v>7246</v>
      </c>
      <c r="B1027" t="str">
        <f t="shared" si="16"/>
        <v>GIT_GTRI Panama City</v>
      </c>
      <c r="C1027" t="s">
        <v>537</v>
      </c>
      <c r="D1027" s="324" t="s">
        <v>28</v>
      </c>
      <c r="E1027" t="s">
        <v>587</v>
      </c>
      <c r="F1027" t="s">
        <v>588</v>
      </c>
      <c r="G1027" s="324">
        <v>2359</v>
      </c>
      <c r="H1027" s="542">
        <v>2009</v>
      </c>
      <c r="J1027" t="s">
        <v>579</v>
      </c>
      <c r="K1027" t="s">
        <v>572</v>
      </c>
      <c r="L1027" s="324">
        <v>0</v>
      </c>
      <c r="M1027" s="324">
        <v>0</v>
      </c>
    </row>
    <row r="1028" spans="1:13" x14ac:dyDescent="0.2">
      <c r="A1028" t="s">
        <v>7479</v>
      </c>
      <c r="B1028" t="str">
        <f t="shared" si="16"/>
        <v>GIT_575 14th Street</v>
      </c>
      <c r="C1028" t="s">
        <v>537</v>
      </c>
      <c r="D1028" s="324" t="s">
        <v>28</v>
      </c>
      <c r="E1028" t="s">
        <v>1055</v>
      </c>
      <c r="F1028" t="s">
        <v>1056</v>
      </c>
      <c r="G1028" s="324">
        <v>117159</v>
      </c>
      <c r="H1028" s="542">
        <v>1950</v>
      </c>
      <c r="I1028" s="542">
        <v>1990</v>
      </c>
      <c r="J1028" t="s">
        <v>603</v>
      </c>
      <c r="K1028" t="s">
        <v>572</v>
      </c>
      <c r="L1028" s="324">
        <v>88</v>
      </c>
      <c r="M1028" s="324">
        <v>88</v>
      </c>
    </row>
    <row r="1029" spans="1:13" x14ac:dyDescent="0.2">
      <c r="A1029" t="s">
        <v>7457</v>
      </c>
      <c r="B1029" t="str">
        <f t="shared" si="16"/>
        <v>GIT_ATC</v>
      </c>
      <c r="C1029" t="s">
        <v>537</v>
      </c>
      <c r="D1029" s="324" t="s">
        <v>28</v>
      </c>
      <c r="E1029" t="s">
        <v>1011</v>
      </c>
      <c r="F1029" t="s">
        <v>1012</v>
      </c>
      <c r="G1029" s="324">
        <v>38982</v>
      </c>
      <c r="H1029" s="542">
        <v>1986</v>
      </c>
      <c r="J1029" t="s">
        <v>579</v>
      </c>
      <c r="K1029" t="s">
        <v>572</v>
      </c>
      <c r="L1029" s="324">
        <v>0</v>
      </c>
      <c r="M1029" s="324">
        <v>0</v>
      </c>
    </row>
    <row r="1030" spans="1:13" x14ac:dyDescent="0.2">
      <c r="A1030" t="s">
        <v>7336</v>
      </c>
      <c r="B1030" t="str">
        <f t="shared" si="16"/>
        <v>GIT_GTRI Arlington</v>
      </c>
      <c r="C1030" t="s">
        <v>537</v>
      </c>
      <c r="D1030" s="324" t="s">
        <v>28</v>
      </c>
      <c r="E1030" t="s">
        <v>769</v>
      </c>
      <c r="F1030" t="s">
        <v>770</v>
      </c>
      <c r="G1030" s="324">
        <v>7290</v>
      </c>
      <c r="H1030" s="542">
        <v>1980</v>
      </c>
      <c r="J1030" t="s">
        <v>579</v>
      </c>
      <c r="K1030" t="s">
        <v>572</v>
      </c>
      <c r="L1030" s="324">
        <v>0</v>
      </c>
      <c r="M1030" s="324">
        <v>0</v>
      </c>
    </row>
    <row r="1031" spans="1:13" x14ac:dyDescent="0.2">
      <c r="A1031" t="s">
        <v>7388</v>
      </c>
      <c r="B1031" t="str">
        <f t="shared" si="16"/>
        <v>GIT_512 Means St</v>
      </c>
      <c r="C1031" t="s">
        <v>537</v>
      </c>
      <c r="D1031" s="324" t="s">
        <v>28</v>
      </c>
      <c r="E1031" t="s">
        <v>873</v>
      </c>
      <c r="F1031" t="s">
        <v>874</v>
      </c>
      <c r="G1031" s="324">
        <v>33015</v>
      </c>
      <c r="H1031" s="542">
        <v>2010</v>
      </c>
      <c r="J1031" t="s">
        <v>579</v>
      </c>
      <c r="K1031" t="s">
        <v>572</v>
      </c>
      <c r="L1031" s="324">
        <v>100</v>
      </c>
      <c r="M1031" s="324">
        <v>100</v>
      </c>
    </row>
    <row r="1032" spans="1:13" x14ac:dyDescent="0.2">
      <c r="A1032" t="s">
        <v>7369</v>
      </c>
      <c r="B1032" t="str">
        <f t="shared" si="16"/>
        <v>GIT_Biltmore</v>
      </c>
      <c r="C1032" t="s">
        <v>537</v>
      </c>
      <c r="D1032" s="324" t="s">
        <v>28</v>
      </c>
      <c r="E1032" t="s">
        <v>835</v>
      </c>
      <c r="F1032" t="s">
        <v>836</v>
      </c>
      <c r="G1032" s="324">
        <v>20673</v>
      </c>
      <c r="H1032" s="542">
        <v>2012</v>
      </c>
      <c r="J1032" t="s">
        <v>579</v>
      </c>
      <c r="K1032" t="s">
        <v>572</v>
      </c>
      <c r="L1032" s="324">
        <v>100</v>
      </c>
      <c r="M1032" s="324">
        <v>100</v>
      </c>
    </row>
    <row r="1033" spans="1:13" x14ac:dyDescent="0.2">
      <c r="A1033" t="s">
        <v>7291</v>
      </c>
      <c r="B1033" t="str">
        <f t="shared" si="16"/>
        <v>GIT_EII LaGrange</v>
      </c>
      <c r="C1033" t="s">
        <v>537</v>
      </c>
      <c r="D1033" s="324" t="s">
        <v>28</v>
      </c>
      <c r="E1033" t="s">
        <v>679</v>
      </c>
      <c r="F1033" t="s">
        <v>680</v>
      </c>
      <c r="G1033" s="324">
        <v>725</v>
      </c>
      <c r="H1033" s="542">
        <v>2010</v>
      </c>
      <c r="J1033" t="s">
        <v>579</v>
      </c>
      <c r="K1033" t="s">
        <v>572</v>
      </c>
      <c r="L1033" s="324">
        <v>0</v>
      </c>
      <c r="M1033" s="324">
        <v>0</v>
      </c>
    </row>
    <row r="1034" spans="1:13" x14ac:dyDescent="0.2">
      <c r="A1034" t="s">
        <v>7279</v>
      </c>
      <c r="B1034" t="str">
        <f t="shared" si="16"/>
        <v>GIT_GTRI LexingtonPk</v>
      </c>
      <c r="C1034" t="s">
        <v>537</v>
      </c>
      <c r="D1034" s="324" t="s">
        <v>28</v>
      </c>
      <c r="E1034" t="s">
        <v>655</v>
      </c>
      <c r="F1034" t="s">
        <v>656</v>
      </c>
      <c r="G1034" s="324">
        <v>7500</v>
      </c>
      <c r="H1034" s="542">
        <v>2000</v>
      </c>
      <c r="J1034" t="s">
        <v>579</v>
      </c>
      <c r="K1034" t="s">
        <v>572</v>
      </c>
      <c r="L1034" s="324">
        <v>0</v>
      </c>
      <c r="M1034" s="324">
        <v>0</v>
      </c>
    </row>
    <row r="1035" spans="1:13" x14ac:dyDescent="0.2">
      <c r="A1035" t="s">
        <v>7321</v>
      </c>
      <c r="B1035" t="str">
        <f t="shared" si="16"/>
        <v>GIT_Wells Fargo</v>
      </c>
      <c r="C1035" t="s">
        <v>537</v>
      </c>
      <c r="D1035" s="324" t="s">
        <v>28</v>
      </c>
      <c r="E1035" t="s">
        <v>739</v>
      </c>
      <c r="F1035" t="s">
        <v>740</v>
      </c>
      <c r="G1035" s="324">
        <v>28331</v>
      </c>
      <c r="H1035" s="542">
        <v>2004</v>
      </c>
      <c r="J1035" t="s">
        <v>579</v>
      </c>
      <c r="K1035" t="s">
        <v>572</v>
      </c>
      <c r="L1035" s="324">
        <v>0</v>
      </c>
      <c r="M1035" s="324">
        <v>0</v>
      </c>
    </row>
    <row r="1036" spans="1:13" x14ac:dyDescent="0.2">
      <c r="A1036" t="s">
        <v>7370</v>
      </c>
      <c r="B1036" t="str">
        <f t="shared" si="16"/>
        <v>GIT_Lib Service Ctr</v>
      </c>
      <c r="C1036" t="s">
        <v>537</v>
      </c>
      <c r="D1036" s="324" t="s">
        <v>28</v>
      </c>
      <c r="E1036" t="s">
        <v>837</v>
      </c>
      <c r="F1036" t="s">
        <v>838</v>
      </c>
      <c r="G1036" s="324">
        <v>27650</v>
      </c>
      <c r="H1036" s="542">
        <v>2016</v>
      </c>
      <c r="J1036" t="s">
        <v>579</v>
      </c>
      <c r="K1036" t="s">
        <v>572</v>
      </c>
      <c r="L1036" s="324">
        <v>100</v>
      </c>
      <c r="M1036" s="324">
        <v>100</v>
      </c>
    </row>
    <row r="1037" spans="1:13" x14ac:dyDescent="0.2">
      <c r="A1037" t="s">
        <v>7259</v>
      </c>
      <c r="B1037" t="str">
        <f t="shared" si="16"/>
        <v>GIT_818 J Lowery Blv</v>
      </c>
      <c r="C1037" t="s">
        <v>537</v>
      </c>
      <c r="D1037" s="324" t="s">
        <v>28</v>
      </c>
      <c r="E1037" t="s">
        <v>614</v>
      </c>
      <c r="F1037" t="s">
        <v>615</v>
      </c>
      <c r="G1037" s="324">
        <v>60235</v>
      </c>
      <c r="H1037" s="542">
        <v>1950</v>
      </c>
      <c r="J1037" t="s">
        <v>572</v>
      </c>
      <c r="K1037" t="s">
        <v>572</v>
      </c>
      <c r="L1037" s="324">
        <v>0</v>
      </c>
      <c r="M1037" s="324">
        <v>0</v>
      </c>
    </row>
    <row r="1038" spans="1:13" x14ac:dyDescent="0.2">
      <c r="A1038" t="s">
        <v>7468</v>
      </c>
      <c r="B1038" t="str">
        <f t="shared" si="16"/>
        <v>GIT_GTRI Phoenix Az</v>
      </c>
      <c r="C1038" t="s">
        <v>537</v>
      </c>
      <c r="D1038" s="324" t="s">
        <v>28</v>
      </c>
      <c r="E1038" t="s">
        <v>1033</v>
      </c>
      <c r="F1038" t="s">
        <v>1034</v>
      </c>
      <c r="G1038" s="324">
        <v>6782</v>
      </c>
      <c r="H1038" s="542">
        <v>2016</v>
      </c>
      <c r="J1038" t="s">
        <v>579</v>
      </c>
      <c r="K1038" t="s">
        <v>572</v>
      </c>
      <c r="L1038" s="324">
        <v>0</v>
      </c>
      <c r="M1038" s="324">
        <v>0</v>
      </c>
    </row>
    <row r="1039" spans="1:13" x14ac:dyDescent="0.2">
      <c r="A1039" t="s">
        <v>7387</v>
      </c>
      <c r="B1039" t="str">
        <f t="shared" si="16"/>
        <v>GIT_GTRI Lincoln</v>
      </c>
      <c r="C1039" t="s">
        <v>537</v>
      </c>
      <c r="D1039" s="324" t="s">
        <v>28</v>
      </c>
      <c r="E1039" t="s">
        <v>871</v>
      </c>
      <c r="F1039" t="s">
        <v>872</v>
      </c>
      <c r="G1039" s="324">
        <v>7713</v>
      </c>
      <c r="H1039" s="542">
        <v>1989</v>
      </c>
      <c r="J1039" t="s">
        <v>579</v>
      </c>
      <c r="K1039" t="s">
        <v>572</v>
      </c>
      <c r="L1039" s="324">
        <v>0</v>
      </c>
      <c r="M1039" s="324">
        <v>0</v>
      </c>
    </row>
    <row r="1040" spans="1:13" x14ac:dyDescent="0.2">
      <c r="A1040" t="s">
        <v>7377</v>
      </c>
      <c r="B1040" t="str">
        <f t="shared" si="16"/>
        <v>GIT_GTRI Colorado Spr</v>
      </c>
      <c r="C1040" t="s">
        <v>537</v>
      </c>
      <c r="D1040" s="324" t="s">
        <v>28</v>
      </c>
      <c r="E1040" t="s">
        <v>851</v>
      </c>
      <c r="F1040" t="s">
        <v>852</v>
      </c>
      <c r="G1040" s="324">
        <v>551</v>
      </c>
      <c r="H1040" s="542">
        <v>2019</v>
      </c>
      <c r="J1040" t="s">
        <v>579</v>
      </c>
      <c r="K1040" t="s">
        <v>572</v>
      </c>
      <c r="L1040" s="324">
        <v>0</v>
      </c>
      <c r="M1040" s="324">
        <v>0</v>
      </c>
    </row>
    <row r="1041" spans="1:13" x14ac:dyDescent="0.2">
      <c r="A1041" t="s">
        <v>7286</v>
      </c>
      <c r="B1041" t="str">
        <f t="shared" si="16"/>
        <v>GIT_EII Tifton, Ga.</v>
      </c>
      <c r="C1041" t="s">
        <v>537</v>
      </c>
      <c r="D1041" s="324" t="s">
        <v>28</v>
      </c>
      <c r="E1041" t="s">
        <v>669</v>
      </c>
      <c r="F1041" t="s">
        <v>670</v>
      </c>
      <c r="G1041" s="324">
        <v>362</v>
      </c>
      <c r="H1041" s="542">
        <v>2018</v>
      </c>
      <c r="J1041" t="s">
        <v>579</v>
      </c>
      <c r="K1041" t="s">
        <v>572</v>
      </c>
      <c r="L1041" s="324">
        <v>0</v>
      </c>
      <c r="M1041" s="324">
        <v>0</v>
      </c>
    </row>
    <row r="1042" spans="1:13" x14ac:dyDescent="0.2">
      <c r="A1042" t="s">
        <v>7250</v>
      </c>
      <c r="B1042" t="str">
        <f t="shared" si="16"/>
        <v>GIT_Boggs Storage</v>
      </c>
      <c r="C1042" t="s">
        <v>537</v>
      </c>
      <c r="D1042" s="324" t="s">
        <v>28</v>
      </c>
      <c r="E1042" t="s">
        <v>595</v>
      </c>
      <c r="F1042" t="s">
        <v>596</v>
      </c>
      <c r="G1042" s="324">
        <v>434</v>
      </c>
      <c r="H1042" s="542">
        <v>1971</v>
      </c>
      <c r="J1042" t="s">
        <v>572</v>
      </c>
      <c r="K1042" t="s">
        <v>572</v>
      </c>
      <c r="L1042" s="324">
        <v>100</v>
      </c>
      <c r="M1042" s="324">
        <v>100</v>
      </c>
    </row>
    <row r="1043" spans="1:13" x14ac:dyDescent="0.2">
      <c r="A1043" t="s">
        <v>7444</v>
      </c>
      <c r="B1043" t="str">
        <f t="shared" si="16"/>
        <v>GIT_10th St Chlr Add</v>
      </c>
      <c r="C1043" t="s">
        <v>537</v>
      </c>
      <c r="D1043" s="324" t="s">
        <v>28</v>
      </c>
      <c r="E1043" t="s">
        <v>985</v>
      </c>
      <c r="F1043" t="s">
        <v>986</v>
      </c>
      <c r="G1043" s="324">
        <v>7861</v>
      </c>
      <c r="H1043" s="542">
        <v>2001</v>
      </c>
      <c r="J1043" t="s">
        <v>572</v>
      </c>
      <c r="K1043" t="s">
        <v>572</v>
      </c>
      <c r="L1043" s="324">
        <v>100</v>
      </c>
      <c r="M1043" s="324">
        <v>100</v>
      </c>
    </row>
    <row r="1044" spans="1:13" x14ac:dyDescent="0.2">
      <c r="A1044" t="s">
        <v>7431</v>
      </c>
      <c r="B1044" t="str">
        <f t="shared" si="16"/>
        <v>GIT_GPB</v>
      </c>
      <c r="C1044" t="s">
        <v>537</v>
      </c>
      <c r="D1044" s="324" t="s">
        <v>28</v>
      </c>
      <c r="E1044" t="s">
        <v>959</v>
      </c>
      <c r="F1044" t="s">
        <v>960</v>
      </c>
      <c r="G1044" s="324">
        <v>45398</v>
      </c>
      <c r="H1044" s="542">
        <v>1997</v>
      </c>
      <c r="J1044" t="s">
        <v>579</v>
      </c>
      <c r="K1044" t="s">
        <v>572</v>
      </c>
      <c r="L1044" s="324">
        <v>0</v>
      </c>
      <c r="M1044" s="324">
        <v>0</v>
      </c>
    </row>
    <row r="1045" spans="1:13" x14ac:dyDescent="0.2">
      <c r="A1045" t="s">
        <v>7425</v>
      </c>
      <c r="B1045" t="str">
        <f t="shared" si="16"/>
        <v>GIT_14th St Pkg Deck</v>
      </c>
      <c r="C1045" t="s">
        <v>537</v>
      </c>
      <c r="D1045" s="324" t="s">
        <v>28</v>
      </c>
      <c r="E1045" t="s">
        <v>947</v>
      </c>
      <c r="F1045" t="s">
        <v>948</v>
      </c>
      <c r="G1045" s="324">
        <v>289317</v>
      </c>
      <c r="H1045" s="542">
        <v>1995</v>
      </c>
      <c r="J1045" t="s">
        <v>572</v>
      </c>
      <c r="K1045" t="s">
        <v>572</v>
      </c>
      <c r="L1045" s="324">
        <v>0</v>
      </c>
      <c r="M1045" s="324">
        <v>0</v>
      </c>
    </row>
    <row r="1046" spans="1:13" x14ac:dyDescent="0.2">
      <c r="A1046" t="s">
        <v>7473</v>
      </c>
      <c r="B1046" t="str">
        <f t="shared" si="16"/>
        <v>GIT_505 Tenth St Addn</v>
      </c>
      <c r="C1046" t="s">
        <v>537</v>
      </c>
      <c r="D1046" s="324" t="s">
        <v>28</v>
      </c>
      <c r="E1046" t="s">
        <v>1043</v>
      </c>
      <c r="F1046" t="s">
        <v>1044</v>
      </c>
      <c r="G1046" s="324">
        <v>22975</v>
      </c>
      <c r="H1046" s="542">
        <v>2002</v>
      </c>
      <c r="J1046" t="s">
        <v>572</v>
      </c>
      <c r="K1046" t="s">
        <v>572</v>
      </c>
      <c r="L1046" s="324">
        <v>100</v>
      </c>
      <c r="M1046" s="324">
        <v>100</v>
      </c>
    </row>
    <row r="1047" spans="1:13" x14ac:dyDescent="0.2">
      <c r="A1047" t="s">
        <v>7344</v>
      </c>
      <c r="B1047" t="str">
        <f t="shared" si="16"/>
        <v>GIT_GTRI MS</v>
      </c>
      <c r="C1047" t="s">
        <v>537</v>
      </c>
      <c r="D1047" s="324" t="s">
        <v>28</v>
      </c>
      <c r="E1047" t="s">
        <v>785</v>
      </c>
      <c r="F1047" t="s">
        <v>786</v>
      </c>
      <c r="G1047" s="324">
        <v>8875</v>
      </c>
      <c r="H1047" s="542">
        <v>2010</v>
      </c>
      <c r="J1047" t="s">
        <v>572</v>
      </c>
      <c r="K1047" t="s">
        <v>572</v>
      </c>
      <c r="L1047" s="324">
        <v>0</v>
      </c>
      <c r="M1047" s="324">
        <v>0</v>
      </c>
    </row>
    <row r="1048" spans="1:13" x14ac:dyDescent="0.2">
      <c r="A1048" t="s">
        <v>7378</v>
      </c>
      <c r="B1048" t="str">
        <f t="shared" si="16"/>
        <v>GIT_NEETRAC Admin&amp;MVL</v>
      </c>
      <c r="C1048" t="s">
        <v>537</v>
      </c>
      <c r="D1048" s="324" t="s">
        <v>28</v>
      </c>
      <c r="E1048" t="s">
        <v>853</v>
      </c>
      <c r="F1048" t="s">
        <v>854</v>
      </c>
      <c r="G1048" s="324">
        <v>8750</v>
      </c>
      <c r="H1048" s="542">
        <v>2012</v>
      </c>
      <c r="J1048" t="s">
        <v>572</v>
      </c>
      <c r="K1048" t="s">
        <v>572</v>
      </c>
      <c r="L1048" s="324">
        <v>100</v>
      </c>
      <c r="M1048" s="324">
        <v>100</v>
      </c>
    </row>
    <row r="1049" spans="1:13" x14ac:dyDescent="0.2">
      <c r="A1049" t="s">
        <v>7251</v>
      </c>
      <c r="B1049" t="str">
        <f t="shared" si="16"/>
        <v>GIT_CCRF Bldg 3A</v>
      </c>
      <c r="C1049" t="s">
        <v>537</v>
      </c>
      <c r="D1049" s="324" t="s">
        <v>28</v>
      </c>
      <c r="E1049" t="s">
        <v>597</v>
      </c>
      <c r="F1049" t="s">
        <v>598</v>
      </c>
      <c r="G1049" s="324">
        <v>4725</v>
      </c>
      <c r="H1049" s="542">
        <v>1968</v>
      </c>
      <c r="J1049" t="s">
        <v>579</v>
      </c>
      <c r="K1049" t="s">
        <v>572</v>
      </c>
      <c r="L1049" s="324">
        <v>0</v>
      </c>
      <c r="M1049" s="324">
        <v>0</v>
      </c>
    </row>
    <row r="1050" spans="1:13" x14ac:dyDescent="0.2">
      <c r="A1050" t="s">
        <v>7394</v>
      </c>
      <c r="B1050" t="str">
        <f t="shared" si="16"/>
        <v>GIT_CCRF Bldg 5A</v>
      </c>
      <c r="C1050" t="s">
        <v>537</v>
      </c>
      <c r="D1050" s="324" t="s">
        <v>28</v>
      </c>
      <c r="E1050" t="s">
        <v>885</v>
      </c>
      <c r="F1050" t="s">
        <v>886</v>
      </c>
      <c r="G1050" s="324">
        <v>734</v>
      </c>
      <c r="H1050" s="542">
        <v>2014</v>
      </c>
      <c r="J1050" t="s">
        <v>579</v>
      </c>
      <c r="K1050" t="s">
        <v>572</v>
      </c>
      <c r="L1050" s="324">
        <v>0</v>
      </c>
      <c r="M1050" s="324">
        <v>0</v>
      </c>
    </row>
    <row r="1051" spans="1:13" x14ac:dyDescent="0.2">
      <c r="A1051" t="s">
        <v>7469</v>
      </c>
      <c r="B1051" t="str">
        <f t="shared" si="16"/>
        <v>GIT_CCRF Bldg 7A</v>
      </c>
      <c r="C1051" t="s">
        <v>537</v>
      </c>
      <c r="D1051" s="324" t="s">
        <v>28</v>
      </c>
      <c r="E1051" t="s">
        <v>1035</v>
      </c>
      <c r="F1051" t="s">
        <v>1036</v>
      </c>
      <c r="G1051" s="324">
        <v>2220</v>
      </c>
      <c r="H1051" s="542">
        <v>1991</v>
      </c>
      <c r="J1051" t="s">
        <v>579</v>
      </c>
      <c r="K1051" t="s">
        <v>572</v>
      </c>
      <c r="L1051" s="324">
        <v>0</v>
      </c>
      <c r="M1051" s="324">
        <v>0</v>
      </c>
    </row>
    <row r="1052" spans="1:13" x14ac:dyDescent="0.2">
      <c r="A1052" t="s">
        <v>7342</v>
      </c>
      <c r="B1052" t="str">
        <f t="shared" si="16"/>
        <v>GIT_CCRF Bldg 12A</v>
      </c>
      <c r="C1052" t="s">
        <v>537</v>
      </c>
      <c r="D1052" s="324" t="s">
        <v>28</v>
      </c>
      <c r="E1052" t="s">
        <v>781</v>
      </c>
      <c r="F1052" t="s">
        <v>782</v>
      </c>
      <c r="G1052" s="324">
        <v>7213</v>
      </c>
      <c r="H1052" s="542">
        <v>2001</v>
      </c>
      <c r="J1052" t="s">
        <v>579</v>
      </c>
      <c r="K1052" t="s">
        <v>572</v>
      </c>
      <c r="L1052" s="324">
        <v>0</v>
      </c>
      <c r="M1052" s="324">
        <v>0</v>
      </c>
    </row>
    <row r="1053" spans="1:13" x14ac:dyDescent="0.2">
      <c r="A1053" t="s">
        <v>7350</v>
      </c>
      <c r="B1053" t="str">
        <f t="shared" si="16"/>
        <v>GIT_EII Albany, Ga.</v>
      </c>
      <c r="C1053" t="s">
        <v>537</v>
      </c>
      <c r="D1053" s="324" t="s">
        <v>28</v>
      </c>
      <c r="E1053" t="s">
        <v>797</v>
      </c>
      <c r="F1053" t="s">
        <v>798</v>
      </c>
      <c r="G1053" s="324">
        <v>121</v>
      </c>
      <c r="H1053" s="542">
        <v>2019</v>
      </c>
      <c r="J1053" t="s">
        <v>579</v>
      </c>
      <c r="K1053" t="s">
        <v>572</v>
      </c>
      <c r="L1053" s="324">
        <v>0</v>
      </c>
      <c r="M1053" s="324">
        <v>0</v>
      </c>
    </row>
    <row r="1054" spans="1:13" x14ac:dyDescent="0.2">
      <c r="A1054" t="s">
        <v>7413</v>
      </c>
      <c r="B1054" t="str">
        <f t="shared" si="16"/>
        <v>GIT_EII Carrollton</v>
      </c>
      <c r="C1054" t="s">
        <v>537</v>
      </c>
      <c r="D1054" s="324" t="s">
        <v>28</v>
      </c>
      <c r="E1054" t="s">
        <v>923</v>
      </c>
      <c r="F1054" t="s">
        <v>924</v>
      </c>
      <c r="G1054" s="324">
        <v>418</v>
      </c>
      <c r="H1054" s="542">
        <v>2006</v>
      </c>
      <c r="J1054" t="s">
        <v>579</v>
      </c>
      <c r="K1054" t="s">
        <v>572</v>
      </c>
      <c r="L1054" s="324">
        <v>0</v>
      </c>
      <c r="M1054" s="324">
        <v>0</v>
      </c>
    </row>
    <row r="1055" spans="1:13" x14ac:dyDescent="0.2">
      <c r="A1055" t="s">
        <v>7395</v>
      </c>
      <c r="B1055" t="str">
        <f t="shared" si="16"/>
        <v>GIT_EII Augusta, Ga.</v>
      </c>
      <c r="C1055" t="s">
        <v>537</v>
      </c>
      <c r="D1055" s="324" t="s">
        <v>28</v>
      </c>
      <c r="E1055" t="s">
        <v>887</v>
      </c>
      <c r="F1055" t="s">
        <v>888</v>
      </c>
      <c r="G1055" s="324">
        <v>990</v>
      </c>
      <c r="H1055" s="542">
        <v>2018</v>
      </c>
      <c r="J1055" t="s">
        <v>579</v>
      </c>
      <c r="K1055" t="s">
        <v>572</v>
      </c>
      <c r="L1055" s="324">
        <v>0</v>
      </c>
      <c r="M1055" s="324">
        <v>0</v>
      </c>
    </row>
    <row r="1056" spans="1:13" x14ac:dyDescent="0.2">
      <c r="A1056" t="s">
        <v>7490</v>
      </c>
      <c r="B1056" t="str">
        <f t="shared" si="16"/>
        <v>GIT_EII Macon, Ga.</v>
      </c>
      <c r="C1056" t="s">
        <v>537</v>
      </c>
      <c r="D1056" s="324" t="s">
        <v>28</v>
      </c>
      <c r="E1056" t="s">
        <v>1078</v>
      </c>
      <c r="F1056" t="s">
        <v>1079</v>
      </c>
      <c r="G1056" s="324">
        <v>1027</v>
      </c>
      <c r="H1056" s="542">
        <v>2006</v>
      </c>
      <c r="J1056" t="s">
        <v>579</v>
      </c>
      <c r="K1056" t="s">
        <v>572</v>
      </c>
      <c r="L1056" s="324">
        <v>0</v>
      </c>
      <c r="M1056" s="324">
        <v>0</v>
      </c>
    </row>
    <row r="1057" spans="1:13" x14ac:dyDescent="0.2">
      <c r="A1057" t="s">
        <v>7337</v>
      </c>
      <c r="B1057" t="str">
        <f t="shared" si="16"/>
        <v>GIT_GTRI Huntsville</v>
      </c>
      <c r="C1057" t="s">
        <v>537</v>
      </c>
      <c r="D1057" s="324" t="s">
        <v>28</v>
      </c>
      <c r="E1057" t="s">
        <v>771</v>
      </c>
      <c r="F1057" t="s">
        <v>772</v>
      </c>
      <c r="G1057" s="324">
        <v>38482</v>
      </c>
      <c r="H1057" s="542">
        <v>2019</v>
      </c>
      <c r="J1057" t="s">
        <v>579</v>
      </c>
      <c r="K1057" t="s">
        <v>572</v>
      </c>
      <c r="L1057" s="324">
        <v>0</v>
      </c>
      <c r="M1057" s="324">
        <v>0</v>
      </c>
    </row>
    <row r="1058" spans="1:13" x14ac:dyDescent="0.2">
      <c r="A1058" t="s">
        <v>7268</v>
      </c>
      <c r="B1058" t="str">
        <f t="shared" si="16"/>
        <v>GIT_EII Gainesville</v>
      </c>
      <c r="C1058" t="s">
        <v>537</v>
      </c>
      <c r="D1058" s="324" t="s">
        <v>28</v>
      </c>
      <c r="E1058" t="s">
        <v>633</v>
      </c>
      <c r="F1058" t="s">
        <v>634</v>
      </c>
      <c r="G1058" s="324">
        <v>896</v>
      </c>
      <c r="H1058" s="542">
        <v>2007</v>
      </c>
      <c r="J1058" t="s">
        <v>579</v>
      </c>
      <c r="K1058" t="s">
        <v>572</v>
      </c>
      <c r="L1058" s="324">
        <v>0</v>
      </c>
      <c r="M1058" s="324">
        <v>0</v>
      </c>
    </row>
    <row r="1059" spans="1:13" x14ac:dyDescent="0.2">
      <c r="A1059" t="s">
        <v>7343</v>
      </c>
      <c r="B1059" t="str">
        <f t="shared" si="16"/>
        <v>GIT_GTRI Shalimar,FL</v>
      </c>
      <c r="C1059" t="s">
        <v>537</v>
      </c>
      <c r="D1059" s="324" t="s">
        <v>28</v>
      </c>
      <c r="E1059" t="s">
        <v>783</v>
      </c>
      <c r="F1059" t="s">
        <v>784</v>
      </c>
      <c r="G1059" s="324">
        <v>7873</v>
      </c>
      <c r="H1059" s="542">
        <v>2019</v>
      </c>
      <c r="J1059" t="s">
        <v>579</v>
      </c>
      <c r="K1059" t="s">
        <v>572</v>
      </c>
      <c r="L1059" s="324">
        <v>0</v>
      </c>
      <c r="M1059" s="324">
        <v>0</v>
      </c>
    </row>
    <row r="1060" spans="1:13" x14ac:dyDescent="0.2">
      <c r="A1060" t="s">
        <v>7401</v>
      </c>
      <c r="B1060" t="str">
        <f t="shared" si="16"/>
        <v>GIT_GTRI Fairborn Oh</v>
      </c>
      <c r="C1060" t="s">
        <v>537</v>
      </c>
      <c r="D1060" s="324" t="s">
        <v>28</v>
      </c>
      <c r="E1060" t="s">
        <v>899</v>
      </c>
      <c r="F1060" t="s">
        <v>900</v>
      </c>
      <c r="G1060" s="324">
        <v>13510</v>
      </c>
      <c r="H1060" s="542">
        <v>1988</v>
      </c>
      <c r="J1060" t="s">
        <v>579</v>
      </c>
      <c r="K1060" t="s">
        <v>572</v>
      </c>
      <c r="L1060" s="324">
        <v>0</v>
      </c>
      <c r="M1060" s="324">
        <v>0</v>
      </c>
    </row>
    <row r="1061" spans="1:13" x14ac:dyDescent="0.2">
      <c r="A1061" t="s">
        <v>7414</v>
      </c>
      <c r="B1061" t="str">
        <f t="shared" si="16"/>
        <v>GIT_GTRI Aberdeen Md</v>
      </c>
      <c r="C1061" t="s">
        <v>537</v>
      </c>
      <c r="D1061" s="324" t="s">
        <v>28</v>
      </c>
      <c r="E1061" t="s">
        <v>925</v>
      </c>
      <c r="F1061" t="s">
        <v>926</v>
      </c>
      <c r="G1061" s="324">
        <v>1917</v>
      </c>
      <c r="H1061" s="542">
        <v>2011</v>
      </c>
      <c r="J1061" t="s">
        <v>579</v>
      </c>
      <c r="K1061" t="s">
        <v>572</v>
      </c>
      <c r="L1061" s="324">
        <v>0</v>
      </c>
      <c r="M1061" s="324">
        <v>0</v>
      </c>
    </row>
    <row r="1062" spans="1:13" x14ac:dyDescent="0.2">
      <c r="A1062" t="s">
        <v>7384</v>
      </c>
      <c r="B1062" t="str">
        <f t="shared" si="16"/>
        <v>GIT_GTRI Quantico305</v>
      </c>
      <c r="C1062" t="s">
        <v>537</v>
      </c>
      <c r="D1062" s="324" t="s">
        <v>28</v>
      </c>
      <c r="E1062" t="s">
        <v>865</v>
      </c>
      <c r="F1062" t="s">
        <v>866</v>
      </c>
      <c r="G1062" s="324">
        <v>5270</v>
      </c>
      <c r="H1062" s="542">
        <v>1942</v>
      </c>
      <c r="J1062" t="s">
        <v>579</v>
      </c>
      <c r="K1062" t="s">
        <v>572</v>
      </c>
      <c r="L1062" s="324">
        <v>0</v>
      </c>
      <c r="M1062" s="324">
        <v>0</v>
      </c>
    </row>
    <row r="1063" spans="1:13" x14ac:dyDescent="0.2">
      <c r="A1063" t="s">
        <v>7374</v>
      </c>
      <c r="B1063" t="str">
        <f t="shared" si="16"/>
        <v>GIT_GTRI Quantico307</v>
      </c>
      <c r="C1063" t="s">
        <v>537</v>
      </c>
      <c r="D1063" s="324" t="s">
        <v>28</v>
      </c>
      <c r="E1063" t="s">
        <v>845</v>
      </c>
      <c r="F1063" t="s">
        <v>846</v>
      </c>
      <c r="G1063" s="324">
        <v>2731</v>
      </c>
      <c r="H1063" s="542">
        <v>1942</v>
      </c>
      <c r="J1063" t="s">
        <v>579</v>
      </c>
      <c r="K1063" t="s">
        <v>572</v>
      </c>
      <c r="L1063" s="324">
        <v>0</v>
      </c>
      <c r="M1063" s="324">
        <v>0</v>
      </c>
    </row>
    <row r="1064" spans="1:13" x14ac:dyDescent="0.2">
      <c r="A1064" t="s">
        <v>7252</v>
      </c>
      <c r="B1064" t="str">
        <f t="shared" si="16"/>
        <v>GIT_EII Cartersville</v>
      </c>
      <c r="C1064" t="s">
        <v>537</v>
      </c>
      <c r="D1064" s="324" t="s">
        <v>28</v>
      </c>
      <c r="E1064" t="s">
        <v>599</v>
      </c>
      <c r="F1064" t="s">
        <v>600</v>
      </c>
      <c r="G1064" s="324">
        <v>412</v>
      </c>
      <c r="H1064" s="542">
        <v>2019</v>
      </c>
      <c r="J1064" t="s">
        <v>579</v>
      </c>
      <c r="K1064" t="s">
        <v>572</v>
      </c>
      <c r="L1064" s="324">
        <v>0</v>
      </c>
      <c r="M1064" s="324">
        <v>0</v>
      </c>
    </row>
    <row r="1065" spans="1:13" x14ac:dyDescent="0.2">
      <c r="A1065" t="s">
        <v>7349</v>
      </c>
      <c r="B1065" t="str">
        <f t="shared" si="16"/>
        <v>GIT_GTRI San Diego 3</v>
      </c>
      <c r="C1065" t="s">
        <v>537</v>
      </c>
      <c r="D1065" s="324" t="s">
        <v>28</v>
      </c>
      <c r="E1065" t="s">
        <v>795</v>
      </c>
      <c r="F1065" t="s">
        <v>796</v>
      </c>
      <c r="G1065" s="324">
        <v>10921</v>
      </c>
      <c r="H1065" s="542">
        <v>2003</v>
      </c>
      <c r="J1065" t="s">
        <v>579</v>
      </c>
      <c r="K1065" t="s">
        <v>572</v>
      </c>
      <c r="L1065" s="324">
        <v>0</v>
      </c>
      <c r="M1065" s="324">
        <v>0</v>
      </c>
    </row>
    <row r="1066" spans="1:13" x14ac:dyDescent="0.2">
      <c r="A1066" t="s">
        <v>10930</v>
      </c>
      <c r="B1066" t="str">
        <f t="shared" si="16"/>
        <v>GSC_Lambdin Hall</v>
      </c>
      <c r="C1066" t="s">
        <v>560</v>
      </c>
      <c r="D1066" s="324" t="s">
        <v>24</v>
      </c>
      <c r="E1066" t="s">
        <v>4869</v>
      </c>
      <c r="F1066" t="s">
        <v>7086</v>
      </c>
      <c r="G1066" s="324">
        <v>25471</v>
      </c>
      <c r="H1066" s="542">
        <v>1908</v>
      </c>
      <c r="I1066" s="542">
        <v>2006</v>
      </c>
      <c r="J1066" t="s">
        <v>572</v>
      </c>
      <c r="K1066" t="s">
        <v>572</v>
      </c>
      <c r="L1066" s="324">
        <v>100</v>
      </c>
      <c r="M1066" s="324">
        <v>100</v>
      </c>
    </row>
    <row r="1067" spans="1:13" x14ac:dyDescent="0.2">
      <c r="A1067" t="s">
        <v>10904</v>
      </c>
      <c r="B1067" t="str">
        <f t="shared" si="16"/>
        <v>GSC_Student Center</v>
      </c>
      <c r="C1067" t="s">
        <v>560</v>
      </c>
      <c r="D1067" s="324" t="s">
        <v>24</v>
      </c>
      <c r="E1067" t="s">
        <v>909</v>
      </c>
      <c r="F1067" t="s">
        <v>4838</v>
      </c>
      <c r="G1067" s="324">
        <v>60270</v>
      </c>
      <c r="H1067" s="542">
        <v>1977</v>
      </c>
      <c r="J1067" t="s">
        <v>572</v>
      </c>
      <c r="K1067" t="s">
        <v>572</v>
      </c>
      <c r="L1067" s="324">
        <v>62</v>
      </c>
      <c r="M1067" s="324">
        <v>62</v>
      </c>
    </row>
    <row r="1068" spans="1:13" x14ac:dyDescent="0.2">
      <c r="A1068" t="s">
        <v>10926</v>
      </c>
      <c r="B1068" t="str">
        <f t="shared" si="16"/>
        <v>GSC_Hightower Library</v>
      </c>
      <c r="C1068" t="s">
        <v>560</v>
      </c>
      <c r="D1068" s="324" t="s">
        <v>24</v>
      </c>
      <c r="E1068" t="s">
        <v>629</v>
      </c>
      <c r="F1068" t="s">
        <v>7083</v>
      </c>
      <c r="G1068" s="324">
        <v>34866</v>
      </c>
      <c r="H1068" s="542">
        <v>1978</v>
      </c>
      <c r="J1068" t="s">
        <v>572</v>
      </c>
      <c r="K1068" t="s">
        <v>572</v>
      </c>
      <c r="L1068" s="324">
        <v>100</v>
      </c>
      <c r="M1068" s="324">
        <v>100</v>
      </c>
    </row>
    <row r="1069" spans="1:13" x14ac:dyDescent="0.2">
      <c r="A1069" t="s">
        <v>10929</v>
      </c>
      <c r="B1069" t="str">
        <f t="shared" si="16"/>
        <v>GSC_Academic Building</v>
      </c>
      <c r="C1069" t="s">
        <v>560</v>
      </c>
      <c r="D1069" s="324" t="s">
        <v>24</v>
      </c>
      <c r="E1069" t="s">
        <v>1234</v>
      </c>
      <c r="F1069" t="s">
        <v>6213</v>
      </c>
      <c r="G1069" s="324">
        <v>28545</v>
      </c>
      <c r="H1069" s="542">
        <v>1982</v>
      </c>
      <c r="J1069" t="s">
        <v>572</v>
      </c>
      <c r="K1069" t="s">
        <v>572</v>
      </c>
      <c r="L1069" s="324">
        <v>100</v>
      </c>
      <c r="M1069" s="324">
        <v>100</v>
      </c>
    </row>
    <row r="1070" spans="1:13" x14ac:dyDescent="0.2">
      <c r="A1070" t="s">
        <v>10923</v>
      </c>
      <c r="B1070" t="str">
        <f t="shared" si="16"/>
        <v>GSC_Plant Operations</v>
      </c>
      <c r="C1070" t="s">
        <v>560</v>
      </c>
      <c r="D1070" s="324" t="s">
        <v>24</v>
      </c>
      <c r="E1070" t="s">
        <v>1318</v>
      </c>
      <c r="F1070" t="s">
        <v>4921</v>
      </c>
      <c r="G1070" s="324">
        <v>16253</v>
      </c>
      <c r="H1070" s="542">
        <v>1985</v>
      </c>
      <c r="J1070" t="s">
        <v>572</v>
      </c>
      <c r="K1070" t="s">
        <v>572</v>
      </c>
      <c r="L1070" s="324">
        <v>100</v>
      </c>
      <c r="M1070" s="324">
        <v>100</v>
      </c>
    </row>
    <row r="1071" spans="1:13" x14ac:dyDescent="0.2">
      <c r="A1071" t="s">
        <v>10902</v>
      </c>
      <c r="B1071" t="str">
        <f t="shared" si="16"/>
        <v>GSC_Russell Hall</v>
      </c>
      <c r="C1071" t="s">
        <v>560</v>
      </c>
      <c r="D1071" s="324" t="s">
        <v>24</v>
      </c>
      <c r="E1071" t="s">
        <v>1003</v>
      </c>
      <c r="F1071" t="s">
        <v>7063</v>
      </c>
      <c r="G1071" s="324">
        <v>27068</v>
      </c>
      <c r="H1071" s="542">
        <v>1966</v>
      </c>
      <c r="I1071" s="542">
        <v>2003</v>
      </c>
      <c r="J1071" t="s">
        <v>572</v>
      </c>
      <c r="K1071" t="s">
        <v>572</v>
      </c>
      <c r="L1071" s="324">
        <v>100</v>
      </c>
      <c r="M1071" s="324">
        <v>100</v>
      </c>
    </row>
    <row r="1072" spans="1:13" x14ac:dyDescent="0.2">
      <c r="A1072" t="s">
        <v>10924</v>
      </c>
      <c r="B1072" t="str">
        <f t="shared" si="16"/>
        <v>GSC_Smith Hall</v>
      </c>
      <c r="C1072" t="s">
        <v>560</v>
      </c>
      <c r="D1072" s="324" t="s">
        <v>24</v>
      </c>
      <c r="E1072" t="s">
        <v>1023</v>
      </c>
      <c r="F1072" t="s">
        <v>7081</v>
      </c>
      <c r="G1072" s="324">
        <v>13146</v>
      </c>
      <c r="H1072" s="542">
        <v>1939</v>
      </c>
      <c r="J1072" t="s">
        <v>572</v>
      </c>
      <c r="K1072" t="s">
        <v>572</v>
      </c>
      <c r="L1072" s="324">
        <v>100</v>
      </c>
      <c r="M1072" s="324">
        <v>100</v>
      </c>
    </row>
    <row r="1073" spans="1:13" x14ac:dyDescent="0.2">
      <c r="A1073" t="s">
        <v>10898</v>
      </c>
      <c r="B1073" t="str">
        <f t="shared" si="16"/>
        <v>GSC_Guillebeau Hall</v>
      </c>
      <c r="C1073" t="s">
        <v>560</v>
      </c>
      <c r="D1073" s="324" t="s">
        <v>24</v>
      </c>
      <c r="E1073" t="s">
        <v>961</v>
      </c>
      <c r="F1073" t="s">
        <v>7059</v>
      </c>
      <c r="G1073" s="324">
        <v>22888</v>
      </c>
      <c r="H1073" s="542">
        <v>1935</v>
      </c>
      <c r="J1073" t="s">
        <v>572</v>
      </c>
      <c r="K1073" t="s">
        <v>572</v>
      </c>
      <c r="L1073" s="324">
        <v>77</v>
      </c>
      <c r="M1073" s="324">
        <v>77</v>
      </c>
    </row>
    <row r="1074" spans="1:13" x14ac:dyDescent="0.2">
      <c r="A1074" t="s">
        <v>10903</v>
      </c>
      <c r="B1074" t="str">
        <f t="shared" si="16"/>
        <v>GSC_Alumni Mem Hall</v>
      </c>
      <c r="C1074" t="s">
        <v>560</v>
      </c>
      <c r="D1074" s="324" t="s">
        <v>24</v>
      </c>
      <c r="E1074" t="s">
        <v>825</v>
      </c>
      <c r="F1074" t="s">
        <v>7064</v>
      </c>
      <c r="G1074" s="324">
        <v>29407</v>
      </c>
      <c r="H1074" s="542">
        <v>1963</v>
      </c>
      <c r="J1074" t="s">
        <v>572</v>
      </c>
      <c r="K1074" t="s">
        <v>572</v>
      </c>
      <c r="L1074" s="324">
        <v>100</v>
      </c>
      <c r="M1074" s="324">
        <v>100</v>
      </c>
    </row>
    <row r="1075" spans="1:13" x14ac:dyDescent="0.2">
      <c r="A1075" t="s">
        <v>10927</v>
      </c>
      <c r="B1075" t="str">
        <f t="shared" si="16"/>
        <v>GSC_Pool Complex</v>
      </c>
      <c r="C1075" t="s">
        <v>560</v>
      </c>
      <c r="D1075" s="324" t="s">
        <v>24</v>
      </c>
      <c r="E1075" t="s">
        <v>610</v>
      </c>
      <c r="F1075" t="s">
        <v>7084</v>
      </c>
      <c r="G1075" s="324">
        <v>11004</v>
      </c>
      <c r="H1075" s="542">
        <v>1995</v>
      </c>
      <c r="J1075" t="s">
        <v>624</v>
      </c>
      <c r="K1075" t="s">
        <v>572</v>
      </c>
      <c r="L1075" s="324">
        <v>100</v>
      </c>
      <c r="M1075" s="324">
        <v>100</v>
      </c>
    </row>
    <row r="1076" spans="1:13" x14ac:dyDescent="0.2">
      <c r="A1076" t="s">
        <v>10915</v>
      </c>
      <c r="B1076" t="str">
        <f t="shared" si="16"/>
        <v>GSC_Melton Hall</v>
      </c>
      <c r="C1076" t="s">
        <v>560</v>
      </c>
      <c r="D1076" s="324" t="s">
        <v>24</v>
      </c>
      <c r="E1076" t="s">
        <v>805</v>
      </c>
      <c r="F1076" t="s">
        <v>7074</v>
      </c>
      <c r="G1076" s="324">
        <v>29641</v>
      </c>
      <c r="H1076" s="542">
        <v>1995</v>
      </c>
      <c r="J1076" t="s">
        <v>624</v>
      </c>
      <c r="K1076" t="s">
        <v>572</v>
      </c>
      <c r="L1076" s="324">
        <v>0</v>
      </c>
      <c r="M1076" s="324">
        <v>0</v>
      </c>
    </row>
    <row r="1077" spans="1:13" x14ac:dyDescent="0.2">
      <c r="A1077" t="s">
        <v>10912</v>
      </c>
      <c r="B1077" t="str">
        <f t="shared" si="16"/>
        <v>GSC_Fine Arts</v>
      </c>
      <c r="C1077" t="s">
        <v>560</v>
      </c>
      <c r="D1077" s="324" t="s">
        <v>24</v>
      </c>
      <c r="E1077" t="s">
        <v>895</v>
      </c>
      <c r="F1077" t="s">
        <v>6079</v>
      </c>
      <c r="G1077" s="324">
        <v>37950</v>
      </c>
      <c r="H1077" s="542">
        <v>1994</v>
      </c>
      <c r="J1077" t="s">
        <v>572</v>
      </c>
      <c r="K1077" t="s">
        <v>572</v>
      </c>
      <c r="L1077" s="324">
        <v>100</v>
      </c>
      <c r="M1077" s="324">
        <v>100</v>
      </c>
    </row>
    <row r="1078" spans="1:13" x14ac:dyDescent="0.2">
      <c r="A1078" t="s">
        <v>10897</v>
      </c>
      <c r="B1078" t="str">
        <f t="shared" si="16"/>
        <v>GSC_Gordon Hall</v>
      </c>
      <c r="C1078" t="s">
        <v>560</v>
      </c>
      <c r="D1078" s="324" t="s">
        <v>24</v>
      </c>
      <c r="E1078" t="s">
        <v>637</v>
      </c>
      <c r="F1078" t="s">
        <v>7058</v>
      </c>
      <c r="G1078" s="324">
        <v>10520</v>
      </c>
      <c r="H1078" s="542">
        <v>1951</v>
      </c>
      <c r="J1078" t="s">
        <v>572</v>
      </c>
      <c r="K1078" t="s">
        <v>572</v>
      </c>
      <c r="L1078" s="324">
        <v>100</v>
      </c>
      <c r="M1078" s="324">
        <v>100</v>
      </c>
    </row>
    <row r="1079" spans="1:13" x14ac:dyDescent="0.2">
      <c r="A1079" t="s">
        <v>10932</v>
      </c>
      <c r="B1079" t="str">
        <f t="shared" si="16"/>
        <v>GSC_Storage Facilities A</v>
      </c>
      <c r="C1079" t="s">
        <v>560</v>
      </c>
      <c r="D1079" s="324" t="s">
        <v>24</v>
      </c>
      <c r="E1079" t="s">
        <v>1089</v>
      </c>
      <c r="F1079" t="s">
        <v>7088</v>
      </c>
      <c r="G1079" s="324">
        <v>1852</v>
      </c>
      <c r="H1079" s="542">
        <v>1989</v>
      </c>
      <c r="J1079" t="s">
        <v>572</v>
      </c>
      <c r="K1079" t="s">
        <v>572</v>
      </c>
      <c r="L1079" s="324">
        <v>100</v>
      </c>
      <c r="M1079" s="324">
        <v>100</v>
      </c>
    </row>
    <row r="1080" spans="1:13" x14ac:dyDescent="0.2">
      <c r="A1080" t="s">
        <v>10908</v>
      </c>
      <c r="B1080" t="str">
        <f t="shared" si="16"/>
        <v>GSC_Storage Facilities B</v>
      </c>
      <c r="C1080" t="s">
        <v>560</v>
      </c>
      <c r="D1080" s="324" t="s">
        <v>24</v>
      </c>
      <c r="E1080" t="s">
        <v>639</v>
      </c>
      <c r="F1080" t="s">
        <v>7068</v>
      </c>
      <c r="G1080" s="324">
        <v>1152</v>
      </c>
      <c r="H1080" s="542">
        <v>1990</v>
      </c>
      <c r="J1080" t="s">
        <v>572</v>
      </c>
      <c r="K1080" t="s">
        <v>572</v>
      </c>
      <c r="L1080" s="324">
        <v>100</v>
      </c>
      <c r="M1080" s="324">
        <v>100</v>
      </c>
    </row>
    <row r="1081" spans="1:13" x14ac:dyDescent="0.2">
      <c r="A1081" t="s">
        <v>10921</v>
      </c>
      <c r="B1081" t="str">
        <f t="shared" si="16"/>
        <v>GSC_402 Spencer House</v>
      </c>
      <c r="C1081" t="s">
        <v>560</v>
      </c>
      <c r="D1081" s="324" t="s">
        <v>24</v>
      </c>
      <c r="E1081" t="s">
        <v>4708</v>
      </c>
      <c r="F1081" t="s">
        <v>7079</v>
      </c>
      <c r="G1081" s="324">
        <v>1768</v>
      </c>
      <c r="H1081" s="542">
        <v>1946</v>
      </c>
      <c r="J1081" t="s">
        <v>572</v>
      </c>
      <c r="K1081" t="s">
        <v>572</v>
      </c>
      <c r="L1081" s="324">
        <v>100</v>
      </c>
      <c r="M1081" s="324">
        <v>100</v>
      </c>
    </row>
    <row r="1082" spans="1:13" x14ac:dyDescent="0.2">
      <c r="A1082" t="s">
        <v>10918</v>
      </c>
      <c r="B1082" t="str">
        <f t="shared" si="16"/>
        <v>GSC_Athletic Complex</v>
      </c>
      <c r="C1082" t="s">
        <v>560</v>
      </c>
      <c r="D1082" s="324" t="s">
        <v>24</v>
      </c>
      <c r="E1082" t="s">
        <v>657</v>
      </c>
      <c r="F1082" t="s">
        <v>6300</v>
      </c>
      <c r="G1082" s="324">
        <v>4345</v>
      </c>
      <c r="H1082" s="542">
        <v>1993</v>
      </c>
      <c r="J1082" t="s">
        <v>572</v>
      </c>
      <c r="K1082" t="s">
        <v>572</v>
      </c>
      <c r="L1082" s="324">
        <v>100</v>
      </c>
      <c r="M1082" s="324">
        <v>100</v>
      </c>
    </row>
    <row r="1083" spans="1:13" x14ac:dyDescent="0.2">
      <c r="A1083" t="s">
        <v>10931</v>
      </c>
      <c r="B1083" t="str">
        <f t="shared" si="16"/>
        <v>GSC_Georgia House</v>
      </c>
      <c r="C1083" t="s">
        <v>560</v>
      </c>
      <c r="D1083" s="324" t="s">
        <v>24</v>
      </c>
      <c r="E1083" t="s">
        <v>819</v>
      </c>
      <c r="F1083" t="s">
        <v>7087</v>
      </c>
      <c r="G1083" s="324">
        <v>2693</v>
      </c>
      <c r="H1083" s="542">
        <v>1957</v>
      </c>
      <c r="J1083" t="s">
        <v>572</v>
      </c>
      <c r="K1083" t="s">
        <v>572</v>
      </c>
      <c r="L1083" s="324">
        <v>100</v>
      </c>
      <c r="M1083" s="324">
        <v>100</v>
      </c>
    </row>
    <row r="1084" spans="1:13" x14ac:dyDescent="0.2">
      <c r="A1084" t="s">
        <v>10919</v>
      </c>
      <c r="B1084" t="str">
        <f t="shared" si="16"/>
        <v>GSC_Instructional Complex</v>
      </c>
      <c r="C1084" t="s">
        <v>560</v>
      </c>
      <c r="D1084" s="324" t="s">
        <v>24</v>
      </c>
      <c r="E1084" t="s">
        <v>4939</v>
      </c>
      <c r="F1084" t="s">
        <v>7077</v>
      </c>
      <c r="G1084" s="324">
        <v>102428</v>
      </c>
      <c r="H1084" s="542">
        <v>2000</v>
      </c>
      <c r="J1084" t="s">
        <v>624</v>
      </c>
      <c r="K1084" t="s">
        <v>572</v>
      </c>
      <c r="L1084" s="324">
        <v>100</v>
      </c>
      <c r="M1084" s="324">
        <v>100</v>
      </c>
    </row>
    <row r="1085" spans="1:13" x14ac:dyDescent="0.2">
      <c r="A1085" t="s">
        <v>10905</v>
      </c>
      <c r="B1085" t="str">
        <f t="shared" si="16"/>
        <v>GSC_Gordon Commons Bldg A</v>
      </c>
      <c r="C1085" t="s">
        <v>560</v>
      </c>
      <c r="D1085" s="324" t="s">
        <v>24</v>
      </c>
      <c r="E1085" t="s">
        <v>1320</v>
      </c>
      <c r="F1085" t="s">
        <v>7065</v>
      </c>
      <c r="G1085" s="324">
        <v>55395</v>
      </c>
      <c r="H1085" s="542">
        <v>2005</v>
      </c>
      <c r="J1085" t="s">
        <v>584</v>
      </c>
      <c r="K1085" t="s">
        <v>572</v>
      </c>
      <c r="L1085" s="324">
        <v>0</v>
      </c>
      <c r="M1085" s="324">
        <v>0</v>
      </c>
    </row>
    <row r="1086" spans="1:13" x14ac:dyDescent="0.2">
      <c r="A1086" t="s">
        <v>10933</v>
      </c>
      <c r="B1086" t="str">
        <f t="shared" si="16"/>
        <v>GSC_Gordon Commons Bldg B</v>
      </c>
      <c r="C1086" t="s">
        <v>560</v>
      </c>
      <c r="D1086" s="324" t="s">
        <v>24</v>
      </c>
      <c r="E1086" t="s">
        <v>671</v>
      </c>
      <c r="F1086" t="s">
        <v>7089</v>
      </c>
      <c r="G1086" s="324">
        <v>55395</v>
      </c>
      <c r="H1086" s="542">
        <v>2005</v>
      </c>
      <c r="J1086" t="s">
        <v>584</v>
      </c>
      <c r="K1086" t="s">
        <v>572</v>
      </c>
      <c r="L1086" s="324">
        <v>0</v>
      </c>
      <c r="M1086" s="324">
        <v>0</v>
      </c>
    </row>
    <row r="1087" spans="1:13" x14ac:dyDescent="0.2">
      <c r="A1087" t="s">
        <v>10922</v>
      </c>
      <c r="B1087" t="str">
        <f t="shared" si="16"/>
        <v>GSC_Gordon Commons Bldg C</v>
      </c>
      <c r="C1087" t="s">
        <v>560</v>
      </c>
      <c r="D1087" s="324" t="s">
        <v>24</v>
      </c>
      <c r="E1087" t="s">
        <v>1045</v>
      </c>
      <c r="F1087" t="s">
        <v>7080</v>
      </c>
      <c r="G1087" s="324">
        <v>55395</v>
      </c>
      <c r="H1087" s="542">
        <v>2005</v>
      </c>
      <c r="J1087" t="s">
        <v>584</v>
      </c>
      <c r="K1087" t="s">
        <v>572</v>
      </c>
      <c r="L1087" s="324">
        <v>0</v>
      </c>
      <c r="M1087" s="324">
        <v>0</v>
      </c>
    </row>
    <row r="1088" spans="1:13" x14ac:dyDescent="0.2">
      <c r="A1088" t="s">
        <v>10910</v>
      </c>
      <c r="B1088" t="str">
        <f t="shared" si="16"/>
        <v>GSC_Storage Pole Barn Facilities A</v>
      </c>
      <c r="C1088" t="s">
        <v>560</v>
      </c>
      <c r="D1088" s="324" t="s">
        <v>24</v>
      </c>
      <c r="E1088" t="s">
        <v>847</v>
      </c>
      <c r="F1088" t="s">
        <v>7070</v>
      </c>
      <c r="G1088" s="324">
        <v>1440</v>
      </c>
      <c r="H1088" s="542">
        <v>2000</v>
      </c>
      <c r="J1088" t="s">
        <v>572</v>
      </c>
      <c r="K1088" t="s">
        <v>572</v>
      </c>
      <c r="L1088" s="324">
        <v>100</v>
      </c>
      <c r="M1088" s="324">
        <v>100</v>
      </c>
    </row>
    <row r="1089" spans="1:13" x14ac:dyDescent="0.2">
      <c r="A1089" t="s">
        <v>10911</v>
      </c>
      <c r="B1089" t="str">
        <f t="shared" si="16"/>
        <v>GSC_Storage Facilities C</v>
      </c>
      <c r="C1089" t="s">
        <v>560</v>
      </c>
      <c r="D1089" s="324" t="s">
        <v>24</v>
      </c>
      <c r="E1089" t="s">
        <v>6132</v>
      </c>
      <c r="F1089" t="s">
        <v>7071</v>
      </c>
      <c r="G1089" s="324">
        <v>225</v>
      </c>
      <c r="H1089" s="542">
        <v>2000</v>
      </c>
      <c r="J1089" t="s">
        <v>572</v>
      </c>
      <c r="K1089" t="s">
        <v>572</v>
      </c>
      <c r="L1089" s="324">
        <v>100</v>
      </c>
      <c r="M1089" s="324">
        <v>100</v>
      </c>
    </row>
    <row r="1090" spans="1:13" x14ac:dyDescent="0.2">
      <c r="A1090" t="s">
        <v>10896</v>
      </c>
      <c r="B1090" t="str">
        <f t="shared" ref="B1090:B1153" si="17">CONCATENATE(D1090,"_",F1090)</f>
        <v>GSC_Storage Facilities D</v>
      </c>
      <c r="C1090" t="s">
        <v>560</v>
      </c>
      <c r="D1090" s="324" t="s">
        <v>24</v>
      </c>
      <c r="E1090" t="s">
        <v>977</v>
      </c>
      <c r="F1090" t="s">
        <v>7057</v>
      </c>
      <c r="G1090" s="324">
        <v>92</v>
      </c>
      <c r="H1090" s="542">
        <v>2001</v>
      </c>
      <c r="J1090" t="s">
        <v>572</v>
      </c>
      <c r="K1090" t="s">
        <v>572</v>
      </c>
      <c r="L1090" s="324">
        <v>100</v>
      </c>
      <c r="M1090" s="324">
        <v>100</v>
      </c>
    </row>
    <row r="1091" spans="1:13" x14ac:dyDescent="0.2">
      <c r="A1091" t="s">
        <v>10925</v>
      </c>
      <c r="B1091" t="str">
        <f t="shared" si="17"/>
        <v>GSC_Storage Baseball Field</v>
      </c>
      <c r="C1091" t="s">
        <v>560</v>
      </c>
      <c r="D1091" s="324" t="s">
        <v>24</v>
      </c>
      <c r="E1091" t="s">
        <v>963</v>
      </c>
      <c r="F1091" t="s">
        <v>7082</v>
      </c>
      <c r="G1091" s="324">
        <v>92</v>
      </c>
      <c r="H1091" s="542">
        <v>2003</v>
      </c>
      <c r="J1091" t="s">
        <v>572</v>
      </c>
      <c r="K1091" t="s">
        <v>572</v>
      </c>
      <c r="L1091" s="324">
        <v>100</v>
      </c>
      <c r="M1091" s="324">
        <v>100</v>
      </c>
    </row>
    <row r="1092" spans="1:13" x14ac:dyDescent="0.2">
      <c r="A1092" t="s">
        <v>10916</v>
      </c>
      <c r="B1092" t="str">
        <f t="shared" si="17"/>
        <v>GSC_Storage Softball Field A</v>
      </c>
      <c r="C1092" t="s">
        <v>560</v>
      </c>
      <c r="D1092" s="324" t="s">
        <v>24</v>
      </c>
      <c r="E1092" t="s">
        <v>1165</v>
      </c>
      <c r="F1092" t="s">
        <v>7075</v>
      </c>
      <c r="G1092" s="324">
        <v>65</v>
      </c>
      <c r="H1092" s="542">
        <v>2003</v>
      </c>
      <c r="J1092" t="s">
        <v>572</v>
      </c>
      <c r="K1092" t="s">
        <v>572</v>
      </c>
      <c r="L1092" s="324">
        <v>100</v>
      </c>
      <c r="M1092" s="324">
        <v>100</v>
      </c>
    </row>
    <row r="1093" spans="1:13" x14ac:dyDescent="0.2">
      <c r="A1093" t="s">
        <v>10917</v>
      </c>
      <c r="B1093" t="str">
        <f t="shared" si="17"/>
        <v>GSC_Storage Ropes Course</v>
      </c>
      <c r="C1093" t="s">
        <v>560</v>
      </c>
      <c r="D1093" s="324" t="s">
        <v>24</v>
      </c>
      <c r="E1093" t="s">
        <v>1015</v>
      </c>
      <c r="F1093" t="s">
        <v>7076</v>
      </c>
      <c r="G1093" s="324">
        <v>92</v>
      </c>
      <c r="H1093" s="542">
        <v>2000</v>
      </c>
      <c r="J1093" t="s">
        <v>572</v>
      </c>
      <c r="K1093" t="s">
        <v>572</v>
      </c>
      <c r="L1093" s="324">
        <v>100</v>
      </c>
      <c r="M1093" s="324">
        <v>100</v>
      </c>
    </row>
    <row r="1094" spans="1:13" x14ac:dyDescent="0.2">
      <c r="A1094" t="s">
        <v>10899</v>
      </c>
      <c r="B1094" t="str">
        <f t="shared" si="17"/>
        <v>GSC_Storage Softball Field B</v>
      </c>
      <c r="C1094" t="s">
        <v>560</v>
      </c>
      <c r="D1094" s="324" t="s">
        <v>24</v>
      </c>
      <c r="E1094" t="s">
        <v>697</v>
      </c>
      <c r="F1094" t="s">
        <v>7060</v>
      </c>
      <c r="G1094" s="324">
        <v>93</v>
      </c>
      <c r="H1094" s="542">
        <v>2004</v>
      </c>
      <c r="J1094" t="s">
        <v>572</v>
      </c>
      <c r="K1094" t="s">
        <v>572</v>
      </c>
      <c r="L1094" s="324">
        <v>100</v>
      </c>
      <c r="M1094" s="324">
        <v>100</v>
      </c>
    </row>
    <row r="1095" spans="1:13" x14ac:dyDescent="0.2">
      <c r="A1095" t="s">
        <v>10901</v>
      </c>
      <c r="B1095" t="str">
        <f t="shared" si="17"/>
        <v>GSC_Storage Pole Barn Facilities B</v>
      </c>
      <c r="C1095" t="s">
        <v>560</v>
      </c>
      <c r="D1095" s="324" t="s">
        <v>24</v>
      </c>
      <c r="E1095" t="s">
        <v>855</v>
      </c>
      <c r="F1095" t="s">
        <v>7062</v>
      </c>
      <c r="G1095" s="324">
        <v>1326</v>
      </c>
      <c r="H1095" s="542">
        <v>2003</v>
      </c>
      <c r="J1095" t="s">
        <v>572</v>
      </c>
      <c r="K1095" t="s">
        <v>572</v>
      </c>
      <c r="L1095" s="324">
        <v>100</v>
      </c>
      <c r="M1095" s="324">
        <v>100</v>
      </c>
    </row>
    <row r="1096" spans="1:13" x14ac:dyDescent="0.2">
      <c r="A1096" t="s">
        <v>10934</v>
      </c>
      <c r="B1096" t="str">
        <f t="shared" si="17"/>
        <v>GSC_Alumni House</v>
      </c>
      <c r="C1096" t="s">
        <v>560</v>
      </c>
      <c r="D1096" s="324" t="s">
        <v>24</v>
      </c>
      <c r="E1096" t="s">
        <v>663</v>
      </c>
      <c r="F1096" t="s">
        <v>630</v>
      </c>
      <c r="G1096" s="324">
        <v>4353</v>
      </c>
      <c r="H1096" s="542">
        <v>1938</v>
      </c>
      <c r="J1096" t="s">
        <v>572</v>
      </c>
      <c r="K1096" t="s">
        <v>572</v>
      </c>
      <c r="L1096" s="324">
        <v>100</v>
      </c>
      <c r="M1096" s="324">
        <v>100</v>
      </c>
    </row>
    <row r="1097" spans="1:13" x14ac:dyDescent="0.2">
      <c r="A1097" t="s">
        <v>10909</v>
      </c>
      <c r="B1097" t="str">
        <f t="shared" si="17"/>
        <v>GSC_Holmes Street House</v>
      </c>
      <c r="C1097" t="s">
        <v>560</v>
      </c>
      <c r="D1097" s="324" t="s">
        <v>24</v>
      </c>
      <c r="E1097" t="s">
        <v>2843</v>
      </c>
      <c r="F1097" t="s">
        <v>7069</v>
      </c>
      <c r="G1097" s="324">
        <v>1205</v>
      </c>
      <c r="H1097" s="542">
        <v>1960</v>
      </c>
      <c r="J1097" t="s">
        <v>572</v>
      </c>
      <c r="K1097" t="s">
        <v>584</v>
      </c>
      <c r="L1097" s="324">
        <v>100</v>
      </c>
      <c r="M1097" s="324">
        <v>100</v>
      </c>
    </row>
    <row r="1098" spans="1:13" x14ac:dyDescent="0.2">
      <c r="A1098" t="s">
        <v>10920</v>
      </c>
      <c r="B1098" t="str">
        <f t="shared" si="17"/>
        <v>GSC_Gordon Village</v>
      </c>
      <c r="C1098" t="s">
        <v>560</v>
      </c>
      <c r="D1098" s="324" t="s">
        <v>24</v>
      </c>
      <c r="E1098" t="s">
        <v>4109</v>
      </c>
      <c r="F1098" t="s">
        <v>7078</v>
      </c>
      <c r="G1098" s="324">
        <v>132495</v>
      </c>
      <c r="H1098" s="542">
        <v>2008</v>
      </c>
      <c r="J1098" t="s">
        <v>584</v>
      </c>
      <c r="K1098" t="s">
        <v>572</v>
      </c>
      <c r="L1098" s="324">
        <v>0</v>
      </c>
      <c r="M1098" s="324">
        <v>0</v>
      </c>
    </row>
    <row r="1099" spans="1:13" x14ac:dyDescent="0.2">
      <c r="A1099" t="s">
        <v>10928</v>
      </c>
      <c r="B1099" t="str">
        <f t="shared" si="17"/>
        <v>GSC_Storage Student Center</v>
      </c>
      <c r="C1099" t="s">
        <v>560</v>
      </c>
      <c r="D1099" s="324" t="s">
        <v>24</v>
      </c>
      <c r="E1099" t="s">
        <v>1924</v>
      </c>
      <c r="F1099" t="s">
        <v>7085</v>
      </c>
      <c r="G1099" s="324">
        <v>814</v>
      </c>
      <c r="H1099" s="542">
        <v>2006</v>
      </c>
      <c r="J1099" t="s">
        <v>572</v>
      </c>
      <c r="K1099" t="s">
        <v>572</v>
      </c>
      <c r="L1099" s="324">
        <v>0</v>
      </c>
      <c r="M1099" s="324">
        <v>0</v>
      </c>
    </row>
    <row r="1100" spans="1:13" x14ac:dyDescent="0.2">
      <c r="A1100" t="s">
        <v>10906</v>
      </c>
      <c r="B1100" t="str">
        <f t="shared" si="17"/>
        <v>GSC_225 Georgia Avenue House</v>
      </c>
      <c r="C1100" t="s">
        <v>560</v>
      </c>
      <c r="D1100" s="324" t="s">
        <v>24</v>
      </c>
      <c r="E1100" t="s">
        <v>709</v>
      </c>
      <c r="F1100" t="s">
        <v>7066</v>
      </c>
      <c r="G1100" s="324">
        <v>1790</v>
      </c>
      <c r="H1100" s="542">
        <v>1939</v>
      </c>
      <c r="J1100" t="s">
        <v>572</v>
      </c>
      <c r="K1100" t="s">
        <v>572</v>
      </c>
      <c r="L1100" s="324">
        <v>100</v>
      </c>
      <c r="M1100" s="324">
        <v>100</v>
      </c>
    </row>
    <row r="1101" spans="1:13" x14ac:dyDescent="0.2">
      <c r="A1101" t="s">
        <v>10900</v>
      </c>
      <c r="B1101" t="str">
        <f t="shared" si="17"/>
        <v>GSC_Nurs &amp; Hlth Sciences</v>
      </c>
      <c r="C1101" t="s">
        <v>560</v>
      </c>
      <c r="D1101" s="324" t="s">
        <v>24</v>
      </c>
      <c r="E1101" t="s">
        <v>4295</v>
      </c>
      <c r="F1101" t="s">
        <v>7061</v>
      </c>
      <c r="G1101" s="324">
        <v>59309</v>
      </c>
      <c r="H1101" s="542">
        <v>2010</v>
      </c>
      <c r="J1101" t="s">
        <v>624</v>
      </c>
      <c r="K1101" t="s">
        <v>572</v>
      </c>
      <c r="L1101" s="324">
        <v>100</v>
      </c>
      <c r="M1101" s="324">
        <v>100</v>
      </c>
    </row>
    <row r="1102" spans="1:13" x14ac:dyDescent="0.2">
      <c r="A1102" t="s">
        <v>10935</v>
      </c>
      <c r="B1102" t="str">
        <f t="shared" si="17"/>
        <v>GSC_Greenhouse</v>
      </c>
      <c r="C1102" t="s">
        <v>560</v>
      </c>
      <c r="D1102" s="324" t="s">
        <v>24</v>
      </c>
      <c r="E1102" t="s">
        <v>713</v>
      </c>
      <c r="F1102" t="s">
        <v>1466</v>
      </c>
      <c r="G1102" s="324">
        <v>720</v>
      </c>
      <c r="H1102" s="542">
        <v>2011</v>
      </c>
      <c r="J1102" t="s">
        <v>572</v>
      </c>
      <c r="K1102" t="s">
        <v>572</v>
      </c>
      <c r="L1102" s="324">
        <v>100</v>
      </c>
      <c r="M1102" s="324">
        <v>100</v>
      </c>
    </row>
    <row r="1103" spans="1:13" x14ac:dyDescent="0.2">
      <c r="A1103" t="s">
        <v>10936</v>
      </c>
      <c r="B1103" t="str">
        <f t="shared" si="17"/>
        <v>GSC_Athletic Equipment Storage</v>
      </c>
      <c r="C1103" t="s">
        <v>560</v>
      </c>
      <c r="D1103" s="324" t="s">
        <v>24</v>
      </c>
      <c r="E1103" t="s">
        <v>1282</v>
      </c>
      <c r="F1103" t="s">
        <v>7090</v>
      </c>
      <c r="G1103" s="324">
        <v>288</v>
      </c>
      <c r="H1103" s="542">
        <v>2011</v>
      </c>
      <c r="J1103" t="s">
        <v>572</v>
      </c>
      <c r="K1103" t="s">
        <v>572</v>
      </c>
      <c r="L1103" s="324">
        <v>100</v>
      </c>
      <c r="M1103" s="324">
        <v>100</v>
      </c>
    </row>
    <row r="1104" spans="1:13" x14ac:dyDescent="0.2">
      <c r="A1104" t="s">
        <v>10913</v>
      </c>
      <c r="B1104" t="str">
        <f t="shared" si="17"/>
        <v>GSC_Student Activity &amp; Recreation</v>
      </c>
      <c r="C1104" t="s">
        <v>560</v>
      </c>
      <c r="D1104" s="324" t="s">
        <v>24</v>
      </c>
      <c r="E1104" t="s">
        <v>4632</v>
      </c>
      <c r="F1104" t="s">
        <v>7072</v>
      </c>
      <c r="G1104" s="324">
        <v>55272</v>
      </c>
      <c r="H1104" s="542">
        <v>2015</v>
      </c>
      <c r="J1104" t="s">
        <v>584</v>
      </c>
      <c r="K1104" t="s">
        <v>572</v>
      </c>
      <c r="L1104" s="324">
        <v>88</v>
      </c>
      <c r="M1104" s="324">
        <v>88</v>
      </c>
    </row>
    <row r="1105" spans="1:13" x14ac:dyDescent="0.2">
      <c r="A1105" t="s">
        <v>10907</v>
      </c>
      <c r="B1105" t="str">
        <f t="shared" si="17"/>
        <v>GSC_301 Spencer House</v>
      </c>
      <c r="C1105" t="s">
        <v>560</v>
      </c>
      <c r="D1105" s="324" t="s">
        <v>24</v>
      </c>
      <c r="E1105" t="s">
        <v>1061</v>
      </c>
      <c r="F1105" t="s">
        <v>7067</v>
      </c>
      <c r="G1105" s="324">
        <v>2046</v>
      </c>
      <c r="H1105" s="542">
        <v>1952</v>
      </c>
      <c r="J1105" t="s">
        <v>572</v>
      </c>
      <c r="K1105" t="s">
        <v>572</v>
      </c>
      <c r="L1105" s="324">
        <v>100</v>
      </c>
      <c r="M1105" s="324">
        <v>100</v>
      </c>
    </row>
    <row r="1106" spans="1:13" x14ac:dyDescent="0.2">
      <c r="A1106" t="s">
        <v>10914</v>
      </c>
      <c r="B1106" t="str">
        <f t="shared" si="17"/>
        <v>GSC_Student Services Center</v>
      </c>
      <c r="C1106" t="s">
        <v>560</v>
      </c>
      <c r="D1106" s="324" t="s">
        <v>24</v>
      </c>
      <c r="E1106" t="s">
        <v>641</v>
      </c>
      <c r="F1106" t="s">
        <v>7073</v>
      </c>
      <c r="G1106" s="324">
        <v>11321</v>
      </c>
      <c r="H1106" s="542">
        <v>2018</v>
      </c>
      <c r="J1106" t="s">
        <v>572</v>
      </c>
      <c r="K1106" t="s">
        <v>572</v>
      </c>
      <c r="L1106" s="324">
        <v>100</v>
      </c>
      <c r="M1106" s="324">
        <v>100</v>
      </c>
    </row>
    <row r="1107" spans="1:13" x14ac:dyDescent="0.2">
      <c r="A1107" t="s">
        <v>10003</v>
      </c>
      <c r="B1107" t="str">
        <f t="shared" si="17"/>
        <v>GSOU_Marvin Pittman Admin. Bldg</v>
      </c>
      <c r="C1107" t="s">
        <v>546</v>
      </c>
      <c r="D1107" s="324" t="s">
        <v>30</v>
      </c>
      <c r="E1107" t="s">
        <v>889</v>
      </c>
      <c r="F1107" t="s">
        <v>5797</v>
      </c>
      <c r="G1107" s="324">
        <v>42577</v>
      </c>
      <c r="H1107" s="542">
        <v>1907</v>
      </c>
      <c r="J1107" t="s">
        <v>572</v>
      </c>
      <c r="K1107" t="s">
        <v>572</v>
      </c>
      <c r="L1107" s="324">
        <v>100</v>
      </c>
      <c r="M1107" s="324">
        <v>100</v>
      </c>
    </row>
    <row r="1108" spans="1:13" x14ac:dyDescent="0.2">
      <c r="A1108" t="s">
        <v>10125</v>
      </c>
      <c r="B1108" t="str">
        <f t="shared" si="17"/>
        <v>GSOU_Deal Hall</v>
      </c>
      <c r="C1108" t="s">
        <v>546</v>
      </c>
      <c r="D1108" s="324" t="s">
        <v>30</v>
      </c>
      <c r="E1108" t="s">
        <v>1107</v>
      </c>
      <c r="F1108" t="s">
        <v>6007</v>
      </c>
      <c r="G1108" s="324">
        <v>18561</v>
      </c>
      <c r="H1108" s="542">
        <v>1907</v>
      </c>
      <c r="J1108" t="s">
        <v>572</v>
      </c>
      <c r="K1108" t="s">
        <v>572</v>
      </c>
      <c r="L1108" s="324">
        <v>100</v>
      </c>
      <c r="M1108" s="324">
        <v>100</v>
      </c>
    </row>
    <row r="1109" spans="1:13" x14ac:dyDescent="0.2">
      <c r="A1109" t="s">
        <v>9932</v>
      </c>
      <c r="B1109" t="str">
        <f t="shared" si="17"/>
        <v>GSOU_Anderson Hall</v>
      </c>
      <c r="C1109" t="s">
        <v>546</v>
      </c>
      <c r="D1109" s="324" t="s">
        <v>30</v>
      </c>
      <c r="E1109" t="s">
        <v>643</v>
      </c>
      <c r="F1109" t="s">
        <v>5668</v>
      </c>
      <c r="G1109" s="324">
        <v>18566</v>
      </c>
      <c r="H1109" s="542">
        <v>1907</v>
      </c>
      <c r="I1109" s="542">
        <v>1989</v>
      </c>
      <c r="J1109" t="s">
        <v>572</v>
      </c>
      <c r="K1109" t="s">
        <v>572</v>
      </c>
      <c r="L1109" s="324">
        <v>100</v>
      </c>
      <c r="M1109" s="324">
        <v>100</v>
      </c>
    </row>
    <row r="1110" spans="1:13" x14ac:dyDescent="0.2">
      <c r="A1110" t="s">
        <v>9926</v>
      </c>
      <c r="B1110" t="str">
        <f t="shared" si="17"/>
        <v>GSOU_Rosenwald Building</v>
      </c>
      <c r="C1110" t="s">
        <v>546</v>
      </c>
      <c r="D1110" s="324" t="s">
        <v>30</v>
      </c>
      <c r="E1110" t="s">
        <v>811</v>
      </c>
      <c r="F1110" t="s">
        <v>5659</v>
      </c>
      <c r="G1110" s="324">
        <v>43977</v>
      </c>
      <c r="H1110" s="542">
        <v>1937</v>
      </c>
      <c r="I1110" s="542">
        <v>2004</v>
      </c>
      <c r="J1110" t="s">
        <v>572</v>
      </c>
      <c r="K1110" t="s">
        <v>572</v>
      </c>
      <c r="L1110" s="324">
        <v>100</v>
      </c>
      <c r="M1110" s="324">
        <v>100</v>
      </c>
    </row>
    <row r="1111" spans="1:13" x14ac:dyDescent="0.2">
      <c r="A1111" t="s">
        <v>9897</v>
      </c>
      <c r="B1111" t="str">
        <f t="shared" si="17"/>
        <v>GSOU_Eidson House</v>
      </c>
      <c r="C1111" t="s">
        <v>546</v>
      </c>
      <c r="D1111" s="324" t="s">
        <v>30</v>
      </c>
      <c r="E1111" t="s">
        <v>1071</v>
      </c>
      <c r="F1111" t="s">
        <v>5610</v>
      </c>
      <c r="G1111" s="324">
        <v>4909</v>
      </c>
      <c r="H1111" s="542">
        <v>1954</v>
      </c>
      <c r="I1111" s="542">
        <v>2009</v>
      </c>
      <c r="J1111" t="s">
        <v>572</v>
      </c>
      <c r="K1111" t="s">
        <v>572</v>
      </c>
      <c r="L1111" s="324">
        <v>100</v>
      </c>
      <c r="M1111" s="324">
        <v>100</v>
      </c>
    </row>
    <row r="1112" spans="1:13" x14ac:dyDescent="0.2">
      <c r="A1112" t="s">
        <v>9865</v>
      </c>
      <c r="B1112" t="str">
        <f t="shared" si="17"/>
        <v>GSOU_Bldg. 109</v>
      </c>
      <c r="C1112" t="s">
        <v>546</v>
      </c>
      <c r="D1112" s="324" t="s">
        <v>30</v>
      </c>
      <c r="E1112" t="s">
        <v>1047</v>
      </c>
      <c r="F1112" t="s">
        <v>5552</v>
      </c>
      <c r="G1112" s="324">
        <v>6205</v>
      </c>
      <c r="H1112" s="542">
        <v>1965</v>
      </c>
      <c r="I1112" s="542">
        <v>2017</v>
      </c>
      <c r="J1112" t="s">
        <v>572</v>
      </c>
      <c r="K1112" t="s">
        <v>572</v>
      </c>
      <c r="L1112" s="324">
        <v>100</v>
      </c>
      <c r="M1112" s="324">
        <v>100</v>
      </c>
    </row>
    <row r="1113" spans="1:13" x14ac:dyDescent="0.2">
      <c r="A1113" t="s">
        <v>10105</v>
      </c>
      <c r="B1113" t="str">
        <f t="shared" si="17"/>
        <v>GSOU_Public Safety</v>
      </c>
      <c r="C1113" t="s">
        <v>546</v>
      </c>
      <c r="D1113" s="324" t="s">
        <v>30</v>
      </c>
      <c r="E1113" t="s">
        <v>787</v>
      </c>
      <c r="F1113" t="s">
        <v>1542</v>
      </c>
      <c r="G1113" s="324">
        <v>9327</v>
      </c>
      <c r="H1113" s="542">
        <v>1992</v>
      </c>
      <c r="I1113" s="542">
        <v>2018</v>
      </c>
      <c r="J1113" t="s">
        <v>572</v>
      </c>
      <c r="K1113" t="s">
        <v>572</v>
      </c>
      <c r="L1113" s="324">
        <v>100</v>
      </c>
      <c r="M1113" s="324">
        <v>100</v>
      </c>
    </row>
    <row r="1114" spans="1:13" x14ac:dyDescent="0.2">
      <c r="A1114" t="s">
        <v>9967</v>
      </c>
      <c r="B1114" t="str">
        <f t="shared" si="17"/>
        <v>GSOU_Dan J Parrish Sr. Building</v>
      </c>
      <c r="C1114" t="s">
        <v>546</v>
      </c>
      <c r="D1114" s="324" t="s">
        <v>30</v>
      </c>
      <c r="E1114" t="s">
        <v>981</v>
      </c>
      <c r="F1114" t="s">
        <v>5732</v>
      </c>
      <c r="G1114" s="324">
        <v>11778</v>
      </c>
      <c r="H1114" s="542">
        <v>2000</v>
      </c>
      <c r="J1114" t="s">
        <v>572</v>
      </c>
      <c r="K1114" t="s">
        <v>572</v>
      </c>
      <c r="L1114" s="324">
        <v>0</v>
      </c>
      <c r="M1114" s="324">
        <v>0</v>
      </c>
    </row>
    <row r="1115" spans="1:13" x14ac:dyDescent="0.2">
      <c r="A1115" t="s">
        <v>10002</v>
      </c>
      <c r="B1115" t="str">
        <f t="shared" si="17"/>
        <v>GSOU_Troy A &amp; Moselle Cowart Bldg</v>
      </c>
      <c r="C1115" t="s">
        <v>546</v>
      </c>
      <c r="D1115" s="324" t="s">
        <v>30</v>
      </c>
      <c r="E1115" t="s">
        <v>5795</v>
      </c>
      <c r="F1115" t="s">
        <v>5796</v>
      </c>
      <c r="G1115" s="324">
        <v>3319</v>
      </c>
      <c r="H1115" s="542">
        <v>2000</v>
      </c>
      <c r="J1115" t="s">
        <v>572</v>
      </c>
      <c r="K1115" t="s">
        <v>572</v>
      </c>
      <c r="L1115" s="324">
        <v>0</v>
      </c>
      <c r="M1115" s="324">
        <v>0</v>
      </c>
    </row>
    <row r="1116" spans="1:13" x14ac:dyDescent="0.2">
      <c r="A1116" t="s">
        <v>9920</v>
      </c>
      <c r="B1116" t="str">
        <f t="shared" si="17"/>
        <v>GSOU_Lewis Hall</v>
      </c>
      <c r="C1116" t="s">
        <v>546</v>
      </c>
      <c r="D1116" s="324" t="s">
        <v>30</v>
      </c>
      <c r="E1116" t="s">
        <v>4728</v>
      </c>
      <c r="F1116" t="s">
        <v>5649</v>
      </c>
      <c r="G1116" s="324">
        <v>24466</v>
      </c>
      <c r="H1116" s="542">
        <v>1937</v>
      </c>
      <c r="I1116" s="542">
        <v>2002</v>
      </c>
      <c r="J1116" t="s">
        <v>572</v>
      </c>
      <c r="K1116" t="s">
        <v>572</v>
      </c>
      <c r="L1116" s="324">
        <v>100</v>
      </c>
      <c r="M1116" s="324">
        <v>100</v>
      </c>
    </row>
    <row r="1117" spans="1:13" x14ac:dyDescent="0.2">
      <c r="A1117" t="s">
        <v>10011</v>
      </c>
      <c r="B1117" t="str">
        <f t="shared" si="17"/>
        <v>GSOU_Parking &amp; Transportation</v>
      </c>
      <c r="C1117" t="s">
        <v>546</v>
      </c>
      <c r="D1117" s="324" t="s">
        <v>30</v>
      </c>
      <c r="E1117" t="s">
        <v>5811</v>
      </c>
      <c r="F1117" t="s">
        <v>5812</v>
      </c>
      <c r="G1117" s="324">
        <v>3050</v>
      </c>
      <c r="H1117" s="542">
        <v>2005</v>
      </c>
      <c r="J1117" t="s">
        <v>572</v>
      </c>
      <c r="K1117" t="s">
        <v>572</v>
      </c>
      <c r="L1117" s="324">
        <v>0</v>
      </c>
      <c r="M1117" s="324">
        <v>0</v>
      </c>
    </row>
    <row r="1118" spans="1:13" x14ac:dyDescent="0.2">
      <c r="A1118" t="s">
        <v>9942</v>
      </c>
      <c r="B1118" t="str">
        <f t="shared" si="17"/>
        <v>GSOU_Eugene M Bishop Alumni House</v>
      </c>
      <c r="C1118" t="s">
        <v>546</v>
      </c>
      <c r="D1118" s="324" t="s">
        <v>30</v>
      </c>
      <c r="E1118" t="s">
        <v>931</v>
      </c>
      <c r="F1118" t="s">
        <v>5686</v>
      </c>
      <c r="G1118" s="324">
        <v>11463</v>
      </c>
      <c r="H1118" s="542">
        <v>2008</v>
      </c>
      <c r="J1118" t="s">
        <v>572</v>
      </c>
      <c r="K1118" t="s">
        <v>572</v>
      </c>
      <c r="L1118" s="324">
        <v>0</v>
      </c>
      <c r="M1118" s="324">
        <v>0</v>
      </c>
    </row>
    <row r="1119" spans="1:13" x14ac:dyDescent="0.2">
      <c r="A1119" t="s">
        <v>9902</v>
      </c>
      <c r="B1119" t="str">
        <f t="shared" si="17"/>
        <v>GSOU_Hollis Building</v>
      </c>
      <c r="C1119" t="s">
        <v>546</v>
      </c>
      <c r="D1119" s="324" t="s">
        <v>30</v>
      </c>
      <c r="E1119" t="s">
        <v>604</v>
      </c>
      <c r="F1119" t="s">
        <v>5619</v>
      </c>
      <c r="G1119" s="324">
        <v>48658</v>
      </c>
      <c r="H1119" s="542">
        <v>1965</v>
      </c>
      <c r="J1119" t="s">
        <v>572</v>
      </c>
      <c r="K1119" t="s">
        <v>572</v>
      </c>
      <c r="L1119" s="324">
        <v>100</v>
      </c>
      <c r="M1119" s="324">
        <v>100</v>
      </c>
    </row>
    <row r="1120" spans="1:13" x14ac:dyDescent="0.2">
      <c r="A1120" t="s">
        <v>10072</v>
      </c>
      <c r="B1120" t="str">
        <f t="shared" si="17"/>
        <v>GSOU_Herty Building</v>
      </c>
      <c r="C1120" t="s">
        <v>546</v>
      </c>
      <c r="D1120" s="324" t="s">
        <v>30</v>
      </c>
      <c r="E1120" t="s">
        <v>843</v>
      </c>
      <c r="F1120" t="s">
        <v>5916</v>
      </c>
      <c r="G1120" s="324">
        <v>47871</v>
      </c>
      <c r="H1120" s="542">
        <v>1958</v>
      </c>
      <c r="I1120" s="542">
        <v>2005</v>
      </c>
      <c r="J1120" t="s">
        <v>572</v>
      </c>
      <c r="K1120" t="s">
        <v>572</v>
      </c>
      <c r="L1120" s="324">
        <v>100</v>
      </c>
      <c r="M1120" s="324">
        <v>100</v>
      </c>
    </row>
    <row r="1121" spans="1:13" x14ac:dyDescent="0.2">
      <c r="A1121" t="s">
        <v>10106</v>
      </c>
      <c r="B1121" t="str">
        <f t="shared" si="17"/>
        <v>GSOU_Natural Sciences Building</v>
      </c>
      <c r="C1121" t="s">
        <v>546</v>
      </c>
      <c r="D1121" s="324" t="s">
        <v>30</v>
      </c>
      <c r="E1121" t="s">
        <v>5972</v>
      </c>
      <c r="F1121" t="s">
        <v>5973</v>
      </c>
      <c r="G1121" s="324">
        <v>51132</v>
      </c>
      <c r="H1121" s="542">
        <v>1968</v>
      </c>
      <c r="J1121" t="s">
        <v>572</v>
      </c>
      <c r="K1121" t="s">
        <v>572</v>
      </c>
      <c r="L1121" s="324">
        <v>100</v>
      </c>
      <c r="M1121" s="324">
        <v>100</v>
      </c>
    </row>
    <row r="1122" spans="1:13" x14ac:dyDescent="0.2">
      <c r="A1122" t="s">
        <v>9941</v>
      </c>
      <c r="B1122" t="str">
        <f t="shared" si="17"/>
        <v>GSOU_Math/Physics Building</v>
      </c>
      <c r="C1122" t="s">
        <v>546</v>
      </c>
      <c r="D1122" s="324" t="s">
        <v>30</v>
      </c>
      <c r="E1122" t="s">
        <v>893</v>
      </c>
      <c r="F1122" t="s">
        <v>5685</v>
      </c>
      <c r="G1122" s="324">
        <v>112864</v>
      </c>
      <c r="H1122" s="542">
        <v>1972</v>
      </c>
      <c r="I1122" s="542">
        <v>2000</v>
      </c>
      <c r="J1122" t="s">
        <v>572</v>
      </c>
      <c r="K1122" t="s">
        <v>572</v>
      </c>
      <c r="L1122" s="324">
        <v>100</v>
      </c>
      <c r="M1122" s="324">
        <v>100</v>
      </c>
    </row>
    <row r="1123" spans="1:13" x14ac:dyDescent="0.2">
      <c r="A1123" t="s">
        <v>10102</v>
      </c>
      <c r="B1123" t="str">
        <f t="shared" si="17"/>
        <v>GSOU_Foy Building</v>
      </c>
      <c r="C1123" t="s">
        <v>546</v>
      </c>
      <c r="D1123" s="324" t="s">
        <v>30</v>
      </c>
      <c r="E1123" t="s">
        <v>1063</v>
      </c>
      <c r="F1123" t="s">
        <v>5967</v>
      </c>
      <c r="G1123" s="324">
        <v>73018</v>
      </c>
      <c r="H1123" s="542">
        <v>1967</v>
      </c>
      <c r="I1123" s="542">
        <v>2007</v>
      </c>
      <c r="J1123" t="s">
        <v>572</v>
      </c>
      <c r="K1123" t="s">
        <v>572</v>
      </c>
      <c r="L1123" s="324">
        <v>100</v>
      </c>
      <c r="M1123" s="324">
        <v>100</v>
      </c>
    </row>
    <row r="1124" spans="1:13" x14ac:dyDescent="0.2">
      <c r="A1124" t="s">
        <v>9872</v>
      </c>
      <c r="B1124" t="str">
        <f t="shared" si="17"/>
        <v>GSOU_Carruth Building</v>
      </c>
      <c r="C1124" t="s">
        <v>546</v>
      </c>
      <c r="D1124" s="324" t="s">
        <v>30</v>
      </c>
      <c r="E1124" t="s">
        <v>5565</v>
      </c>
      <c r="F1124" t="s">
        <v>5566</v>
      </c>
      <c r="G1124" s="324">
        <v>38398</v>
      </c>
      <c r="H1124" s="542">
        <v>1959</v>
      </c>
      <c r="J1124" t="s">
        <v>572</v>
      </c>
      <c r="K1124" t="s">
        <v>572</v>
      </c>
      <c r="L1124" s="324">
        <v>100</v>
      </c>
      <c r="M1124" s="324">
        <v>100</v>
      </c>
    </row>
    <row r="1125" spans="1:13" x14ac:dyDescent="0.2">
      <c r="A1125" t="s">
        <v>9968</v>
      </c>
      <c r="B1125" t="str">
        <f t="shared" si="17"/>
        <v>GSOU_Henderson Library</v>
      </c>
      <c r="C1125" t="s">
        <v>546</v>
      </c>
      <c r="D1125" s="324" t="s">
        <v>30</v>
      </c>
      <c r="E1125" t="s">
        <v>5733</v>
      </c>
      <c r="F1125" t="s">
        <v>5734</v>
      </c>
      <c r="G1125" s="324">
        <v>245888</v>
      </c>
      <c r="H1125" s="542">
        <v>1975</v>
      </c>
      <c r="I1125" s="542">
        <v>2007</v>
      </c>
      <c r="J1125" t="s">
        <v>572</v>
      </c>
      <c r="K1125" t="s">
        <v>572</v>
      </c>
      <c r="L1125" s="324">
        <v>100</v>
      </c>
      <c r="M1125" s="324">
        <v>100</v>
      </c>
    </row>
    <row r="1126" spans="1:13" x14ac:dyDescent="0.2">
      <c r="A1126" t="s">
        <v>10058</v>
      </c>
      <c r="B1126" t="str">
        <f t="shared" si="17"/>
        <v>GSOU_Carroll Building</v>
      </c>
      <c r="C1126" t="s">
        <v>546</v>
      </c>
      <c r="D1126" s="324" t="s">
        <v>30</v>
      </c>
      <c r="E1126" t="s">
        <v>1019</v>
      </c>
      <c r="F1126" t="s">
        <v>5895</v>
      </c>
      <c r="G1126" s="324">
        <v>78133</v>
      </c>
      <c r="H1126" s="542">
        <v>1969</v>
      </c>
      <c r="I1126" s="542">
        <v>2000</v>
      </c>
      <c r="J1126" t="s">
        <v>572</v>
      </c>
      <c r="K1126" t="s">
        <v>572</v>
      </c>
      <c r="L1126" s="324">
        <v>100</v>
      </c>
      <c r="M1126" s="324">
        <v>100</v>
      </c>
    </row>
    <row r="1127" spans="1:13" x14ac:dyDescent="0.2">
      <c r="A1127" t="s">
        <v>9994</v>
      </c>
      <c r="B1127" t="str">
        <f t="shared" si="17"/>
        <v>GSOU_Newton Building</v>
      </c>
      <c r="C1127" t="s">
        <v>546</v>
      </c>
      <c r="D1127" s="324" t="s">
        <v>30</v>
      </c>
      <c r="E1127" t="s">
        <v>625</v>
      </c>
      <c r="F1127" t="s">
        <v>5781</v>
      </c>
      <c r="G1127" s="324">
        <v>41806</v>
      </c>
      <c r="H1127" s="542">
        <v>1972</v>
      </c>
      <c r="J1127" t="s">
        <v>572</v>
      </c>
      <c r="K1127" t="s">
        <v>572</v>
      </c>
      <c r="L1127" s="324">
        <v>100</v>
      </c>
      <c r="M1127" s="324">
        <v>100</v>
      </c>
    </row>
    <row r="1128" spans="1:13" x14ac:dyDescent="0.2">
      <c r="A1128" t="s">
        <v>10076</v>
      </c>
      <c r="B1128" t="str">
        <f t="shared" si="17"/>
        <v>GSOU_Psychology Clinic</v>
      </c>
      <c r="C1128" t="s">
        <v>546</v>
      </c>
      <c r="D1128" s="324" t="s">
        <v>30</v>
      </c>
      <c r="E1128" t="s">
        <v>5313</v>
      </c>
      <c r="F1128" t="s">
        <v>5921</v>
      </c>
      <c r="G1128" s="324">
        <v>3838</v>
      </c>
      <c r="H1128" s="542">
        <v>1975</v>
      </c>
      <c r="J1128" t="s">
        <v>572</v>
      </c>
      <c r="K1128" t="s">
        <v>572</v>
      </c>
      <c r="L1128" s="324">
        <v>100</v>
      </c>
      <c r="M1128" s="324">
        <v>100</v>
      </c>
    </row>
    <row r="1129" spans="1:13" x14ac:dyDescent="0.2">
      <c r="A1129" t="s">
        <v>9960</v>
      </c>
      <c r="B1129" t="str">
        <f t="shared" si="17"/>
        <v>GSOU_Child Development Center</v>
      </c>
      <c r="C1129" t="s">
        <v>546</v>
      </c>
      <c r="D1129" s="324" t="s">
        <v>30</v>
      </c>
      <c r="E1129" t="s">
        <v>5718</v>
      </c>
      <c r="F1129" t="s">
        <v>5719</v>
      </c>
      <c r="G1129" s="324">
        <v>10470</v>
      </c>
      <c r="H1129" s="542">
        <v>1972</v>
      </c>
      <c r="J1129" t="s">
        <v>572</v>
      </c>
      <c r="K1129" t="s">
        <v>572</v>
      </c>
      <c r="L1129" s="324">
        <v>100</v>
      </c>
      <c r="M1129" s="324">
        <v>100</v>
      </c>
    </row>
    <row r="1130" spans="1:13" x14ac:dyDescent="0.2">
      <c r="A1130" t="s">
        <v>10033</v>
      </c>
      <c r="B1130" t="str">
        <f t="shared" si="17"/>
        <v>GSOU_Arts Building</v>
      </c>
      <c r="C1130" t="s">
        <v>546</v>
      </c>
      <c r="D1130" s="324" t="s">
        <v>30</v>
      </c>
      <c r="E1130" t="s">
        <v>5852</v>
      </c>
      <c r="F1130" t="s">
        <v>5853</v>
      </c>
      <c r="G1130" s="324">
        <v>52056</v>
      </c>
      <c r="H1130" s="542">
        <v>1937</v>
      </c>
      <c r="I1130" s="542">
        <v>2001</v>
      </c>
      <c r="J1130" t="s">
        <v>572</v>
      </c>
      <c r="K1130" t="s">
        <v>572</v>
      </c>
      <c r="L1130" s="324">
        <v>100</v>
      </c>
      <c r="M1130" s="324">
        <v>100</v>
      </c>
    </row>
    <row r="1131" spans="1:13" x14ac:dyDescent="0.2">
      <c r="A1131" t="s">
        <v>9928</v>
      </c>
      <c r="B1131" t="str">
        <f t="shared" si="17"/>
        <v>GSOU_Nessmith-Lane Conference Ctr</v>
      </c>
      <c r="C1131" t="s">
        <v>546</v>
      </c>
      <c r="D1131" s="324" t="s">
        <v>30</v>
      </c>
      <c r="E1131" t="s">
        <v>5661</v>
      </c>
      <c r="F1131" t="s">
        <v>5662</v>
      </c>
      <c r="G1131" s="324">
        <v>116874</v>
      </c>
      <c r="H1131" s="542">
        <v>1981</v>
      </c>
      <c r="I1131" s="542">
        <v>2001</v>
      </c>
      <c r="J1131" t="s">
        <v>572</v>
      </c>
      <c r="K1131" t="s">
        <v>572</v>
      </c>
      <c r="L1131" s="324">
        <v>100</v>
      </c>
      <c r="M1131" s="324">
        <v>100</v>
      </c>
    </row>
    <row r="1132" spans="1:13" x14ac:dyDescent="0.2">
      <c r="A1132" t="s">
        <v>9869</v>
      </c>
      <c r="B1132" t="str">
        <f t="shared" si="17"/>
        <v>GSOU_Technology IV Building</v>
      </c>
      <c r="C1132" t="s">
        <v>546</v>
      </c>
      <c r="D1132" s="324" t="s">
        <v>30</v>
      </c>
      <c r="E1132" t="s">
        <v>5559</v>
      </c>
      <c r="F1132" t="s">
        <v>5560</v>
      </c>
      <c r="G1132" s="324">
        <v>288</v>
      </c>
      <c r="H1132" s="542">
        <v>1987</v>
      </c>
      <c r="J1132" t="s">
        <v>572</v>
      </c>
      <c r="K1132" t="s">
        <v>572</v>
      </c>
      <c r="L1132" s="324">
        <v>100</v>
      </c>
      <c r="M1132" s="324">
        <v>100</v>
      </c>
    </row>
    <row r="1133" spans="1:13" x14ac:dyDescent="0.2">
      <c r="A1133" t="s">
        <v>9873</v>
      </c>
      <c r="B1133" t="str">
        <f t="shared" si="17"/>
        <v>GSOU_College of Business Bldg</v>
      </c>
      <c r="C1133" t="s">
        <v>546</v>
      </c>
      <c r="D1133" s="324" t="s">
        <v>30</v>
      </c>
      <c r="E1133" t="s">
        <v>5567</v>
      </c>
      <c r="F1133" t="s">
        <v>5568</v>
      </c>
      <c r="G1133" s="324">
        <v>88856</v>
      </c>
      <c r="H1133" s="542">
        <v>1995</v>
      </c>
      <c r="J1133" t="s">
        <v>624</v>
      </c>
      <c r="K1133" t="s">
        <v>572</v>
      </c>
      <c r="L1133" s="324">
        <v>100</v>
      </c>
      <c r="M1133" s="324">
        <v>100</v>
      </c>
    </row>
    <row r="1134" spans="1:13" x14ac:dyDescent="0.2">
      <c r="A1134" t="s">
        <v>10133</v>
      </c>
      <c r="B1134" t="str">
        <f t="shared" si="17"/>
        <v>GSOU_Engineering Building</v>
      </c>
      <c r="C1134" t="s">
        <v>546</v>
      </c>
      <c r="D1134" s="324" t="s">
        <v>30</v>
      </c>
      <c r="E1134" t="s">
        <v>6020</v>
      </c>
      <c r="F1134" t="s">
        <v>6021</v>
      </c>
      <c r="G1134" s="324">
        <v>80868</v>
      </c>
      <c r="H1134" s="542">
        <v>1995</v>
      </c>
      <c r="J1134" t="s">
        <v>624</v>
      </c>
      <c r="K1134" t="s">
        <v>572</v>
      </c>
      <c r="L1134" s="324">
        <v>100</v>
      </c>
      <c r="M1134" s="324">
        <v>100</v>
      </c>
    </row>
    <row r="1135" spans="1:13" x14ac:dyDescent="0.2">
      <c r="A1135" t="s">
        <v>10115</v>
      </c>
      <c r="B1135" t="str">
        <f t="shared" si="17"/>
        <v>GSOU_Center for Art &amp; Theatre</v>
      </c>
      <c r="C1135" t="s">
        <v>546</v>
      </c>
      <c r="D1135" s="324" t="s">
        <v>30</v>
      </c>
      <c r="E1135" t="s">
        <v>5988</v>
      </c>
      <c r="F1135" t="s">
        <v>5989</v>
      </c>
      <c r="G1135" s="324">
        <v>29000</v>
      </c>
      <c r="H1135" s="542">
        <v>2007</v>
      </c>
      <c r="J1135" t="s">
        <v>572</v>
      </c>
      <c r="K1135" t="s">
        <v>572</v>
      </c>
      <c r="L1135" s="324">
        <v>100</v>
      </c>
      <c r="M1135" s="324">
        <v>100</v>
      </c>
    </row>
    <row r="1136" spans="1:13" x14ac:dyDescent="0.2">
      <c r="A1136" t="s">
        <v>9984</v>
      </c>
      <c r="B1136" t="str">
        <f t="shared" si="17"/>
        <v>GSOU_Biology Headhouse</v>
      </c>
      <c r="C1136" t="s">
        <v>546</v>
      </c>
      <c r="D1136" s="324" t="s">
        <v>30</v>
      </c>
      <c r="E1136" t="s">
        <v>5762</v>
      </c>
      <c r="F1136" t="s">
        <v>5763</v>
      </c>
      <c r="G1136" s="324">
        <v>480</v>
      </c>
      <c r="H1136" s="542">
        <v>1994</v>
      </c>
      <c r="J1136" t="s">
        <v>572</v>
      </c>
      <c r="K1136" t="s">
        <v>572</v>
      </c>
      <c r="L1136" s="324">
        <v>100</v>
      </c>
      <c r="M1136" s="324">
        <v>100</v>
      </c>
    </row>
    <row r="1137" spans="1:13" x14ac:dyDescent="0.2">
      <c r="A1137" t="s">
        <v>10134</v>
      </c>
      <c r="B1137" t="str">
        <f t="shared" si="17"/>
        <v>GSOU_Ceramics/Sculpture Studio</v>
      </c>
      <c r="C1137" t="s">
        <v>546</v>
      </c>
      <c r="D1137" s="324" t="s">
        <v>30</v>
      </c>
      <c r="E1137" t="s">
        <v>6022</v>
      </c>
      <c r="F1137" t="s">
        <v>6023</v>
      </c>
      <c r="G1137" s="324">
        <v>22686</v>
      </c>
      <c r="H1137" s="542">
        <v>2000</v>
      </c>
      <c r="J1137" t="s">
        <v>572</v>
      </c>
      <c r="K1137" t="s">
        <v>572</v>
      </c>
      <c r="L1137" s="324">
        <v>100</v>
      </c>
      <c r="M1137" s="324">
        <v>100</v>
      </c>
    </row>
    <row r="1138" spans="1:13" x14ac:dyDescent="0.2">
      <c r="A1138" t="s">
        <v>10041</v>
      </c>
      <c r="B1138" t="str">
        <f t="shared" si="17"/>
        <v>GSOU_Education Building</v>
      </c>
      <c r="C1138" t="s">
        <v>546</v>
      </c>
      <c r="D1138" s="324" t="s">
        <v>30</v>
      </c>
      <c r="E1138" t="s">
        <v>5866</v>
      </c>
      <c r="F1138" t="s">
        <v>5867</v>
      </c>
      <c r="G1138" s="324">
        <v>131185</v>
      </c>
      <c r="H1138" s="542">
        <v>2000</v>
      </c>
      <c r="J1138" t="s">
        <v>624</v>
      </c>
      <c r="K1138" t="s">
        <v>572</v>
      </c>
      <c r="L1138" s="324">
        <v>100</v>
      </c>
      <c r="M1138" s="324">
        <v>100</v>
      </c>
    </row>
    <row r="1139" spans="1:13" x14ac:dyDescent="0.2">
      <c r="A1139" t="s">
        <v>9907</v>
      </c>
      <c r="B1139" t="str">
        <f t="shared" si="17"/>
        <v>GSOU_Forest Drive Classroom Bldg</v>
      </c>
      <c r="C1139" t="s">
        <v>546</v>
      </c>
      <c r="D1139" s="324" t="s">
        <v>30</v>
      </c>
      <c r="E1139" t="s">
        <v>5627</v>
      </c>
      <c r="F1139" t="s">
        <v>5628</v>
      </c>
      <c r="G1139" s="324">
        <v>45312</v>
      </c>
      <c r="H1139" s="542">
        <v>1993</v>
      </c>
      <c r="J1139" t="s">
        <v>572</v>
      </c>
      <c r="K1139" t="s">
        <v>572</v>
      </c>
      <c r="L1139" s="324">
        <v>100</v>
      </c>
      <c r="M1139" s="324">
        <v>100</v>
      </c>
    </row>
    <row r="1140" spans="1:13" x14ac:dyDescent="0.2">
      <c r="A1140" t="s">
        <v>9866</v>
      </c>
      <c r="B1140" t="str">
        <f t="shared" si="17"/>
        <v>GSOU_School of Human Ecology</v>
      </c>
      <c r="C1140" t="s">
        <v>546</v>
      </c>
      <c r="D1140" s="324" t="s">
        <v>30</v>
      </c>
      <c r="E1140" t="s">
        <v>5553</v>
      </c>
      <c r="F1140" t="s">
        <v>5554</v>
      </c>
      <c r="G1140" s="324">
        <v>16540</v>
      </c>
      <c r="H1140" s="542">
        <v>1994</v>
      </c>
      <c r="I1140" s="542">
        <v>2020</v>
      </c>
      <c r="J1140" t="s">
        <v>572</v>
      </c>
      <c r="K1140" t="s">
        <v>572</v>
      </c>
      <c r="L1140" s="324">
        <v>100</v>
      </c>
      <c r="M1140" s="324">
        <v>100</v>
      </c>
    </row>
    <row r="1141" spans="1:13" x14ac:dyDescent="0.2">
      <c r="A1141" t="s">
        <v>10004</v>
      </c>
      <c r="B1141" t="str">
        <f t="shared" si="17"/>
        <v>GSOU_Ctr for Wildlife Education</v>
      </c>
      <c r="C1141" t="s">
        <v>546</v>
      </c>
      <c r="D1141" s="324" t="s">
        <v>30</v>
      </c>
      <c r="E1141" t="s">
        <v>5281</v>
      </c>
      <c r="F1141" t="s">
        <v>5798</v>
      </c>
      <c r="G1141" s="324">
        <v>4682</v>
      </c>
      <c r="H1141" s="542">
        <v>1996</v>
      </c>
      <c r="J1141" t="s">
        <v>572</v>
      </c>
      <c r="K1141" t="s">
        <v>572</v>
      </c>
      <c r="L1141" s="324">
        <v>100</v>
      </c>
      <c r="M1141" s="324">
        <v>100</v>
      </c>
    </row>
    <row r="1142" spans="1:13" x14ac:dyDescent="0.2">
      <c r="A1142" t="s">
        <v>9951</v>
      </c>
      <c r="B1142" t="str">
        <f t="shared" si="17"/>
        <v>GSOU_Raptor Care Facility</v>
      </c>
      <c r="C1142" t="s">
        <v>546</v>
      </c>
      <c r="D1142" s="324" t="s">
        <v>30</v>
      </c>
      <c r="E1142" t="s">
        <v>5701</v>
      </c>
      <c r="F1142" t="s">
        <v>5702</v>
      </c>
      <c r="G1142" s="324">
        <v>2261</v>
      </c>
      <c r="H1142" s="542">
        <v>1997</v>
      </c>
      <c r="J1142" t="s">
        <v>572</v>
      </c>
      <c r="K1142" t="s">
        <v>572</v>
      </c>
      <c r="L1142" s="324">
        <v>100</v>
      </c>
      <c r="M1142" s="324">
        <v>100</v>
      </c>
    </row>
    <row r="1143" spans="1:13" x14ac:dyDescent="0.2">
      <c r="A1143" t="s">
        <v>10052</v>
      </c>
      <c r="B1143" t="str">
        <f t="shared" si="17"/>
        <v>GSOU_Owl Barn</v>
      </c>
      <c r="C1143" t="s">
        <v>546</v>
      </c>
      <c r="D1143" s="324" t="s">
        <v>30</v>
      </c>
      <c r="E1143" t="s">
        <v>5885</v>
      </c>
      <c r="F1143" t="s">
        <v>5886</v>
      </c>
      <c r="G1143" s="324">
        <v>144</v>
      </c>
      <c r="H1143" s="542">
        <v>1997</v>
      </c>
      <c r="J1143" t="s">
        <v>572</v>
      </c>
      <c r="K1143" t="s">
        <v>572</v>
      </c>
      <c r="L1143" s="324">
        <v>100</v>
      </c>
      <c r="M1143" s="324">
        <v>100</v>
      </c>
    </row>
    <row r="1144" spans="1:13" x14ac:dyDescent="0.2">
      <c r="A1144" t="s">
        <v>10107</v>
      </c>
      <c r="B1144" t="str">
        <f t="shared" si="17"/>
        <v>GSOU_Wildlife Display</v>
      </c>
      <c r="C1144" t="s">
        <v>546</v>
      </c>
      <c r="D1144" s="324" t="s">
        <v>30</v>
      </c>
      <c r="E1144" t="s">
        <v>5974</v>
      </c>
      <c r="F1144" t="s">
        <v>5975</v>
      </c>
      <c r="G1144" s="324">
        <v>221</v>
      </c>
      <c r="H1144" s="542">
        <v>1996</v>
      </c>
      <c r="J1144" t="s">
        <v>572</v>
      </c>
      <c r="K1144" t="s">
        <v>572</v>
      </c>
      <c r="L1144" s="324">
        <v>100</v>
      </c>
      <c r="M1144" s="324">
        <v>100</v>
      </c>
    </row>
    <row r="1145" spans="1:13" x14ac:dyDescent="0.2">
      <c r="A1145" t="s">
        <v>9985</v>
      </c>
      <c r="B1145" t="str">
        <f t="shared" si="17"/>
        <v>GSOU_Wildlife Center Pavilion</v>
      </c>
      <c r="C1145" t="s">
        <v>546</v>
      </c>
      <c r="D1145" s="324" t="s">
        <v>30</v>
      </c>
      <c r="E1145" t="s">
        <v>5764</v>
      </c>
      <c r="F1145" t="s">
        <v>5765</v>
      </c>
      <c r="G1145" s="324">
        <v>2547</v>
      </c>
      <c r="H1145" s="542">
        <v>1999</v>
      </c>
      <c r="J1145" t="s">
        <v>572</v>
      </c>
      <c r="K1145" t="s">
        <v>572</v>
      </c>
      <c r="L1145" s="324">
        <v>100</v>
      </c>
      <c r="M1145" s="324">
        <v>100</v>
      </c>
    </row>
    <row r="1146" spans="1:13" x14ac:dyDescent="0.2">
      <c r="A1146" t="s">
        <v>9975</v>
      </c>
      <c r="B1146" t="str">
        <f t="shared" si="17"/>
        <v>GSOU_Freedom's Pavilion</v>
      </c>
      <c r="C1146" t="s">
        <v>546</v>
      </c>
      <c r="D1146" s="324" t="s">
        <v>30</v>
      </c>
      <c r="E1146" t="s">
        <v>5745</v>
      </c>
      <c r="F1146" t="s">
        <v>5746</v>
      </c>
      <c r="G1146" s="324">
        <v>196</v>
      </c>
      <c r="H1146" s="542">
        <v>2012</v>
      </c>
      <c r="J1146" t="s">
        <v>572</v>
      </c>
      <c r="K1146" t="s">
        <v>572</v>
      </c>
      <c r="L1146" s="324">
        <v>100</v>
      </c>
      <c r="M1146" s="324">
        <v>100</v>
      </c>
    </row>
    <row r="1147" spans="1:13" x14ac:dyDescent="0.2">
      <c r="A1147" t="s">
        <v>9946</v>
      </c>
      <c r="B1147" t="str">
        <f t="shared" si="17"/>
        <v>GSOU_Bird Barn</v>
      </c>
      <c r="C1147" t="s">
        <v>546</v>
      </c>
      <c r="D1147" s="324" t="s">
        <v>30</v>
      </c>
      <c r="E1147" t="s">
        <v>5691</v>
      </c>
      <c r="F1147" t="s">
        <v>5692</v>
      </c>
      <c r="G1147" s="324">
        <v>2300</v>
      </c>
      <c r="H1147" s="542">
        <v>2004</v>
      </c>
      <c r="I1147" s="542">
        <v>2008</v>
      </c>
      <c r="J1147" t="s">
        <v>572</v>
      </c>
      <c r="K1147" t="s">
        <v>572</v>
      </c>
      <c r="L1147" s="324">
        <v>100</v>
      </c>
      <c r="M1147" s="324">
        <v>100</v>
      </c>
    </row>
    <row r="1148" spans="1:13" x14ac:dyDescent="0.2">
      <c r="A1148" t="s">
        <v>10077</v>
      </c>
      <c r="B1148" t="str">
        <f t="shared" si="17"/>
        <v>GSOU_Nursing/Chemistry Bldg</v>
      </c>
      <c r="C1148" t="s">
        <v>546</v>
      </c>
      <c r="D1148" s="324" t="s">
        <v>30</v>
      </c>
      <c r="E1148" t="s">
        <v>3002</v>
      </c>
      <c r="F1148" t="s">
        <v>5922</v>
      </c>
      <c r="G1148" s="324">
        <v>123649</v>
      </c>
      <c r="H1148" s="542">
        <v>2001</v>
      </c>
      <c r="J1148" t="s">
        <v>624</v>
      </c>
      <c r="K1148" t="s">
        <v>572</v>
      </c>
      <c r="L1148" s="324">
        <v>100</v>
      </c>
      <c r="M1148" s="324">
        <v>100</v>
      </c>
    </row>
    <row r="1149" spans="1:13" x14ac:dyDescent="0.2">
      <c r="A1149" t="s">
        <v>9983</v>
      </c>
      <c r="B1149" t="str">
        <f t="shared" si="17"/>
        <v>GSOU_Mechanical Bldg for 0250</v>
      </c>
      <c r="C1149" t="s">
        <v>546</v>
      </c>
      <c r="D1149" s="324" t="s">
        <v>30</v>
      </c>
      <c r="E1149" t="s">
        <v>5760</v>
      </c>
      <c r="F1149" t="s">
        <v>5761</v>
      </c>
      <c r="G1149" s="324">
        <v>2752</v>
      </c>
      <c r="H1149" s="542">
        <v>2002</v>
      </c>
      <c r="J1149" t="s">
        <v>624</v>
      </c>
      <c r="K1149" t="s">
        <v>572</v>
      </c>
      <c r="L1149" s="324">
        <v>100</v>
      </c>
      <c r="M1149" s="324">
        <v>100</v>
      </c>
    </row>
    <row r="1150" spans="1:13" x14ac:dyDescent="0.2">
      <c r="A1150" t="s">
        <v>10048</v>
      </c>
      <c r="B1150" t="str">
        <f t="shared" si="17"/>
        <v>GSOU_Veazey Hall</v>
      </c>
      <c r="C1150" t="s">
        <v>546</v>
      </c>
      <c r="D1150" s="324" t="s">
        <v>30</v>
      </c>
      <c r="E1150" t="s">
        <v>5879</v>
      </c>
      <c r="F1150" t="s">
        <v>5880</v>
      </c>
      <c r="G1150" s="324">
        <v>32494</v>
      </c>
      <c r="H1150" s="542">
        <v>1959</v>
      </c>
      <c r="I1150" s="542">
        <v>2007</v>
      </c>
      <c r="J1150" t="s">
        <v>572</v>
      </c>
      <c r="K1150" t="s">
        <v>572</v>
      </c>
      <c r="L1150" s="324">
        <v>100</v>
      </c>
      <c r="M1150" s="324">
        <v>100</v>
      </c>
    </row>
    <row r="1151" spans="1:13" x14ac:dyDescent="0.2">
      <c r="A1151" t="s">
        <v>9980</v>
      </c>
      <c r="B1151" t="str">
        <f t="shared" si="17"/>
        <v>GSOU_Cone Hall</v>
      </c>
      <c r="C1151" t="s">
        <v>546</v>
      </c>
      <c r="D1151" s="324" t="s">
        <v>30</v>
      </c>
      <c r="E1151" t="s">
        <v>5754</v>
      </c>
      <c r="F1151" t="s">
        <v>5755</v>
      </c>
      <c r="G1151" s="324">
        <v>43165</v>
      </c>
      <c r="H1151" s="542">
        <v>1954</v>
      </c>
      <c r="I1151" s="542">
        <v>2007</v>
      </c>
      <c r="J1151" t="s">
        <v>572</v>
      </c>
      <c r="K1151" t="s">
        <v>572</v>
      </c>
      <c r="L1151" s="324">
        <v>100</v>
      </c>
      <c r="M1151" s="324">
        <v>100</v>
      </c>
    </row>
    <row r="1152" spans="1:13" x14ac:dyDescent="0.2">
      <c r="A1152" t="s">
        <v>10097</v>
      </c>
      <c r="B1152" t="str">
        <f t="shared" si="17"/>
        <v>GSOU_Mechanical Bldg for 0255</v>
      </c>
      <c r="C1152" t="s">
        <v>546</v>
      </c>
      <c r="D1152" s="324" t="s">
        <v>30</v>
      </c>
      <c r="E1152" t="s">
        <v>5957</v>
      </c>
      <c r="F1152" t="s">
        <v>5958</v>
      </c>
      <c r="G1152" s="324">
        <v>4038</v>
      </c>
      <c r="H1152" s="542">
        <v>2002</v>
      </c>
      <c r="I1152" s="542">
        <v>2017</v>
      </c>
      <c r="J1152" t="s">
        <v>624</v>
      </c>
      <c r="K1152" t="s">
        <v>572</v>
      </c>
      <c r="L1152" s="324">
        <v>100</v>
      </c>
      <c r="M1152" s="324">
        <v>100</v>
      </c>
    </row>
    <row r="1153" spans="1:13" x14ac:dyDescent="0.2">
      <c r="A1153" t="s">
        <v>10101</v>
      </c>
      <c r="B1153" t="str">
        <f t="shared" si="17"/>
        <v>GSOU_Info Technology Bldg</v>
      </c>
      <c r="C1153" t="s">
        <v>546</v>
      </c>
      <c r="D1153" s="324" t="s">
        <v>30</v>
      </c>
      <c r="E1153" t="s">
        <v>5965</v>
      </c>
      <c r="F1153" t="s">
        <v>5966</v>
      </c>
      <c r="G1153" s="324">
        <v>138988</v>
      </c>
      <c r="H1153" s="542">
        <v>2002</v>
      </c>
      <c r="J1153" t="s">
        <v>624</v>
      </c>
      <c r="K1153" t="s">
        <v>572</v>
      </c>
      <c r="L1153" s="324">
        <v>100</v>
      </c>
      <c r="M1153" s="324">
        <v>100</v>
      </c>
    </row>
    <row r="1154" spans="1:13" x14ac:dyDescent="0.2">
      <c r="A1154" t="s">
        <v>9874</v>
      </c>
      <c r="B1154" t="str">
        <f t="shared" ref="B1154:B1217" si="18">CONCATENATE(D1154,"_",F1154)</f>
        <v>GSOU_Scene Shop</v>
      </c>
      <c r="C1154" t="s">
        <v>546</v>
      </c>
      <c r="D1154" s="324" t="s">
        <v>30</v>
      </c>
      <c r="E1154" t="s">
        <v>5569</v>
      </c>
      <c r="F1154" t="s">
        <v>5357</v>
      </c>
      <c r="G1154" s="324">
        <v>3815</v>
      </c>
      <c r="H1154" s="542">
        <v>2006</v>
      </c>
      <c r="I1154" s="542">
        <v>2006</v>
      </c>
      <c r="J1154" t="s">
        <v>572</v>
      </c>
      <c r="K1154" t="s">
        <v>572</v>
      </c>
      <c r="L1154" s="324">
        <v>100</v>
      </c>
      <c r="M1154" s="324">
        <v>100</v>
      </c>
    </row>
    <row r="1155" spans="1:13" x14ac:dyDescent="0.2">
      <c r="A1155" t="s">
        <v>10007</v>
      </c>
      <c r="B1155" t="str">
        <f t="shared" si="18"/>
        <v>GSOU_Wildlife Outdoor Classroom</v>
      </c>
      <c r="C1155" t="s">
        <v>546</v>
      </c>
      <c r="D1155" s="324" t="s">
        <v>30</v>
      </c>
      <c r="E1155" t="s">
        <v>5803</v>
      </c>
      <c r="F1155" t="s">
        <v>5804</v>
      </c>
      <c r="G1155" s="324">
        <v>408</v>
      </c>
      <c r="H1155" s="542">
        <v>2008</v>
      </c>
      <c r="J1155" t="s">
        <v>572</v>
      </c>
      <c r="K1155" t="s">
        <v>572</v>
      </c>
      <c r="L1155" s="324">
        <v>100</v>
      </c>
      <c r="M1155" s="324">
        <v>100</v>
      </c>
    </row>
    <row r="1156" spans="1:13" x14ac:dyDescent="0.2">
      <c r="A1156" t="s">
        <v>9987</v>
      </c>
      <c r="B1156" t="str">
        <f t="shared" si="18"/>
        <v>GSOU_Biological Sciences Bldg</v>
      </c>
      <c r="C1156" t="s">
        <v>546</v>
      </c>
      <c r="D1156" s="324" t="s">
        <v>30</v>
      </c>
      <c r="E1156" t="s">
        <v>5767</v>
      </c>
      <c r="F1156" t="s">
        <v>5768</v>
      </c>
      <c r="G1156" s="324">
        <v>135275</v>
      </c>
      <c r="H1156" s="542">
        <v>2011</v>
      </c>
      <c r="J1156" t="s">
        <v>624</v>
      </c>
      <c r="K1156" t="s">
        <v>572</v>
      </c>
      <c r="L1156" s="324">
        <v>100</v>
      </c>
      <c r="M1156" s="324">
        <v>100</v>
      </c>
    </row>
    <row r="1157" spans="1:13" x14ac:dyDescent="0.2">
      <c r="A1157" t="s">
        <v>9949</v>
      </c>
      <c r="B1157" t="str">
        <f t="shared" si="18"/>
        <v>GSOU_Bio Sci Central Energy Plant</v>
      </c>
      <c r="C1157" t="s">
        <v>546</v>
      </c>
      <c r="D1157" s="324" t="s">
        <v>30</v>
      </c>
      <c r="E1157" t="s">
        <v>5697</v>
      </c>
      <c r="F1157" t="s">
        <v>5698</v>
      </c>
      <c r="G1157" s="324">
        <v>5140</v>
      </c>
      <c r="H1157" s="542">
        <v>2011</v>
      </c>
      <c r="J1157" t="s">
        <v>624</v>
      </c>
      <c r="K1157" t="s">
        <v>572</v>
      </c>
      <c r="L1157" s="324">
        <v>100</v>
      </c>
      <c r="M1157" s="324">
        <v>100</v>
      </c>
    </row>
    <row r="1158" spans="1:13" x14ac:dyDescent="0.2">
      <c r="A1158" t="s">
        <v>9999</v>
      </c>
      <c r="B1158" t="str">
        <f t="shared" si="18"/>
        <v>GSOU_Biological Sciences Field Hous</v>
      </c>
      <c r="C1158" t="s">
        <v>546</v>
      </c>
      <c r="D1158" s="324" t="s">
        <v>30</v>
      </c>
      <c r="E1158" t="s">
        <v>5789</v>
      </c>
      <c r="F1158" t="s">
        <v>5790</v>
      </c>
      <c r="G1158" s="324">
        <v>14940</v>
      </c>
      <c r="H1158" s="542">
        <v>2011</v>
      </c>
      <c r="J1158" t="s">
        <v>624</v>
      </c>
      <c r="K1158" t="s">
        <v>572</v>
      </c>
      <c r="L1158" s="324">
        <v>100</v>
      </c>
      <c r="M1158" s="324">
        <v>100</v>
      </c>
    </row>
    <row r="1159" spans="1:13" x14ac:dyDescent="0.2">
      <c r="A1159" t="s">
        <v>10027</v>
      </c>
      <c r="B1159" t="str">
        <f t="shared" si="18"/>
        <v>GSOU_Biological Sciences Greenhouse</v>
      </c>
      <c r="C1159" t="s">
        <v>546</v>
      </c>
      <c r="D1159" s="324" t="s">
        <v>30</v>
      </c>
      <c r="E1159" t="s">
        <v>5841</v>
      </c>
      <c r="F1159" t="s">
        <v>5842</v>
      </c>
      <c r="G1159" s="324">
        <v>2800</v>
      </c>
      <c r="H1159" s="542">
        <v>2011</v>
      </c>
      <c r="J1159" t="s">
        <v>624</v>
      </c>
      <c r="K1159" t="s">
        <v>572</v>
      </c>
      <c r="L1159" s="324">
        <v>100</v>
      </c>
      <c r="M1159" s="324">
        <v>100</v>
      </c>
    </row>
    <row r="1160" spans="1:13" x14ac:dyDescent="0.2">
      <c r="A1160" t="s">
        <v>10093</v>
      </c>
      <c r="B1160" t="str">
        <f t="shared" si="18"/>
        <v>GSOU_Military Science Bldg.</v>
      </c>
      <c r="C1160" t="s">
        <v>546</v>
      </c>
      <c r="D1160" s="324" t="s">
        <v>30</v>
      </c>
      <c r="E1160" t="s">
        <v>5950</v>
      </c>
      <c r="F1160" t="s">
        <v>5951</v>
      </c>
      <c r="G1160" s="324">
        <v>33280</v>
      </c>
      <c r="H1160" s="542">
        <v>2016</v>
      </c>
      <c r="J1160" t="s">
        <v>572</v>
      </c>
      <c r="K1160" t="s">
        <v>572</v>
      </c>
      <c r="L1160" s="324">
        <v>100</v>
      </c>
      <c r="M1160" s="324">
        <v>100</v>
      </c>
    </row>
    <row r="1161" spans="1:13" x14ac:dyDescent="0.2">
      <c r="A1161" t="s">
        <v>9886</v>
      </c>
      <c r="B1161" t="str">
        <f t="shared" si="18"/>
        <v>GSOU_Biological Sci Boat Shelter</v>
      </c>
      <c r="C1161" t="s">
        <v>546</v>
      </c>
      <c r="D1161" s="324" t="s">
        <v>30</v>
      </c>
      <c r="E1161" t="s">
        <v>5590</v>
      </c>
      <c r="F1161" t="s">
        <v>5591</v>
      </c>
      <c r="G1161" s="324">
        <v>720</v>
      </c>
      <c r="H1161" s="542">
        <v>2014</v>
      </c>
      <c r="J1161" t="s">
        <v>572</v>
      </c>
      <c r="K1161" t="s">
        <v>572</v>
      </c>
      <c r="L1161" s="324">
        <v>100</v>
      </c>
      <c r="M1161" s="324">
        <v>100</v>
      </c>
    </row>
    <row r="1162" spans="1:13" x14ac:dyDescent="0.2">
      <c r="A1162" t="s">
        <v>9887</v>
      </c>
      <c r="B1162" t="str">
        <f t="shared" si="18"/>
        <v>GSOU_Biological Sci Outdoor Classrm</v>
      </c>
      <c r="C1162" t="s">
        <v>546</v>
      </c>
      <c r="D1162" s="324" t="s">
        <v>30</v>
      </c>
      <c r="E1162" t="s">
        <v>5592</v>
      </c>
      <c r="F1162" t="s">
        <v>5593</v>
      </c>
      <c r="G1162" s="324">
        <v>1020</v>
      </c>
      <c r="H1162" s="542">
        <v>2014</v>
      </c>
      <c r="J1162" t="s">
        <v>572</v>
      </c>
      <c r="K1162" t="s">
        <v>572</v>
      </c>
      <c r="L1162" s="324">
        <v>100</v>
      </c>
      <c r="M1162" s="324">
        <v>100</v>
      </c>
    </row>
    <row r="1163" spans="1:13" x14ac:dyDescent="0.2">
      <c r="A1163" t="s">
        <v>9958</v>
      </c>
      <c r="B1163" t="str">
        <f t="shared" si="18"/>
        <v>GSOU_Interdisciplinary Academic Bld</v>
      </c>
      <c r="C1163" t="s">
        <v>546</v>
      </c>
      <c r="D1163" s="324" t="s">
        <v>30</v>
      </c>
      <c r="E1163" t="s">
        <v>5714</v>
      </c>
      <c r="F1163" t="s">
        <v>5715</v>
      </c>
      <c r="G1163" s="324">
        <v>109887</v>
      </c>
      <c r="H1163" s="542">
        <v>2017</v>
      </c>
      <c r="J1163" t="s">
        <v>572</v>
      </c>
      <c r="K1163" t="s">
        <v>1075</v>
      </c>
      <c r="L1163" s="324">
        <v>100</v>
      </c>
      <c r="M1163" s="324">
        <v>100</v>
      </c>
    </row>
    <row r="1164" spans="1:13" x14ac:dyDescent="0.2">
      <c r="A1164" t="s">
        <v>10043</v>
      </c>
      <c r="B1164" t="str">
        <f t="shared" si="18"/>
        <v>GSOU_Hendricks Hall</v>
      </c>
      <c r="C1164" t="s">
        <v>546</v>
      </c>
      <c r="D1164" s="324" t="s">
        <v>30</v>
      </c>
      <c r="E1164" t="s">
        <v>5870</v>
      </c>
      <c r="F1164" t="s">
        <v>5871</v>
      </c>
      <c r="G1164" s="324">
        <v>40099</v>
      </c>
      <c r="H1164" s="542">
        <v>1963</v>
      </c>
      <c r="I1164" s="542">
        <v>2009</v>
      </c>
      <c r="J1164" t="s">
        <v>572</v>
      </c>
      <c r="K1164" t="s">
        <v>572</v>
      </c>
      <c r="L1164" s="324">
        <v>100</v>
      </c>
      <c r="M1164" s="324">
        <v>100</v>
      </c>
    </row>
    <row r="1165" spans="1:13" x14ac:dyDescent="0.2">
      <c r="A1165" t="s">
        <v>10005</v>
      </c>
      <c r="B1165" t="str">
        <f t="shared" si="18"/>
        <v>GSOU_Brannen Hall</v>
      </c>
      <c r="C1165" t="s">
        <v>546</v>
      </c>
      <c r="D1165" s="324" t="s">
        <v>30</v>
      </c>
      <c r="E1165" t="s">
        <v>5799</v>
      </c>
      <c r="F1165" t="s">
        <v>5800</v>
      </c>
      <c r="G1165" s="324">
        <v>29685</v>
      </c>
      <c r="H1165" s="542">
        <v>1963</v>
      </c>
      <c r="I1165" s="542">
        <v>2011</v>
      </c>
      <c r="J1165" t="s">
        <v>572</v>
      </c>
      <c r="K1165" t="s">
        <v>572</v>
      </c>
      <c r="L1165" s="324">
        <v>100</v>
      </c>
      <c r="M1165" s="324">
        <v>100</v>
      </c>
    </row>
    <row r="1166" spans="1:13" x14ac:dyDescent="0.2">
      <c r="A1166" t="s">
        <v>10059</v>
      </c>
      <c r="B1166" t="str">
        <f t="shared" si="18"/>
        <v>GSOU_Sanford Hall</v>
      </c>
      <c r="C1166" t="s">
        <v>546</v>
      </c>
      <c r="D1166" s="324" t="s">
        <v>30</v>
      </c>
      <c r="E1166" t="s">
        <v>5213</v>
      </c>
      <c r="F1166" t="s">
        <v>5385</v>
      </c>
      <c r="G1166" s="324">
        <v>32197</v>
      </c>
      <c r="H1166" s="542">
        <v>1937</v>
      </c>
      <c r="I1166" s="542">
        <v>2012</v>
      </c>
      <c r="J1166" t="s">
        <v>572</v>
      </c>
      <c r="K1166" t="s">
        <v>572</v>
      </c>
      <c r="L1166" s="324">
        <v>100</v>
      </c>
      <c r="M1166" s="324">
        <v>100</v>
      </c>
    </row>
    <row r="1167" spans="1:13" x14ac:dyDescent="0.2">
      <c r="A1167" t="s">
        <v>9888</v>
      </c>
      <c r="B1167" t="str">
        <f t="shared" si="18"/>
        <v>GSOU_Watson Res. Hall</v>
      </c>
      <c r="C1167" t="s">
        <v>546</v>
      </c>
      <c r="D1167" s="324" t="s">
        <v>30</v>
      </c>
      <c r="E1167" t="s">
        <v>5594</v>
      </c>
      <c r="F1167" t="s">
        <v>5595</v>
      </c>
      <c r="G1167" s="324">
        <v>44871</v>
      </c>
      <c r="H1167" s="542">
        <v>1994</v>
      </c>
      <c r="J1167" t="s">
        <v>624</v>
      </c>
      <c r="K1167" t="s">
        <v>572</v>
      </c>
      <c r="L1167" s="324">
        <v>0</v>
      </c>
      <c r="M1167" s="324">
        <v>0</v>
      </c>
    </row>
    <row r="1168" spans="1:13" x14ac:dyDescent="0.2">
      <c r="A1168" t="s">
        <v>10103</v>
      </c>
      <c r="B1168" t="str">
        <f t="shared" si="18"/>
        <v>GSOU_Watson Hall Commons</v>
      </c>
      <c r="C1168" t="s">
        <v>546</v>
      </c>
      <c r="D1168" s="324" t="s">
        <v>30</v>
      </c>
      <c r="E1168" t="s">
        <v>5968</v>
      </c>
      <c r="F1168" t="s">
        <v>5969</v>
      </c>
      <c r="G1168" s="324">
        <v>25296</v>
      </c>
      <c r="H1168" s="542">
        <v>1994</v>
      </c>
      <c r="J1168" t="s">
        <v>624</v>
      </c>
      <c r="K1168" t="s">
        <v>572</v>
      </c>
      <c r="L1168" s="324">
        <v>0</v>
      </c>
      <c r="M1168" s="324">
        <v>0</v>
      </c>
    </row>
    <row r="1169" spans="1:13" x14ac:dyDescent="0.2">
      <c r="A1169" t="s">
        <v>10044</v>
      </c>
      <c r="B1169" t="str">
        <f t="shared" si="18"/>
        <v>GSOU_Forest Dr. Ctrl.Energy</v>
      </c>
      <c r="C1169" t="s">
        <v>546</v>
      </c>
      <c r="D1169" s="324" t="s">
        <v>30</v>
      </c>
      <c r="E1169" t="s">
        <v>5872</v>
      </c>
      <c r="F1169" t="s">
        <v>5873</v>
      </c>
      <c r="G1169" s="324">
        <v>2490</v>
      </c>
      <c r="H1169" s="542">
        <v>1994</v>
      </c>
      <c r="J1169" t="s">
        <v>624</v>
      </c>
      <c r="K1169" t="s">
        <v>572</v>
      </c>
      <c r="L1169" s="324">
        <v>69</v>
      </c>
      <c r="M1169" s="324">
        <v>69</v>
      </c>
    </row>
    <row r="1170" spans="1:13" x14ac:dyDescent="0.2">
      <c r="A1170" t="s">
        <v>9952</v>
      </c>
      <c r="B1170" t="str">
        <f t="shared" si="18"/>
        <v>GSOU_Eagle Village 1</v>
      </c>
      <c r="C1170" t="s">
        <v>546</v>
      </c>
      <c r="D1170" s="324" t="s">
        <v>30</v>
      </c>
      <c r="E1170" t="s">
        <v>5703</v>
      </c>
      <c r="F1170" t="s">
        <v>5704</v>
      </c>
      <c r="G1170" s="324">
        <v>153420</v>
      </c>
      <c r="H1170" s="542">
        <v>2004</v>
      </c>
      <c r="J1170" t="s">
        <v>603</v>
      </c>
      <c r="K1170" t="s">
        <v>572</v>
      </c>
      <c r="L1170" s="324">
        <v>0</v>
      </c>
      <c r="M1170" s="324">
        <v>0</v>
      </c>
    </row>
    <row r="1171" spans="1:13" x14ac:dyDescent="0.2">
      <c r="A1171" t="s">
        <v>9997</v>
      </c>
      <c r="B1171" t="str">
        <f t="shared" si="18"/>
        <v>GSOU_Eagle Village 2</v>
      </c>
      <c r="C1171" t="s">
        <v>546</v>
      </c>
      <c r="D1171" s="324" t="s">
        <v>30</v>
      </c>
      <c r="E1171" t="s">
        <v>5786</v>
      </c>
      <c r="F1171" t="s">
        <v>5787</v>
      </c>
      <c r="G1171" s="324">
        <v>154276</v>
      </c>
      <c r="H1171" s="542">
        <v>2004</v>
      </c>
      <c r="J1171" t="s">
        <v>603</v>
      </c>
      <c r="K1171" t="s">
        <v>572</v>
      </c>
      <c r="L1171" s="324">
        <v>0</v>
      </c>
      <c r="M1171" s="324">
        <v>0</v>
      </c>
    </row>
    <row r="1172" spans="1:13" x14ac:dyDescent="0.2">
      <c r="A1172" t="s">
        <v>10082</v>
      </c>
      <c r="B1172" t="str">
        <f t="shared" si="18"/>
        <v>GSOU_Kennedy Suites</v>
      </c>
      <c r="C1172" t="s">
        <v>546</v>
      </c>
      <c r="D1172" s="324" t="s">
        <v>30</v>
      </c>
      <c r="E1172" t="s">
        <v>5196</v>
      </c>
      <c r="F1172" t="s">
        <v>5930</v>
      </c>
      <c r="G1172" s="324">
        <v>58061</v>
      </c>
      <c r="H1172" s="542">
        <v>1998</v>
      </c>
      <c r="J1172" t="s">
        <v>624</v>
      </c>
      <c r="K1172" t="s">
        <v>572</v>
      </c>
      <c r="L1172" s="324">
        <v>0</v>
      </c>
      <c r="M1172" s="324">
        <v>0</v>
      </c>
    </row>
    <row r="1173" spans="1:13" x14ac:dyDescent="0.2">
      <c r="A1173" t="s">
        <v>9938</v>
      </c>
      <c r="B1173" t="str">
        <f t="shared" si="18"/>
        <v>GSOU_Student Activities</v>
      </c>
      <c r="C1173" t="s">
        <v>546</v>
      </c>
      <c r="D1173" s="324" t="s">
        <v>30</v>
      </c>
      <c r="E1173" t="s">
        <v>5679</v>
      </c>
      <c r="F1173" t="s">
        <v>5680</v>
      </c>
      <c r="G1173" s="324">
        <v>16295</v>
      </c>
      <c r="H1173" s="542">
        <v>1998</v>
      </c>
      <c r="J1173" t="s">
        <v>624</v>
      </c>
      <c r="K1173" t="s">
        <v>572</v>
      </c>
      <c r="L1173" s="324">
        <v>0</v>
      </c>
      <c r="M1173" s="324">
        <v>0</v>
      </c>
    </row>
    <row r="1174" spans="1:13" x14ac:dyDescent="0.2">
      <c r="A1174" t="s">
        <v>9955</v>
      </c>
      <c r="B1174" t="str">
        <f t="shared" si="18"/>
        <v>GSOU_Kennedy Apartments</v>
      </c>
      <c r="C1174" t="s">
        <v>546</v>
      </c>
      <c r="D1174" s="324" t="s">
        <v>30</v>
      </c>
      <c r="E1174" t="s">
        <v>5709</v>
      </c>
      <c r="F1174" t="s">
        <v>5710</v>
      </c>
      <c r="G1174" s="324">
        <v>94552</v>
      </c>
      <c r="H1174" s="542">
        <v>1998</v>
      </c>
      <c r="J1174" t="s">
        <v>624</v>
      </c>
      <c r="K1174" t="s">
        <v>572</v>
      </c>
      <c r="L1174" s="324">
        <v>0</v>
      </c>
      <c r="M1174" s="324">
        <v>0</v>
      </c>
    </row>
    <row r="1175" spans="1:13" x14ac:dyDescent="0.2">
      <c r="A1175" t="s">
        <v>9880</v>
      </c>
      <c r="B1175" t="str">
        <f t="shared" si="18"/>
        <v>GSOU_Southern Courtyard - Bldg 1</v>
      </c>
      <c r="C1175" t="s">
        <v>546</v>
      </c>
      <c r="D1175" s="324" t="s">
        <v>30</v>
      </c>
      <c r="E1175" t="s">
        <v>5579</v>
      </c>
      <c r="F1175" t="s">
        <v>5580</v>
      </c>
      <c r="G1175" s="324">
        <v>34612</v>
      </c>
      <c r="H1175" s="542">
        <v>2003</v>
      </c>
      <c r="J1175" t="s">
        <v>603</v>
      </c>
      <c r="K1175" t="s">
        <v>572</v>
      </c>
      <c r="L1175" s="324">
        <v>0</v>
      </c>
      <c r="M1175" s="324">
        <v>0</v>
      </c>
    </row>
    <row r="1176" spans="1:13" x14ac:dyDescent="0.2">
      <c r="A1176" t="s">
        <v>10024</v>
      </c>
      <c r="B1176" t="str">
        <f t="shared" si="18"/>
        <v>GSOU_Southern Courtyard - Bldg 2</v>
      </c>
      <c r="C1176" t="s">
        <v>546</v>
      </c>
      <c r="D1176" s="324" t="s">
        <v>30</v>
      </c>
      <c r="E1176" t="s">
        <v>5835</v>
      </c>
      <c r="F1176" t="s">
        <v>5836</v>
      </c>
      <c r="G1176" s="324">
        <v>34796</v>
      </c>
      <c r="H1176" s="542">
        <v>2003</v>
      </c>
      <c r="J1176" t="s">
        <v>603</v>
      </c>
      <c r="K1176" t="s">
        <v>572</v>
      </c>
      <c r="L1176" s="324">
        <v>0</v>
      </c>
      <c r="M1176" s="324">
        <v>0</v>
      </c>
    </row>
    <row r="1177" spans="1:13" x14ac:dyDescent="0.2">
      <c r="A1177" t="s">
        <v>10098</v>
      </c>
      <c r="B1177" t="str">
        <f t="shared" si="18"/>
        <v>GSOU_Southern Courtyard - Bldg 3</v>
      </c>
      <c r="C1177" t="s">
        <v>546</v>
      </c>
      <c r="D1177" s="324" t="s">
        <v>30</v>
      </c>
      <c r="E1177" t="s">
        <v>5959</v>
      </c>
      <c r="F1177" t="s">
        <v>5960</v>
      </c>
      <c r="G1177" s="324">
        <v>57964</v>
      </c>
      <c r="H1177" s="542">
        <v>2003</v>
      </c>
      <c r="J1177" t="s">
        <v>603</v>
      </c>
      <c r="K1177" t="s">
        <v>572</v>
      </c>
      <c r="L1177" s="324">
        <v>0</v>
      </c>
      <c r="M1177" s="324">
        <v>0</v>
      </c>
    </row>
    <row r="1178" spans="1:13" x14ac:dyDescent="0.2">
      <c r="A1178" t="s">
        <v>10114</v>
      </c>
      <c r="B1178" t="str">
        <f t="shared" si="18"/>
        <v>GSOU_Southern Courtyard - Bldg 4</v>
      </c>
      <c r="C1178" t="s">
        <v>546</v>
      </c>
      <c r="D1178" s="324" t="s">
        <v>30</v>
      </c>
      <c r="E1178" t="s">
        <v>5986</v>
      </c>
      <c r="F1178" t="s">
        <v>5987</v>
      </c>
      <c r="G1178" s="324">
        <v>57964</v>
      </c>
      <c r="H1178" s="542">
        <v>2003</v>
      </c>
      <c r="J1178" t="s">
        <v>603</v>
      </c>
      <c r="K1178" t="s">
        <v>572</v>
      </c>
      <c r="L1178" s="324">
        <v>0</v>
      </c>
      <c r="M1178" s="324">
        <v>0</v>
      </c>
    </row>
    <row r="1179" spans="1:13" x14ac:dyDescent="0.2">
      <c r="A1179" t="s">
        <v>10046</v>
      </c>
      <c r="B1179" t="str">
        <f t="shared" si="18"/>
        <v>GSOU_Southern Pines - Building 1</v>
      </c>
      <c r="C1179" t="s">
        <v>546</v>
      </c>
      <c r="D1179" s="324" t="s">
        <v>30</v>
      </c>
      <c r="E1179" t="s">
        <v>5236</v>
      </c>
      <c r="F1179" t="s">
        <v>5876</v>
      </c>
      <c r="G1179" s="324">
        <v>50104</v>
      </c>
      <c r="H1179" s="542">
        <v>2003</v>
      </c>
      <c r="J1179" t="s">
        <v>603</v>
      </c>
      <c r="K1179" t="s">
        <v>572</v>
      </c>
      <c r="L1179" s="324">
        <v>0</v>
      </c>
      <c r="M1179" s="324">
        <v>0</v>
      </c>
    </row>
    <row r="1180" spans="1:13" x14ac:dyDescent="0.2">
      <c r="A1180" t="s">
        <v>9881</v>
      </c>
      <c r="B1180" t="str">
        <f t="shared" si="18"/>
        <v>GSOU_Southern Pines - Building 2</v>
      </c>
      <c r="C1180" t="s">
        <v>546</v>
      </c>
      <c r="D1180" s="324" t="s">
        <v>30</v>
      </c>
      <c r="E1180" t="s">
        <v>5246</v>
      </c>
      <c r="F1180" t="s">
        <v>5581</v>
      </c>
      <c r="G1180" s="324">
        <v>50104</v>
      </c>
      <c r="H1180" s="542">
        <v>2003</v>
      </c>
      <c r="J1180" t="s">
        <v>603</v>
      </c>
      <c r="K1180" t="s">
        <v>572</v>
      </c>
      <c r="L1180" s="324">
        <v>0</v>
      </c>
      <c r="M1180" s="324">
        <v>0</v>
      </c>
    </row>
    <row r="1181" spans="1:13" x14ac:dyDescent="0.2">
      <c r="A1181" t="s">
        <v>9996</v>
      </c>
      <c r="B1181" t="str">
        <f t="shared" si="18"/>
        <v>GSOU_Southern Pines - Building 3</v>
      </c>
      <c r="C1181" t="s">
        <v>546</v>
      </c>
      <c r="D1181" s="324" t="s">
        <v>30</v>
      </c>
      <c r="E1181" t="s">
        <v>5784</v>
      </c>
      <c r="F1181" t="s">
        <v>5785</v>
      </c>
      <c r="G1181" s="324">
        <v>50104</v>
      </c>
      <c r="H1181" s="542">
        <v>2003</v>
      </c>
      <c r="J1181" t="s">
        <v>603</v>
      </c>
      <c r="K1181" t="s">
        <v>572</v>
      </c>
      <c r="L1181" s="324">
        <v>0</v>
      </c>
      <c r="M1181" s="324">
        <v>0</v>
      </c>
    </row>
    <row r="1182" spans="1:13" x14ac:dyDescent="0.2">
      <c r="A1182" t="s">
        <v>10129</v>
      </c>
      <c r="B1182" t="str">
        <f t="shared" si="18"/>
        <v>GSOU_Southern Pines - Building 4</v>
      </c>
      <c r="C1182" t="s">
        <v>546</v>
      </c>
      <c r="D1182" s="324" t="s">
        <v>30</v>
      </c>
      <c r="E1182" t="s">
        <v>6013</v>
      </c>
      <c r="F1182" t="s">
        <v>6014</v>
      </c>
      <c r="G1182" s="324">
        <v>50104</v>
      </c>
      <c r="H1182" s="542">
        <v>2003</v>
      </c>
      <c r="J1182" t="s">
        <v>603</v>
      </c>
      <c r="K1182" t="s">
        <v>572</v>
      </c>
      <c r="L1182" s="324">
        <v>0</v>
      </c>
      <c r="M1182" s="324">
        <v>0</v>
      </c>
    </row>
    <row r="1183" spans="1:13" x14ac:dyDescent="0.2">
      <c r="A1183" t="s">
        <v>10023</v>
      </c>
      <c r="B1183" t="str">
        <f t="shared" si="18"/>
        <v>GSOU_Southern Pines - Building 5</v>
      </c>
      <c r="C1183" t="s">
        <v>546</v>
      </c>
      <c r="D1183" s="324" t="s">
        <v>30</v>
      </c>
      <c r="E1183" t="s">
        <v>5337</v>
      </c>
      <c r="F1183" t="s">
        <v>5834</v>
      </c>
      <c r="G1183" s="324">
        <v>25283</v>
      </c>
      <c r="H1183" s="542">
        <v>2003</v>
      </c>
      <c r="J1183" t="s">
        <v>603</v>
      </c>
      <c r="K1183" t="s">
        <v>572</v>
      </c>
      <c r="L1183" s="324">
        <v>0</v>
      </c>
      <c r="M1183" s="324">
        <v>0</v>
      </c>
    </row>
    <row r="1184" spans="1:13" x14ac:dyDescent="0.2">
      <c r="A1184" t="s">
        <v>10099</v>
      </c>
      <c r="B1184" t="str">
        <f t="shared" si="18"/>
        <v>GSOU_Centennial Place - Bldg. 100</v>
      </c>
      <c r="C1184" t="s">
        <v>546</v>
      </c>
      <c r="D1184" s="324" t="s">
        <v>30</v>
      </c>
      <c r="E1184" t="s">
        <v>5961</v>
      </c>
      <c r="F1184" t="s">
        <v>5962</v>
      </c>
      <c r="G1184" s="324">
        <v>119484</v>
      </c>
      <c r="H1184" s="542">
        <v>2008</v>
      </c>
      <c r="J1184" t="s">
        <v>603</v>
      </c>
      <c r="K1184" t="s">
        <v>572</v>
      </c>
      <c r="L1184" s="324">
        <v>0</v>
      </c>
      <c r="M1184" s="324">
        <v>0</v>
      </c>
    </row>
    <row r="1185" spans="1:13" x14ac:dyDescent="0.2">
      <c r="A1185" t="s">
        <v>10012</v>
      </c>
      <c r="B1185" t="str">
        <f t="shared" si="18"/>
        <v>GSOU_Centennial Place - Bldg. 200</v>
      </c>
      <c r="C1185" t="s">
        <v>546</v>
      </c>
      <c r="D1185" s="324" t="s">
        <v>30</v>
      </c>
      <c r="E1185" t="s">
        <v>5813</v>
      </c>
      <c r="F1185" t="s">
        <v>5814</v>
      </c>
      <c r="G1185" s="324">
        <v>79884</v>
      </c>
      <c r="H1185" s="542">
        <v>2008</v>
      </c>
      <c r="J1185" t="s">
        <v>603</v>
      </c>
      <c r="K1185" t="s">
        <v>572</v>
      </c>
      <c r="L1185" s="324">
        <v>0</v>
      </c>
      <c r="M1185" s="324">
        <v>0</v>
      </c>
    </row>
    <row r="1186" spans="1:13" x14ac:dyDescent="0.2">
      <c r="A1186" t="s">
        <v>10018</v>
      </c>
      <c r="B1186" t="str">
        <f t="shared" si="18"/>
        <v>GSOU_Centennial Place - Bldg. 300</v>
      </c>
      <c r="C1186" t="s">
        <v>546</v>
      </c>
      <c r="D1186" s="324" t="s">
        <v>30</v>
      </c>
      <c r="E1186" t="s">
        <v>5824</v>
      </c>
      <c r="F1186" t="s">
        <v>5825</v>
      </c>
      <c r="G1186" s="324">
        <v>82726</v>
      </c>
      <c r="H1186" s="542">
        <v>2008</v>
      </c>
      <c r="J1186" t="s">
        <v>603</v>
      </c>
      <c r="K1186" t="s">
        <v>572</v>
      </c>
      <c r="L1186" s="324">
        <v>0</v>
      </c>
      <c r="M1186" s="324">
        <v>0</v>
      </c>
    </row>
    <row r="1187" spans="1:13" x14ac:dyDescent="0.2">
      <c r="A1187" t="s">
        <v>10118</v>
      </c>
      <c r="B1187" t="str">
        <f t="shared" si="18"/>
        <v>GSOU_Centennial Place - Bldg. 400</v>
      </c>
      <c r="C1187" t="s">
        <v>546</v>
      </c>
      <c r="D1187" s="324" t="s">
        <v>30</v>
      </c>
      <c r="E1187" t="s">
        <v>5994</v>
      </c>
      <c r="F1187" t="s">
        <v>5995</v>
      </c>
      <c r="G1187" s="324">
        <v>94981</v>
      </c>
      <c r="H1187" s="542">
        <v>2008</v>
      </c>
      <c r="J1187" t="s">
        <v>603</v>
      </c>
      <c r="K1187" t="s">
        <v>572</v>
      </c>
      <c r="L1187" s="324">
        <v>0</v>
      </c>
      <c r="M1187" s="324">
        <v>0</v>
      </c>
    </row>
    <row r="1188" spans="1:13" x14ac:dyDescent="0.2">
      <c r="A1188" t="s">
        <v>10039</v>
      </c>
      <c r="B1188" t="str">
        <f t="shared" si="18"/>
        <v>GSOU_University Villas - Building 1</v>
      </c>
      <c r="C1188" t="s">
        <v>546</v>
      </c>
      <c r="D1188" s="324" t="s">
        <v>30</v>
      </c>
      <c r="E1188" t="s">
        <v>5190</v>
      </c>
      <c r="F1188" t="s">
        <v>5864</v>
      </c>
      <c r="G1188" s="324">
        <v>12003</v>
      </c>
      <c r="H1188" s="542">
        <v>1989</v>
      </c>
      <c r="I1188" s="542">
        <v>2008</v>
      </c>
      <c r="J1188" t="s">
        <v>603</v>
      </c>
      <c r="K1188" t="s">
        <v>572</v>
      </c>
      <c r="L1188" s="324">
        <v>0</v>
      </c>
      <c r="M1188" s="324">
        <v>0</v>
      </c>
    </row>
    <row r="1189" spans="1:13" x14ac:dyDescent="0.2">
      <c r="A1189" t="s">
        <v>10054</v>
      </c>
      <c r="B1189" t="str">
        <f t="shared" si="18"/>
        <v>GSOU_University Villas - Building 2</v>
      </c>
      <c r="C1189" t="s">
        <v>546</v>
      </c>
      <c r="D1189" s="324" t="s">
        <v>30</v>
      </c>
      <c r="E1189" t="s">
        <v>5328</v>
      </c>
      <c r="F1189" t="s">
        <v>5889</v>
      </c>
      <c r="G1189" s="324">
        <v>12003</v>
      </c>
      <c r="H1189" s="542">
        <v>1989</v>
      </c>
      <c r="I1189" s="542">
        <v>2008</v>
      </c>
      <c r="J1189" t="s">
        <v>603</v>
      </c>
      <c r="K1189" t="s">
        <v>572</v>
      </c>
      <c r="L1189" s="324">
        <v>0</v>
      </c>
      <c r="M1189" s="324">
        <v>0</v>
      </c>
    </row>
    <row r="1190" spans="1:13" x14ac:dyDescent="0.2">
      <c r="A1190" t="s">
        <v>10040</v>
      </c>
      <c r="B1190" t="str">
        <f t="shared" si="18"/>
        <v>GSOU_University Villas - Building 3</v>
      </c>
      <c r="C1190" t="s">
        <v>546</v>
      </c>
      <c r="D1190" s="324" t="s">
        <v>30</v>
      </c>
      <c r="E1190" t="s">
        <v>5285</v>
      </c>
      <c r="F1190" t="s">
        <v>5865</v>
      </c>
      <c r="G1190" s="324">
        <v>12003</v>
      </c>
      <c r="H1190" s="542">
        <v>1989</v>
      </c>
      <c r="I1190" s="542">
        <v>2008</v>
      </c>
      <c r="J1190" t="s">
        <v>603</v>
      </c>
      <c r="K1190" t="s">
        <v>572</v>
      </c>
      <c r="L1190" s="324">
        <v>0</v>
      </c>
      <c r="M1190" s="324">
        <v>0</v>
      </c>
    </row>
    <row r="1191" spans="1:13" x14ac:dyDescent="0.2">
      <c r="A1191" t="s">
        <v>9933</v>
      </c>
      <c r="B1191" t="str">
        <f t="shared" si="18"/>
        <v>GSOU_University Villas - Building 4</v>
      </c>
      <c r="C1191" t="s">
        <v>546</v>
      </c>
      <c r="D1191" s="324" t="s">
        <v>30</v>
      </c>
      <c r="E1191" t="s">
        <v>5669</v>
      </c>
      <c r="F1191" t="s">
        <v>5670</v>
      </c>
      <c r="G1191" s="324">
        <v>16008</v>
      </c>
      <c r="H1191" s="542">
        <v>1989</v>
      </c>
      <c r="I1191" s="542">
        <v>2008</v>
      </c>
      <c r="J1191" t="s">
        <v>603</v>
      </c>
      <c r="K1191" t="s">
        <v>572</v>
      </c>
      <c r="L1191" s="324">
        <v>0</v>
      </c>
      <c r="M1191" s="324">
        <v>0</v>
      </c>
    </row>
    <row r="1192" spans="1:13" x14ac:dyDescent="0.2">
      <c r="A1192" t="s">
        <v>9875</v>
      </c>
      <c r="B1192" t="str">
        <f t="shared" si="18"/>
        <v>GSOU_University Villas - Building 5</v>
      </c>
      <c r="C1192" t="s">
        <v>546</v>
      </c>
      <c r="D1192" s="324" t="s">
        <v>30</v>
      </c>
      <c r="E1192" t="s">
        <v>5570</v>
      </c>
      <c r="F1192" t="s">
        <v>5571</v>
      </c>
      <c r="G1192" s="324">
        <v>11607</v>
      </c>
      <c r="H1192" s="542">
        <v>1989</v>
      </c>
      <c r="I1192" s="542">
        <v>2008</v>
      </c>
      <c r="J1192" t="s">
        <v>603</v>
      </c>
      <c r="K1192" t="s">
        <v>572</v>
      </c>
      <c r="L1192" s="324">
        <v>0</v>
      </c>
      <c r="M1192" s="324">
        <v>0</v>
      </c>
    </row>
    <row r="1193" spans="1:13" x14ac:dyDescent="0.2">
      <c r="A1193" t="s">
        <v>10078</v>
      </c>
      <c r="B1193" t="str">
        <f t="shared" si="18"/>
        <v>GSOU_University Villas - Building 6</v>
      </c>
      <c r="C1193" t="s">
        <v>546</v>
      </c>
      <c r="D1193" s="324" t="s">
        <v>30</v>
      </c>
      <c r="E1193" t="s">
        <v>5923</v>
      </c>
      <c r="F1193" t="s">
        <v>5924</v>
      </c>
      <c r="G1193" s="324">
        <v>23200</v>
      </c>
      <c r="H1193" s="542">
        <v>1989</v>
      </c>
      <c r="I1193" s="542">
        <v>2008</v>
      </c>
      <c r="J1193" t="s">
        <v>603</v>
      </c>
      <c r="K1193" t="s">
        <v>572</v>
      </c>
      <c r="L1193" s="324">
        <v>0</v>
      </c>
      <c r="M1193" s="324">
        <v>0</v>
      </c>
    </row>
    <row r="1194" spans="1:13" x14ac:dyDescent="0.2">
      <c r="A1194" t="s">
        <v>9909</v>
      </c>
      <c r="B1194" t="str">
        <f t="shared" si="18"/>
        <v>GSOU_University Villas - Building 7</v>
      </c>
      <c r="C1194" t="s">
        <v>546</v>
      </c>
      <c r="D1194" s="324" t="s">
        <v>30</v>
      </c>
      <c r="E1194" t="s">
        <v>5630</v>
      </c>
      <c r="F1194" t="s">
        <v>5631</v>
      </c>
      <c r="G1194" s="324">
        <v>23200</v>
      </c>
      <c r="H1194" s="542">
        <v>1989</v>
      </c>
      <c r="I1194" s="542">
        <v>2008</v>
      </c>
      <c r="J1194" t="s">
        <v>603</v>
      </c>
      <c r="K1194" t="s">
        <v>572</v>
      </c>
      <c r="L1194" s="324">
        <v>0</v>
      </c>
      <c r="M1194" s="324">
        <v>0</v>
      </c>
    </row>
    <row r="1195" spans="1:13" x14ac:dyDescent="0.2">
      <c r="A1195" t="s">
        <v>9981</v>
      </c>
      <c r="B1195" t="str">
        <f t="shared" si="18"/>
        <v>GSOU_University Villas - Building 8</v>
      </c>
      <c r="C1195" t="s">
        <v>546</v>
      </c>
      <c r="D1195" s="324" t="s">
        <v>30</v>
      </c>
      <c r="E1195" t="s">
        <v>5756</v>
      </c>
      <c r="F1195" t="s">
        <v>5757</v>
      </c>
      <c r="G1195" s="324">
        <v>11607</v>
      </c>
      <c r="H1195" s="542">
        <v>1989</v>
      </c>
      <c r="I1195" s="542">
        <v>2008</v>
      </c>
      <c r="J1195" t="s">
        <v>603</v>
      </c>
      <c r="K1195" t="s">
        <v>572</v>
      </c>
      <c r="L1195" s="324">
        <v>0</v>
      </c>
      <c r="M1195" s="324">
        <v>0</v>
      </c>
    </row>
    <row r="1196" spans="1:13" x14ac:dyDescent="0.2">
      <c r="A1196" t="s">
        <v>10006</v>
      </c>
      <c r="B1196" t="str">
        <f t="shared" si="18"/>
        <v>GSOU_University Villas - Building 9</v>
      </c>
      <c r="C1196" t="s">
        <v>546</v>
      </c>
      <c r="D1196" s="324" t="s">
        <v>30</v>
      </c>
      <c r="E1196" t="s">
        <v>5801</v>
      </c>
      <c r="F1196" t="s">
        <v>5802</v>
      </c>
      <c r="G1196" s="324">
        <v>18003</v>
      </c>
      <c r="H1196" s="542">
        <v>1989</v>
      </c>
      <c r="I1196" s="542">
        <v>2008</v>
      </c>
      <c r="J1196" t="s">
        <v>603</v>
      </c>
      <c r="K1196" t="s">
        <v>572</v>
      </c>
      <c r="L1196" s="324">
        <v>0</v>
      </c>
      <c r="M1196" s="324">
        <v>0</v>
      </c>
    </row>
    <row r="1197" spans="1:13" x14ac:dyDescent="0.2">
      <c r="A1197" t="s">
        <v>9929</v>
      </c>
      <c r="B1197" t="str">
        <f t="shared" si="18"/>
        <v>GSOU_University Villas-Building 10</v>
      </c>
      <c r="C1197" t="s">
        <v>546</v>
      </c>
      <c r="D1197" s="324" t="s">
        <v>30</v>
      </c>
      <c r="E1197" t="s">
        <v>5663</v>
      </c>
      <c r="F1197" t="s">
        <v>5664</v>
      </c>
      <c r="G1197" s="324">
        <v>12003</v>
      </c>
      <c r="H1197" s="542">
        <v>1989</v>
      </c>
      <c r="I1197" s="542">
        <v>2008</v>
      </c>
      <c r="J1197" t="s">
        <v>603</v>
      </c>
      <c r="K1197" t="s">
        <v>572</v>
      </c>
      <c r="L1197" s="324">
        <v>0</v>
      </c>
      <c r="M1197" s="324">
        <v>0</v>
      </c>
    </row>
    <row r="1198" spans="1:13" x14ac:dyDescent="0.2">
      <c r="A1198" t="s">
        <v>9910</v>
      </c>
      <c r="B1198" t="str">
        <f t="shared" si="18"/>
        <v>GSOU_University Villas-Building 11</v>
      </c>
      <c r="C1198" t="s">
        <v>546</v>
      </c>
      <c r="D1198" s="324" t="s">
        <v>30</v>
      </c>
      <c r="E1198" t="s">
        <v>5223</v>
      </c>
      <c r="F1198" t="s">
        <v>5632</v>
      </c>
      <c r="G1198" s="324">
        <v>12003</v>
      </c>
      <c r="H1198" s="542">
        <v>1989</v>
      </c>
      <c r="I1198" s="542">
        <v>2008</v>
      </c>
      <c r="J1198" t="s">
        <v>603</v>
      </c>
      <c r="K1198" t="s">
        <v>572</v>
      </c>
      <c r="L1198" s="324">
        <v>0</v>
      </c>
      <c r="M1198" s="324">
        <v>0</v>
      </c>
    </row>
    <row r="1199" spans="1:13" x14ac:dyDescent="0.2">
      <c r="A1199" t="s">
        <v>10117</v>
      </c>
      <c r="B1199" t="str">
        <f t="shared" si="18"/>
        <v>GSOU_University Villas-Building 12</v>
      </c>
      <c r="C1199" t="s">
        <v>546</v>
      </c>
      <c r="D1199" s="324" t="s">
        <v>30</v>
      </c>
      <c r="E1199" t="s">
        <v>5992</v>
      </c>
      <c r="F1199" t="s">
        <v>5993</v>
      </c>
      <c r="G1199" s="324">
        <v>12003</v>
      </c>
      <c r="H1199" s="542">
        <v>1989</v>
      </c>
      <c r="I1199" s="542">
        <v>2008</v>
      </c>
      <c r="J1199" t="s">
        <v>603</v>
      </c>
      <c r="K1199" t="s">
        <v>572</v>
      </c>
      <c r="L1199" s="324">
        <v>0</v>
      </c>
      <c r="M1199" s="324">
        <v>0</v>
      </c>
    </row>
    <row r="1200" spans="1:13" x14ac:dyDescent="0.2">
      <c r="A1200" t="s">
        <v>9947</v>
      </c>
      <c r="B1200" t="str">
        <f t="shared" si="18"/>
        <v>GSOU_University Villas - Office</v>
      </c>
      <c r="C1200" t="s">
        <v>546</v>
      </c>
      <c r="D1200" s="324" t="s">
        <v>30</v>
      </c>
      <c r="E1200" t="s">
        <v>5693</v>
      </c>
      <c r="F1200" t="s">
        <v>5694</v>
      </c>
      <c r="G1200" s="324">
        <v>916</v>
      </c>
      <c r="H1200" s="542">
        <v>1989</v>
      </c>
      <c r="I1200" s="542">
        <v>2008</v>
      </c>
      <c r="J1200" t="s">
        <v>603</v>
      </c>
      <c r="K1200" t="s">
        <v>572</v>
      </c>
      <c r="L1200" s="324">
        <v>0</v>
      </c>
      <c r="M1200" s="324">
        <v>0</v>
      </c>
    </row>
    <row r="1201" spans="1:13" x14ac:dyDescent="0.2">
      <c r="A1201" t="s">
        <v>10083</v>
      </c>
      <c r="B1201" t="str">
        <f t="shared" si="18"/>
        <v>GSOU_University Villas - Shed</v>
      </c>
      <c r="C1201" t="s">
        <v>546</v>
      </c>
      <c r="D1201" s="324" t="s">
        <v>30</v>
      </c>
      <c r="E1201" t="s">
        <v>5931</v>
      </c>
      <c r="F1201" t="s">
        <v>5932</v>
      </c>
      <c r="G1201" s="324">
        <v>540</v>
      </c>
      <c r="H1201" s="542">
        <v>1989</v>
      </c>
      <c r="I1201" s="542">
        <v>2008</v>
      </c>
      <c r="J1201" t="s">
        <v>603</v>
      </c>
      <c r="K1201" t="s">
        <v>572</v>
      </c>
      <c r="L1201" s="324">
        <v>0</v>
      </c>
      <c r="M1201" s="324">
        <v>0</v>
      </c>
    </row>
    <row r="1202" spans="1:13" x14ac:dyDescent="0.2">
      <c r="A1202" t="s">
        <v>10084</v>
      </c>
      <c r="B1202" t="str">
        <f t="shared" si="18"/>
        <v>GSOU_University Villas Club House</v>
      </c>
      <c r="C1202" t="s">
        <v>546</v>
      </c>
      <c r="D1202" s="324" t="s">
        <v>30</v>
      </c>
      <c r="E1202" t="s">
        <v>5933</v>
      </c>
      <c r="F1202" t="s">
        <v>5934</v>
      </c>
      <c r="G1202" s="324">
        <v>3990</v>
      </c>
      <c r="H1202" s="542">
        <v>1965</v>
      </c>
      <c r="J1202" t="s">
        <v>603</v>
      </c>
      <c r="K1202" t="s">
        <v>572</v>
      </c>
      <c r="L1202" s="324">
        <v>0</v>
      </c>
      <c r="M1202" s="324">
        <v>0</v>
      </c>
    </row>
    <row r="1203" spans="1:13" x14ac:dyDescent="0.2">
      <c r="A1203" t="s">
        <v>9969</v>
      </c>
      <c r="B1203" t="str">
        <f t="shared" si="18"/>
        <v>GSOU_Freedom's Landing - Gate House</v>
      </c>
      <c r="C1203" t="s">
        <v>546</v>
      </c>
      <c r="D1203" s="324" t="s">
        <v>30</v>
      </c>
      <c r="E1203" t="s">
        <v>5263</v>
      </c>
      <c r="F1203" t="s">
        <v>5735</v>
      </c>
      <c r="G1203" s="324">
        <v>165</v>
      </c>
      <c r="H1203" s="542">
        <v>2002</v>
      </c>
      <c r="J1203" t="s">
        <v>603</v>
      </c>
      <c r="K1203" t="s">
        <v>572</v>
      </c>
      <c r="L1203" s="324">
        <v>0</v>
      </c>
      <c r="M1203" s="324">
        <v>0</v>
      </c>
    </row>
    <row r="1204" spans="1:13" x14ac:dyDescent="0.2">
      <c r="A1204" t="s">
        <v>9934</v>
      </c>
      <c r="B1204" t="str">
        <f t="shared" si="18"/>
        <v>GSOU_Freedom's Landing - Bldg. 1</v>
      </c>
      <c r="C1204" t="s">
        <v>546</v>
      </c>
      <c r="D1204" s="324" t="s">
        <v>30</v>
      </c>
      <c r="E1204" t="s">
        <v>5671</v>
      </c>
      <c r="F1204" t="s">
        <v>5672</v>
      </c>
      <c r="G1204" s="324">
        <v>20859</v>
      </c>
      <c r="H1204" s="542">
        <v>2002</v>
      </c>
      <c r="J1204" t="s">
        <v>603</v>
      </c>
      <c r="K1204" t="s">
        <v>572</v>
      </c>
      <c r="L1204" s="324">
        <v>0</v>
      </c>
      <c r="M1204" s="324">
        <v>0</v>
      </c>
    </row>
    <row r="1205" spans="1:13" x14ac:dyDescent="0.2">
      <c r="A1205" t="s">
        <v>10091</v>
      </c>
      <c r="B1205" t="str">
        <f t="shared" si="18"/>
        <v>GSOU_Freedom's Landing - Bldg. 2</v>
      </c>
      <c r="C1205" t="s">
        <v>546</v>
      </c>
      <c r="D1205" s="324" t="s">
        <v>30</v>
      </c>
      <c r="E1205" t="s">
        <v>5193</v>
      </c>
      <c r="F1205" t="s">
        <v>5947</v>
      </c>
      <c r="G1205" s="324">
        <v>20859</v>
      </c>
      <c r="H1205" s="542">
        <v>2002</v>
      </c>
      <c r="J1205" t="s">
        <v>603</v>
      </c>
      <c r="K1205" t="s">
        <v>572</v>
      </c>
      <c r="L1205" s="324">
        <v>0</v>
      </c>
      <c r="M1205" s="324">
        <v>0</v>
      </c>
    </row>
    <row r="1206" spans="1:13" x14ac:dyDescent="0.2">
      <c r="A1206" t="s">
        <v>10067</v>
      </c>
      <c r="B1206" t="str">
        <f t="shared" si="18"/>
        <v>GSOU_Freedom's Landing - Bldg. 3</v>
      </c>
      <c r="C1206" t="s">
        <v>546</v>
      </c>
      <c r="D1206" s="324" t="s">
        <v>30</v>
      </c>
      <c r="E1206" t="s">
        <v>5908</v>
      </c>
      <c r="F1206" t="s">
        <v>5909</v>
      </c>
      <c r="G1206" s="324">
        <v>32467</v>
      </c>
      <c r="H1206" s="542">
        <v>2002</v>
      </c>
      <c r="J1206" t="s">
        <v>603</v>
      </c>
      <c r="K1206" t="s">
        <v>572</v>
      </c>
      <c r="L1206" s="324">
        <v>0</v>
      </c>
      <c r="M1206" s="324">
        <v>0</v>
      </c>
    </row>
    <row r="1207" spans="1:13" x14ac:dyDescent="0.2">
      <c r="A1207" t="s">
        <v>9976</v>
      </c>
      <c r="B1207" t="str">
        <f t="shared" si="18"/>
        <v>GSOU_Freedom's Landing - Bldg. 4</v>
      </c>
      <c r="C1207" t="s">
        <v>546</v>
      </c>
      <c r="D1207" s="324" t="s">
        <v>30</v>
      </c>
      <c r="E1207" t="s">
        <v>5747</v>
      </c>
      <c r="F1207" t="s">
        <v>5748</v>
      </c>
      <c r="G1207" s="324">
        <v>20859</v>
      </c>
      <c r="H1207" s="542">
        <v>2002</v>
      </c>
      <c r="J1207" t="s">
        <v>603</v>
      </c>
      <c r="K1207" t="s">
        <v>572</v>
      </c>
      <c r="L1207" s="324">
        <v>0</v>
      </c>
      <c r="M1207" s="324">
        <v>0</v>
      </c>
    </row>
    <row r="1208" spans="1:13" x14ac:dyDescent="0.2">
      <c r="A1208" t="s">
        <v>10068</v>
      </c>
      <c r="B1208" t="str">
        <f t="shared" si="18"/>
        <v>GSOU_Freedom's Landing - Bldg. 5</v>
      </c>
      <c r="C1208" t="s">
        <v>546</v>
      </c>
      <c r="D1208" s="324" t="s">
        <v>30</v>
      </c>
      <c r="E1208" t="s">
        <v>5249</v>
      </c>
      <c r="F1208" t="s">
        <v>5910</v>
      </c>
      <c r="G1208" s="324">
        <v>20859</v>
      </c>
      <c r="H1208" s="542">
        <v>2002</v>
      </c>
      <c r="J1208" t="s">
        <v>603</v>
      </c>
      <c r="K1208" t="s">
        <v>572</v>
      </c>
      <c r="L1208" s="324">
        <v>0</v>
      </c>
      <c r="M1208" s="324">
        <v>0</v>
      </c>
    </row>
    <row r="1209" spans="1:13" x14ac:dyDescent="0.2">
      <c r="A1209" t="s">
        <v>9913</v>
      </c>
      <c r="B1209" t="str">
        <f t="shared" si="18"/>
        <v>GSOU_Freedom's Landing - Bldg. 6</v>
      </c>
      <c r="C1209" t="s">
        <v>546</v>
      </c>
      <c r="D1209" s="324" t="s">
        <v>30</v>
      </c>
      <c r="E1209" t="s">
        <v>5637</v>
      </c>
      <c r="F1209" t="s">
        <v>5638</v>
      </c>
      <c r="G1209" s="324">
        <v>20859</v>
      </c>
      <c r="H1209" s="542">
        <v>2002</v>
      </c>
      <c r="J1209" t="s">
        <v>603</v>
      </c>
      <c r="K1209" t="s">
        <v>572</v>
      </c>
      <c r="L1209" s="324">
        <v>0</v>
      </c>
      <c r="M1209" s="324">
        <v>0</v>
      </c>
    </row>
    <row r="1210" spans="1:13" x14ac:dyDescent="0.2">
      <c r="A1210" t="s">
        <v>9914</v>
      </c>
      <c r="B1210" t="str">
        <f t="shared" si="18"/>
        <v>GSOU_Freedom's Landing - Bldg. 7</v>
      </c>
      <c r="C1210" t="s">
        <v>546</v>
      </c>
      <c r="D1210" s="324" t="s">
        <v>30</v>
      </c>
      <c r="E1210" t="s">
        <v>5317</v>
      </c>
      <c r="F1210" t="s">
        <v>5639</v>
      </c>
      <c r="G1210" s="324">
        <v>20859</v>
      </c>
      <c r="H1210" s="542">
        <v>2002</v>
      </c>
      <c r="J1210" t="s">
        <v>603</v>
      </c>
      <c r="K1210" t="s">
        <v>572</v>
      </c>
      <c r="L1210" s="324">
        <v>0</v>
      </c>
      <c r="M1210" s="324">
        <v>0</v>
      </c>
    </row>
    <row r="1211" spans="1:13" x14ac:dyDescent="0.2">
      <c r="A1211" t="s">
        <v>10092</v>
      </c>
      <c r="B1211" t="str">
        <f t="shared" si="18"/>
        <v>GSOU_Freedom's Landing - Bldg. 8</v>
      </c>
      <c r="C1211" t="s">
        <v>546</v>
      </c>
      <c r="D1211" s="324" t="s">
        <v>30</v>
      </c>
      <c r="E1211" t="s">
        <v>5948</v>
      </c>
      <c r="F1211" t="s">
        <v>5949</v>
      </c>
      <c r="G1211" s="324">
        <v>20859</v>
      </c>
      <c r="H1211" s="542">
        <v>2002</v>
      </c>
      <c r="J1211" t="s">
        <v>603</v>
      </c>
      <c r="K1211" t="s">
        <v>572</v>
      </c>
      <c r="L1211" s="324">
        <v>0</v>
      </c>
      <c r="M1211" s="324">
        <v>0</v>
      </c>
    </row>
    <row r="1212" spans="1:13" x14ac:dyDescent="0.2">
      <c r="A1212" t="s">
        <v>10013</v>
      </c>
      <c r="B1212" t="str">
        <f t="shared" si="18"/>
        <v>GSOU_Freedom's Landing - Bldg. 9</v>
      </c>
      <c r="C1212" t="s">
        <v>546</v>
      </c>
      <c r="D1212" s="324" t="s">
        <v>30</v>
      </c>
      <c r="E1212" t="s">
        <v>5815</v>
      </c>
      <c r="F1212" t="s">
        <v>5816</v>
      </c>
      <c r="G1212" s="324">
        <v>39309</v>
      </c>
      <c r="H1212" s="542">
        <v>2002</v>
      </c>
      <c r="J1212" t="s">
        <v>603</v>
      </c>
      <c r="K1212" t="s">
        <v>572</v>
      </c>
      <c r="L1212" s="324">
        <v>0</v>
      </c>
      <c r="M1212" s="324">
        <v>0</v>
      </c>
    </row>
    <row r="1213" spans="1:13" x14ac:dyDescent="0.2">
      <c r="A1213" t="s">
        <v>10069</v>
      </c>
      <c r="B1213" t="str">
        <f t="shared" si="18"/>
        <v>GSOU_Freedom's Landing - Bldg. 10</v>
      </c>
      <c r="C1213" t="s">
        <v>546</v>
      </c>
      <c r="D1213" s="324" t="s">
        <v>30</v>
      </c>
      <c r="E1213" t="s">
        <v>5215</v>
      </c>
      <c r="F1213" t="s">
        <v>5911</v>
      </c>
      <c r="G1213" s="324">
        <v>20859</v>
      </c>
      <c r="H1213" s="542">
        <v>2002</v>
      </c>
      <c r="J1213" t="s">
        <v>603</v>
      </c>
      <c r="K1213" t="s">
        <v>572</v>
      </c>
      <c r="L1213" s="324">
        <v>0</v>
      </c>
      <c r="M1213" s="324">
        <v>0</v>
      </c>
    </row>
    <row r="1214" spans="1:13" x14ac:dyDescent="0.2">
      <c r="A1214" t="s">
        <v>9943</v>
      </c>
      <c r="B1214" t="str">
        <f t="shared" si="18"/>
        <v>GSOU_Freedom's Landing - Bldg. 11</v>
      </c>
      <c r="C1214" t="s">
        <v>546</v>
      </c>
      <c r="D1214" s="324" t="s">
        <v>30</v>
      </c>
      <c r="E1214" t="s">
        <v>5687</v>
      </c>
      <c r="F1214" t="s">
        <v>5688</v>
      </c>
      <c r="G1214" s="324">
        <v>20859</v>
      </c>
      <c r="H1214" s="542">
        <v>2002</v>
      </c>
      <c r="J1214" t="s">
        <v>603</v>
      </c>
      <c r="K1214" t="s">
        <v>572</v>
      </c>
      <c r="L1214" s="324">
        <v>0</v>
      </c>
      <c r="M1214" s="324">
        <v>0</v>
      </c>
    </row>
    <row r="1215" spans="1:13" x14ac:dyDescent="0.2">
      <c r="A1215" t="s">
        <v>10035</v>
      </c>
      <c r="B1215" t="str">
        <f t="shared" si="18"/>
        <v>GSOU_Freedom's Landing - Bldg. 12</v>
      </c>
      <c r="C1215" t="s">
        <v>546</v>
      </c>
      <c r="D1215" s="324" t="s">
        <v>30</v>
      </c>
      <c r="E1215" t="s">
        <v>5856</v>
      </c>
      <c r="F1215" t="s">
        <v>5857</v>
      </c>
      <c r="G1215" s="324">
        <v>39309</v>
      </c>
      <c r="H1215" s="542">
        <v>2002</v>
      </c>
      <c r="J1215" t="s">
        <v>603</v>
      </c>
      <c r="K1215" t="s">
        <v>572</v>
      </c>
      <c r="L1215" s="324">
        <v>0</v>
      </c>
      <c r="M1215" s="324">
        <v>0</v>
      </c>
    </row>
    <row r="1216" spans="1:13" x14ac:dyDescent="0.2">
      <c r="A1216" t="s">
        <v>9904</v>
      </c>
      <c r="B1216" t="str">
        <f t="shared" si="18"/>
        <v>GSOU_Freedom's Landing - Bldg. 13</v>
      </c>
      <c r="C1216" t="s">
        <v>546</v>
      </c>
      <c r="D1216" s="324" t="s">
        <v>30</v>
      </c>
      <c r="E1216" t="s">
        <v>5621</v>
      </c>
      <c r="F1216" t="s">
        <v>5622</v>
      </c>
      <c r="G1216" s="324">
        <v>39309</v>
      </c>
      <c r="H1216" s="542">
        <v>2002</v>
      </c>
      <c r="J1216" t="s">
        <v>603</v>
      </c>
      <c r="K1216" t="s">
        <v>572</v>
      </c>
      <c r="L1216" s="324">
        <v>0</v>
      </c>
      <c r="M1216" s="324">
        <v>0</v>
      </c>
    </row>
    <row r="1217" spans="1:13" x14ac:dyDescent="0.2">
      <c r="A1217" t="s">
        <v>10031</v>
      </c>
      <c r="B1217" t="str">
        <f t="shared" si="18"/>
        <v>GSOU_Freedom's Landing - Bldg. 14</v>
      </c>
      <c r="C1217" t="s">
        <v>546</v>
      </c>
      <c r="D1217" s="324" t="s">
        <v>30</v>
      </c>
      <c r="E1217" t="s">
        <v>5849</v>
      </c>
      <c r="F1217" t="s">
        <v>5850</v>
      </c>
      <c r="G1217" s="324">
        <v>20859</v>
      </c>
      <c r="H1217" s="542">
        <v>2002</v>
      </c>
      <c r="J1217" t="s">
        <v>603</v>
      </c>
      <c r="K1217" t="s">
        <v>572</v>
      </c>
      <c r="L1217" s="324">
        <v>0</v>
      </c>
      <c r="M1217" s="324">
        <v>0</v>
      </c>
    </row>
    <row r="1218" spans="1:13" x14ac:dyDescent="0.2">
      <c r="A1218" t="s">
        <v>10074</v>
      </c>
      <c r="B1218" t="str">
        <f t="shared" ref="B1218:B1281" si="19">CONCATENATE(D1218,"_",F1218)</f>
        <v>GSOU_Freedom's Landing - Bldg. 15</v>
      </c>
      <c r="C1218" t="s">
        <v>546</v>
      </c>
      <c r="D1218" s="324" t="s">
        <v>30</v>
      </c>
      <c r="E1218" t="s">
        <v>5354</v>
      </c>
      <c r="F1218" t="s">
        <v>5919</v>
      </c>
      <c r="G1218" s="324">
        <v>39309</v>
      </c>
      <c r="H1218" s="542">
        <v>2002</v>
      </c>
      <c r="J1218" t="s">
        <v>603</v>
      </c>
      <c r="K1218" t="s">
        <v>572</v>
      </c>
      <c r="L1218" s="324">
        <v>0</v>
      </c>
      <c r="M1218" s="324">
        <v>0</v>
      </c>
    </row>
    <row r="1219" spans="1:13" x14ac:dyDescent="0.2">
      <c r="A1219" t="s">
        <v>9915</v>
      </c>
      <c r="B1219" t="str">
        <f t="shared" si="19"/>
        <v>GSOU_Freedom's Landing - Bldg. 16</v>
      </c>
      <c r="C1219" t="s">
        <v>546</v>
      </c>
      <c r="D1219" s="324" t="s">
        <v>30</v>
      </c>
      <c r="E1219" t="s">
        <v>5640</v>
      </c>
      <c r="F1219" t="s">
        <v>5641</v>
      </c>
      <c r="G1219" s="324">
        <v>32467</v>
      </c>
      <c r="H1219" s="542">
        <v>2002</v>
      </c>
      <c r="J1219" t="s">
        <v>603</v>
      </c>
      <c r="K1219" t="s">
        <v>572</v>
      </c>
      <c r="L1219" s="324">
        <v>0</v>
      </c>
      <c r="M1219" s="324">
        <v>0</v>
      </c>
    </row>
    <row r="1220" spans="1:13" x14ac:dyDescent="0.2">
      <c r="A1220" t="s">
        <v>10086</v>
      </c>
      <c r="B1220" t="str">
        <f t="shared" si="19"/>
        <v>GSOU_Freedom's Landing - Bldg. 17</v>
      </c>
      <c r="C1220" t="s">
        <v>546</v>
      </c>
      <c r="D1220" s="324" t="s">
        <v>30</v>
      </c>
      <c r="E1220" t="s">
        <v>5937</v>
      </c>
      <c r="F1220" t="s">
        <v>5938</v>
      </c>
      <c r="G1220" s="324">
        <v>20859</v>
      </c>
      <c r="H1220" s="542">
        <v>2002</v>
      </c>
      <c r="J1220" t="s">
        <v>603</v>
      </c>
      <c r="K1220" t="s">
        <v>572</v>
      </c>
      <c r="L1220" s="324">
        <v>0</v>
      </c>
      <c r="M1220" s="324">
        <v>0</v>
      </c>
    </row>
    <row r="1221" spans="1:13" x14ac:dyDescent="0.2">
      <c r="A1221" t="s">
        <v>9921</v>
      </c>
      <c r="B1221" t="str">
        <f t="shared" si="19"/>
        <v>GSOU_Freedom's Landing - Clubhouse</v>
      </c>
      <c r="C1221" t="s">
        <v>546</v>
      </c>
      <c r="D1221" s="324" t="s">
        <v>30</v>
      </c>
      <c r="E1221" t="s">
        <v>5650</v>
      </c>
      <c r="F1221" t="s">
        <v>5651</v>
      </c>
      <c r="G1221" s="324">
        <v>8957</v>
      </c>
      <c r="H1221" s="542">
        <v>2002</v>
      </c>
      <c r="J1221" t="s">
        <v>603</v>
      </c>
      <c r="K1221" t="s">
        <v>572</v>
      </c>
      <c r="L1221" s="324">
        <v>0</v>
      </c>
      <c r="M1221" s="324">
        <v>0</v>
      </c>
    </row>
    <row r="1222" spans="1:13" x14ac:dyDescent="0.2">
      <c r="A1222" t="s">
        <v>9894</v>
      </c>
      <c r="B1222" t="str">
        <f t="shared" si="19"/>
        <v>GSOU_Freedom's Landing - Maint Shop</v>
      </c>
      <c r="C1222" t="s">
        <v>546</v>
      </c>
      <c r="D1222" s="324" t="s">
        <v>30</v>
      </c>
      <c r="E1222" t="s">
        <v>5605</v>
      </c>
      <c r="F1222" t="s">
        <v>5606</v>
      </c>
      <c r="G1222" s="324">
        <v>1135</v>
      </c>
      <c r="H1222" s="542">
        <v>2002</v>
      </c>
      <c r="J1222" t="s">
        <v>603</v>
      </c>
      <c r="K1222" t="s">
        <v>572</v>
      </c>
      <c r="L1222" s="324">
        <v>0</v>
      </c>
      <c r="M1222" s="324">
        <v>0</v>
      </c>
    </row>
    <row r="1223" spans="1:13" x14ac:dyDescent="0.2">
      <c r="A1223" t="s">
        <v>9979</v>
      </c>
      <c r="B1223" t="str">
        <f t="shared" si="19"/>
        <v>GSOU_Williams Center</v>
      </c>
      <c r="C1223" t="s">
        <v>546</v>
      </c>
      <c r="D1223" s="324" t="s">
        <v>30</v>
      </c>
      <c r="E1223" t="s">
        <v>5752</v>
      </c>
      <c r="F1223" t="s">
        <v>5753</v>
      </c>
      <c r="G1223" s="324">
        <v>41273</v>
      </c>
      <c r="H1223" s="542">
        <v>1958</v>
      </c>
      <c r="I1223" s="542">
        <v>2010</v>
      </c>
      <c r="J1223" t="s">
        <v>572</v>
      </c>
      <c r="K1223" t="s">
        <v>572</v>
      </c>
      <c r="L1223" s="324">
        <v>100</v>
      </c>
      <c r="M1223" s="324">
        <v>100</v>
      </c>
    </row>
    <row r="1224" spans="1:13" x14ac:dyDescent="0.2">
      <c r="A1224" t="s">
        <v>9925</v>
      </c>
      <c r="B1224" t="str">
        <f t="shared" si="19"/>
        <v>GSOU_Union-Russell</v>
      </c>
      <c r="C1224" t="s">
        <v>546</v>
      </c>
      <c r="D1224" s="324" t="s">
        <v>30</v>
      </c>
      <c r="E1224" t="s">
        <v>5657</v>
      </c>
      <c r="F1224" t="s">
        <v>5658</v>
      </c>
      <c r="G1224" s="324">
        <v>104032</v>
      </c>
      <c r="H1224" s="542">
        <v>1989</v>
      </c>
      <c r="J1224" t="s">
        <v>572</v>
      </c>
      <c r="K1224" t="s">
        <v>572</v>
      </c>
      <c r="L1224" s="324">
        <v>73</v>
      </c>
      <c r="M1224" s="324">
        <v>73</v>
      </c>
    </row>
    <row r="1225" spans="1:13" x14ac:dyDescent="0.2">
      <c r="A1225" t="s">
        <v>10122</v>
      </c>
      <c r="B1225" t="str">
        <f t="shared" si="19"/>
        <v>GSOU_University Store</v>
      </c>
      <c r="C1225" t="s">
        <v>546</v>
      </c>
      <c r="D1225" s="324" t="s">
        <v>30</v>
      </c>
      <c r="E1225" t="s">
        <v>6002</v>
      </c>
      <c r="F1225" t="s">
        <v>6003</v>
      </c>
      <c r="G1225" s="324">
        <v>22391</v>
      </c>
      <c r="H1225" s="542">
        <v>1988</v>
      </c>
      <c r="I1225" s="542">
        <v>2008</v>
      </c>
      <c r="J1225" t="s">
        <v>572</v>
      </c>
      <c r="K1225" t="s">
        <v>572</v>
      </c>
      <c r="L1225" s="324">
        <v>0</v>
      </c>
      <c r="M1225" s="324">
        <v>0</v>
      </c>
    </row>
    <row r="1226" spans="1:13" x14ac:dyDescent="0.2">
      <c r="A1226" t="s">
        <v>9954</v>
      </c>
      <c r="B1226" t="str">
        <f t="shared" si="19"/>
        <v>GSOU_Bldg. 404</v>
      </c>
      <c r="C1226" t="s">
        <v>546</v>
      </c>
      <c r="D1226" s="324" t="s">
        <v>30</v>
      </c>
      <c r="E1226" t="s">
        <v>5707</v>
      </c>
      <c r="F1226" t="s">
        <v>5708</v>
      </c>
      <c r="G1226" s="324">
        <v>15658</v>
      </c>
      <c r="H1226" s="542">
        <v>1976</v>
      </c>
      <c r="I1226" s="542">
        <v>2016</v>
      </c>
      <c r="J1226" t="s">
        <v>572</v>
      </c>
      <c r="K1226" t="s">
        <v>572</v>
      </c>
      <c r="L1226" s="324">
        <v>100</v>
      </c>
      <c r="M1226" s="324">
        <v>100</v>
      </c>
    </row>
    <row r="1227" spans="1:13" x14ac:dyDescent="0.2">
      <c r="A1227" t="s">
        <v>9877</v>
      </c>
      <c r="B1227" t="str">
        <f t="shared" si="19"/>
        <v>GSOU_Lakeside Dining Commons</v>
      </c>
      <c r="C1227" t="s">
        <v>546</v>
      </c>
      <c r="D1227" s="324" t="s">
        <v>30</v>
      </c>
      <c r="E1227" t="s">
        <v>5287</v>
      </c>
      <c r="F1227" t="s">
        <v>5574</v>
      </c>
      <c r="G1227" s="324">
        <v>27059</v>
      </c>
      <c r="H1227" s="542">
        <v>1991</v>
      </c>
      <c r="I1227" s="542">
        <v>2013</v>
      </c>
      <c r="J1227" t="s">
        <v>572</v>
      </c>
      <c r="K1227" t="s">
        <v>572</v>
      </c>
      <c r="L1227" s="324">
        <v>0</v>
      </c>
      <c r="M1227" s="324">
        <v>0</v>
      </c>
    </row>
    <row r="1228" spans="1:13" x14ac:dyDescent="0.2">
      <c r="A1228" t="s">
        <v>10047</v>
      </c>
      <c r="B1228" t="str">
        <f t="shared" si="19"/>
        <v>GSOU_Hazardous Waste Bldg</v>
      </c>
      <c r="C1228" t="s">
        <v>546</v>
      </c>
      <c r="D1228" s="324" t="s">
        <v>30</v>
      </c>
      <c r="E1228" t="s">
        <v>5877</v>
      </c>
      <c r="F1228" t="s">
        <v>5878</v>
      </c>
      <c r="G1228" s="324">
        <v>2525</v>
      </c>
      <c r="H1228" s="542">
        <v>2005</v>
      </c>
      <c r="I1228" s="542">
        <v>2018</v>
      </c>
      <c r="J1228" t="s">
        <v>572</v>
      </c>
      <c r="K1228" t="s">
        <v>572</v>
      </c>
      <c r="L1228" s="324">
        <v>70</v>
      </c>
      <c r="M1228" s="324">
        <v>70</v>
      </c>
    </row>
    <row r="1229" spans="1:13" x14ac:dyDescent="0.2">
      <c r="A1229" t="s">
        <v>9972</v>
      </c>
      <c r="B1229" t="str">
        <f t="shared" si="19"/>
        <v>GSOU_Well House 1</v>
      </c>
      <c r="C1229" t="s">
        <v>546</v>
      </c>
      <c r="D1229" s="324" t="s">
        <v>30</v>
      </c>
      <c r="E1229" t="s">
        <v>5740</v>
      </c>
      <c r="F1229" t="s">
        <v>5741</v>
      </c>
      <c r="G1229" s="324">
        <v>240</v>
      </c>
      <c r="H1229" s="542">
        <v>1963</v>
      </c>
      <c r="J1229" t="s">
        <v>572</v>
      </c>
      <c r="K1229" t="s">
        <v>572</v>
      </c>
      <c r="L1229" s="324">
        <v>100</v>
      </c>
      <c r="M1229" s="324">
        <v>100</v>
      </c>
    </row>
    <row r="1230" spans="1:13" x14ac:dyDescent="0.2">
      <c r="A1230" t="s">
        <v>9995</v>
      </c>
      <c r="B1230" t="str">
        <f t="shared" si="19"/>
        <v>GSOU_Auxiliary Distribution Center</v>
      </c>
      <c r="C1230" t="s">
        <v>546</v>
      </c>
      <c r="D1230" s="324" t="s">
        <v>30</v>
      </c>
      <c r="E1230" t="s">
        <v>5782</v>
      </c>
      <c r="F1230" t="s">
        <v>5783</v>
      </c>
      <c r="G1230" s="324">
        <v>34770</v>
      </c>
      <c r="H1230" s="542">
        <v>1991</v>
      </c>
      <c r="I1230" s="542">
        <v>2013</v>
      </c>
      <c r="J1230" t="s">
        <v>572</v>
      </c>
      <c r="K1230" t="s">
        <v>572</v>
      </c>
      <c r="L1230" s="324">
        <v>0</v>
      </c>
      <c r="M1230" s="324">
        <v>0</v>
      </c>
    </row>
    <row r="1231" spans="1:13" x14ac:dyDescent="0.2">
      <c r="A1231" t="s">
        <v>9991</v>
      </c>
      <c r="B1231" t="str">
        <f t="shared" si="19"/>
        <v>GSOU_Gardens Multipurpose Building</v>
      </c>
      <c r="C1231" t="s">
        <v>546</v>
      </c>
      <c r="D1231" s="324" t="s">
        <v>30</v>
      </c>
      <c r="E1231" t="s">
        <v>5775</v>
      </c>
      <c r="F1231" t="s">
        <v>5776</v>
      </c>
      <c r="G1231" s="324">
        <v>800</v>
      </c>
      <c r="H1231" s="542">
        <v>2002</v>
      </c>
      <c r="J1231" t="s">
        <v>572</v>
      </c>
      <c r="K1231" t="s">
        <v>572</v>
      </c>
      <c r="L1231" s="324">
        <v>100</v>
      </c>
      <c r="M1231" s="324">
        <v>100</v>
      </c>
    </row>
    <row r="1232" spans="1:13" x14ac:dyDescent="0.2">
      <c r="A1232" t="s">
        <v>9992</v>
      </c>
      <c r="B1232" t="str">
        <f t="shared" si="19"/>
        <v>GSOU_WildlifeCtrCampground Restroom</v>
      </c>
      <c r="C1232" t="s">
        <v>546</v>
      </c>
      <c r="D1232" s="324" t="s">
        <v>30</v>
      </c>
      <c r="E1232" t="s">
        <v>5777</v>
      </c>
      <c r="F1232" t="s">
        <v>5778</v>
      </c>
      <c r="G1232" s="324">
        <v>707</v>
      </c>
      <c r="H1232" s="542">
        <v>2004</v>
      </c>
      <c r="J1232" t="s">
        <v>572</v>
      </c>
      <c r="K1232" t="s">
        <v>572</v>
      </c>
      <c r="L1232" s="324">
        <v>100</v>
      </c>
      <c r="M1232" s="324">
        <v>100</v>
      </c>
    </row>
    <row r="1233" spans="1:13" x14ac:dyDescent="0.2">
      <c r="A1233" t="s">
        <v>10124</v>
      </c>
      <c r="B1233" t="str">
        <f t="shared" si="19"/>
        <v>GSOU_Counseling Center</v>
      </c>
      <c r="C1233" t="s">
        <v>546</v>
      </c>
      <c r="D1233" s="324" t="s">
        <v>30</v>
      </c>
      <c r="E1233" t="s">
        <v>5185</v>
      </c>
      <c r="F1233" t="s">
        <v>6006</v>
      </c>
      <c r="G1233" s="324">
        <v>8392</v>
      </c>
      <c r="H1233" s="542">
        <v>1996</v>
      </c>
      <c r="J1233" t="s">
        <v>572</v>
      </c>
      <c r="K1233" t="s">
        <v>572</v>
      </c>
      <c r="L1233" s="324">
        <v>100</v>
      </c>
      <c r="M1233" s="324">
        <v>100</v>
      </c>
    </row>
    <row r="1234" spans="1:13" x14ac:dyDescent="0.2">
      <c r="A1234" t="s">
        <v>10073</v>
      </c>
      <c r="B1234" t="str">
        <f t="shared" si="19"/>
        <v>GSOU_Eagle Village Community Center</v>
      </c>
      <c r="C1234" t="s">
        <v>546</v>
      </c>
      <c r="D1234" s="324" t="s">
        <v>30</v>
      </c>
      <c r="E1234" t="s">
        <v>5917</v>
      </c>
      <c r="F1234" t="s">
        <v>5918</v>
      </c>
      <c r="G1234" s="324">
        <v>10345</v>
      </c>
      <c r="H1234" s="542">
        <v>2004</v>
      </c>
      <c r="J1234" t="s">
        <v>603</v>
      </c>
      <c r="K1234" t="s">
        <v>572</v>
      </c>
      <c r="L1234" s="324">
        <v>0</v>
      </c>
      <c r="M1234" s="324">
        <v>0</v>
      </c>
    </row>
    <row r="1235" spans="1:13" x14ac:dyDescent="0.2">
      <c r="A1235" t="s">
        <v>10135</v>
      </c>
      <c r="B1235" t="str">
        <f t="shared" si="19"/>
        <v>GSOU_NOC2</v>
      </c>
      <c r="C1235" t="s">
        <v>546</v>
      </c>
      <c r="D1235" s="324" t="s">
        <v>30</v>
      </c>
      <c r="E1235" t="s">
        <v>6024</v>
      </c>
      <c r="F1235" t="s">
        <v>6025</v>
      </c>
      <c r="G1235" s="324">
        <v>1500</v>
      </c>
      <c r="H1235" s="542">
        <v>2007</v>
      </c>
      <c r="J1235" t="s">
        <v>572</v>
      </c>
      <c r="K1235" t="s">
        <v>572</v>
      </c>
      <c r="L1235" s="324">
        <v>100</v>
      </c>
      <c r="M1235" s="324">
        <v>100</v>
      </c>
    </row>
    <row r="1236" spans="1:13" x14ac:dyDescent="0.2">
      <c r="A1236" t="s">
        <v>10060</v>
      </c>
      <c r="B1236" t="str">
        <f t="shared" si="19"/>
        <v>GSOU_Residential Facilities Bldg.</v>
      </c>
      <c r="C1236" t="s">
        <v>546</v>
      </c>
      <c r="D1236" s="324" t="s">
        <v>30</v>
      </c>
      <c r="E1236" t="s">
        <v>5896</v>
      </c>
      <c r="F1236" t="s">
        <v>5897</v>
      </c>
      <c r="G1236" s="324">
        <v>6401</v>
      </c>
      <c r="H1236" s="542">
        <v>1978</v>
      </c>
      <c r="I1236" s="542">
        <v>2008</v>
      </c>
      <c r="J1236" t="s">
        <v>603</v>
      </c>
      <c r="K1236" t="s">
        <v>572</v>
      </c>
      <c r="L1236" s="324">
        <v>0</v>
      </c>
      <c r="M1236" s="324">
        <v>0</v>
      </c>
    </row>
    <row r="1237" spans="1:13" x14ac:dyDescent="0.2">
      <c r="A1237" t="s">
        <v>9908</v>
      </c>
      <c r="B1237" t="str">
        <f t="shared" si="19"/>
        <v>GSOU_Southern Courtyard - Comm.Ctr.</v>
      </c>
      <c r="C1237" t="s">
        <v>546</v>
      </c>
      <c r="D1237" s="324" t="s">
        <v>30</v>
      </c>
      <c r="E1237" t="s">
        <v>5187</v>
      </c>
      <c r="F1237" t="s">
        <v>5629</v>
      </c>
      <c r="G1237" s="324">
        <v>5094</v>
      </c>
      <c r="H1237" s="542">
        <v>2003</v>
      </c>
      <c r="J1237" t="s">
        <v>603</v>
      </c>
      <c r="K1237" t="s">
        <v>572</v>
      </c>
      <c r="L1237" s="324">
        <v>0</v>
      </c>
      <c r="M1237" s="324">
        <v>0</v>
      </c>
    </row>
    <row r="1238" spans="1:13" x14ac:dyDescent="0.2">
      <c r="A1238" t="s">
        <v>10065</v>
      </c>
      <c r="B1238" t="str">
        <f t="shared" si="19"/>
        <v>GSOU_Southern Pines--Community Ctr.</v>
      </c>
      <c r="C1238" t="s">
        <v>546</v>
      </c>
      <c r="D1238" s="324" t="s">
        <v>30</v>
      </c>
      <c r="E1238" t="s">
        <v>5251</v>
      </c>
      <c r="F1238" t="s">
        <v>5906</v>
      </c>
      <c r="G1238" s="324">
        <v>6492</v>
      </c>
      <c r="H1238" s="542">
        <v>2003</v>
      </c>
      <c r="J1238" t="s">
        <v>603</v>
      </c>
      <c r="K1238" t="s">
        <v>572</v>
      </c>
      <c r="L1238" s="324">
        <v>0</v>
      </c>
      <c r="M1238" s="324">
        <v>0</v>
      </c>
    </row>
    <row r="1239" spans="1:13" x14ac:dyDescent="0.2">
      <c r="A1239" t="s">
        <v>9911</v>
      </c>
      <c r="B1239" t="str">
        <f t="shared" si="19"/>
        <v>GSOU_Stadium Maintenance Facility</v>
      </c>
      <c r="C1239" t="s">
        <v>546</v>
      </c>
      <c r="D1239" s="324" t="s">
        <v>30</v>
      </c>
      <c r="E1239" t="s">
        <v>5633</v>
      </c>
      <c r="F1239" t="s">
        <v>5634</v>
      </c>
      <c r="G1239" s="324">
        <v>1800</v>
      </c>
      <c r="H1239" s="542">
        <v>2006</v>
      </c>
      <c r="J1239" t="s">
        <v>572</v>
      </c>
      <c r="K1239" t="s">
        <v>572</v>
      </c>
      <c r="L1239" s="324">
        <v>0</v>
      </c>
      <c r="M1239" s="324">
        <v>0</v>
      </c>
    </row>
    <row r="1240" spans="1:13" x14ac:dyDescent="0.2">
      <c r="A1240" t="s">
        <v>9961</v>
      </c>
      <c r="B1240" t="str">
        <f t="shared" si="19"/>
        <v>GSOU_Cambridge - Bldg. 1</v>
      </c>
      <c r="C1240" t="s">
        <v>546</v>
      </c>
      <c r="D1240" s="324" t="s">
        <v>30</v>
      </c>
      <c r="E1240" t="s">
        <v>5720</v>
      </c>
      <c r="F1240" t="s">
        <v>5721</v>
      </c>
      <c r="G1240" s="324">
        <v>2857</v>
      </c>
      <c r="H1240" s="542">
        <v>1957</v>
      </c>
      <c r="J1240" t="s">
        <v>572</v>
      </c>
      <c r="K1240" t="s">
        <v>572</v>
      </c>
      <c r="L1240" s="324">
        <v>0</v>
      </c>
      <c r="M1240" s="324">
        <v>0</v>
      </c>
    </row>
    <row r="1241" spans="1:13" x14ac:dyDescent="0.2">
      <c r="A1241" t="s">
        <v>10045</v>
      </c>
      <c r="B1241" t="str">
        <f t="shared" si="19"/>
        <v>GSOU_Cambridge - Bldg. 2</v>
      </c>
      <c r="C1241" t="s">
        <v>546</v>
      </c>
      <c r="D1241" s="324" t="s">
        <v>30</v>
      </c>
      <c r="E1241" t="s">
        <v>5874</v>
      </c>
      <c r="F1241" t="s">
        <v>5875</v>
      </c>
      <c r="G1241" s="324">
        <v>8134</v>
      </c>
      <c r="H1241" s="542">
        <v>1957</v>
      </c>
      <c r="J1241" t="s">
        <v>572</v>
      </c>
      <c r="K1241" t="s">
        <v>572</v>
      </c>
      <c r="L1241" s="324">
        <v>0</v>
      </c>
      <c r="M1241" s="324">
        <v>0</v>
      </c>
    </row>
    <row r="1242" spans="1:13" x14ac:dyDescent="0.2">
      <c r="A1242" t="s">
        <v>10130</v>
      </c>
      <c r="B1242" t="str">
        <f t="shared" si="19"/>
        <v>GSOU_Chester Building</v>
      </c>
      <c r="C1242" t="s">
        <v>546</v>
      </c>
      <c r="D1242" s="324" t="s">
        <v>30</v>
      </c>
      <c r="E1242" t="s">
        <v>5233</v>
      </c>
      <c r="F1242" t="s">
        <v>6015</v>
      </c>
      <c r="G1242" s="324">
        <v>5158</v>
      </c>
      <c r="H1242" s="542">
        <v>1974</v>
      </c>
      <c r="J1242" t="s">
        <v>572</v>
      </c>
      <c r="K1242" t="s">
        <v>572</v>
      </c>
      <c r="L1242" s="324">
        <v>0</v>
      </c>
      <c r="M1242" s="324">
        <v>0</v>
      </c>
    </row>
    <row r="1243" spans="1:13" x14ac:dyDescent="0.2">
      <c r="A1243" t="s">
        <v>9892</v>
      </c>
      <c r="B1243" t="str">
        <f t="shared" si="19"/>
        <v>GSOU_Univ. Housing Carpentry Shop</v>
      </c>
      <c r="C1243" t="s">
        <v>546</v>
      </c>
      <c r="D1243" s="324" t="s">
        <v>30</v>
      </c>
      <c r="E1243" t="s">
        <v>5601</v>
      </c>
      <c r="F1243" t="s">
        <v>5602</v>
      </c>
      <c r="G1243" s="324">
        <v>5210</v>
      </c>
      <c r="H1243" s="542">
        <v>1970</v>
      </c>
      <c r="J1243" t="s">
        <v>572</v>
      </c>
      <c r="K1243" t="s">
        <v>572</v>
      </c>
      <c r="L1243" s="324">
        <v>0</v>
      </c>
      <c r="M1243" s="324">
        <v>0</v>
      </c>
    </row>
    <row r="1244" spans="1:13" x14ac:dyDescent="0.2">
      <c r="A1244" t="s">
        <v>9963</v>
      </c>
      <c r="B1244" t="str">
        <f t="shared" si="19"/>
        <v>GSOU_Landscape/Custodial Services</v>
      </c>
      <c r="C1244" t="s">
        <v>546</v>
      </c>
      <c r="D1244" s="324" t="s">
        <v>30</v>
      </c>
      <c r="E1244" t="s">
        <v>5724</v>
      </c>
      <c r="F1244" t="s">
        <v>5725</v>
      </c>
      <c r="G1244" s="324">
        <v>10400</v>
      </c>
      <c r="H1244" s="542">
        <v>1990</v>
      </c>
      <c r="I1244" s="542">
        <v>2010</v>
      </c>
      <c r="J1244" t="s">
        <v>572</v>
      </c>
      <c r="K1244" t="s">
        <v>572</v>
      </c>
      <c r="L1244" s="324">
        <v>100</v>
      </c>
      <c r="M1244" s="324">
        <v>100</v>
      </c>
    </row>
    <row r="1245" spans="1:13" x14ac:dyDescent="0.2">
      <c r="A1245" t="s">
        <v>9930</v>
      </c>
      <c r="B1245" t="str">
        <f t="shared" si="19"/>
        <v>GSOU_Facilities Services Shops</v>
      </c>
      <c r="C1245" t="s">
        <v>546</v>
      </c>
      <c r="D1245" s="324" t="s">
        <v>30</v>
      </c>
      <c r="E1245" t="s">
        <v>5665</v>
      </c>
      <c r="F1245" t="s">
        <v>5666</v>
      </c>
      <c r="G1245" s="324">
        <v>21500</v>
      </c>
      <c r="H1245" s="542">
        <v>1976</v>
      </c>
      <c r="I1245" s="542">
        <v>2013</v>
      </c>
      <c r="J1245" t="s">
        <v>572</v>
      </c>
      <c r="K1245" t="s">
        <v>572</v>
      </c>
      <c r="L1245" s="324">
        <v>100</v>
      </c>
      <c r="M1245" s="324">
        <v>100</v>
      </c>
    </row>
    <row r="1246" spans="1:13" x14ac:dyDescent="0.2">
      <c r="A1246" t="s">
        <v>9982</v>
      </c>
      <c r="B1246" t="str">
        <f t="shared" si="19"/>
        <v>GSOU_Facilities Svcs Shops Storage</v>
      </c>
      <c r="C1246" t="s">
        <v>546</v>
      </c>
      <c r="D1246" s="324" t="s">
        <v>30</v>
      </c>
      <c r="E1246" t="s">
        <v>5758</v>
      </c>
      <c r="F1246" t="s">
        <v>5759</v>
      </c>
      <c r="G1246" s="324">
        <v>2400</v>
      </c>
      <c r="H1246" s="542">
        <v>2014</v>
      </c>
      <c r="J1246" t="s">
        <v>572</v>
      </c>
      <c r="K1246" t="s">
        <v>572</v>
      </c>
      <c r="L1246" s="324">
        <v>100</v>
      </c>
      <c r="M1246" s="324">
        <v>100</v>
      </c>
    </row>
    <row r="1247" spans="1:13" x14ac:dyDescent="0.2">
      <c r="A1247" t="s">
        <v>9986</v>
      </c>
      <c r="B1247" t="str">
        <f t="shared" si="19"/>
        <v>GSOU_Facilities Services Admin Bldg</v>
      </c>
      <c r="C1247" t="s">
        <v>546</v>
      </c>
      <c r="D1247" s="324" t="s">
        <v>30</v>
      </c>
      <c r="E1247" t="s">
        <v>5342</v>
      </c>
      <c r="F1247" t="s">
        <v>5766</v>
      </c>
      <c r="G1247" s="324">
        <v>23673</v>
      </c>
      <c r="H1247" s="542">
        <v>2010</v>
      </c>
      <c r="J1247" t="s">
        <v>572</v>
      </c>
      <c r="K1247" t="s">
        <v>572</v>
      </c>
      <c r="L1247" s="324">
        <v>100</v>
      </c>
      <c r="M1247" s="324">
        <v>100</v>
      </c>
    </row>
    <row r="1248" spans="1:13" x14ac:dyDescent="0.2">
      <c r="A1248" t="s">
        <v>9870</v>
      </c>
      <c r="B1248" t="str">
        <f t="shared" si="19"/>
        <v>GSOU_Grounds Storage Shelter</v>
      </c>
      <c r="C1248" t="s">
        <v>546</v>
      </c>
      <c r="D1248" s="324" t="s">
        <v>30</v>
      </c>
      <c r="E1248" t="s">
        <v>5561</v>
      </c>
      <c r="F1248" t="s">
        <v>5562</v>
      </c>
      <c r="G1248" s="324">
        <v>1229</v>
      </c>
      <c r="H1248" s="542">
        <v>2011</v>
      </c>
      <c r="J1248" t="s">
        <v>572</v>
      </c>
      <c r="K1248" t="s">
        <v>572</v>
      </c>
      <c r="L1248" s="324">
        <v>100</v>
      </c>
      <c r="M1248" s="324">
        <v>100</v>
      </c>
    </row>
    <row r="1249" spans="1:13" x14ac:dyDescent="0.2">
      <c r="A1249" t="s">
        <v>9903</v>
      </c>
      <c r="B1249" t="str">
        <f t="shared" si="19"/>
        <v>GSOU_Greenhouse</v>
      </c>
      <c r="C1249" t="s">
        <v>546</v>
      </c>
      <c r="D1249" s="324" t="s">
        <v>30</v>
      </c>
      <c r="E1249" t="s">
        <v>5620</v>
      </c>
      <c r="F1249" t="s">
        <v>1466</v>
      </c>
      <c r="G1249" s="324">
        <v>1809</v>
      </c>
      <c r="H1249" s="542">
        <v>2011</v>
      </c>
      <c r="J1249" t="s">
        <v>572</v>
      </c>
      <c r="K1249" t="s">
        <v>572</v>
      </c>
      <c r="L1249" s="324">
        <v>100</v>
      </c>
      <c r="M1249" s="324">
        <v>100</v>
      </c>
    </row>
    <row r="1250" spans="1:13" x14ac:dyDescent="0.2">
      <c r="A1250" t="s">
        <v>10080</v>
      </c>
      <c r="B1250" t="str">
        <f t="shared" si="19"/>
        <v>GSOU_Wash Bay</v>
      </c>
      <c r="C1250" t="s">
        <v>546</v>
      </c>
      <c r="D1250" s="324" t="s">
        <v>30</v>
      </c>
      <c r="E1250" t="s">
        <v>5926</v>
      </c>
      <c r="F1250" t="s">
        <v>5927</v>
      </c>
      <c r="G1250" s="324">
        <v>462</v>
      </c>
      <c r="H1250" s="542">
        <v>2011</v>
      </c>
      <c r="J1250" t="s">
        <v>572</v>
      </c>
      <c r="K1250" t="s">
        <v>572</v>
      </c>
      <c r="L1250" s="324">
        <v>100</v>
      </c>
      <c r="M1250" s="324">
        <v>100</v>
      </c>
    </row>
    <row r="1251" spans="1:13" x14ac:dyDescent="0.2">
      <c r="A1251" t="s">
        <v>9893</v>
      </c>
      <c r="B1251" t="str">
        <f t="shared" si="19"/>
        <v>GSOU_Large Equipment Shelter</v>
      </c>
      <c r="C1251" t="s">
        <v>546</v>
      </c>
      <c r="D1251" s="324" t="s">
        <v>30</v>
      </c>
      <c r="E1251" t="s">
        <v>5603</v>
      </c>
      <c r="F1251" t="s">
        <v>5604</v>
      </c>
      <c r="G1251" s="324">
        <v>2121</v>
      </c>
      <c r="H1251" s="542">
        <v>2011</v>
      </c>
      <c r="J1251" t="s">
        <v>572</v>
      </c>
      <c r="K1251" t="s">
        <v>572</v>
      </c>
      <c r="L1251" s="324">
        <v>100</v>
      </c>
      <c r="M1251" s="324">
        <v>100</v>
      </c>
    </row>
    <row r="1252" spans="1:13" x14ac:dyDescent="0.2">
      <c r="A1252" t="s">
        <v>9957</v>
      </c>
      <c r="B1252" t="str">
        <f t="shared" si="19"/>
        <v>GSOU_Facilities Serv. Cart Storage</v>
      </c>
      <c r="C1252" t="s">
        <v>546</v>
      </c>
      <c r="D1252" s="324" t="s">
        <v>30</v>
      </c>
      <c r="E1252" t="s">
        <v>5712</v>
      </c>
      <c r="F1252" t="s">
        <v>5713</v>
      </c>
      <c r="G1252" s="324">
        <v>240</v>
      </c>
      <c r="H1252" s="542">
        <v>2010</v>
      </c>
      <c r="J1252" t="s">
        <v>572</v>
      </c>
      <c r="K1252" t="s">
        <v>572</v>
      </c>
      <c r="L1252" s="324">
        <v>100</v>
      </c>
      <c r="M1252" s="324">
        <v>100</v>
      </c>
    </row>
    <row r="1253" spans="1:13" x14ac:dyDescent="0.2">
      <c r="A1253" t="s">
        <v>10085</v>
      </c>
      <c r="B1253" t="str">
        <f t="shared" si="19"/>
        <v>GSOU_Water ReUse Pump House</v>
      </c>
      <c r="C1253" t="s">
        <v>546</v>
      </c>
      <c r="D1253" s="324" t="s">
        <v>30</v>
      </c>
      <c r="E1253" t="s">
        <v>5935</v>
      </c>
      <c r="F1253" t="s">
        <v>5936</v>
      </c>
      <c r="G1253" s="324">
        <v>740</v>
      </c>
      <c r="H1253" s="542">
        <v>2011</v>
      </c>
      <c r="J1253" t="s">
        <v>572</v>
      </c>
      <c r="K1253" t="s">
        <v>572</v>
      </c>
      <c r="L1253" s="324">
        <v>100</v>
      </c>
      <c r="M1253" s="324">
        <v>100</v>
      </c>
    </row>
    <row r="1254" spans="1:13" x14ac:dyDescent="0.2">
      <c r="A1254" t="s">
        <v>10110</v>
      </c>
      <c r="B1254" t="str">
        <f t="shared" si="19"/>
        <v>GSOU_NOC3</v>
      </c>
      <c r="C1254" t="s">
        <v>546</v>
      </c>
      <c r="D1254" s="324" t="s">
        <v>30</v>
      </c>
      <c r="E1254" t="s">
        <v>5271</v>
      </c>
      <c r="F1254" t="s">
        <v>5980</v>
      </c>
      <c r="G1254" s="324">
        <v>3371</v>
      </c>
      <c r="H1254" s="542">
        <v>2018</v>
      </c>
      <c r="J1254" t="s">
        <v>572</v>
      </c>
      <c r="K1254" t="s">
        <v>1054</v>
      </c>
      <c r="L1254" s="324">
        <v>100</v>
      </c>
      <c r="M1254" s="324">
        <v>100</v>
      </c>
    </row>
    <row r="1255" spans="1:13" x14ac:dyDescent="0.2">
      <c r="A1255" t="s">
        <v>10000</v>
      </c>
      <c r="B1255" t="str">
        <f t="shared" si="19"/>
        <v>GSOU_Univ. Housing Truck Parking</v>
      </c>
      <c r="C1255" t="s">
        <v>546</v>
      </c>
      <c r="D1255" s="324" t="s">
        <v>30</v>
      </c>
      <c r="E1255" t="s">
        <v>5791</v>
      </c>
      <c r="F1255" t="s">
        <v>5792</v>
      </c>
      <c r="G1255" s="324">
        <v>810</v>
      </c>
      <c r="H1255" s="542">
        <v>2012</v>
      </c>
      <c r="J1255" t="s">
        <v>572</v>
      </c>
      <c r="K1255" t="s">
        <v>572</v>
      </c>
      <c r="L1255" s="324">
        <v>0</v>
      </c>
      <c r="M1255" s="324">
        <v>0</v>
      </c>
    </row>
    <row r="1256" spans="1:13" x14ac:dyDescent="0.2">
      <c r="A1256" t="s">
        <v>9922</v>
      </c>
      <c r="B1256" t="str">
        <f t="shared" si="19"/>
        <v>GSOU_Univ. Housing Storage-Bldg. 2</v>
      </c>
      <c r="C1256" t="s">
        <v>546</v>
      </c>
      <c r="D1256" s="324" t="s">
        <v>30</v>
      </c>
      <c r="E1256" t="s">
        <v>5652</v>
      </c>
      <c r="F1256" t="s">
        <v>5653</v>
      </c>
      <c r="G1256" s="324">
        <v>900</v>
      </c>
      <c r="H1256" s="542">
        <v>2012</v>
      </c>
      <c r="J1256" t="s">
        <v>572</v>
      </c>
      <c r="K1256" t="s">
        <v>572</v>
      </c>
      <c r="L1256" s="324">
        <v>0</v>
      </c>
      <c r="M1256" s="324">
        <v>0</v>
      </c>
    </row>
    <row r="1257" spans="1:13" x14ac:dyDescent="0.2">
      <c r="A1257" t="s">
        <v>10056</v>
      </c>
      <c r="B1257" t="str">
        <f t="shared" si="19"/>
        <v>GSOU_Well House 2</v>
      </c>
      <c r="C1257" t="s">
        <v>546</v>
      </c>
      <c r="D1257" s="324" t="s">
        <v>30</v>
      </c>
      <c r="E1257" t="s">
        <v>5891</v>
      </c>
      <c r="F1257" t="s">
        <v>5892</v>
      </c>
      <c r="G1257" s="324">
        <v>600</v>
      </c>
      <c r="H1257" s="542">
        <v>2013</v>
      </c>
      <c r="J1257" t="s">
        <v>572</v>
      </c>
      <c r="K1257" t="s">
        <v>572</v>
      </c>
      <c r="L1257" s="324">
        <v>100</v>
      </c>
      <c r="M1257" s="324">
        <v>100</v>
      </c>
    </row>
    <row r="1258" spans="1:13" x14ac:dyDescent="0.2">
      <c r="A1258" t="s">
        <v>10109</v>
      </c>
      <c r="B1258" t="str">
        <f t="shared" si="19"/>
        <v>GSOU_Health Center</v>
      </c>
      <c r="C1258" t="s">
        <v>546</v>
      </c>
      <c r="D1258" s="324" t="s">
        <v>30</v>
      </c>
      <c r="E1258" t="s">
        <v>5978</v>
      </c>
      <c r="F1258" t="s">
        <v>5979</v>
      </c>
      <c r="G1258" s="324">
        <v>37450</v>
      </c>
      <c r="H1258" s="542">
        <v>2015</v>
      </c>
      <c r="J1258" t="s">
        <v>572</v>
      </c>
      <c r="K1258" t="s">
        <v>572</v>
      </c>
      <c r="L1258" s="324">
        <v>0</v>
      </c>
      <c r="M1258" s="324">
        <v>0</v>
      </c>
    </row>
    <row r="1259" spans="1:13" x14ac:dyDescent="0.2">
      <c r="A1259" t="s">
        <v>10075</v>
      </c>
      <c r="B1259" t="str">
        <f t="shared" si="19"/>
        <v>GSOU_Dining Commons</v>
      </c>
      <c r="C1259" t="s">
        <v>546</v>
      </c>
      <c r="D1259" s="324" t="s">
        <v>30</v>
      </c>
      <c r="E1259" t="s">
        <v>5319</v>
      </c>
      <c r="F1259" t="s">
        <v>5920</v>
      </c>
      <c r="G1259" s="324">
        <v>73616</v>
      </c>
      <c r="H1259" s="542">
        <v>2012</v>
      </c>
      <c r="J1259" t="s">
        <v>572</v>
      </c>
      <c r="K1259" t="s">
        <v>572</v>
      </c>
      <c r="L1259" s="324">
        <v>0</v>
      </c>
      <c r="M1259" s="324">
        <v>0</v>
      </c>
    </row>
    <row r="1260" spans="1:13" x14ac:dyDescent="0.2">
      <c r="A1260" t="s">
        <v>10019</v>
      </c>
      <c r="B1260" t="str">
        <f t="shared" si="19"/>
        <v>GSOU_Central Warehouse-South Campus</v>
      </c>
      <c r="C1260" t="s">
        <v>546</v>
      </c>
      <c r="D1260" s="324" t="s">
        <v>30</v>
      </c>
      <c r="E1260" t="s">
        <v>5826</v>
      </c>
      <c r="F1260" t="s">
        <v>5827</v>
      </c>
      <c r="G1260" s="324">
        <v>57333</v>
      </c>
      <c r="H1260" s="542">
        <v>2015</v>
      </c>
      <c r="J1260" t="s">
        <v>572</v>
      </c>
      <c r="K1260" t="s">
        <v>572</v>
      </c>
      <c r="L1260" s="324">
        <v>100</v>
      </c>
      <c r="M1260" s="324">
        <v>100</v>
      </c>
    </row>
    <row r="1261" spans="1:13" x14ac:dyDescent="0.2">
      <c r="A1261" t="s">
        <v>9878</v>
      </c>
      <c r="B1261" t="str">
        <f t="shared" si="19"/>
        <v>GSOU_Hanner Complex</v>
      </c>
      <c r="C1261" t="s">
        <v>546</v>
      </c>
      <c r="D1261" s="324" t="s">
        <v>30</v>
      </c>
      <c r="E1261" t="s">
        <v>5575</v>
      </c>
      <c r="F1261" t="s">
        <v>5576</v>
      </c>
      <c r="G1261" s="324">
        <v>158860</v>
      </c>
      <c r="H1261" s="542">
        <v>1955</v>
      </c>
      <c r="J1261" t="s">
        <v>572</v>
      </c>
      <c r="K1261" t="s">
        <v>572</v>
      </c>
      <c r="L1261" s="324">
        <v>100</v>
      </c>
      <c r="M1261" s="324">
        <v>100</v>
      </c>
    </row>
    <row r="1262" spans="1:13" x14ac:dyDescent="0.2">
      <c r="A1262" t="s">
        <v>9919</v>
      </c>
      <c r="B1262" t="str">
        <f t="shared" si="19"/>
        <v>GSOU_Iron Works</v>
      </c>
      <c r="C1262" t="s">
        <v>546</v>
      </c>
      <c r="D1262" s="324" t="s">
        <v>30</v>
      </c>
      <c r="E1262" t="s">
        <v>5647</v>
      </c>
      <c r="F1262" t="s">
        <v>5648</v>
      </c>
      <c r="G1262" s="324">
        <v>6118</v>
      </c>
      <c r="H1262" s="542">
        <v>1988</v>
      </c>
      <c r="I1262" s="542">
        <v>2005</v>
      </c>
      <c r="J1262" t="s">
        <v>603</v>
      </c>
      <c r="K1262" t="s">
        <v>572</v>
      </c>
      <c r="L1262" s="324">
        <v>0</v>
      </c>
      <c r="M1262" s="324">
        <v>0</v>
      </c>
    </row>
    <row r="1263" spans="1:13" x14ac:dyDescent="0.2">
      <c r="A1263" t="s">
        <v>10079</v>
      </c>
      <c r="B1263" t="str">
        <f t="shared" si="19"/>
        <v>GSOU_Wiggins Baseball Facility</v>
      </c>
      <c r="C1263" t="s">
        <v>546</v>
      </c>
      <c r="D1263" s="324" t="s">
        <v>30</v>
      </c>
      <c r="E1263" t="s">
        <v>5333</v>
      </c>
      <c r="F1263" t="s">
        <v>5925</v>
      </c>
      <c r="G1263" s="324">
        <v>6030</v>
      </c>
      <c r="H1263" s="542">
        <v>1996</v>
      </c>
      <c r="J1263" t="s">
        <v>572</v>
      </c>
      <c r="K1263" t="s">
        <v>572</v>
      </c>
      <c r="L1263" s="324">
        <v>100</v>
      </c>
      <c r="M1263" s="324">
        <v>100</v>
      </c>
    </row>
    <row r="1264" spans="1:13" x14ac:dyDescent="0.2">
      <c r="A1264" t="s">
        <v>9906</v>
      </c>
      <c r="B1264" t="str">
        <f t="shared" si="19"/>
        <v>GSOU_RAC-Recreation Activity Center</v>
      </c>
      <c r="C1264" t="s">
        <v>546</v>
      </c>
      <c r="D1264" s="324" t="s">
        <v>30</v>
      </c>
      <c r="E1264" t="s">
        <v>5625</v>
      </c>
      <c r="F1264" t="s">
        <v>5626</v>
      </c>
      <c r="G1264" s="324">
        <v>220668</v>
      </c>
      <c r="H1264" s="542">
        <v>1998</v>
      </c>
      <c r="J1264" t="s">
        <v>603</v>
      </c>
      <c r="K1264" t="s">
        <v>572</v>
      </c>
      <c r="L1264" s="324">
        <v>100</v>
      </c>
      <c r="M1264" s="324">
        <v>100</v>
      </c>
    </row>
    <row r="1265" spans="1:13" x14ac:dyDescent="0.2">
      <c r="A1265" t="s">
        <v>10071</v>
      </c>
      <c r="B1265" t="str">
        <f t="shared" si="19"/>
        <v>GSOU_RAC Field Support Building</v>
      </c>
      <c r="C1265" t="s">
        <v>546</v>
      </c>
      <c r="D1265" s="324" t="s">
        <v>30</v>
      </c>
      <c r="E1265" t="s">
        <v>5914</v>
      </c>
      <c r="F1265" t="s">
        <v>5915</v>
      </c>
      <c r="G1265" s="324">
        <v>2304</v>
      </c>
      <c r="H1265" s="542">
        <v>1996</v>
      </c>
      <c r="J1265" t="s">
        <v>603</v>
      </c>
      <c r="K1265" t="s">
        <v>572</v>
      </c>
      <c r="L1265" s="324">
        <v>100</v>
      </c>
      <c r="M1265" s="324">
        <v>100</v>
      </c>
    </row>
    <row r="1266" spans="1:13" x14ac:dyDescent="0.2">
      <c r="A1266" t="s">
        <v>10113</v>
      </c>
      <c r="B1266" t="str">
        <f t="shared" si="19"/>
        <v>GSOU_MC Anderson Storage Facility</v>
      </c>
      <c r="C1266" t="s">
        <v>546</v>
      </c>
      <c r="D1266" s="324" t="s">
        <v>30</v>
      </c>
      <c r="E1266" t="s">
        <v>5984</v>
      </c>
      <c r="F1266" t="s">
        <v>5985</v>
      </c>
      <c r="G1266" s="324">
        <v>4038</v>
      </c>
      <c r="H1266" s="542">
        <v>2000</v>
      </c>
      <c r="J1266" t="s">
        <v>572</v>
      </c>
      <c r="K1266" t="s">
        <v>572</v>
      </c>
      <c r="L1266" s="324">
        <v>100</v>
      </c>
      <c r="M1266" s="324">
        <v>100</v>
      </c>
    </row>
    <row r="1267" spans="1:13" x14ac:dyDescent="0.2">
      <c r="A1267" t="s">
        <v>10022</v>
      </c>
      <c r="B1267" t="str">
        <f t="shared" si="19"/>
        <v>GSOU_MC Anderson Pump House</v>
      </c>
      <c r="C1267" t="s">
        <v>546</v>
      </c>
      <c r="D1267" s="324" t="s">
        <v>30</v>
      </c>
      <c r="E1267" t="s">
        <v>5832</v>
      </c>
      <c r="F1267" t="s">
        <v>5833</v>
      </c>
      <c r="G1267" s="324">
        <v>221</v>
      </c>
      <c r="H1267" s="542">
        <v>1997</v>
      </c>
      <c r="J1267" t="s">
        <v>572</v>
      </c>
      <c r="K1267" t="s">
        <v>572</v>
      </c>
      <c r="L1267" s="324">
        <v>100</v>
      </c>
      <c r="M1267" s="324">
        <v>100</v>
      </c>
    </row>
    <row r="1268" spans="1:13" x14ac:dyDescent="0.2">
      <c r="A1268" t="s">
        <v>10029</v>
      </c>
      <c r="B1268" t="str">
        <f t="shared" si="19"/>
        <v>GSOU_MC Anderson Pavilion</v>
      </c>
      <c r="C1268" t="s">
        <v>546</v>
      </c>
      <c r="D1268" s="324" t="s">
        <v>30</v>
      </c>
      <c r="E1268" t="s">
        <v>5845</v>
      </c>
      <c r="F1268" t="s">
        <v>5846</v>
      </c>
      <c r="G1268" s="324">
        <v>7888</v>
      </c>
      <c r="H1268" s="542">
        <v>2002</v>
      </c>
      <c r="J1268" t="s">
        <v>572</v>
      </c>
      <c r="K1268" t="s">
        <v>572</v>
      </c>
      <c r="L1268" s="324">
        <v>100</v>
      </c>
      <c r="M1268" s="324">
        <v>100</v>
      </c>
    </row>
    <row r="1269" spans="1:13" x14ac:dyDescent="0.2">
      <c r="A1269" t="s">
        <v>9939</v>
      </c>
      <c r="B1269" t="str">
        <f t="shared" si="19"/>
        <v>GSOU_MC Anderson Stage</v>
      </c>
      <c r="C1269" t="s">
        <v>546</v>
      </c>
      <c r="D1269" s="324" t="s">
        <v>30</v>
      </c>
      <c r="E1269" t="s">
        <v>5681</v>
      </c>
      <c r="F1269" t="s">
        <v>5682</v>
      </c>
      <c r="G1269" s="324">
        <v>1375</v>
      </c>
      <c r="H1269" s="542">
        <v>1998</v>
      </c>
      <c r="J1269" t="s">
        <v>572</v>
      </c>
      <c r="K1269" t="s">
        <v>572</v>
      </c>
      <c r="L1269" s="324">
        <v>100</v>
      </c>
      <c r="M1269" s="324">
        <v>100</v>
      </c>
    </row>
    <row r="1270" spans="1:13" x14ac:dyDescent="0.2">
      <c r="A1270" t="s">
        <v>10034</v>
      </c>
      <c r="B1270" t="str">
        <f t="shared" si="19"/>
        <v>GSOU_J.I. Clements Center</v>
      </c>
      <c r="C1270" t="s">
        <v>546</v>
      </c>
      <c r="D1270" s="324" t="s">
        <v>30</v>
      </c>
      <c r="E1270" t="s">
        <v>5854</v>
      </c>
      <c r="F1270" t="s">
        <v>5855</v>
      </c>
      <c r="G1270" s="324">
        <v>10098</v>
      </c>
      <c r="H1270" s="542">
        <v>2004</v>
      </c>
      <c r="J1270" t="s">
        <v>603</v>
      </c>
      <c r="K1270" t="s">
        <v>572</v>
      </c>
      <c r="L1270" s="324">
        <v>0</v>
      </c>
      <c r="M1270" s="324">
        <v>0</v>
      </c>
    </row>
    <row r="1271" spans="1:13" x14ac:dyDescent="0.2">
      <c r="A1271" t="s">
        <v>10030</v>
      </c>
      <c r="B1271" t="str">
        <f t="shared" si="19"/>
        <v>GSOU_Home Team Dugout</v>
      </c>
      <c r="C1271" t="s">
        <v>546</v>
      </c>
      <c r="D1271" s="324" t="s">
        <v>30</v>
      </c>
      <c r="E1271" t="s">
        <v>5847</v>
      </c>
      <c r="F1271" t="s">
        <v>5848</v>
      </c>
      <c r="G1271" s="324">
        <v>1502</v>
      </c>
      <c r="H1271" s="542">
        <v>2004</v>
      </c>
      <c r="J1271" t="s">
        <v>603</v>
      </c>
      <c r="K1271" t="s">
        <v>572</v>
      </c>
      <c r="L1271" s="324">
        <v>0</v>
      </c>
      <c r="M1271" s="324">
        <v>0</v>
      </c>
    </row>
    <row r="1272" spans="1:13" x14ac:dyDescent="0.2">
      <c r="A1272" t="s">
        <v>9993</v>
      </c>
      <c r="B1272" t="str">
        <f t="shared" si="19"/>
        <v>GSOU_Visiting Team Dugout</v>
      </c>
      <c r="C1272" t="s">
        <v>546</v>
      </c>
      <c r="D1272" s="324" t="s">
        <v>30</v>
      </c>
      <c r="E1272" t="s">
        <v>5779</v>
      </c>
      <c r="F1272" t="s">
        <v>5780</v>
      </c>
      <c r="G1272" s="324">
        <v>1062</v>
      </c>
      <c r="H1272" s="542">
        <v>2004</v>
      </c>
      <c r="J1272" t="s">
        <v>579</v>
      </c>
      <c r="K1272" t="s">
        <v>572</v>
      </c>
      <c r="L1272" s="324">
        <v>0</v>
      </c>
      <c r="M1272" s="324">
        <v>0</v>
      </c>
    </row>
    <row r="1273" spans="1:13" x14ac:dyDescent="0.2">
      <c r="A1273" t="s">
        <v>9956</v>
      </c>
      <c r="B1273" t="str">
        <f t="shared" si="19"/>
        <v>GSOU_J.I. Clements Maintenance Bldg</v>
      </c>
      <c r="C1273" t="s">
        <v>546</v>
      </c>
      <c r="D1273" s="324" t="s">
        <v>30</v>
      </c>
      <c r="E1273" t="s">
        <v>5200</v>
      </c>
      <c r="F1273" t="s">
        <v>5711</v>
      </c>
      <c r="G1273" s="324">
        <v>700</v>
      </c>
      <c r="H1273" s="542">
        <v>2004</v>
      </c>
      <c r="J1273" t="s">
        <v>579</v>
      </c>
      <c r="K1273" t="s">
        <v>572</v>
      </c>
      <c r="L1273" s="324">
        <v>0</v>
      </c>
      <c r="M1273" s="324">
        <v>0</v>
      </c>
    </row>
    <row r="1274" spans="1:13" x14ac:dyDescent="0.2">
      <c r="A1274" t="s">
        <v>10066</v>
      </c>
      <c r="B1274" t="str">
        <f t="shared" si="19"/>
        <v>GSOU_Soccer/Track Training Facility</v>
      </c>
      <c r="C1274" t="s">
        <v>546</v>
      </c>
      <c r="D1274" s="324" t="s">
        <v>30</v>
      </c>
      <c r="E1274" t="s">
        <v>5331</v>
      </c>
      <c r="F1274" t="s">
        <v>5907</v>
      </c>
      <c r="G1274" s="324">
        <v>3339</v>
      </c>
      <c r="H1274" s="542">
        <v>2005</v>
      </c>
      <c r="J1274" t="s">
        <v>603</v>
      </c>
      <c r="K1274" t="s">
        <v>572</v>
      </c>
      <c r="L1274" s="324">
        <v>0</v>
      </c>
      <c r="M1274" s="324">
        <v>0</v>
      </c>
    </row>
    <row r="1275" spans="1:13" x14ac:dyDescent="0.2">
      <c r="A1275" t="s">
        <v>9891</v>
      </c>
      <c r="B1275" t="str">
        <f t="shared" si="19"/>
        <v>GSOU_Soccer/Track Field Support</v>
      </c>
      <c r="C1275" t="s">
        <v>546</v>
      </c>
      <c r="D1275" s="324" t="s">
        <v>30</v>
      </c>
      <c r="E1275" t="s">
        <v>5599</v>
      </c>
      <c r="F1275" t="s">
        <v>5600</v>
      </c>
      <c r="G1275" s="324">
        <v>1092</v>
      </c>
      <c r="H1275" s="542">
        <v>2005</v>
      </c>
      <c r="J1275" t="s">
        <v>603</v>
      </c>
      <c r="K1275" t="s">
        <v>572</v>
      </c>
      <c r="L1275" s="324">
        <v>0</v>
      </c>
      <c r="M1275" s="324">
        <v>0</v>
      </c>
    </row>
    <row r="1276" spans="1:13" x14ac:dyDescent="0.2">
      <c r="A1276" t="s">
        <v>10026</v>
      </c>
      <c r="B1276" t="str">
        <f t="shared" si="19"/>
        <v>GSOU_Gene Bishop Field House</v>
      </c>
      <c r="C1276" t="s">
        <v>546</v>
      </c>
      <c r="D1276" s="324" t="s">
        <v>30</v>
      </c>
      <c r="E1276" t="s">
        <v>5839</v>
      </c>
      <c r="F1276" t="s">
        <v>5840</v>
      </c>
      <c r="G1276" s="324">
        <v>14866</v>
      </c>
      <c r="H1276" s="542">
        <v>2006</v>
      </c>
      <c r="J1276" t="s">
        <v>572</v>
      </c>
      <c r="K1276" t="s">
        <v>572</v>
      </c>
      <c r="L1276" s="324">
        <v>0</v>
      </c>
      <c r="M1276" s="324">
        <v>0</v>
      </c>
    </row>
    <row r="1277" spans="1:13" x14ac:dyDescent="0.2">
      <c r="A1277" t="s">
        <v>10061</v>
      </c>
      <c r="B1277" t="str">
        <f t="shared" si="19"/>
        <v>GSOU_Will Call Booth</v>
      </c>
      <c r="C1277" t="s">
        <v>546</v>
      </c>
      <c r="D1277" s="324" t="s">
        <v>30</v>
      </c>
      <c r="E1277" t="s">
        <v>5898</v>
      </c>
      <c r="F1277" t="s">
        <v>5899</v>
      </c>
      <c r="G1277" s="324">
        <v>593</v>
      </c>
      <c r="H1277" s="542">
        <v>2006</v>
      </c>
      <c r="J1277" t="s">
        <v>572</v>
      </c>
      <c r="K1277" t="s">
        <v>572</v>
      </c>
      <c r="L1277" s="324">
        <v>0</v>
      </c>
      <c r="M1277" s="324">
        <v>0</v>
      </c>
    </row>
    <row r="1278" spans="1:13" x14ac:dyDescent="0.2">
      <c r="A1278" t="s">
        <v>9998</v>
      </c>
      <c r="B1278" t="str">
        <f t="shared" si="19"/>
        <v>GSOU_Paulson Stad. VIP Suites</v>
      </c>
      <c r="C1278" t="s">
        <v>546</v>
      </c>
      <c r="D1278" s="324" t="s">
        <v>30</v>
      </c>
      <c r="E1278" t="s">
        <v>5304</v>
      </c>
      <c r="F1278" t="s">
        <v>5788</v>
      </c>
      <c r="G1278" s="324">
        <v>15297</v>
      </c>
      <c r="H1278" s="542">
        <v>1984</v>
      </c>
      <c r="J1278" t="s">
        <v>572</v>
      </c>
      <c r="K1278" t="s">
        <v>572</v>
      </c>
      <c r="L1278" s="324">
        <v>0</v>
      </c>
      <c r="M1278" s="324">
        <v>0</v>
      </c>
    </row>
    <row r="1279" spans="1:13" x14ac:dyDescent="0.2">
      <c r="A1279" t="s">
        <v>10062</v>
      </c>
      <c r="B1279" t="str">
        <f t="shared" si="19"/>
        <v>GSOU_Paulson Stad. Concession SW</v>
      </c>
      <c r="C1279" t="s">
        <v>546</v>
      </c>
      <c r="D1279" s="324" t="s">
        <v>30</v>
      </c>
      <c r="E1279" t="s">
        <v>5900</v>
      </c>
      <c r="F1279" t="s">
        <v>5901</v>
      </c>
      <c r="G1279" s="324">
        <v>2834</v>
      </c>
      <c r="H1279" s="542">
        <v>1984</v>
      </c>
      <c r="I1279" s="542">
        <v>2006</v>
      </c>
      <c r="J1279" t="s">
        <v>572</v>
      </c>
      <c r="K1279" t="s">
        <v>572</v>
      </c>
      <c r="L1279" s="324">
        <v>0</v>
      </c>
      <c r="M1279" s="324">
        <v>0</v>
      </c>
    </row>
    <row r="1280" spans="1:13" x14ac:dyDescent="0.2">
      <c r="A1280" t="s">
        <v>10090</v>
      </c>
      <c r="B1280" t="str">
        <f t="shared" si="19"/>
        <v>GSOU_Paulson Stad. Concession SE</v>
      </c>
      <c r="C1280" t="s">
        <v>546</v>
      </c>
      <c r="D1280" s="324" t="s">
        <v>30</v>
      </c>
      <c r="E1280" t="s">
        <v>5945</v>
      </c>
      <c r="F1280" t="s">
        <v>5946</v>
      </c>
      <c r="G1280" s="324">
        <v>2834</v>
      </c>
      <c r="H1280" s="542">
        <v>1984</v>
      </c>
      <c r="I1280" s="542">
        <v>2006</v>
      </c>
      <c r="J1280" t="s">
        <v>572</v>
      </c>
      <c r="K1280" t="s">
        <v>572</v>
      </c>
      <c r="L1280" s="324">
        <v>0</v>
      </c>
      <c r="M1280" s="324">
        <v>0</v>
      </c>
    </row>
    <row r="1281" spans="1:13" x14ac:dyDescent="0.2">
      <c r="A1281" t="s">
        <v>9953</v>
      </c>
      <c r="B1281" t="str">
        <f t="shared" si="19"/>
        <v>GSOU_Paulson Stad. Concession NE</v>
      </c>
      <c r="C1281" t="s">
        <v>546</v>
      </c>
      <c r="D1281" s="324" t="s">
        <v>30</v>
      </c>
      <c r="E1281" t="s">
        <v>5705</v>
      </c>
      <c r="F1281" t="s">
        <v>5706</v>
      </c>
      <c r="G1281" s="324">
        <v>2834</v>
      </c>
      <c r="H1281" s="542">
        <v>1984</v>
      </c>
      <c r="I1281" s="542">
        <v>2007</v>
      </c>
      <c r="J1281" t="s">
        <v>572</v>
      </c>
      <c r="K1281" t="s">
        <v>572</v>
      </c>
      <c r="L1281" s="324">
        <v>0</v>
      </c>
      <c r="M1281" s="324">
        <v>0</v>
      </c>
    </row>
    <row r="1282" spans="1:13" x14ac:dyDescent="0.2">
      <c r="A1282" t="s">
        <v>10116</v>
      </c>
      <c r="B1282" t="str">
        <f t="shared" ref="B1282:B1345" si="20">CONCATENATE(D1282,"_",F1282)</f>
        <v>GSOU_Paulson Stad. Concession NW</v>
      </c>
      <c r="C1282" t="s">
        <v>546</v>
      </c>
      <c r="D1282" s="324" t="s">
        <v>30</v>
      </c>
      <c r="E1282" t="s">
        <v>5990</v>
      </c>
      <c r="F1282" t="s">
        <v>5991</v>
      </c>
      <c r="G1282" s="324">
        <v>2834</v>
      </c>
      <c r="H1282" s="542">
        <v>1984</v>
      </c>
      <c r="I1282" s="542">
        <v>2007</v>
      </c>
      <c r="J1282" t="s">
        <v>572</v>
      </c>
      <c r="K1282" t="s">
        <v>572</v>
      </c>
      <c r="L1282" s="324">
        <v>0</v>
      </c>
      <c r="M1282" s="324">
        <v>0</v>
      </c>
    </row>
    <row r="1283" spans="1:13" x14ac:dyDescent="0.2">
      <c r="A1283" t="s">
        <v>10017</v>
      </c>
      <c r="B1283" t="str">
        <f t="shared" si="20"/>
        <v>GSOU_Herring Pavilion</v>
      </c>
      <c r="C1283" t="s">
        <v>546</v>
      </c>
      <c r="D1283" s="324" t="s">
        <v>30</v>
      </c>
      <c r="E1283" t="s">
        <v>5202</v>
      </c>
      <c r="F1283" t="s">
        <v>5823</v>
      </c>
      <c r="G1283" s="324">
        <v>3700</v>
      </c>
      <c r="H1283" s="542">
        <v>2007</v>
      </c>
      <c r="J1283" t="s">
        <v>572</v>
      </c>
      <c r="K1283" t="s">
        <v>572</v>
      </c>
      <c r="L1283" s="324">
        <v>0</v>
      </c>
      <c r="M1283" s="324">
        <v>0</v>
      </c>
    </row>
    <row r="1284" spans="1:13" x14ac:dyDescent="0.2">
      <c r="A1284" t="s">
        <v>9962</v>
      </c>
      <c r="B1284" t="str">
        <f t="shared" si="20"/>
        <v>GSOU_Softball Facility Building</v>
      </c>
      <c r="C1284" t="s">
        <v>546</v>
      </c>
      <c r="D1284" s="324" t="s">
        <v>30</v>
      </c>
      <c r="E1284" t="s">
        <v>5722</v>
      </c>
      <c r="F1284" t="s">
        <v>5723</v>
      </c>
      <c r="G1284" s="324">
        <v>2894</v>
      </c>
      <c r="H1284" s="542">
        <v>2008</v>
      </c>
      <c r="J1284" t="s">
        <v>572</v>
      </c>
      <c r="K1284" t="s">
        <v>572</v>
      </c>
      <c r="L1284" s="324">
        <v>0</v>
      </c>
      <c r="M1284" s="324">
        <v>0</v>
      </c>
    </row>
    <row r="1285" spans="1:13" x14ac:dyDescent="0.2">
      <c r="A1285" t="s">
        <v>9970</v>
      </c>
      <c r="B1285" t="str">
        <f t="shared" si="20"/>
        <v>GSOU_Ted S Smith Family FOC</v>
      </c>
      <c r="C1285" t="s">
        <v>546</v>
      </c>
      <c r="D1285" s="324" t="s">
        <v>30</v>
      </c>
      <c r="E1285" t="s">
        <v>5736</v>
      </c>
      <c r="F1285" t="s">
        <v>5737</v>
      </c>
      <c r="G1285" s="324">
        <v>46947</v>
      </c>
      <c r="H1285" s="542">
        <v>2013</v>
      </c>
      <c r="J1285" t="s">
        <v>584</v>
      </c>
      <c r="K1285" t="s">
        <v>572</v>
      </c>
      <c r="L1285" s="324">
        <v>0</v>
      </c>
      <c r="M1285" s="324">
        <v>0</v>
      </c>
    </row>
    <row r="1286" spans="1:13" x14ac:dyDescent="0.2">
      <c r="A1286" t="s">
        <v>9871</v>
      </c>
      <c r="B1286" t="str">
        <f t="shared" si="20"/>
        <v>GSOU_Univ Park Rec Complex-Clubhous</v>
      </c>
      <c r="C1286" t="s">
        <v>546</v>
      </c>
      <c r="D1286" s="324" t="s">
        <v>30</v>
      </c>
      <c r="E1286" t="s">
        <v>5563</v>
      </c>
      <c r="F1286" t="s">
        <v>5564</v>
      </c>
      <c r="G1286" s="324">
        <v>8118</v>
      </c>
      <c r="H1286" s="542">
        <v>1997</v>
      </c>
      <c r="I1286" s="542">
        <v>2013</v>
      </c>
      <c r="J1286" t="s">
        <v>572</v>
      </c>
      <c r="K1286" t="s">
        <v>572</v>
      </c>
      <c r="L1286" s="324">
        <v>100</v>
      </c>
      <c r="M1286" s="324">
        <v>100</v>
      </c>
    </row>
    <row r="1287" spans="1:13" x14ac:dyDescent="0.2">
      <c r="A1287" t="s">
        <v>9912</v>
      </c>
      <c r="B1287" t="str">
        <f t="shared" si="20"/>
        <v>GSOU_Univ Park Rec Cmplx-Maint/Cart</v>
      </c>
      <c r="C1287" t="s">
        <v>546</v>
      </c>
      <c r="D1287" s="324" t="s">
        <v>30</v>
      </c>
      <c r="E1287" t="s">
        <v>5635</v>
      </c>
      <c r="F1287" t="s">
        <v>5636</v>
      </c>
      <c r="G1287" s="324">
        <v>11252</v>
      </c>
      <c r="H1287" s="542">
        <v>1985</v>
      </c>
      <c r="I1287" s="542">
        <v>2013</v>
      </c>
      <c r="J1287" t="s">
        <v>572</v>
      </c>
      <c r="K1287" t="s">
        <v>572</v>
      </c>
      <c r="L1287" s="324">
        <v>100</v>
      </c>
      <c r="M1287" s="324">
        <v>100</v>
      </c>
    </row>
    <row r="1288" spans="1:13" x14ac:dyDescent="0.2">
      <c r="A1288" t="s">
        <v>9927</v>
      </c>
      <c r="B1288" t="str">
        <f t="shared" si="20"/>
        <v>GSOU_J. I. Clements Batting Cage</v>
      </c>
      <c r="C1288" t="s">
        <v>546</v>
      </c>
      <c r="D1288" s="324" t="s">
        <v>30</v>
      </c>
      <c r="E1288" t="s">
        <v>5207</v>
      </c>
      <c r="F1288" t="s">
        <v>5660</v>
      </c>
      <c r="G1288" s="324">
        <v>2975</v>
      </c>
      <c r="H1288" s="542">
        <v>2009</v>
      </c>
      <c r="J1288" t="s">
        <v>572</v>
      </c>
      <c r="K1288" t="s">
        <v>572</v>
      </c>
      <c r="L1288" s="324">
        <v>0</v>
      </c>
      <c r="M1288" s="324">
        <v>0</v>
      </c>
    </row>
    <row r="1289" spans="1:13" x14ac:dyDescent="0.2">
      <c r="A1289" t="s">
        <v>10120</v>
      </c>
      <c r="B1289" t="str">
        <f t="shared" si="20"/>
        <v>GSOU_Women's Softball Pavilion</v>
      </c>
      <c r="C1289" t="s">
        <v>546</v>
      </c>
      <c r="D1289" s="324" t="s">
        <v>30</v>
      </c>
      <c r="E1289" t="s">
        <v>5998</v>
      </c>
      <c r="F1289" t="s">
        <v>5999</v>
      </c>
      <c r="G1289" s="324">
        <v>3516</v>
      </c>
      <c r="H1289" s="542">
        <v>2012</v>
      </c>
      <c r="J1289" t="s">
        <v>572</v>
      </c>
      <c r="K1289" t="s">
        <v>572</v>
      </c>
      <c r="L1289" s="324">
        <v>0</v>
      </c>
      <c r="M1289" s="324">
        <v>0</v>
      </c>
    </row>
    <row r="1290" spans="1:13" x14ac:dyDescent="0.2">
      <c r="A1290" t="s">
        <v>9863</v>
      </c>
      <c r="B1290" t="str">
        <f t="shared" si="20"/>
        <v>GSOU_Shooting Sports Education Ctr</v>
      </c>
      <c r="C1290" t="s">
        <v>546</v>
      </c>
      <c r="D1290" s="324" t="s">
        <v>30</v>
      </c>
      <c r="E1290" t="s">
        <v>5548</v>
      </c>
      <c r="F1290" t="s">
        <v>5549</v>
      </c>
      <c r="G1290" s="324">
        <v>29479</v>
      </c>
      <c r="H1290" s="542">
        <v>2015</v>
      </c>
      <c r="J1290" t="s">
        <v>584</v>
      </c>
      <c r="K1290" t="s">
        <v>572</v>
      </c>
      <c r="L1290" s="324">
        <v>100</v>
      </c>
      <c r="M1290" s="324">
        <v>100</v>
      </c>
    </row>
    <row r="1291" spans="1:13" x14ac:dyDescent="0.2">
      <c r="A1291" t="s">
        <v>9876</v>
      </c>
      <c r="B1291" t="str">
        <f t="shared" si="20"/>
        <v>GSOU_Univ Park Rec Complex-Chemical</v>
      </c>
      <c r="C1291" t="s">
        <v>546</v>
      </c>
      <c r="D1291" s="324" t="s">
        <v>30</v>
      </c>
      <c r="E1291" t="s">
        <v>5572</v>
      </c>
      <c r="F1291" t="s">
        <v>5573</v>
      </c>
      <c r="G1291" s="324">
        <v>912</v>
      </c>
      <c r="H1291" s="542">
        <v>2013</v>
      </c>
      <c r="J1291" t="s">
        <v>572</v>
      </c>
      <c r="K1291" t="s">
        <v>572</v>
      </c>
      <c r="L1291" s="324">
        <v>100</v>
      </c>
      <c r="M1291" s="324">
        <v>100</v>
      </c>
    </row>
    <row r="1292" spans="1:13" x14ac:dyDescent="0.2">
      <c r="A1292" t="s">
        <v>10014</v>
      </c>
      <c r="B1292" t="str">
        <f t="shared" si="20"/>
        <v>GSOU_Univ Park Rec Complex-Pump Hse</v>
      </c>
      <c r="C1292" t="s">
        <v>546</v>
      </c>
      <c r="D1292" s="324" t="s">
        <v>30</v>
      </c>
      <c r="E1292" t="s">
        <v>5817</v>
      </c>
      <c r="F1292" t="s">
        <v>5818</v>
      </c>
      <c r="G1292" s="324">
        <v>314</v>
      </c>
      <c r="H1292" s="542">
        <v>2013</v>
      </c>
      <c r="J1292" t="s">
        <v>572</v>
      </c>
      <c r="K1292" t="s">
        <v>572</v>
      </c>
      <c r="L1292" s="324">
        <v>100</v>
      </c>
      <c r="M1292" s="324">
        <v>100</v>
      </c>
    </row>
    <row r="1293" spans="1:13" x14ac:dyDescent="0.2">
      <c r="A1293" t="s">
        <v>10126</v>
      </c>
      <c r="B1293" t="str">
        <f t="shared" si="20"/>
        <v>GSOU_Paulson Stad. Restroom NE</v>
      </c>
      <c r="C1293" t="s">
        <v>546</v>
      </c>
      <c r="D1293" s="324" t="s">
        <v>30</v>
      </c>
      <c r="E1293" t="s">
        <v>5217</v>
      </c>
      <c r="F1293" t="s">
        <v>6008</v>
      </c>
      <c r="G1293" s="324">
        <v>2248</v>
      </c>
      <c r="H1293" s="542">
        <v>2013</v>
      </c>
      <c r="J1293" t="s">
        <v>584</v>
      </c>
      <c r="K1293" t="s">
        <v>572</v>
      </c>
      <c r="L1293" s="324">
        <v>0</v>
      </c>
      <c r="M1293" s="324">
        <v>0</v>
      </c>
    </row>
    <row r="1294" spans="1:13" x14ac:dyDescent="0.2">
      <c r="A1294" t="s">
        <v>10127</v>
      </c>
      <c r="B1294" t="str">
        <f t="shared" si="20"/>
        <v>GSOU_Paulson Stad. Concession N Ctr</v>
      </c>
      <c r="C1294" t="s">
        <v>546</v>
      </c>
      <c r="D1294" s="324" t="s">
        <v>30</v>
      </c>
      <c r="E1294" t="s">
        <v>6009</v>
      </c>
      <c r="F1294" t="s">
        <v>6010</v>
      </c>
      <c r="G1294" s="324">
        <v>3672</v>
      </c>
      <c r="H1294" s="542">
        <v>2013</v>
      </c>
      <c r="J1294" t="s">
        <v>584</v>
      </c>
      <c r="K1294" t="s">
        <v>572</v>
      </c>
      <c r="L1294" s="324">
        <v>0</v>
      </c>
      <c r="M1294" s="324">
        <v>0</v>
      </c>
    </row>
    <row r="1295" spans="1:13" x14ac:dyDescent="0.2">
      <c r="A1295" t="s">
        <v>10063</v>
      </c>
      <c r="B1295" t="str">
        <f t="shared" si="20"/>
        <v>GSOU_Paulson Stad. Restroom NW</v>
      </c>
      <c r="C1295" t="s">
        <v>546</v>
      </c>
      <c r="D1295" s="324" t="s">
        <v>30</v>
      </c>
      <c r="E1295" t="s">
        <v>5902</v>
      </c>
      <c r="F1295" t="s">
        <v>5903</v>
      </c>
      <c r="G1295" s="324">
        <v>2248</v>
      </c>
      <c r="H1295" s="542">
        <v>2013</v>
      </c>
      <c r="J1295" t="s">
        <v>584</v>
      </c>
      <c r="K1295" t="s">
        <v>572</v>
      </c>
      <c r="L1295" s="324">
        <v>0</v>
      </c>
      <c r="M1295" s="324">
        <v>0</v>
      </c>
    </row>
    <row r="1296" spans="1:13" x14ac:dyDescent="0.2">
      <c r="A1296" t="s">
        <v>10131</v>
      </c>
      <c r="B1296" t="str">
        <f t="shared" si="20"/>
        <v>GSOU_Ticket Booth 2</v>
      </c>
      <c r="C1296" t="s">
        <v>546</v>
      </c>
      <c r="D1296" s="324" t="s">
        <v>30</v>
      </c>
      <c r="E1296" t="s">
        <v>6016</v>
      </c>
      <c r="F1296" t="s">
        <v>6017</v>
      </c>
      <c r="G1296" s="324">
        <v>125</v>
      </c>
      <c r="H1296" s="542">
        <v>1984</v>
      </c>
      <c r="J1296" t="s">
        <v>572</v>
      </c>
      <c r="K1296" t="s">
        <v>572</v>
      </c>
      <c r="L1296" s="324">
        <v>0</v>
      </c>
      <c r="M1296" s="324">
        <v>0</v>
      </c>
    </row>
    <row r="1297" spans="1:13" x14ac:dyDescent="0.2">
      <c r="A1297" t="s">
        <v>10112</v>
      </c>
      <c r="B1297" t="str">
        <f t="shared" si="20"/>
        <v>GSOU_Paulson Stadium</v>
      </c>
      <c r="C1297" t="s">
        <v>546</v>
      </c>
      <c r="D1297" s="324" t="s">
        <v>30</v>
      </c>
      <c r="E1297" t="s">
        <v>831</v>
      </c>
      <c r="F1297" t="s">
        <v>5983</v>
      </c>
      <c r="G1297" s="324">
        <v>69125</v>
      </c>
      <c r="H1297" s="542">
        <v>1984</v>
      </c>
      <c r="J1297" t="s">
        <v>572</v>
      </c>
      <c r="K1297" t="s">
        <v>572</v>
      </c>
      <c r="L1297" s="324">
        <v>0</v>
      </c>
      <c r="M1297" s="324">
        <v>0</v>
      </c>
    </row>
    <row r="1298" spans="1:13" x14ac:dyDescent="0.2">
      <c r="A1298" t="s">
        <v>9879</v>
      </c>
      <c r="B1298" t="str">
        <f t="shared" si="20"/>
        <v>GSOU_Bldg. 607</v>
      </c>
      <c r="C1298" t="s">
        <v>546</v>
      </c>
      <c r="D1298" s="324" t="s">
        <v>30</v>
      </c>
      <c r="E1298" t="s">
        <v>5577</v>
      </c>
      <c r="F1298" t="s">
        <v>5578</v>
      </c>
      <c r="G1298" s="324">
        <v>2400</v>
      </c>
      <c r="H1298" s="542">
        <v>2005</v>
      </c>
      <c r="J1298" t="s">
        <v>572</v>
      </c>
      <c r="K1298" t="s">
        <v>572</v>
      </c>
      <c r="L1298" s="324">
        <v>100</v>
      </c>
      <c r="M1298" s="324">
        <v>100</v>
      </c>
    </row>
    <row r="1299" spans="1:13" x14ac:dyDescent="0.2">
      <c r="A1299" t="s">
        <v>9890</v>
      </c>
      <c r="B1299" t="str">
        <f t="shared" si="20"/>
        <v>GSOU_Garden Administration Bldg.</v>
      </c>
      <c r="C1299" t="s">
        <v>546</v>
      </c>
      <c r="D1299" s="324" t="s">
        <v>30</v>
      </c>
      <c r="E1299" t="s">
        <v>5295</v>
      </c>
      <c r="F1299" t="s">
        <v>5598</v>
      </c>
      <c r="G1299" s="324">
        <v>2315</v>
      </c>
      <c r="H1299" s="542">
        <v>2000</v>
      </c>
      <c r="J1299" t="s">
        <v>572</v>
      </c>
      <c r="K1299" t="s">
        <v>572</v>
      </c>
      <c r="L1299" s="324">
        <v>100</v>
      </c>
      <c r="M1299" s="324">
        <v>100</v>
      </c>
    </row>
    <row r="1300" spans="1:13" x14ac:dyDescent="0.2">
      <c r="A1300" t="s">
        <v>9971</v>
      </c>
      <c r="B1300" t="str">
        <f t="shared" si="20"/>
        <v>GSOU_Bland Cottage</v>
      </c>
      <c r="C1300" t="s">
        <v>546</v>
      </c>
      <c r="D1300" s="324" t="s">
        <v>30</v>
      </c>
      <c r="E1300" t="s">
        <v>5738</v>
      </c>
      <c r="F1300" t="s">
        <v>5739</v>
      </c>
      <c r="G1300" s="324">
        <v>1317</v>
      </c>
      <c r="H1300" s="542">
        <v>1929</v>
      </c>
      <c r="J1300" t="s">
        <v>572</v>
      </c>
      <c r="K1300" t="s">
        <v>572</v>
      </c>
      <c r="L1300" s="324">
        <v>100</v>
      </c>
      <c r="M1300" s="324">
        <v>100</v>
      </c>
    </row>
    <row r="1301" spans="1:13" x14ac:dyDescent="0.2">
      <c r="A1301" t="s">
        <v>10123</v>
      </c>
      <c r="B1301" t="str">
        <f t="shared" si="20"/>
        <v>GSOU_WeatherVane Barn</v>
      </c>
      <c r="C1301" t="s">
        <v>546</v>
      </c>
      <c r="D1301" s="324" t="s">
        <v>30</v>
      </c>
      <c r="E1301" t="s">
        <v>6004</v>
      </c>
      <c r="F1301" t="s">
        <v>6005</v>
      </c>
      <c r="G1301" s="324">
        <v>1746</v>
      </c>
      <c r="H1301" s="542">
        <v>1930</v>
      </c>
      <c r="J1301" t="s">
        <v>572</v>
      </c>
      <c r="K1301" t="s">
        <v>572</v>
      </c>
      <c r="L1301" s="324">
        <v>100</v>
      </c>
      <c r="M1301" s="324">
        <v>100</v>
      </c>
    </row>
    <row r="1302" spans="1:13" x14ac:dyDescent="0.2">
      <c r="A1302" t="s">
        <v>10108</v>
      </c>
      <c r="B1302" t="str">
        <f t="shared" si="20"/>
        <v>GSOU_Heritage Pavilion</v>
      </c>
      <c r="C1302" t="s">
        <v>546</v>
      </c>
      <c r="D1302" s="324" t="s">
        <v>30</v>
      </c>
      <c r="E1302" t="s">
        <v>5976</v>
      </c>
      <c r="F1302" t="s">
        <v>5977</v>
      </c>
      <c r="G1302" s="324">
        <v>3946</v>
      </c>
      <c r="H1302" s="542">
        <v>2008</v>
      </c>
      <c r="J1302" t="s">
        <v>572</v>
      </c>
      <c r="K1302" t="s">
        <v>572</v>
      </c>
      <c r="L1302" s="324">
        <v>100</v>
      </c>
      <c r="M1302" s="324">
        <v>100</v>
      </c>
    </row>
    <row r="1303" spans="1:13" x14ac:dyDescent="0.2">
      <c r="A1303" t="s">
        <v>9948</v>
      </c>
      <c r="B1303" t="str">
        <f t="shared" si="20"/>
        <v>GSOU_Oak Grove Schoolhouse</v>
      </c>
      <c r="C1303" t="s">
        <v>546</v>
      </c>
      <c r="D1303" s="324" t="s">
        <v>30</v>
      </c>
      <c r="E1303" t="s">
        <v>5695</v>
      </c>
      <c r="F1303" t="s">
        <v>5696</v>
      </c>
      <c r="G1303" s="324">
        <v>632</v>
      </c>
      <c r="H1303" s="542">
        <v>1890</v>
      </c>
      <c r="J1303" t="s">
        <v>572</v>
      </c>
      <c r="K1303" t="s">
        <v>572</v>
      </c>
      <c r="L1303" s="324">
        <v>100</v>
      </c>
      <c r="M1303" s="324">
        <v>100</v>
      </c>
    </row>
    <row r="1304" spans="1:13" x14ac:dyDescent="0.2">
      <c r="A1304" t="s">
        <v>10055</v>
      </c>
      <c r="B1304" t="str">
        <f t="shared" si="20"/>
        <v>GSOU_Herty Adv Materials Dev Center</v>
      </c>
      <c r="C1304" t="s">
        <v>546</v>
      </c>
      <c r="D1304" s="324" t="s">
        <v>30</v>
      </c>
      <c r="E1304" t="s">
        <v>3679</v>
      </c>
      <c r="F1304" t="s">
        <v>5890</v>
      </c>
      <c r="G1304" s="324">
        <v>171639</v>
      </c>
      <c r="H1304" s="542">
        <v>1980</v>
      </c>
      <c r="J1304" t="s">
        <v>579</v>
      </c>
      <c r="K1304" t="s">
        <v>572</v>
      </c>
      <c r="L1304" s="324">
        <v>100</v>
      </c>
      <c r="M1304" s="324">
        <v>100</v>
      </c>
    </row>
    <row r="1305" spans="1:13" x14ac:dyDescent="0.2">
      <c r="A1305" t="s">
        <v>10008</v>
      </c>
      <c r="B1305" t="str">
        <f t="shared" si="20"/>
        <v>GSOU_Herty AMDC-Storage Bldg</v>
      </c>
      <c r="C1305" t="s">
        <v>546</v>
      </c>
      <c r="D1305" s="324" t="s">
        <v>30</v>
      </c>
      <c r="E1305" t="s">
        <v>5805</v>
      </c>
      <c r="F1305" t="s">
        <v>5806</v>
      </c>
      <c r="G1305" s="324">
        <v>9767</v>
      </c>
      <c r="H1305" s="542">
        <v>1980</v>
      </c>
      <c r="J1305" t="s">
        <v>579</v>
      </c>
      <c r="K1305" t="s">
        <v>572</v>
      </c>
      <c r="L1305" s="324">
        <v>100</v>
      </c>
      <c r="M1305" s="324">
        <v>100</v>
      </c>
    </row>
    <row r="1306" spans="1:13" x14ac:dyDescent="0.2">
      <c r="A1306" t="s">
        <v>9867</v>
      </c>
      <c r="B1306" t="str">
        <f t="shared" si="20"/>
        <v>GSOU_Herty AMDC-Maint Shop</v>
      </c>
      <c r="C1306" t="s">
        <v>546</v>
      </c>
      <c r="D1306" s="324" t="s">
        <v>30</v>
      </c>
      <c r="E1306" t="s">
        <v>5555</v>
      </c>
      <c r="F1306" t="s">
        <v>5556</v>
      </c>
      <c r="G1306" s="324">
        <v>9610</v>
      </c>
      <c r="H1306" s="542">
        <v>1980</v>
      </c>
      <c r="J1306" t="s">
        <v>579</v>
      </c>
      <c r="K1306" t="s">
        <v>572</v>
      </c>
      <c r="L1306" s="324">
        <v>100</v>
      </c>
      <c r="M1306" s="324">
        <v>100</v>
      </c>
    </row>
    <row r="1307" spans="1:13" x14ac:dyDescent="0.2">
      <c r="A1307" t="s">
        <v>9898</v>
      </c>
      <c r="B1307" t="str">
        <f t="shared" si="20"/>
        <v>GSOU_Herty AMDC-Pollution Tanks</v>
      </c>
      <c r="C1307" t="s">
        <v>546</v>
      </c>
      <c r="D1307" s="324" t="s">
        <v>30</v>
      </c>
      <c r="E1307" t="s">
        <v>5611</v>
      </c>
      <c r="F1307" t="s">
        <v>5612</v>
      </c>
      <c r="G1307" s="324">
        <v>451</v>
      </c>
      <c r="H1307" s="542">
        <v>1993</v>
      </c>
      <c r="J1307" t="s">
        <v>579</v>
      </c>
      <c r="K1307" t="s">
        <v>572</v>
      </c>
      <c r="L1307" s="324">
        <v>100</v>
      </c>
      <c r="M1307" s="324">
        <v>100</v>
      </c>
    </row>
    <row r="1308" spans="1:13" x14ac:dyDescent="0.2">
      <c r="A1308" t="s">
        <v>10049</v>
      </c>
      <c r="B1308" t="str">
        <f t="shared" si="20"/>
        <v>GSOU_Herty AMDC-Equip. Shelter</v>
      </c>
      <c r="C1308" t="s">
        <v>546</v>
      </c>
      <c r="D1308" s="324" t="s">
        <v>30</v>
      </c>
      <c r="E1308" t="s">
        <v>675</v>
      </c>
      <c r="F1308" t="s">
        <v>5881</v>
      </c>
      <c r="G1308" s="324">
        <v>1361</v>
      </c>
      <c r="H1308" s="542">
        <v>1980</v>
      </c>
      <c r="J1308" t="s">
        <v>579</v>
      </c>
      <c r="K1308" t="s">
        <v>572</v>
      </c>
      <c r="L1308" s="324">
        <v>100</v>
      </c>
      <c r="M1308" s="324">
        <v>100</v>
      </c>
    </row>
    <row r="1309" spans="1:13" x14ac:dyDescent="0.2">
      <c r="A1309" t="s">
        <v>9977</v>
      </c>
      <c r="B1309" t="str">
        <f t="shared" si="20"/>
        <v>GSOU_Herty AMDC-Elec Bldg</v>
      </c>
      <c r="C1309" t="s">
        <v>546</v>
      </c>
      <c r="D1309" s="324" t="s">
        <v>30</v>
      </c>
      <c r="E1309" t="s">
        <v>5027</v>
      </c>
      <c r="F1309" t="s">
        <v>5749</v>
      </c>
      <c r="G1309" s="324">
        <v>648</v>
      </c>
      <c r="H1309" s="542">
        <v>2015</v>
      </c>
      <c r="J1309" t="s">
        <v>579</v>
      </c>
      <c r="K1309" t="s">
        <v>572</v>
      </c>
      <c r="L1309" s="324">
        <v>100</v>
      </c>
      <c r="M1309" s="324">
        <v>100</v>
      </c>
    </row>
    <row r="1310" spans="1:13" x14ac:dyDescent="0.2">
      <c r="A1310" t="s">
        <v>9974</v>
      </c>
      <c r="B1310" t="str">
        <f t="shared" si="20"/>
        <v>GSOU_GA Southern Research Lab Bldg1</v>
      </c>
      <c r="C1310" t="s">
        <v>546</v>
      </c>
      <c r="D1310" s="324" t="s">
        <v>30</v>
      </c>
      <c r="E1310" t="s">
        <v>997</v>
      </c>
      <c r="F1310" t="s">
        <v>5744</v>
      </c>
      <c r="G1310" s="324">
        <v>4488</v>
      </c>
      <c r="H1310" s="542">
        <v>1986</v>
      </c>
      <c r="J1310" t="s">
        <v>572</v>
      </c>
      <c r="K1310" t="s">
        <v>572</v>
      </c>
      <c r="L1310" s="324">
        <v>0</v>
      </c>
      <c r="M1310" s="324">
        <v>0</v>
      </c>
    </row>
    <row r="1311" spans="1:13" x14ac:dyDescent="0.2">
      <c r="A1311" t="s">
        <v>9950</v>
      </c>
      <c r="B1311" t="str">
        <f t="shared" si="20"/>
        <v>GSOU_GA Southern Research Lab Bldg2</v>
      </c>
      <c r="C1311" t="s">
        <v>546</v>
      </c>
      <c r="D1311" s="324" t="s">
        <v>30</v>
      </c>
      <c r="E1311" t="s">
        <v>5699</v>
      </c>
      <c r="F1311" t="s">
        <v>5700</v>
      </c>
      <c r="G1311" s="324">
        <v>1496</v>
      </c>
      <c r="H1311" s="542">
        <v>1986</v>
      </c>
      <c r="J1311" t="s">
        <v>572</v>
      </c>
      <c r="K1311" t="s">
        <v>572</v>
      </c>
      <c r="L1311" s="324">
        <v>100</v>
      </c>
      <c r="M1311" s="324">
        <v>100</v>
      </c>
    </row>
    <row r="1312" spans="1:13" x14ac:dyDescent="0.2">
      <c r="A1312" t="s">
        <v>10010</v>
      </c>
      <c r="B1312" t="str">
        <f t="shared" si="20"/>
        <v>GSOU_GA Southern Research Lab Bldg3</v>
      </c>
      <c r="C1312" t="s">
        <v>546</v>
      </c>
      <c r="D1312" s="324" t="s">
        <v>30</v>
      </c>
      <c r="E1312" t="s">
        <v>5809</v>
      </c>
      <c r="F1312" t="s">
        <v>5810</v>
      </c>
      <c r="G1312" s="324">
        <v>9200</v>
      </c>
      <c r="H1312" s="542">
        <v>1986</v>
      </c>
      <c r="J1312" t="s">
        <v>572</v>
      </c>
      <c r="K1312" t="s">
        <v>572</v>
      </c>
      <c r="L1312" s="324">
        <v>100</v>
      </c>
      <c r="M1312" s="324">
        <v>100</v>
      </c>
    </row>
    <row r="1313" spans="1:13" x14ac:dyDescent="0.2">
      <c r="A1313" t="s">
        <v>10038</v>
      </c>
      <c r="B1313" t="str">
        <f t="shared" si="20"/>
        <v>GSOU_GA Southern Research Lab Bldg4</v>
      </c>
      <c r="C1313" t="s">
        <v>546</v>
      </c>
      <c r="D1313" s="324" t="s">
        <v>30</v>
      </c>
      <c r="E1313" t="s">
        <v>5862</v>
      </c>
      <c r="F1313" t="s">
        <v>5863</v>
      </c>
      <c r="G1313" s="324">
        <v>5963</v>
      </c>
      <c r="H1313" s="542">
        <v>2003</v>
      </c>
      <c r="J1313" t="s">
        <v>572</v>
      </c>
      <c r="K1313" t="s">
        <v>572</v>
      </c>
      <c r="L1313" s="324">
        <v>100</v>
      </c>
      <c r="M1313" s="324">
        <v>100</v>
      </c>
    </row>
    <row r="1314" spans="1:13" x14ac:dyDescent="0.2">
      <c r="A1314" t="s">
        <v>9978</v>
      </c>
      <c r="B1314" t="str">
        <f t="shared" si="20"/>
        <v>GSOU_GA Southern Research Lab Bldg5</v>
      </c>
      <c r="C1314" t="s">
        <v>546</v>
      </c>
      <c r="D1314" s="324" t="s">
        <v>30</v>
      </c>
      <c r="E1314" t="s">
        <v>5750</v>
      </c>
      <c r="F1314" t="s">
        <v>5751</v>
      </c>
      <c r="G1314" s="324">
        <v>2336</v>
      </c>
      <c r="H1314" s="542">
        <v>2003</v>
      </c>
      <c r="J1314" t="s">
        <v>572</v>
      </c>
      <c r="K1314" t="s">
        <v>572</v>
      </c>
      <c r="L1314" s="324">
        <v>100</v>
      </c>
      <c r="M1314" s="324">
        <v>100</v>
      </c>
    </row>
    <row r="1315" spans="1:13" x14ac:dyDescent="0.2">
      <c r="A1315" t="s">
        <v>9885</v>
      </c>
      <c r="B1315" t="str">
        <f t="shared" si="20"/>
        <v>GSOU_City Campus (COB)</v>
      </c>
      <c r="C1315" t="s">
        <v>546</v>
      </c>
      <c r="D1315" s="324" t="s">
        <v>30</v>
      </c>
      <c r="E1315" t="s">
        <v>5588</v>
      </c>
      <c r="F1315" t="s">
        <v>5589</v>
      </c>
      <c r="G1315" s="324">
        <v>5110</v>
      </c>
      <c r="H1315" s="542">
        <v>1900</v>
      </c>
      <c r="I1315" s="542">
        <v>2011</v>
      </c>
      <c r="J1315" t="s">
        <v>579</v>
      </c>
      <c r="K1315" t="s">
        <v>572</v>
      </c>
      <c r="L1315" s="324">
        <v>100</v>
      </c>
      <c r="M1315" s="324">
        <v>100</v>
      </c>
    </row>
    <row r="1316" spans="1:13" x14ac:dyDescent="0.2">
      <c r="A1316" t="s">
        <v>10050</v>
      </c>
      <c r="B1316" t="str">
        <f t="shared" si="20"/>
        <v>GSOU_Business Incubator &amp; Fab Lab</v>
      </c>
      <c r="C1316" t="s">
        <v>546</v>
      </c>
      <c r="D1316" s="324" t="s">
        <v>30</v>
      </c>
      <c r="E1316" t="s">
        <v>5134</v>
      </c>
      <c r="F1316" t="s">
        <v>5882</v>
      </c>
      <c r="G1316" s="324">
        <v>9190</v>
      </c>
      <c r="H1316" s="542">
        <v>1900</v>
      </c>
      <c r="I1316" s="542">
        <v>2015</v>
      </c>
      <c r="J1316" t="s">
        <v>579</v>
      </c>
      <c r="K1316" t="s">
        <v>572</v>
      </c>
      <c r="L1316" s="324">
        <v>100</v>
      </c>
      <c r="M1316" s="324">
        <v>100</v>
      </c>
    </row>
    <row r="1317" spans="1:13" x14ac:dyDescent="0.2">
      <c r="A1317" t="s">
        <v>10136</v>
      </c>
      <c r="B1317" t="str">
        <f t="shared" si="20"/>
        <v>GSOU_Business Innovation Grp. Annex</v>
      </c>
      <c r="C1317" t="s">
        <v>546</v>
      </c>
      <c r="D1317" s="324" t="s">
        <v>30</v>
      </c>
      <c r="E1317" t="s">
        <v>6026</v>
      </c>
      <c r="F1317" t="s">
        <v>6027</v>
      </c>
      <c r="G1317" s="324">
        <v>10808</v>
      </c>
      <c r="H1317" s="542">
        <v>1900</v>
      </c>
      <c r="J1317" t="s">
        <v>579</v>
      </c>
      <c r="K1317" t="s">
        <v>572</v>
      </c>
      <c r="L1317" s="324">
        <v>100</v>
      </c>
      <c r="M1317" s="324">
        <v>100</v>
      </c>
    </row>
    <row r="1318" spans="1:13" x14ac:dyDescent="0.2">
      <c r="A1318" t="s">
        <v>10037</v>
      </c>
      <c r="B1318" t="str">
        <f t="shared" si="20"/>
        <v>GSOU_Metter Incubator</v>
      </c>
      <c r="C1318" t="s">
        <v>546</v>
      </c>
      <c r="D1318" s="324" t="s">
        <v>30</v>
      </c>
      <c r="E1318" t="s">
        <v>5860</v>
      </c>
      <c r="F1318" t="s">
        <v>5861</v>
      </c>
      <c r="G1318" s="324">
        <v>7072</v>
      </c>
      <c r="H1318" s="542">
        <v>1900</v>
      </c>
      <c r="J1318" t="s">
        <v>579</v>
      </c>
      <c r="K1318" t="s">
        <v>572</v>
      </c>
      <c r="L1318" s="324">
        <v>100</v>
      </c>
      <c r="M1318" s="324">
        <v>100</v>
      </c>
    </row>
    <row r="1319" spans="1:13" x14ac:dyDescent="0.2">
      <c r="A1319" t="s">
        <v>10100</v>
      </c>
      <c r="B1319" t="str">
        <f t="shared" si="20"/>
        <v>GSOU_University Police Department</v>
      </c>
      <c r="C1319" t="s">
        <v>546</v>
      </c>
      <c r="D1319" s="324" t="s">
        <v>30</v>
      </c>
      <c r="E1319" t="s">
        <v>5963</v>
      </c>
      <c r="F1319" t="s">
        <v>5964</v>
      </c>
      <c r="G1319" s="324">
        <v>7885</v>
      </c>
      <c r="H1319" s="542">
        <v>1994</v>
      </c>
      <c r="I1319" s="542">
        <v>2007</v>
      </c>
      <c r="J1319" t="s">
        <v>572</v>
      </c>
      <c r="K1319" t="s">
        <v>572</v>
      </c>
      <c r="L1319" s="324">
        <v>100</v>
      </c>
      <c r="M1319" s="324">
        <v>100</v>
      </c>
    </row>
    <row r="1320" spans="1:13" x14ac:dyDescent="0.2">
      <c r="A1320" t="s">
        <v>9864</v>
      </c>
      <c r="B1320" t="str">
        <f t="shared" si="20"/>
        <v>GSOU_Annex #2</v>
      </c>
      <c r="C1320" t="s">
        <v>546</v>
      </c>
      <c r="D1320" s="324" t="s">
        <v>30</v>
      </c>
      <c r="E1320" t="s">
        <v>5550</v>
      </c>
      <c r="F1320" t="s">
        <v>5551</v>
      </c>
      <c r="G1320" s="324">
        <v>14097</v>
      </c>
      <c r="H1320" s="542">
        <v>1965</v>
      </c>
      <c r="I1320" s="542">
        <v>2010</v>
      </c>
      <c r="J1320" t="s">
        <v>624</v>
      </c>
      <c r="K1320" t="s">
        <v>572</v>
      </c>
      <c r="L1320" s="324">
        <v>100</v>
      </c>
      <c r="M1320" s="324">
        <v>100</v>
      </c>
    </row>
    <row r="1321" spans="1:13" x14ac:dyDescent="0.2">
      <c r="A1321" t="s">
        <v>10104</v>
      </c>
      <c r="B1321" t="str">
        <f t="shared" si="20"/>
        <v>GSOU_Parking and Card Services</v>
      </c>
      <c r="C1321" t="s">
        <v>546</v>
      </c>
      <c r="D1321" s="324" t="s">
        <v>30</v>
      </c>
      <c r="E1321" t="s">
        <v>5970</v>
      </c>
      <c r="F1321" t="s">
        <v>5971</v>
      </c>
      <c r="G1321" s="324">
        <v>1516</v>
      </c>
      <c r="H1321" s="542">
        <v>1982</v>
      </c>
      <c r="I1321" s="542">
        <v>2013</v>
      </c>
      <c r="J1321" t="s">
        <v>572</v>
      </c>
      <c r="K1321" t="s">
        <v>572</v>
      </c>
      <c r="L1321" s="324">
        <v>0</v>
      </c>
      <c r="M1321" s="324">
        <v>0</v>
      </c>
    </row>
    <row r="1322" spans="1:13" x14ac:dyDescent="0.2">
      <c r="A1322" t="s">
        <v>10132</v>
      </c>
      <c r="B1322" t="str">
        <f t="shared" si="20"/>
        <v>GSOU_Student Success Complex</v>
      </c>
      <c r="C1322" t="s">
        <v>546</v>
      </c>
      <c r="D1322" s="324" t="s">
        <v>30</v>
      </c>
      <c r="E1322" t="s">
        <v>6018</v>
      </c>
      <c r="F1322" t="s">
        <v>6019</v>
      </c>
      <c r="G1322" s="324">
        <v>9766</v>
      </c>
      <c r="H1322" s="542">
        <v>2016</v>
      </c>
      <c r="J1322" t="s">
        <v>572</v>
      </c>
      <c r="K1322" t="s">
        <v>572</v>
      </c>
      <c r="L1322" s="324">
        <v>100</v>
      </c>
      <c r="M1322" s="324">
        <v>100</v>
      </c>
    </row>
    <row r="1323" spans="1:13" x14ac:dyDescent="0.2">
      <c r="A1323" t="s">
        <v>10042</v>
      </c>
      <c r="B1323" t="str">
        <f t="shared" si="20"/>
        <v>GSOU_Ashmore Hall</v>
      </c>
      <c r="C1323" t="s">
        <v>546</v>
      </c>
      <c r="D1323" s="324" t="s">
        <v>30</v>
      </c>
      <c r="E1323" t="s">
        <v>5868</v>
      </c>
      <c r="F1323" t="s">
        <v>5869</v>
      </c>
      <c r="G1323" s="324">
        <v>46150</v>
      </c>
      <c r="H1323" s="542">
        <v>1978</v>
      </c>
      <c r="I1323" s="542">
        <v>2018</v>
      </c>
      <c r="J1323" t="s">
        <v>572</v>
      </c>
      <c r="K1323" t="s">
        <v>572</v>
      </c>
      <c r="L1323" s="324">
        <v>100</v>
      </c>
      <c r="M1323" s="324">
        <v>100</v>
      </c>
    </row>
    <row r="1324" spans="1:13" x14ac:dyDescent="0.2">
      <c r="A1324" t="s">
        <v>9935</v>
      </c>
      <c r="B1324" t="str">
        <f t="shared" si="20"/>
        <v>GSOU_Aquaponics Research</v>
      </c>
      <c r="C1324" t="s">
        <v>546</v>
      </c>
      <c r="D1324" s="324" t="s">
        <v>30</v>
      </c>
      <c r="E1324" t="s">
        <v>5673</v>
      </c>
      <c r="F1324" t="s">
        <v>5674</v>
      </c>
      <c r="G1324" s="324">
        <v>4950</v>
      </c>
      <c r="H1324" s="542">
        <v>2016</v>
      </c>
      <c r="J1324" t="s">
        <v>572</v>
      </c>
      <c r="K1324" t="s">
        <v>572</v>
      </c>
      <c r="L1324" s="324">
        <v>80</v>
      </c>
      <c r="M1324" s="324">
        <v>80</v>
      </c>
    </row>
    <row r="1325" spans="1:13" x14ac:dyDescent="0.2">
      <c r="A1325" t="s">
        <v>9988</v>
      </c>
      <c r="B1325" t="str">
        <f t="shared" si="20"/>
        <v>GSOU_Armstrong Center</v>
      </c>
      <c r="C1325" t="s">
        <v>546</v>
      </c>
      <c r="D1325" s="324" t="s">
        <v>30</v>
      </c>
      <c r="E1325" t="s">
        <v>5769</v>
      </c>
      <c r="F1325" t="s">
        <v>5770</v>
      </c>
      <c r="G1325" s="324">
        <v>82550</v>
      </c>
      <c r="H1325" s="542">
        <v>1998</v>
      </c>
      <c r="J1325" t="s">
        <v>584</v>
      </c>
      <c r="K1325" t="s">
        <v>572</v>
      </c>
      <c r="L1325" s="324">
        <v>95</v>
      </c>
      <c r="M1325" s="324">
        <v>95</v>
      </c>
    </row>
    <row r="1326" spans="1:13" x14ac:dyDescent="0.2">
      <c r="A1326" t="s">
        <v>9936</v>
      </c>
      <c r="B1326" t="str">
        <f t="shared" si="20"/>
        <v>GSOU_Burnett Hall</v>
      </c>
      <c r="C1326" t="s">
        <v>546</v>
      </c>
      <c r="D1326" s="324" t="s">
        <v>30</v>
      </c>
      <c r="E1326" t="s">
        <v>5675</v>
      </c>
      <c r="F1326" t="s">
        <v>5676</v>
      </c>
      <c r="G1326" s="324">
        <v>16896</v>
      </c>
      <c r="H1326" s="542">
        <v>1965</v>
      </c>
      <c r="I1326" s="542">
        <v>2004</v>
      </c>
      <c r="J1326" t="s">
        <v>572</v>
      </c>
      <c r="K1326" t="s">
        <v>572</v>
      </c>
      <c r="L1326" s="324">
        <v>100</v>
      </c>
      <c r="M1326" s="324">
        <v>100</v>
      </c>
    </row>
    <row r="1327" spans="1:13" x14ac:dyDescent="0.2">
      <c r="A1327" t="s">
        <v>9940</v>
      </c>
      <c r="B1327" t="str">
        <f t="shared" si="20"/>
        <v>GSOU_Compass Point 1000</v>
      </c>
      <c r="C1327" t="s">
        <v>546</v>
      </c>
      <c r="D1327" s="324" t="s">
        <v>30</v>
      </c>
      <c r="E1327" t="s">
        <v>5683</v>
      </c>
      <c r="F1327" t="s">
        <v>5684</v>
      </c>
      <c r="G1327" s="324">
        <v>28245</v>
      </c>
      <c r="H1327" s="542">
        <v>2005</v>
      </c>
      <c r="J1327" t="s">
        <v>572</v>
      </c>
      <c r="K1327" t="s">
        <v>572</v>
      </c>
      <c r="L1327" s="324">
        <v>0</v>
      </c>
      <c r="M1327" s="324">
        <v>0</v>
      </c>
    </row>
    <row r="1328" spans="1:13" x14ac:dyDescent="0.2">
      <c r="A1328" t="s">
        <v>10057</v>
      </c>
      <c r="B1328" t="str">
        <f t="shared" si="20"/>
        <v>GSOU_Compass Point 2000</v>
      </c>
      <c r="C1328" t="s">
        <v>546</v>
      </c>
      <c r="D1328" s="324" t="s">
        <v>30</v>
      </c>
      <c r="E1328" t="s">
        <v>5893</v>
      </c>
      <c r="F1328" t="s">
        <v>5894</v>
      </c>
      <c r="G1328" s="324">
        <v>18787</v>
      </c>
      <c r="H1328" s="542">
        <v>2005</v>
      </c>
      <c r="J1328" t="s">
        <v>572</v>
      </c>
      <c r="K1328" t="s">
        <v>572</v>
      </c>
      <c r="L1328" s="324">
        <v>0</v>
      </c>
      <c r="M1328" s="324">
        <v>0</v>
      </c>
    </row>
    <row r="1329" spans="1:13" x14ac:dyDescent="0.2">
      <c r="A1329" t="s">
        <v>9882</v>
      </c>
      <c r="B1329" t="str">
        <f t="shared" si="20"/>
        <v>GSOU_Compass Point 3000</v>
      </c>
      <c r="C1329" t="s">
        <v>546</v>
      </c>
      <c r="D1329" s="324" t="s">
        <v>30</v>
      </c>
      <c r="E1329" t="s">
        <v>5582</v>
      </c>
      <c r="F1329" t="s">
        <v>5583</v>
      </c>
      <c r="G1329" s="324">
        <v>18787</v>
      </c>
      <c r="H1329" s="542">
        <v>2005</v>
      </c>
      <c r="J1329" t="s">
        <v>572</v>
      </c>
      <c r="K1329" t="s">
        <v>572</v>
      </c>
      <c r="L1329" s="324">
        <v>0</v>
      </c>
      <c r="M1329" s="324">
        <v>0</v>
      </c>
    </row>
    <row r="1330" spans="1:13" x14ac:dyDescent="0.2">
      <c r="A1330" t="s">
        <v>10009</v>
      </c>
      <c r="B1330" t="str">
        <f t="shared" si="20"/>
        <v>GSOU_Compass Point 4000</v>
      </c>
      <c r="C1330" t="s">
        <v>546</v>
      </c>
      <c r="D1330" s="324" t="s">
        <v>30</v>
      </c>
      <c r="E1330" t="s">
        <v>5807</v>
      </c>
      <c r="F1330" t="s">
        <v>5808</v>
      </c>
      <c r="G1330" s="324">
        <v>28245</v>
      </c>
      <c r="H1330" s="542">
        <v>2005</v>
      </c>
      <c r="J1330" t="s">
        <v>572</v>
      </c>
      <c r="K1330" t="s">
        <v>572</v>
      </c>
      <c r="L1330" s="324">
        <v>0</v>
      </c>
      <c r="M1330" s="324">
        <v>0</v>
      </c>
    </row>
    <row r="1331" spans="1:13" x14ac:dyDescent="0.2">
      <c r="A1331" t="s">
        <v>10128</v>
      </c>
      <c r="B1331" t="str">
        <f t="shared" si="20"/>
        <v>GSOU_Compass Point 5000</v>
      </c>
      <c r="C1331" t="s">
        <v>546</v>
      </c>
      <c r="D1331" s="324" t="s">
        <v>30</v>
      </c>
      <c r="E1331" t="s">
        <v>6011</v>
      </c>
      <c r="F1331" t="s">
        <v>6012</v>
      </c>
      <c r="G1331" s="324">
        <v>28245</v>
      </c>
      <c r="H1331" s="542">
        <v>2005</v>
      </c>
      <c r="J1331" t="s">
        <v>572</v>
      </c>
      <c r="K1331" t="s">
        <v>572</v>
      </c>
      <c r="L1331" s="324">
        <v>0</v>
      </c>
      <c r="M1331" s="324">
        <v>0</v>
      </c>
    </row>
    <row r="1332" spans="1:13" x14ac:dyDescent="0.2">
      <c r="A1332" t="s">
        <v>9899</v>
      </c>
      <c r="B1332" t="str">
        <f t="shared" si="20"/>
        <v>GSOU_Compass Point 6000</v>
      </c>
      <c r="C1332" t="s">
        <v>546</v>
      </c>
      <c r="D1332" s="324" t="s">
        <v>30</v>
      </c>
      <c r="E1332" t="s">
        <v>5613</v>
      </c>
      <c r="F1332" t="s">
        <v>5614</v>
      </c>
      <c r="G1332" s="324">
        <v>18787</v>
      </c>
      <c r="H1332" s="542">
        <v>2005</v>
      </c>
      <c r="J1332" t="s">
        <v>572</v>
      </c>
      <c r="K1332" t="s">
        <v>572</v>
      </c>
      <c r="L1332" s="324">
        <v>0</v>
      </c>
      <c r="M1332" s="324">
        <v>0</v>
      </c>
    </row>
    <row r="1333" spans="1:13" x14ac:dyDescent="0.2">
      <c r="A1333" t="s">
        <v>9883</v>
      </c>
      <c r="B1333" t="str">
        <f t="shared" si="20"/>
        <v>GSOU_Compass Point 7000</v>
      </c>
      <c r="C1333" t="s">
        <v>546</v>
      </c>
      <c r="D1333" s="324" t="s">
        <v>30</v>
      </c>
      <c r="E1333" t="s">
        <v>5584</v>
      </c>
      <c r="F1333" t="s">
        <v>5585</v>
      </c>
      <c r="G1333" s="324">
        <v>18787</v>
      </c>
      <c r="H1333" s="542">
        <v>2005</v>
      </c>
      <c r="J1333" t="s">
        <v>572</v>
      </c>
      <c r="K1333" t="s">
        <v>572</v>
      </c>
      <c r="L1333" s="324">
        <v>0</v>
      </c>
      <c r="M1333" s="324">
        <v>0</v>
      </c>
    </row>
    <row r="1334" spans="1:13" x14ac:dyDescent="0.2">
      <c r="A1334" t="s">
        <v>10020</v>
      </c>
      <c r="B1334" t="str">
        <f t="shared" si="20"/>
        <v>GSOU_Compass Point 8000</v>
      </c>
      <c r="C1334" t="s">
        <v>546</v>
      </c>
      <c r="D1334" s="324" t="s">
        <v>30</v>
      </c>
      <c r="E1334" t="s">
        <v>5828</v>
      </c>
      <c r="F1334" t="s">
        <v>5829</v>
      </c>
      <c r="G1334" s="324">
        <v>28245</v>
      </c>
      <c r="H1334" s="542">
        <v>2005</v>
      </c>
      <c r="J1334" t="s">
        <v>572</v>
      </c>
      <c r="K1334" t="s">
        <v>572</v>
      </c>
      <c r="L1334" s="324">
        <v>0</v>
      </c>
      <c r="M1334" s="324">
        <v>0</v>
      </c>
    </row>
    <row r="1335" spans="1:13" x14ac:dyDescent="0.2">
      <c r="A1335" t="s">
        <v>9884</v>
      </c>
      <c r="B1335" t="str">
        <f t="shared" si="20"/>
        <v>GSOU_Compass Point Clubhouse</v>
      </c>
      <c r="C1335" t="s">
        <v>546</v>
      </c>
      <c r="D1335" s="324" t="s">
        <v>30</v>
      </c>
      <c r="E1335" t="s">
        <v>5586</v>
      </c>
      <c r="F1335" t="s">
        <v>5587</v>
      </c>
      <c r="G1335" s="324">
        <v>4448</v>
      </c>
      <c r="H1335" s="542">
        <v>2005</v>
      </c>
      <c r="J1335" t="s">
        <v>572</v>
      </c>
      <c r="K1335" t="s">
        <v>572</v>
      </c>
      <c r="L1335" s="324">
        <v>0</v>
      </c>
      <c r="M1335" s="324">
        <v>0</v>
      </c>
    </row>
    <row r="1336" spans="1:13" x14ac:dyDescent="0.2">
      <c r="A1336" t="s">
        <v>9900</v>
      </c>
      <c r="B1336" t="str">
        <f t="shared" si="20"/>
        <v>GSOU_Compass Point Student Services</v>
      </c>
      <c r="C1336" t="s">
        <v>546</v>
      </c>
      <c r="D1336" s="324" t="s">
        <v>30</v>
      </c>
      <c r="E1336" t="s">
        <v>5615</v>
      </c>
      <c r="F1336" t="s">
        <v>5616</v>
      </c>
      <c r="G1336" s="324">
        <v>4957</v>
      </c>
      <c r="H1336" s="542">
        <v>2000</v>
      </c>
      <c r="J1336" t="s">
        <v>1075</v>
      </c>
      <c r="K1336" t="s">
        <v>572</v>
      </c>
      <c r="L1336" s="324">
        <v>100</v>
      </c>
      <c r="M1336" s="324">
        <v>100</v>
      </c>
    </row>
    <row r="1337" spans="1:13" x14ac:dyDescent="0.2">
      <c r="A1337" t="s">
        <v>9989</v>
      </c>
      <c r="B1337" t="str">
        <f t="shared" si="20"/>
        <v>GSOU_Electrical Distribution System</v>
      </c>
      <c r="C1337" t="s">
        <v>546</v>
      </c>
      <c r="D1337" s="324" t="s">
        <v>30</v>
      </c>
      <c r="E1337" t="s">
        <v>5771</v>
      </c>
      <c r="F1337" t="s">
        <v>5772</v>
      </c>
      <c r="G1337" s="324">
        <v>1080</v>
      </c>
      <c r="H1337" s="542">
        <v>2001</v>
      </c>
      <c r="J1337" t="s">
        <v>572</v>
      </c>
      <c r="K1337" t="s">
        <v>572</v>
      </c>
      <c r="L1337" s="324">
        <v>0</v>
      </c>
      <c r="M1337" s="324">
        <v>0</v>
      </c>
    </row>
    <row r="1338" spans="1:13" x14ac:dyDescent="0.2">
      <c r="A1338" t="s">
        <v>9868</v>
      </c>
      <c r="B1338" t="str">
        <f t="shared" si="20"/>
        <v>GSOU_Fine Arts Building</v>
      </c>
      <c r="C1338" t="s">
        <v>546</v>
      </c>
      <c r="D1338" s="324" t="s">
        <v>30</v>
      </c>
      <c r="E1338" t="s">
        <v>5557</v>
      </c>
      <c r="F1338" t="s">
        <v>5558</v>
      </c>
      <c r="G1338" s="324">
        <v>58693</v>
      </c>
      <c r="H1338" s="542">
        <v>1974</v>
      </c>
      <c r="I1338" s="542">
        <v>2007</v>
      </c>
      <c r="J1338" t="s">
        <v>624</v>
      </c>
      <c r="K1338" t="s">
        <v>584</v>
      </c>
      <c r="L1338" s="324">
        <v>100</v>
      </c>
      <c r="M1338" s="324">
        <v>100</v>
      </c>
    </row>
    <row r="1339" spans="1:13" x14ac:dyDescent="0.2">
      <c r="A1339" t="s">
        <v>9916</v>
      </c>
      <c r="B1339" t="str">
        <f t="shared" si="20"/>
        <v>GSOU_Gamble Hall</v>
      </c>
      <c r="C1339" t="s">
        <v>546</v>
      </c>
      <c r="D1339" s="324" t="s">
        <v>30</v>
      </c>
      <c r="E1339" t="s">
        <v>4852</v>
      </c>
      <c r="F1339" t="s">
        <v>5642</v>
      </c>
      <c r="G1339" s="324">
        <v>25492</v>
      </c>
      <c r="H1339" s="542">
        <v>1965</v>
      </c>
      <c r="I1339" s="542">
        <v>2012</v>
      </c>
      <c r="J1339" t="s">
        <v>624</v>
      </c>
      <c r="K1339" t="s">
        <v>584</v>
      </c>
      <c r="L1339" s="324">
        <v>100</v>
      </c>
      <c r="M1339" s="324">
        <v>100</v>
      </c>
    </row>
    <row r="1340" spans="1:13" x14ac:dyDescent="0.2">
      <c r="A1340" t="s">
        <v>9944</v>
      </c>
      <c r="B1340" t="str">
        <f t="shared" si="20"/>
        <v>GSOU_Greenhouse</v>
      </c>
      <c r="C1340" t="s">
        <v>546</v>
      </c>
      <c r="D1340" s="324" t="s">
        <v>30</v>
      </c>
      <c r="E1340" t="s">
        <v>5689</v>
      </c>
      <c r="F1340" t="s">
        <v>1466</v>
      </c>
      <c r="G1340" s="324">
        <v>1540</v>
      </c>
      <c r="H1340" s="542">
        <v>2002</v>
      </c>
      <c r="J1340" t="s">
        <v>572</v>
      </c>
      <c r="K1340" t="s">
        <v>572</v>
      </c>
      <c r="L1340" s="324">
        <v>100</v>
      </c>
      <c r="M1340" s="324">
        <v>100</v>
      </c>
    </row>
    <row r="1341" spans="1:13" x14ac:dyDescent="0.2">
      <c r="A1341" t="s">
        <v>10089</v>
      </c>
      <c r="B1341" t="str">
        <f t="shared" si="20"/>
        <v>GSOU_Pirate Athletic Center</v>
      </c>
      <c r="C1341" t="s">
        <v>546</v>
      </c>
      <c r="D1341" s="324" t="s">
        <v>30</v>
      </c>
      <c r="E1341" t="s">
        <v>5943</v>
      </c>
      <c r="F1341" t="s">
        <v>5944</v>
      </c>
      <c r="G1341" s="324">
        <v>32465</v>
      </c>
      <c r="H1341" s="542">
        <v>1965</v>
      </c>
      <c r="I1341" s="542">
        <v>2016</v>
      </c>
      <c r="J1341" t="s">
        <v>624</v>
      </c>
      <c r="K1341" t="s">
        <v>572</v>
      </c>
      <c r="L1341" s="324">
        <v>100</v>
      </c>
      <c r="M1341" s="324">
        <v>100</v>
      </c>
    </row>
    <row r="1342" spans="1:13" x14ac:dyDescent="0.2">
      <c r="A1342" t="s">
        <v>9895</v>
      </c>
      <c r="B1342" t="str">
        <f t="shared" si="20"/>
        <v>GSOU_Hawes Hall</v>
      </c>
      <c r="C1342" t="s">
        <v>546</v>
      </c>
      <c r="D1342" s="324" t="s">
        <v>30</v>
      </c>
      <c r="E1342" t="s">
        <v>4861</v>
      </c>
      <c r="F1342" t="s">
        <v>5607</v>
      </c>
      <c r="G1342" s="324">
        <v>29270</v>
      </c>
      <c r="H1342" s="542">
        <v>1965</v>
      </c>
      <c r="I1342" s="542">
        <v>2002</v>
      </c>
      <c r="J1342" t="s">
        <v>624</v>
      </c>
      <c r="K1342" t="s">
        <v>572</v>
      </c>
      <c r="L1342" s="324">
        <v>100</v>
      </c>
      <c r="M1342" s="324">
        <v>100</v>
      </c>
    </row>
    <row r="1343" spans="1:13" x14ac:dyDescent="0.2">
      <c r="A1343" t="s">
        <v>10016</v>
      </c>
      <c r="B1343" t="str">
        <f t="shared" si="20"/>
        <v>GSOU_Health Professions Acad Ctr</v>
      </c>
      <c r="C1343" t="s">
        <v>546</v>
      </c>
      <c r="D1343" s="324" t="s">
        <v>30</v>
      </c>
      <c r="E1343" t="s">
        <v>5821</v>
      </c>
      <c r="F1343" t="s">
        <v>5822</v>
      </c>
      <c r="G1343" s="324">
        <v>63901</v>
      </c>
      <c r="H1343" s="542">
        <v>2018</v>
      </c>
      <c r="J1343" t="s">
        <v>572</v>
      </c>
      <c r="K1343" t="s">
        <v>1075</v>
      </c>
      <c r="L1343" s="324">
        <v>100</v>
      </c>
      <c r="M1343" s="324">
        <v>100</v>
      </c>
    </row>
    <row r="1344" spans="1:13" x14ac:dyDescent="0.2">
      <c r="A1344" t="s">
        <v>9931</v>
      </c>
      <c r="B1344" t="str">
        <f t="shared" si="20"/>
        <v>GSOU_Jenkins Hall</v>
      </c>
      <c r="C1344" t="s">
        <v>546</v>
      </c>
      <c r="D1344" s="324" t="s">
        <v>30</v>
      </c>
      <c r="E1344" t="s">
        <v>4850</v>
      </c>
      <c r="F1344" t="s">
        <v>5667</v>
      </c>
      <c r="G1344" s="324">
        <v>14330</v>
      </c>
      <c r="H1344" s="542">
        <v>1965</v>
      </c>
      <c r="I1344" s="542">
        <v>2007</v>
      </c>
      <c r="J1344" t="s">
        <v>624</v>
      </c>
      <c r="K1344" t="s">
        <v>579</v>
      </c>
      <c r="L1344" s="324">
        <v>100</v>
      </c>
      <c r="M1344" s="324">
        <v>100</v>
      </c>
    </row>
    <row r="1345" spans="1:13" x14ac:dyDescent="0.2">
      <c r="A1345" t="s">
        <v>10021</v>
      </c>
      <c r="B1345" t="str">
        <f t="shared" si="20"/>
        <v>GSOU_Liberty Center</v>
      </c>
      <c r="C1345" t="s">
        <v>546</v>
      </c>
      <c r="D1345" s="324" t="s">
        <v>30</v>
      </c>
      <c r="E1345" t="s">
        <v>5830</v>
      </c>
      <c r="F1345" t="s">
        <v>5831</v>
      </c>
      <c r="G1345" s="324">
        <v>21000</v>
      </c>
      <c r="H1345" s="542">
        <v>2015</v>
      </c>
      <c r="J1345" t="s">
        <v>572</v>
      </c>
      <c r="K1345" t="s">
        <v>572</v>
      </c>
      <c r="L1345" s="324">
        <v>100</v>
      </c>
      <c r="M1345" s="324">
        <v>100</v>
      </c>
    </row>
    <row r="1346" spans="1:13" x14ac:dyDescent="0.2">
      <c r="A1346" t="s">
        <v>10081</v>
      </c>
      <c r="B1346" t="str">
        <f t="shared" ref="B1346:B1409" si="21">CONCATENATE(D1346,"_",F1346)</f>
        <v>GSOU_Lane Library</v>
      </c>
      <c r="C1346" t="s">
        <v>546</v>
      </c>
      <c r="D1346" s="324" t="s">
        <v>30</v>
      </c>
      <c r="E1346" t="s">
        <v>5928</v>
      </c>
      <c r="F1346" t="s">
        <v>5929</v>
      </c>
      <c r="G1346" s="324">
        <v>50048</v>
      </c>
      <c r="H1346" s="542">
        <v>1965</v>
      </c>
      <c r="I1346" s="542">
        <v>2005</v>
      </c>
      <c r="J1346" t="s">
        <v>624</v>
      </c>
      <c r="K1346" t="s">
        <v>572</v>
      </c>
      <c r="L1346" s="324">
        <v>100</v>
      </c>
      <c r="M1346" s="324">
        <v>100</v>
      </c>
    </row>
    <row r="1347" spans="1:13" x14ac:dyDescent="0.2">
      <c r="A1347" t="s">
        <v>9917</v>
      </c>
      <c r="B1347" t="str">
        <f t="shared" si="21"/>
        <v>GSOU_Learning Commons</v>
      </c>
      <c r="C1347" t="s">
        <v>546</v>
      </c>
      <c r="D1347" s="324" t="s">
        <v>30</v>
      </c>
      <c r="E1347" t="s">
        <v>5643</v>
      </c>
      <c r="F1347" t="s">
        <v>5644</v>
      </c>
      <c r="G1347" s="324">
        <v>14835</v>
      </c>
      <c r="H1347" s="542">
        <v>1965</v>
      </c>
      <c r="I1347" s="542">
        <v>2012</v>
      </c>
      <c r="J1347" t="s">
        <v>624</v>
      </c>
      <c r="K1347" t="s">
        <v>1054</v>
      </c>
      <c r="L1347" s="324">
        <v>100</v>
      </c>
      <c r="M1347" s="324">
        <v>100</v>
      </c>
    </row>
    <row r="1348" spans="1:13" x14ac:dyDescent="0.2">
      <c r="A1348" t="s">
        <v>9937</v>
      </c>
      <c r="B1348" t="str">
        <f t="shared" si="21"/>
        <v>GSOU_Memorial College Center</v>
      </c>
      <c r="C1348" t="s">
        <v>546</v>
      </c>
      <c r="D1348" s="324" t="s">
        <v>30</v>
      </c>
      <c r="E1348" t="s">
        <v>5677</v>
      </c>
      <c r="F1348" t="s">
        <v>5678</v>
      </c>
      <c r="G1348" s="324">
        <v>30234</v>
      </c>
      <c r="H1348" s="542">
        <v>1969</v>
      </c>
      <c r="J1348" t="s">
        <v>572</v>
      </c>
      <c r="K1348" t="s">
        <v>572</v>
      </c>
      <c r="L1348" s="324">
        <v>80</v>
      </c>
      <c r="M1348" s="324">
        <v>80</v>
      </c>
    </row>
    <row r="1349" spans="1:13" x14ac:dyDescent="0.2">
      <c r="A1349" t="s">
        <v>9945</v>
      </c>
      <c r="B1349" t="str">
        <f t="shared" si="21"/>
        <v>GSOU_Maintenance Storage</v>
      </c>
      <c r="C1349" t="s">
        <v>546</v>
      </c>
      <c r="D1349" s="324" t="s">
        <v>30</v>
      </c>
      <c r="E1349" t="s">
        <v>5690</v>
      </c>
      <c r="F1349" t="s">
        <v>5597</v>
      </c>
      <c r="G1349" s="324">
        <v>3188</v>
      </c>
      <c r="H1349" s="542">
        <v>1978</v>
      </c>
      <c r="J1349" t="s">
        <v>572</v>
      </c>
      <c r="K1349" t="s">
        <v>572</v>
      </c>
      <c r="L1349" s="324">
        <v>0</v>
      </c>
      <c r="M1349" s="324">
        <v>0</v>
      </c>
    </row>
    <row r="1350" spans="1:13" x14ac:dyDescent="0.2">
      <c r="A1350" t="s">
        <v>9889</v>
      </c>
      <c r="B1350" t="str">
        <f t="shared" si="21"/>
        <v>GSOU_Maintenance Storage</v>
      </c>
      <c r="C1350" t="s">
        <v>546</v>
      </c>
      <c r="D1350" s="324" t="s">
        <v>30</v>
      </c>
      <c r="E1350" t="s">
        <v>5596</v>
      </c>
      <c r="F1350" t="s">
        <v>5597</v>
      </c>
      <c r="G1350" s="324">
        <v>1200</v>
      </c>
      <c r="H1350" s="542">
        <v>2001</v>
      </c>
      <c r="J1350" t="s">
        <v>572</v>
      </c>
      <c r="K1350" t="s">
        <v>572</v>
      </c>
      <c r="L1350" s="324">
        <v>0</v>
      </c>
      <c r="M1350" s="324">
        <v>0</v>
      </c>
    </row>
    <row r="1351" spans="1:13" x14ac:dyDescent="0.2">
      <c r="A1351" t="s">
        <v>9973</v>
      </c>
      <c r="B1351" t="str">
        <f t="shared" si="21"/>
        <v>GSOU_Solms Hall</v>
      </c>
      <c r="C1351" t="s">
        <v>546</v>
      </c>
      <c r="D1351" s="324" t="s">
        <v>30</v>
      </c>
      <c r="E1351" t="s">
        <v>5742</v>
      </c>
      <c r="F1351" t="s">
        <v>5743</v>
      </c>
      <c r="G1351" s="324">
        <v>31214</v>
      </c>
      <c r="H1351" s="542">
        <v>1969</v>
      </c>
      <c r="I1351" s="542">
        <v>2002</v>
      </c>
      <c r="J1351" t="s">
        <v>624</v>
      </c>
      <c r="K1351" t="s">
        <v>572</v>
      </c>
      <c r="L1351" s="324">
        <v>100</v>
      </c>
      <c r="M1351" s="324">
        <v>100</v>
      </c>
    </row>
    <row r="1352" spans="1:13" x14ac:dyDescent="0.2">
      <c r="A1352" t="s">
        <v>10064</v>
      </c>
      <c r="B1352" t="str">
        <f t="shared" si="21"/>
        <v>GSOU_AX Suite 10</v>
      </c>
      <c r="C1352" t="s">
        <v>546</v>
      </c>
      <c r="D1352" s="324" t="s">
        <v>30</v>
      </c>
      <c r="E1352" t="s">
        <v>5904</v>
      </c>
      <c r="F1352" t="s">
        <v>5905</v>
      </c>
      <c r="G1352" s="324">
        <v>1000</v>
      </c>
      <c r="H1352" s="542">
        <v>1998</v>
      </c>
      <c r="I1352" s="542">
        <v>2012</v>
      </c>
      <c r="J1352" t="s">
        <v>584</v>
      </c>
      <c r="K1352" t="s">
        <v>572</v>
      </c>
      <c r="L1352" s="324">
        <v>100</v>
      </c>
      <c r="M1352" s="324">
        <v>100</v>
      </c>
    </row>
    <row r="1353" spans="1:13" x14ac:dyDescent="0.2">
      <c r="A1353" t="s">
        <v>10121</v>
      </c>
      <c r="B1353" t="str">
        <f t="shared" si="21"/>
        <v>GSOU_Suite 11</v>
      </c>
      <c r="C1353" t="s">
        <v>546</v>
      </c>
      <c r="D1353" s="324" t="s">
        <v>30</v>
      </c>
      <c r="E1353" t="s">
        <v>6000</v>
      </c>
      <c r="F1353" t="s">
        <v>6001</v>
      </c>
      <c r="G1353" s="324">
        <v>1000</v>
      </c>
      <c r="H1353" s="542">
        <v>1998</v>
      </c>
      <c r="I1353" s="542">
        <v>2011</v>
      </c>
      <c r="J1353" t="s">
        <v>584</v>
      </c>
      <c r="K1353" t="s">
        <v>572</v>
      </c>
      <c r="L1353" s="324">
        <v>100</v>
      </c>
      <c r="M1353" s="324">
        <v>100</v>
      </c>
    </row>
    <row r="1354" spans="1:13" x14ac:dyDescent="0.2">
      <c r="A1354" t="s">
        <v>9964</v>
      </c>
      <c r="B1354" t="str">
        <f t="shared" si="21"/>
        <v>GSOU_AX Suite 20</v>
      </c>
      <c r="C1354" t="s">
        <v>546</v>
      </c>
      <c r="D1354" s="324" t="s">
        <v>30</v>
      </c>
      <c r="E1354" t="s">
        <v>5726</v>
      </c>
      <c r="F1354" t="s">
        <v>5727</v>
      </c>
      <c r="G1354" s="324">
        <v>1400</v>
      </c>
      <c r="H1354" s="542">
        <v>1998</v>
      </c>
      <c r="I1354" s="542">
        <v>2012</v>
      </c>
      <c r="J1354" t="s">
        <v>584</v>
      </c>
      <c r="K1354" t="s">
        <v>572</v>
      </c>
      <c r="L1354" s="324">
        <v>100</v>
      </c>
      <c r="M1354" s="324">
        <v>100</v>
      </c>
    </row>
    <row r="1355" spans="1:13" x14ac:dyDescent="0.2">
      <c r="A1355" t="s">
        <v>10051</v>
      </c>
      <c r="B1355" t="str">
        <f t="shared" si="21"/>
        <v>GSOU_AX Technology Center</v>
      </c>
      <c r="C1355" t="s">
        <v>546</v>
      </c>
      <c r="D1355" s="324" t="s">
        <v>30</v>
      </c>
      <c r="E1355" t="s">
        <v>5883</v>
      </c>
      <c r="F1355" t="s">
        <v>5884</v>
      </c>
      <c r="G1355" s="324">
        <v>4000</v>
      </c>
      <c r="H1355" s="542">
        <v>1998</v>
      </c>
      <c r="J1355" t="s">
        <v>584</v>
      </c>
      <c r="K1355" t="s">
        <v>572</v>
      </c>
      <c r="L1355" s="324">
        <v>100</v>
      </c>
      <c r="M1355" s="324">
        <v>100</v>
      </c>
    </row>
    <row r="1356" spans="1:13" x14ac:dyDescent="0.2">
      <c r="A1356" t="s">
        <v>10028</v>
      </c>
      <c r="B1356" t="str">
        <f t="shared" si="21"/>
        <v>GSOU_AX Suite 25</v>
      </c>
      <c r="C1356" t="s">
        <v>546</v>
      </c>
      <c r="D1356" s="324" t="s">
        <v>30</v>
      </c>
      <c r="E1356" t="s">
        <v>5843</v>
      </c>
      <c r="F1356" t="s">
        <v>5844</v>
      </c>
      <c r="G1356" s="324">
        <v>3789</v>
      </c>
      <c r="H1356" s="542">
        <v>1990</v>
      </c>
      <c r="I1356" s="542">
        <v>2011</v>
      </c>
      <c r="J1356" t="s">
        <v>584</v>
      </c>
      <c r="K1356" t="s">
        <v>572</v>
      </c>
      <c r="L1356" s="324">
        <v>100</v>
      </c>
      <c r="M1356" s="324">
        <v>100</v>
      </c>
    </row>
    <row r="1357" spans="1:13" x14ac:dyDescent="0.2">
      <c r="A1357" t="s">
        <v>10087</v>
      </c>
      <c r="B1357" t="str">
        <f t="shared" si="21"/>
        <v>GSOU_AX Suite 8-9</v>
      </c>
      <c r="C1357" t="s">
        <v>546</v>
      </c>
      <c r="D1357" s="324" t="s">
        <v>30</v>
      </c>
      <c r="E1357" t="s">
        <v>5939</v>
      </c>
      <c r="F1357" t="s">
        <v>5940</v>
      </c>
      <c r="G1357" s="324">
        <v>2000</v>
      </c>
      <c r="H1357" s="542">
        <v>1998</v>
      </c>
      <c r="I1357" s="542">
        <v>2010</v>
      </c>
      <c r="J1357" t="s">
        <v>584</v>
      </c>
      <c r="K1357" t="s">
        <v>572</v>
      </c>
      <c r="L1357" s="324">
        <v>0</v>
      </c>
      <c r="M1357" s="324">
        <v>0</v>
      </c>
    </row>
    <row r="1358" spans="1:13" x14ac:dyDescent="0.2">
      <c r="A1358" t="s">
        <v>9896</v>
      </c>
      <c r="B1358" t="str">
        <f t="shared" si="21"/>
        <v>GSOU_Science Center</v>
      </c>
      <c r="C1358" t="s">
        <v>546</v>
      </c>
      <c r="D1358" s="324" t="s">
        <v>30</v>
      </c>
      <c r="E1358" t="s">
        <v>5608</v>
      </c>
      <c r="F1358" t="s">
        <v>5609</v>
      </c>
      <c r="G1358" s="324">
        <v>126056</v>
      </c>
      <c r="H1358" s="542">
        <v>1999</v>
      </c>
      <c r="J1358" t="s">
        <v>624</v>
      </c>
      <c r="K1358" t="s">
        <v>572</v>
      </c>
      <c r="L1358" s="324">
        <v>100</v>
      </c>
      <c r="M1358" s="324">
        <v>100</v>
      </c>
    </row>
    <row r="1359" spans="1:13" x14ac:dyDescent="0.2">
      <c r="A1359" t="s">
        <v>10094</v>
      </c>
      <c r="B1359" t="str">
        <f t="shared" si="21"/>
        <v>GSOU_AX IT Suite 12-19</v>
      </c>
      <c r="C1359" t="s">
        <v>546</v>
      </c>
      <c r="D1359" s="324" t="s">
        <v>30</v>
      </c>
      <c r="E1359" t="s">
        <v>5952</v>
      </c>
      <c r="F1359" t="s">
        <v>5953</v>
      </c>
      <c r="G1359" s="324">
        <v>11394</v>
      </c>
      <c r="H1359" s="542">
        <v>1998</v>
      </c>
      <c r="I1359" s="542">
        <v>2011</v>
      </c>
      <c r="J1359" t="s">
        <v>584</v>
      </c>
      <c r="K1359" t="s">
        <v>572</v>
      </c>
      <c r="L1359" s="324">
        <v>100</v>
      </c>
      <c r="M1359" s="324">
        <v>100</v>
      </c>
    </row>
    <row r="1360" spans="1:13" x14ac:dyDescent="0.2">
      <c r="A1360" t="s">
        <v>9959</v>
      </c>
      <c r="B1360" t="str">
        <f t="shared" si="21"/>
        <v>GSOU_Armstrong Recreation Center</v>
      </c>
      <c r="C1360" t="s">
        <v>546</v>
      </c>
      <c r="D1360" s="324" t="s">
        <v>30</v>
      </c>
      <c r="E1360" t="s">
        <v>5716</v>
      </c>
      <c r="F1360" t="s">
        <v>5717</v>
      </c>
      <c r="G1360" s="324">
        <v>80425</v>
      </c>
      <c r="H1360" s="542">
        <v>1994</v>
      </c>
      <c r="J1360" t="s">
        <v>624</v>
      </c>
      <c r="K1360" t="s">
        <v>572</v>
      </c>
      <c r="L1360" s="324">
        <v>100</v>
      </c>
      <c r="M1360" s="324">
        <v>100</v>
      </c>
    </row>
    <row r="1361" spans="1:13" x14ac:dyDescent="0.2">
      <c r="A1361" t="s">
        <v>10032</v>
      </c>
      <c r="B1361" t="str">
        <f t="shared" si="21"/>
        <v>GSOU_Student Recreation Center</v>
      </c>
      <c r="C1361" t="s">
        <v>546</v>
      </c>
      <c r="D1361" s="324" t="s">
        <v>30</v>
      </c>
      <c r="E1361" t="s">
        <v>5851</v>
      </c>
      <c r="F1361" t="s">
        <v>5008</v>
      </c>
      <c r="G1361" s="324">
        <v>35385</v>
      </c>
      <c r="H1361" s="542">
        <v>2004</v>
      </c>
      <c r="J1361" t="s">
        <v>584</v>
      </c>
      <c r="K1361" t="s">
        <v>572</v>
      </c>
      <c r="L1361" s="324">
        <v>100</v>
      </c>
      <c r="M1361" s="324">
        <v>100</v>
      </c>
    </row>
    <row r="1362" spans="1:13" x14ac:dyDescent="0.2">
      <c r="A1362" t="s">
        <v>9923</v>
      </c>
      <c r="B1362" t="str">
        <f t="shared" si="21"/>
        <v>GSOU_Student Union</v>
      </c>
      <c r="C1362" t="s">
        <v>546</v>
      </c>
      <c r="D1362" s="324" t="s">
        <v>30</v>
      </c>
      <c r="E1362" t="s">
        <v>5654</v>
      </c>
      <c r="F1362" t="s">
        <v>184</v>
      </c>
      <c r="G1362" s="324">
        <v>60000</v>
      </c>
      <c r="H1362" s="542">
        <v>2009</v>
      </c>
      <c r="J1362" t="s">
        <v>584</v>
      </c>
      <c r="K1362" t="s">
        <v>1054</v>
      </c>
      <c r="L1362" s="324">
        <v>75</v>
      </c>
      <c r="M1362" s="324">
        <v>75</v>
      </c>
    </row>
    <row r="1363" spans="1:13" x14ac:dyDescent="0.2">
      <c r="A1363" t="s">
        <v>10036</v>
      </c>
      <c r="B1363" t="str">
        <f t="shared" si="21"/>
        <v>GSOU_Univ Crossing 100</v>
      </c>
      <c r="C1363" t="s">
        <v>546</v>
      </c>
      <c r="D1363" s="324" t="s">
        <v>30</v>
      </c>
      <c r="E1363" t="s">
        <v>5858</v>
      </c>
      <c r="F1363" t="s">
        <v>5859</v>
      </c>
      <c r="G1363" s="324">
        <v>3900</v>
      </c>
      <c r="H1363" s="542">
        <v>1972</v>
      </c>
      <c r="J1363" t="s">
        <v>572</v>
      </c>
      <c r="K1363" t="s">
        <v>572</v>
      </c>
      <c r="L1363" s="324">
        <v>0</v>
      </c>
      <c r="M1363" s="324">
        <v>0</v>
      </c>
    </row>
    <row r="1364" spans="1:13" x14ac:dyDescent="0.2">
      <c r="A1364" t="s">
        <v>9965</v>
      </c>
      <c r="B1364" t="str">
        <f t="shared" si="21"/>
        <v>GSOU_Univ Crossing 1000</v>
      </c>
      <c r="C1364" t="s">
        <v>546</v>
      </c>
      <c r="D1364" s="324" t="s">
        <v>30</v>
      </c>
      <c r="E1364" t="s">
        <v>5728</v>
      </c>
      <c r="F1364" t="s">
        <v>5729</v>
      </c>
      <c r="G1364" s="324">
        <v>7000</v>
      </c>
      <c r="H1364" s="542">
        <v>1972</v>
      </c>
      <c r="J1364" t="s">
        <v>572</v>
      </c>
      <c r="K1364" t="s">
        <v>572</v>
      </c>
      <c r="L1364" s="324">
        <v>0</v>
      </c>
      <c r="M1364" s="324">
        <v>0</v>
      </c>
    </row>
    <row r="1365" spans="1:13" x14ac:dyDescent="0.2">
      <c r="A1365" t="s">
        <v>9990</v>
      </c>
      <c r="B1365" t="str">
        <f t="shared" si="21"/>
        <v>GSOU_Univ Crossing 200</v>
      </c>
      <c r="C1365" t="s">
        <v>546</v>
      </c>
      <c r="D1365" s="324" t="s">
        <v>30</v>
      </c>
      <c r="E1365" t="s">
        <v>5773</v>
      </c>
      <c r="F1365" t="s">
        <v>5774</v>
      </c>
      <c r="G1365" s="324">
        <v>3900</v>
      </c>
      <c r="H1365" s="542">
        <v>1972</v>
      </c>
      <c r="J1365" t="s">
        <v>572</v>
      </c>
      <c r="K1365" t="s">
        <v>572</v>
      </c>
      <c r="L1365" s="324">
        <v>0</v>
      </c>
      <c r="M1365" s="324">
        <v>0</v>
      </c>
    </row>
    <row r="1366" spans="1:13" x14ac:dyDescent="0.2">
      <c r="A1366" t="s">
        <v>9966</v>
      </c>
      <c r="B1366" t="str">
        <f t="shared" si="21"/>
        <v>GSOU_Univ Crossing 300</v>
      </c>
      <c r="C1366" t="s">
        <v>546</v>
      </c>
      <c r="D1366" s="324" t="s">
        <v>30</v>
      </c>
      <c r="E1366" t="s">
        <v>5730</v>
      </c>
      <c r="F1366" t="s">
        <v>5731</v>
      </c>
      <c r="G1366" s="324">
        <v>3900</v>
      </c>
      <c r="H1366" s="542">
        <v>1972</v>
      </c>
      <c r="J1366" t="s">
        <v>572</v>
      </c>
      <c r="K1366" t="s">
        <v>572</v>
      </c>
      <c r="L1366" s="324">
        <v>0</v>
      </c>
      <c r="M1366" s="324">
        <v>0</v>
      </c>
    </row>
    <row r="1367" spans="1:13" x14ac:dyDescent="0.2">
      <c r="A1367" t="s">
        <v>10119</v>
      </c>
      <c r="B1367" t="str">
        <f t="shared" si="21"/>
        <v>GSOU_Univ Crossing 400</v>
      </c>
      <c r="C1367" t="s">
        <v>546</v>
      </c>
      <c r="D1367" s="324" t="s">
        <v>30</v>
      </c>
      <c r="E1367" t="s">
        <v>5996</v>
      </c>
      <c r="F1367" t="s">
        <v>5997</v>
      </c>
      <c r="G1367" s="324">
        <v>3464</v>
      </c>
      <c r="H1367" s="542">
        <v>1972</v>
      </c>
      <c r="J1367" t="s">
        <v>572</v>
      </c>
      <c r="K1367" t="s">
        <v>572</v>
      </c>
      <c r="L1367" s="324">
        <v>0</v>
      </c>
      <c r="M1367" s="324">
        <v>0</v>
      </c>
    </row>
    <row r="1368" spans="1:13" x14ac:dyDescent="0.2">
      <c r="A1368" t="s">
        <v>10001</v>
      </c>
      <c r="B1368" t="str">
        <f t="shared" si="21"/>
        <v>GSOU_Univ Crossing 500</v>
      </c>
      <c r="C1368" t="s">
        <v>546</v>
      </c>
      <c r="D1368" s="324" t="s">
        <v>30</v>
      </c>
      <c r="E1368" t="s">
        <v>5793</v>
      </c>
      <c r="F1368" t="s">
        <v>5794</v>
      </c>
      <c r="G1368" s="324">
        <v>3464</v>
      </c>
      <c r="H1368" s="542">
        <v>1972</v>
      </c>
      <c r="J1368" t="s">
        <v>572</v>
      </c>
      <c r="K1368" t="s">
        <v>572</v>
      </c>
      <c r="L1368" s="324">
        <v>0</v>
      </c>
      <c r="M1368" s="324">
        <v>0</v>
      </c>
    </row>
    <row r="1369" spans="1:13" x14ac:dyDescent="0.2">
      <c r="A1369" t="s">
        <v>10053</v>
      </c>
      <c r="B1369" t="str">
        <f t="shared" si="21"/>
        <v>GSOU_Univ Crossing 600</v>
      </c>
      <c r="C1369" t="s">
        <v>546</v>
      </c>
      <c r="D1369" s="324" t="s">
        <v>30</v>
      </c>
      <c r="E1369" t="s">
        <v>5887</v>
      </c>
      <c r="F1369" t="s">
        <v>5888</v>
      </c>
      <c r="G1369" s="324">
        <v>3464</v>
      </c>
      <c r="H1369" s="542">
        <v>1972</v>
      </c>
      <c r="J1369" t="s">
        <v>572</v>
      </c>
      <c r="K1369" t="s">
        <v>572</v>
      </c>
      <c r="L1369" s="324">
        <v>0</v>
      </c>
      <c r="M1369" s="324">
        <v>0</v>
      </c>
    </row>
    <row r="1370" spans="1:13" x14ac:dyDescent="0.2">
      <c r="A1370" t="s">
        <v>10025</v>
      </c>
      <c r="B1370" t="str">
        <f t="shared" si="21"/>
        <v>GSOU_Univ Crossing 700</v>
      </c>
      <c r="C1370" t="s">
        <v>546</v>
      </c>
      <c r="D1370" s="324" t="s">
        <v>30</v>
      </c>
      <c r="E1370" t="s">
        <v>5837</v>
      </c>
      <c r="F1370" t="s">
        <v>5838</v>
      </c>
      <c r="G1370" s="324">
        <v>7000</v>
      </c>
      <c r="H1370" s="542">
        <v>1972</v>
      </c>
      <c r="J1370" t="s">
        <v>572</v>
      </c>
      <c r="K1370" t="s">
        <v>572</v>
      </c>
      <c r="L1370" s="324">
        <v>0</v>
      </c>
      <c r="M1370" s="324">
        <v>0</v>
      </c>
    </row>
    <row r="1371" spans="1:13" x14ac:dyDescent="0.2">
      <c r="A1371" t="s">
        <v>10095</v>
      </c>
      <c r="B1371" t="str">
        <f t="shared" si="21"/>
        <v>GSOU_Univ Crossing 800</v>
      </c>
      <c r="C1371" t="s">
        <v>546</v>
      </c>
      <c r="D1371" s="324" t="s">
        <v>30</v>
      </c>
      <c r="E1371" t="s">
        <v>5954</v>
      </c>
      <c r="F1371" t="s">
        <v>5955</v>
      </c>
      <c r="G1371" s="324">
        <v>7000</v>
      </c>
      <c r="H1371" s="542">
        <v>1972</v>
      </c>
      <c r="J1371" t="s">
        <v>572</v>
      </c>
      <c r="K1371" t="s">
        <v>572</v>
      </c>
      <c r="L1371" s="324">
        <v>0</v>
      </c>
      <c r="M1371" s="324">
        <v>0</v>
      </c>
    </row>
    <row r="1372" spans="1:13" x14ac:dyDescent="0.2">
      <c r="A1372" t="s">
        <v>9918</v>
      </c>
      <c r="B1372" t="str">
        <f t="shared" si="21"/>
        <v>GSOU_Univ Crossing 900</v>
      </c>
      <c r="C1372" t="s">
        <v>546</v>
      </c>
      <c r="D1372" s="324" t="s">
        <v>30</v>
      </c>
      <c r="E1372" t="s">
        <v>5645</v>
      </c>
      <c r="F1372" t="s">
        <v>5646</v>
      </c>
      <c r="G1372" s="324">
        <v>5776</v>
      </c>
      <c r="H1372" s="542">
        <v>1972</v>
      </c>
      <c r="J1372" t="s">
        <v>572</v>
      </c>
      <c r="K1372" t="s">
        <v>572</v>
      </c>
      <c r="L1372" s="324">
        <v>0</v>
      </c>
      <c r="M1372" s="324">
        <v>0</v>
      </c>
    </row>
    <row r="1373" spans="1:13" x14ac:dyDescent="0.2">
      <c r="A1373" t="s">
        <v>10096</v>
      </c>
      <c r="B1373" t="str">
        <f t="shared" si="21"/>
        <v>GSOU_University Hall</v>
      </c>
      <c r="C1373" t="s">
        <v>546</v>
      </c>
      <c r="D1373" s="324" t="s">
        <v>30</v>
      </c>
      <c r="E1373" t="s">
        <v>5956</v>
      </c>
      <c r="F1373" t="s">
        <v>1440</v>
      </c>
      <c r="G1373" s="324">
        <v>81527</v>
      </c>
      <c r="H1373" s="542">
        <v>1996</v>
      </c>
      <c r="J1373" t="s">
        <v>624</v>
      </c>
      <c r="K1373" t="s">
        <v>572</v>
      </c>
      <c r="L1373" s="324">
        <v>100</v>
      </c>
      <c r="M1373" s="324">
        <v>100</v>
      </c>
    </row>
    <row r="1374" spans="1:13" x14ac:dyDescent="0.2">
      <c r="A1374" t="s">
        <v>10015</v>
      </c>
      <c r="B1374" t="str">
        <f t="shared" si="21"/>
        <v>GSOU_Univ Terrace I Bld A</v>
      </c>
      <c r="C1374" t="s">
        <v>546</v>
      </c>
      <c r="D1374" s="324" t="s">
        <v>30</v>
      </c>
      <c r="E1374" t="s">
        <v>5819</v>
      </c>
      <c r="F1374" t="s">
        <v>5820</v>
      </c>
      <c r="G1374" s="324">
        <v>15223</v>
      </c>
      <c r="H1374" s="542">
        <v>1972</v>
      </c>
      <c r="J1374" t="s">
        <v>572</v>
      </c>
      <c r="K1374" t="s">
        <v>572</v>
      </c>
      <c r="L1374" s="324">
        <v>0</v>
      </c>
      <c r="M1374" s="324">
        <v>0</v>
      </c>
    </row>
    <row r="1375" spans="1:13" x14ac:dyDescent="0.2">
      <c r="A1375" t="s">
        <v>9901</v>
      </c>
      <c r="B1375" t="str">
        <f t="shared" si="21"/>
        <v>GSOU_Univ Terrace I Bld B</v>
      </c>
      <c r="C1375" t="s">
        <v>546</v>
      </c>
      <c r="D1375" s="324" t="s">
        <v>30</v>
      </c>
      <c r="E1375" t="s">
        <v>5617</v>
      </c>
      <c r="F1375" t="s">
        <v>5618</v>
      </c>
      <c r="G1375" s="324">
        <v>15223</v>
      </c>
      <c r="H1375" s="542">
        <v>1972</v>
      </c>
      <c r="J1375" t="s">
        <v>579</v>
      </c>
      <c r="K1375" t="s">
        <v>572</v>
      </c>
      <c r="L1375" s="324">
        <v>0</v>
      </c>
      <c r="M1375" s="324">
        <v>0</v>
      </c>
    </row>
    <row r="1376" spans="1:13" x14ac:dyDescent="0.2">
      <c r="A1376" t="s">
        <v>10088</v>
      </c>
      <c r="B1376" t="str">
        <f t="shared" si="21"/>
        <v>GSOU_Univ Terrace I Bld C</v>
      </c>
      <c r="C1376" t="s">
        <v>546</v>
      </c>
      <c r="D1376" s="324" t="s">
        <v>30</v>
      </c>
      <c r="E1376" t="s">
        <v>5941</v>
      </c>
      <c r="F1376" t="s">
        <v>5942</v>
      </c>
      <c r="G1376" s="324">
        <v>15223</v>
      </c>
      <c r="H1376" s="542">
        <v>1972</v>
      </c>
      <c r="J1376" t="s">
        <v>579</v>
      </c>
      <c r="K1376" t="s">
        <v>572</v>
      </c>
      <c r="L1376" s="324">
        <v>0</v>
      </c>
      <c r="M1376" s="324">
        <v>0</v>
      </c>
    </row>
    <row r="1377" spans="1:13" x14ac:dyDescent="0.2">
      <c r="A1377" t="s">
        <v>10111</v>
      </c>
      <c r="B1377" t="str">
        <f t="shared" si="21"/>
        <v>GSOU_Univ Terrace II</v>
      </c>
      <c r="C1377" t="s">
        <v>546</v>
      </c>
      <c r="D1377" s="324" t="s">
        <v>30</v>
      </c>
      <c r="E1377" t="s">
        <v>5981</v>
      </c>
      <c r="F1377" t="s">
        <v>5982</v>
      </c>
      <c r="G1377" s="324">
        <v>33291</v>
      </c>
      <c r="H1377" s="542">
        <v>1971</v>
      </c>
      <c r="J1377" t="s">
        <v>579</v>
      </c>
      <c r="K1377" t="s">
        <v>572</v>
      </c>
      <c r="L1377" s="324">
        <v>0</v>
      </c>
      <c r="M1377" s="324">
        <v>0</v>
      </c>
    </row>
    <row r="1378" spans="1:13" x14ac:dyDescent="0.2">
      <c r="A1378" t="s">
        <v>9905</v>
      </c>
      <c r="B1378" t="str">
        <f t="shared" si="21"/>
        <v>GSOU_Victor Hall</v>
      </c>
      <c r="C1378" t="s">
        <v>546</v>
      </c>
      <c r="D1378" s="324" t="s">
        <v>30</v>
      </c>
      <c r="E1378" t="s">
        <v>5623</v>
      </c>
      <c r="F1378" t="s">
        <v>5624</v>
      </c>
      <c r="G1378" s="324">
        <v>26839</v>
      </c>
      <c r="H1378" s="542">
        <v>1969</v>
      </c>
      <c r="I1378" s="542">
        <v>2002</v>
      </c>
      <c r="J1378" t="s">
        <v>572</v>
      </c>
      <c r="K1378" t="s">
        <v>572</v>
      </c>
      <c r="L1378" s="324">
        <v>100</v>
      </c>
      <c r="M1378" s="324">
        <v>100</v>
      </c>
    </row>
    <row r="1379" spans="1:13" x14ac:dyDescent="0.2">
      <c r="A1379" t="s">
        <v>9924</v>
      </c>
      <c r="B1379" t="str">
        <f t="shared" si="21"/>
        <v>GSOU_Windward Commons</v>
      </c>
      <c r="C1379" t="s">
        <v>546</v>
      </c>
      <c r="D1379" s="324" t="s">
        <v>30</v>
      </c>
      <c r="E1379" t="s">
        <v>5655</v>
      </c>
      <c r="F1379" t="s">
        <v>5656</v>
      </c>
      <c r="G1379" s="324">
        <v>176541</v>
      </c>
      <c r="H1379" s="542">
        <v>2010</v>
      </c>
      <c r="J1379" t="s">
        <v>572</v>
      </c>
      <c r="K1379" t="s">
        <v>572</v>
      </c>
      <c r="L1379" s="324">
        <v>0</v>
      </c>
      <c r="M1379" s="324">
        <v>0</v>
      </c>
    </row>
    <row r="1380" spans="1:13" x14ac:dyDescent="0.2">
      <c r="A1380" t="s">
        <v>10070</v>
      </c>
      <c r="B1380" t="str">
        <f t="shared" si="21"/>
        <v>GSOU_Womens Field House</v>
      </c>
      <c r="C1380" t="s">
        <v>546</v>
      </c>
      <c r="D1380" s="324" t="s">
        <v>30</v>
      </c>
      <c r="E1380" t="s">
        <v>5912</v>
      </c>
      <c r="F1380" t="s">
        <v>5913</v>
      </c>
      <c r="G1380" s="324">
        <v>3375</v>
      </c>
      <c r="H1380" s="542">
        <v>2006</v>
      </c>
      <c r="J1380" t="s">
        <v>579</v>
      </c>
      <c r="K1380" t="s">
        <v>572</v>
      </c>
      <c r="L1380" s="324">
        <v>100</v>
      </c>
      <c r="M1380" s="324">
        <v>100</v>
      </c>
    </row>
    <row r="1381" spans="1:13" x14ac:dyDescent="0.2">
      <c r="A1381" t="s">
        <v>7511</v>
      </c>
      <c r="B1381" t="str">
        <f t="shared" si="21"/>
        <v>GSU_SPARKS HALL</v>
      </c>
      <c r="C1381" t="s">
        <v>538</v>
      </c>
      <c r="D1381" s="324" t="s">
        <v>29</v>
      </c>
      <c r="E1381" t="s">
        <v>909</v>
      </c>
      <c r="F1381" t="s">
        <v>1116</v>
      </c>
      <c r="G1381" s="324">
        <v>130548</v>
      </c>
      <c r="H1381" s="542">
        <v>1955</v>
      </c>
      <c r="J1381" t="s">
        <v>572</v>
      </c>
      <c r="K1381" t="s">
        <v>572</v>
      </c>
      <c r="L1381" s="324">
        <v>100</v>
      </c>
      <c r="M1381" s="324">
        <v>100</v>
      </c>
    </row>
    <row r="1382" spans="1:13" x14ac:dyDescent="0.2">
      <c r="A1382" t="s">
        <v>7574</v>
      </c>
      <c r="B1382" t="str">
        <f t="shared" si="21"/>
        <v>GSU_STUDENT CENTER WEST</v>
      </c>
      <c r="C1382" t="s">
        <v>538</v>
      </c>
      <c r="D1382" s="324" t="s">
        <v>29</v>
      </c>
      <c r="E1382" t="s">
        <v>629</v>
      </c>
      <c r="F1382" t="s">
        <v>1217</v>
      </c>
      <c r="G1382" s="324">
        <v>118955</v>
      </c>
      <c r="H1382" s="542">
        <v>1963</v>
      </c>
      <c r="J1382" t="s">
        <v>572</v>
      </c>
      <c r="K1382" t="s">
        <v>572</v>
      </c>
      <c r="L1382" s="324">
        <v>81</v>
      </c>
      <c r="M1382" s="324">
        <v>81</v>
      </c>
    </row>
    <row r="1383" spans="1:13" x14ac:dyDescent="0.2">
      <c r="A1383" t="s">
        <v>7584</v>
      </c>
      <c r="B1383" t="str">
        <f t="shared" si="21"/>
        <v>GSU_LIBRARY NORTH</v>
      </c>
      <c r="C1383" t="s">
        <v>538</v>
      </c>
      <c r="D1383" s="324" t="s">
        <v>29</v>
      </c>
      <c r="E1383" t="s">
        <v>1234</v>
      </c>
      <c r="F1383" t="s">
        <v>1235</v>
      </c>
      <c r="G1383" s="324">
        <v>176618</v>
      </c>
      <c r="H1383" s="542">
        <v>1966</v>
      </c>
      <c r="I1383" s="542">
        <v>2007</v>
      </c>
      <c r="J1383" t="s">
        <v>572</v>
      </c>
      <c r="K1383" t="s">
        <v>572</v>
      </c>
      <c r="L1383" s="324">
        <v>91</v>
      </c>
      <c r="M1383" s="324">
        <v>91</v>
      </c>
    </row>
    <row r="1384" spans="1:13" x14ac:dyDescent="0.2">
      <c r="A1384" t="s">
        <v>7634</v>
      </c>
      <c r="B1384" t="str">
        <f t="shared" si="21"/>
        <v>GSU_CLASSROOM SOUTH</v>
      </c>
      <c r="C1384" t="s">
        <v>538</v>
      </c>
      <c r="D1384" s="324" t="s">
        <v>29</v>
      </c>
      <c r="E1384" t="s">
        <v>1318</v>
      </c>
      <c r="F1384" t="s">
        <v>1319</v>
      </c>
      <c r="G1384" s="324">
        <v>166722</v>
      </c>
      <c r="H1384" s="542">
        <v>1968</v>
      </c>
      <c r="I1384" s="542">
        <v>2017</v>
      </c>
      <c r="J1384" t="s">
        <v>572</v>
      </c>
      <c r="K1384" t="s">
        <v>572</v>
      </c>
      <c r="L1384" s="324">
        <v>100</v>
      </c>
      <c r="M1384" s="324">
        <v>100</v>
      </c>
    </row>
    <row r="1385" spans="1:13" x14ac:dyDescent="0.2">
      <c r="A1385" t="s">
        <v>7564</v>
      </c>
      <c r="B1385" t="str">
        <f t="shared" si="21"/>
        <v>GSU_ART &amp; HUMANITIES B</v>
      </c>
      <c r="C1385" t="s">
        <v>538</v>
      </c>
      <c r="D1385" s="324" t="s">
        <v>29</v>
      </c>
      <c r="E1385" t="s">
        <v>1003</v>
      </c>
      <c r="F1385" t="s">
        <v>1201</v>
      </c>
      <c r="G1385" s="324">
        <v>110883</v>
      </c>
      <c r="H1385" s="542">
        <v>1969</v>
      </c>
      <c r="J1385" t="s">
        <v>572</v>
      </c>
      <c r="K1385" t="s">
        <v>572</v>
      </c>
      <c r="L1385" s="324">
        <v>100</v>
      </c>
      <c r="M1385" s="324">
        <v>100</v>
      </c>
    </row>
    <row r="1386" spans="1:13" x14ac:dyDescent="0.2">
      <c r="A1386" t="s">
        <v>7582</v>
      </c>
      <c r="B1386" t="str">
        <f t="shared" si="21"/>
        <v>GSU_NOAH LANGDALE HALL</v>
      </c>
      <c r="C1386" t="s">
        <v>538</v>
      </c>
      <c r="D1386" s="324" t="s">
        <v>29</v>
      </c>
      <c r="E1386" t="s">
        <v>1023</v>
      </c>
      <c r="F1386" t="s">
        <v>1231</v>
      </c>
      <c r="G1386" s="324">
        <v>244869</v>
      </c>
      <c r="H1386" s="542">
        <v>1971</v>
      </c>
      <c r="J1386" t="s">
        <v>572</v>
      </c>
      <c r="K1386" t="s">
        <v>572</v>
      </c>
      <c r="L1386" s="324">
        <v>100</v>
      </c>
      <c r="M1386" s="324">
        <v>100</v>
      </c>
    </row>
    <row r="1387" spans="1:13" x14ac:dyDescent="0.2">
      <c r="A1387" t="s">
        <v>7527</v>
      </c>
      <c r="B1387" t="str">
        <f t="shared" si="21"/>
        <v>GSU_SPORTS ARENA</v>
      </c>
      <c r="C1387" t="s">
        <v>538</v>
      </c>
      <c r="D1387" s="324" t="s">
        <v>29</v>
      </c>
      <c r="E1387" t="s">
        <v>1059</v>
      </c>
      <c r="F1387" t="s">
        <v>1139</v>
      </c>
      <c r="G1387" s="324">
        <v>253701</v>
      </c>
      <c r="H1387" s="542">
        <v>1973</v>
      </c>
      <c r="J1387" t="s">
        <v>572</v>
      </c>
      <c r="K1387" t="s">
        <v>572</v>
      </c>
      <c r="L1387" s="324">
        <v>100</v>
      </c>
      <c r="M1387" s="324">
        <v>100</v>
      </c>
    </row>
    <row r="1388" spans="1:13" x14ac:dyDescent="0.2">
      <c r="A1388" t="s">
        <v>7601</v>
      </c>
      <c r="B1388" t="str">
        <f t="shared" si="21"/>
        <v>GSU_SPORTS ANNEX</v>
      </c>
      <c r="C1388" t="s">
        <v>538</v>
      </c>
      <c r="D1388" s="324" t="s">
        <v>29</v>
      </c>
      <c r="E1388" t="s">
        <v>606</v>
      </c>
      <c r="F1388" t="s">
        <v>1263</v>
      </c>
      <c r="G1388" s="324">
        <v>34697</v>
      </c>
      <c r="H1388" s="542">
        <v>1973</v>
      </c>
      <c r="J1388" t="s">
        <v>572</v>
      </c>
      <c r="K1388" t="s">
        <v>572</v>
      </c>
      <c r="L1388" s="324">
        <v>100</v>
      </c>
      <c r="M1388" s="324">
        <v>100</v>
      </c>
    </row>
    <row r="1389" spans="1:13" x14ac:dyDescent="0.2">
      <c r="A1389" t="s">
        <v>7575</v>
      </c>
      <c r="B1389" t="str">
        <f t="shared" si="21"/>
        <v>GSU_URBAN LIFE BLDG</v>
      </c>
      <c r="C1389" t="s">
        <v>538</v>
      </c>
      <c r="D1389" s="324" t="s">
        <v>29</v>
      </c>
      <c r="E1389" t="s">
        <v>961</v>
      </c>
      <c r="F1389" t="s">
        <v>1218</v>
      </c>
      <c r="G1389" s="324">
        <v>336849</v>
      </c>
      <c r="H1389" s="542">
        <v>1974</v>
      </c>
      <c r="J1389" t="s">
        <v>572</v>
      </c>
      <c r="K1389" t="s">
        <v>572</v>
      </c>
      <c r="L1389" s="324">
        <v>93</v>
      </c>
      <c r="M1389" s="324">
        <v>93</v>
      </c>
    </row>
    <row r="1390" spans="1:13" x14ac:dyDescent="0.2">
      <c r="A1390" t="s">
        <v>7512</v>
      </c>
      <c r="B1390" t="str">
        <f t="shared" si="21"/>
        <v>GSU_COURTLAND BUILDING</v>
      </c>
      <c r="C1390" t="s">
        <v>538</v>
      </c>
      <c r="D1390" s="324" t="s">
        <v>29</v>
      </c>
      <c r="E1390" t="s">
        <v>608</v>
      </c>
      <c r="F1390" t="s">
        <v>1117</v>
      </c>
      <c r="G1390" s="324">
        <v>38133</v>
      </c>
      <c r="H1390" s="542">
        <v>1936</v>
      </c>
      <c r="J1390" t="s">
        <v>572</v>
      </c>
      <c r="K1390" t="s">
        <v>572</v>
      </c>
      <c r="L1390" s="324">
        <v>100</v>
      </c>
      <c r="M1390" s="324">
        <v>100</v>
      </c>
    </row>
    <row r="1391" spans="1:13" x14ac:dyDescent="0.2">
      <c r="A1391" t="s">
        <v>7513</v>
      </c>
      <c r="B1391" t="str">
        <f t="shared" si="21"/>
        <v>GSU_COURTLAND NORTH</v>
      </c>
      <c r="C1391" t="s">
        <v>538</v>
      </c>
      <c r="D1391" s="324" t="s">
        <v>29</v>
      </c>
      <c r="E1391" t="s">
        <v>825</v>
      </c>
      <c r="F1391" t="s">
        <v>1118</v>
      </c>
      <c r="G1391" s="324">
        <v>16017</v>
      </c>
      <c r="H1391" s="542">
        <v>1928</v>
      </c>
      <c r="J1391" t="s">
        <v>572</v>
      </c>
      <c r="K1391" t="s">
        <v>572</v>
      </c>
      <c r="L1391" s="324">
        <v>100</v>
      </c>
      <c r="M1391" s="324">
        <v>100</v>
      </c>
    </row>
    <row r="1392" spans="1:13" x14ac:dyDescent="0.2">
      <c r="A1392" t="s">
        <v>7623</v>
      </c>
      <c r="B1392" t="str">
        <f t="shared" si="21"/>
        <v>GSU_148 EDGEWOOD</v>
      </c>
      <c r="C1392" t="s">
        <v>538</v>
      </c>
      <c r="D1392" s="324" t="s">
        <v>29</v>
      </c>
      <c r="E1392" t="s">
        <v>589</v>
      </c>
      <c r="F1392" t="s">
        <v>1301</v>
      </c>
      <c r="G1392" s="324">
        <v>9844</v>
      </c>
      <c r="H1392" s="542">
        <v>1916</v>
      </c>
      <c r="J1392" t="s">
        <v>572</v>
      </c>
      <c r="K1392" t="s">
        <v>624</v>
      </c>
      <c r="L1392" s="324">
        <v>100</v>
      </c>
      <c r="M1392" s="324">
        <v>100</v>
      </c>
    </row>
    <row r="1393" spans="1:13" x14ac:dyDescent="0.2">
      <c r="A1393" t="s">
        <v>7553</v>
      </c>
      <c r="B1393" t="str">
        <f t="shared" si="21"/>
        <v>GSU_COL OF EDUCATION</v>
      </c>
      <c r="C1393" t="s">
        <v>538</v>
      </c>
      <c r="D1393" s="324" t="s">
        <v>29</v>
      </c>
      <c r="E1393" t="s">
        <v>741</v>
      </c>
      <c r="F1393" t="s">
        <v>1183</v>
      </c>
      <c r="G1393" s="324">
        <v>163444</v>
      </c>
      <c r="H1393" s="542">
        <v>1962</v>
      </c>
      <c r="J1393" t="s">
        <v>572</v>
      </c>
      <c r="K1393" t="s">
        <v>572</v>
      </c>
      <c r="L1393" s="324">
        <v>100</v>
      </c>
      <c r="M1393" s="324">
        <v>100</v>
      </c>
    </row>
    <row r="1394" spans="1:13" x14ac:dyDescent="0.2">
      <c r="A1394" t="s">
        <v>7585</v>
      </c>
      <c r="B1394" t="str">
        <f t="shared" si="21"/>
        <v>GSU_PARKING DECK S</v>
      </c>
      <c r="C1394" t="s">
        <v>538</v>
      </c>
      <c r="D1394" s="324" t="s">
        <v>29</v>
      </c>
      <c r="E1394" t="s">
        <v>805</v>
      </c>
      <c r="F1394" t="s">
        <v>1236</v>
      </c>
      <c r="G1394" s="324">
        <v>157349</v>
      </c>
      <c r="H1394" s="542">
        <v>1971</v>
      </c>
      <c r="J1394" t="s">
        <v>572</v>
      </c>
      <c r="K1394" t="s">
        <v>572</v>
      </c>
      <c r="L1394" s="324">
        <v>0</v>
      </c>
      <c r="M1394" s="324">
        <v>0</v>
      </c>
    </row>
    <row r="1395" spans="1:13" x14ac:dyDescent="0.2">
      <c r="A1395" t="s">
        <v>7538</v>
      </c>
      <c r="B1395" t="str">
        <f t="shared" si="21"/>
        <v>GSU_PARKING DECK N</v>
      </c>
      <c r="C1395" t="s">
        <v>538</v>
      </c>
      <c r="D1395" s="324" t="s">
        <v>29</v>
      </c>
      <c r="E1395" t="s">
        <v>895</v>
      </c>
      <c r="F1395" t="s">
        <v>1159</v>
      </c>
      <c r="G1395" s="324">
        <v>197453</v>
      </c>
      <c r="H1395" s="542">
        <v>1973</v>
      </c>
      <c r="J1395" t="s">
        <v>572</v>
      </c>
      <c r="K1395" t="s">
        <v>572</v>
      </c>
      <c r="L1395" s="324">
        <v>0</v>
      </c>
      <c r="M1395" s="324">
        <v>0</v>
      </c>
    </row>
    <row r="1396" spans="1:13" x14ac:dyDescent="0.2">
      <c r="A1396" t="s">
        <v>7590</v>
      </c>
      <c r="B1396" t="str">
        <f t="shared" si="21"/>
        <v>GSU_PARKING DECK K</v>
      </c>
      <c r="C1396" t="s">
        <v>538</v>
      </c>
      <c r="D1396" s="324" t="s">
        <v>29</v>
      </c>
      <c r="E1396" t="s">
        <v>1244</v>
      </c>
      <c r="F1396" t="s">
        <v>1245</v>
      </c>
      <c r="G1396" s="324">
        <v>196955</v>
      </c>
      <c r="H1396" s="542">
        <v>1973</v>
      </c>
      <c r="J1396" t="s">
        <v>572</v>
      </c>
      <c r="K1396" t="s">
        <v>572</v>
      </c>
      <c r="L1396" s="324">
        <v>0</v>
      </c>
      <c r="M1396" s="324">
        <v>0</v>
      </c>
    </row>
    <row r="1397" spans="1:13" x14ac:dyDescent="0.2">
      <c r="A1397" t="s">
        <v>7506</v>
      </c>
      <c r="B1397" t="str">
        <f t="shared" si="21"/>
        <v>GSU_LIBRARY SOUTH</v>
      </c>
      <c r="C1397" t="s">
        <v>538</v>
      </c>
      <c r="D1397" s="324" t="s">
        <v>29</v>
      </c>
      <c r="E1397" t="s">
        <v>637</v>
      </c>
      <c r="F1397" t="s">
        <v>1109</v>
      </c>
      <c r="G1397" s="324">
        <v>135809</v>
      </c>
      <c r="H1397" s="542">
        <v>1987</v>
      </c>
      <c r="J1397" t="s">
        <v>572</v>
      </c>
      <c r="K1397" t="s">
        <v>572</v>
      </c>
      <c r="L1397" s="324">
        <v>100</v>
      </c>
      <c r="M1397" s="324">
        <v>100</v>
      </c>
    </row>
    <row r="1398" spans="1:13" x14ac:dyDescent="0.2">
      <c r="A1398" t="s">
        <v>7496</v>
      </c>
      <c r="B1398" t="str">
        <f t="shared" si="21"/>
        <v>GSU_DAHLBERG HALL</v>
      </c>
      <c r="C1398" t="s">
        <v>538</v>
      </c>
      <c r="D1398" s="324" t="s">
        <v>29</v>
      </c>
      <c r="E1398" t="s">
        <v>1089</v>
      </c>
      <c r="F1398" t="s">
        <v>1090</v>
      </c>
      <c r="G1398" s="324">
        <v>96121</v>
      </c>
      <c r="H1398" s="542">
        <v>1927</v>
      </c>
      <c r="J1398" t="s">
        <v>572</v>
      </c>
      <c r="K1398" t="s">
        <v>572</v>
      </c>
      <c r="L1398" s="324">
        <v>100</v>
      </c>
      <c r="M1398" s="324">
        <v>100</v>
      </c>
    </row>
    <row r="1399" spans="1:13" x14ac:dyDescent="0.2">
      <c r="A1399" t="s">
        <v>7607</v>
      </c>
      <c r="B1399" t="str">
        <f t="shared" si="21"/>
        <v>GSU_ONE PARK PLACE SO</v>
      </c>
      <c r="C1399" t="s">
        <v>538</v>
      </c>
      <c r="D1399" s="324" t="s">
        <v>29</v>
      </c>
      <c r="E1399" t="s">
        <v>639</v>
      </c>
      <c r="F1399" t="s">
        <v>1273</v>
      </c>
      <c r="G1399" s="324">
        <v>150998</v>
      </c>
      <c r="H1399" s="542">
        <v>1955</v>
      </c>
      <c r="J1399" t="s">
        <v>572</v>
      </c>
      <c r="K1399" t="s">
        <v>572</v>
      </c>
      <c r="L1399" s="324">
        <v>90</v>
      </c>
      <c r="M1399" s="324">
        <v>90</v>
      </c>
    </row>
    <row r="1400" spans="1:13" x14ac:dyDescent="0.2">
      <c r="A1400" t="s">
        <v>7630</v>
      </c>
      <c r="B1400" t="str">
        <f t="shared" si="21"/>
        <v>GSU_NATURAL SCIENCE CE</v>
      </c>
      <c r="C1400" t="s">
        <v>538</v>
      </c>
      <c r="D1400" s="324" t="s">
        <v>29</v>
      </c>
      <c r="E1400" t="s">
        <v>657</v>
      </c>
      <c r="F1400" t="s">
        <v>1311</v>
      </c>
      <c r="G1400" s="324">
        <v>194147</v>
      </c>
      <c r="H1400" s="542">
        <v>1992</v>
      </c>
      <c r="J1400" t="s">
        <v>572</v>
      </c>
      <c r="K1400" t="s">
        <v>572</v>
      </c>
      <c r="L1400" s="324">
        <v>100</v>
      </c>
      <c r="M1400" s="324">
        <v>100</v>
      </c>
    </row>
    <row r="1401" spans="1:13" x14ac:dyDescent="0.2">
      <c r="A1401" t="s">
        <v>7635</v>
      </c>
      <c r="B1401" t="str">
        <f t="shared" si="21"/>
        <v>GSU_BOOKSTORE BUILDING</v>
      </c>
      <c r="C1401" t="s">
        <v>538</v>
      </c>
      <c r="D1401" s="324" t="s">
        <v>29</v>
      </c>
      <c r="E1401" t="s">
        <v>1320</v>
      </c>
      <c r="F1401" t="s">
        <v>1321</v>
      </c>
      <c r="G1401" s="324">
        <v>26895</v>
      </c>
      <c r="H1401" s="542">
        <v>1988</v>
      </c>
      <c r="J1401" t="s">
        <v>572</v>
      </c>
      <c r="K1401" t="s">
        <v>572</v>
      </c>
      <c r="L1401" s="324">
        <v>0</v>
      </c>
      <c r="M1401" s="324">
        <v>0</v>
      </c>
    </row>
    <row r="1402" spans="1:13" x14ac:dyDescent="0.2">
      <c r="A1402" t="s">
        <v>7591</v>
      </c>
      <c r="B1402" t="str">
        <f t="shared" si="21"/>
        <v>GSU_J. MACK ROBINSON</v>
      </c>
      <c r="C1402" t="s">
        <v>538</v>
      </c>
      <c r="D1402" s="324" t="s">
        <v>29</v>
      </c>
      <c r="E1402" t="s">
        <v>671</v>
      </c>
      <c r="F1402" t="s">
        <v>1246</v>
      </c>
      <c r="G1402" s="324">
        <v>227136</v>
      </c>
      <c r="H1402" s="542">
        <v>1901</v>
      </c>
      <c r="I1402" s="542">
        <v>1968</v>
      </c>
      <c r="J1402" t="s">
        <v>572</v>
      </c>
      <c r="K1402" t="s">
        <v>572</v>
      </c>
      <c r="L1402" s="324">
        <v>87</v>
      </c>
      <c r="M1402" s="324">
        <v>87</v>
      </c>
    </row>
    <row r="1403" spans="1:13" x14ac:dyDescent="0.2">
      <c r="A1403" t="s">
        <v>7608</v>
      </c>
      <c r="B1403" t="str">
        <f t="shared" si="21"/>
        <v>GSU_PARKING DECK G</v>
      </c>
      <c r="C1403" t="s">
        <v>538</v>
      </c>
      <c r="D1403" s="324" t="s">
        <v>29</v>
      </c>
      <c r="E1403" t="s">
        <v>1013</v>
      </c>
      <c r="F1403" t="s">
        <v>1274</v>
      </c>
      <c r="G1403" s="324">
        <v>396792</v>
      </c>
      <c r="H1403" s="542">
        <v>1992</v>
      </c>
      <c r="J1403" t="s">
        <v>572</v>
      </c>
      <c r="K1403" t="s">
        <v>572</v>
      </c>
      <c r="L1403" s="324">
        <v>0</v>
      </c>
      <c r="M1403" s="324">
        <v>0</v>
      </c>
    </row>
    <row r="1404" spans="1:13" x14ac:dyDescent="0.2">
      <c r="A1404" t="s">
        <v>7516</v>
      </c>
      <c r="B1404" t="str">
        <f t="shared" si="21"/>
        <v>GSU_SCIENCE ANNEX</v>
      </c>
      <c r="C1404" t="s">
        <v>538</v>
      </c>
      <c r="D1404" s="324" t="s">
        <v>29</v>
      </c>
      <c r="E1404" t="s">
        <v>847</v>
      </c>
      <c r="F1404" t="s">
        <v>1121</v>
      </c>
      <c r="G1404" s="324">
        <v>69908</v>
      </c>
      <c r="H1404" s="542">
        <v>1946</v>
      </c>
      <c r="I1404" s="542">
        <v>2017</v>
      </c>
      <c r="J1404" t="s">
        <v>572</v>
      </c>
      <c r="K1404" t="s">
        <v>572</v>
      </c>
      <c r="L1404" s="324">
        <v>60</v>
      </c>
      <c r="M1404" s="324">
        <v>60</v>
      </c>
    </row>
    <row r="1405" spans="1:13" x14ac:dyDescent="0.2">
      <c r="A1405" t="s">
        <v>7519</v>
      </c>
      <c r="B1405" t="str">
        <f t="shared" si="21"/>
        <v>GSU_RIALTO</v>
      </c>
      <c r="C1405" t="s">
        <v>538</v>
      </c>
      <c r="D1405" s="324" t="s">
        <v>29</v>
      </c>
      <c r="E1405" t="s">
        <v>963</v>
      </c>
      <c r="F1405" t="s">
        <v>1126</v>
      </c>
      <c r="G1405" s="324">
        <v>68653</v>
      </c>
      <c r="H1405" s="542">
        <v>1954</v>
      </c>
      <c r="J1405" t="s">
        <v>603</v>
      </c>
      <c r="K1405" t="s">
        <v>572</v>
      </c>
      <c r="L1405" s="324">
        <v>87</v>
      </c>
      <c r="M1405" s="324">
        <v>87</v>
      </c>
    </row>
    <row r="1406" spans="1:13" x14ac:dyDescent="0.2">
      <c r="A1406" t="s">
        <v>7542</v>
      </c>
      <c r="B1406" t="str">
        <f t="shared" si="21"/>
        <v>GSU_HAAS HOWELL BLDG</v>
      </c>
      <c r="C1406" t="s">
        <v>538</v>
      </c>
      <c r="D1406" s="324" t="s">
        <v>29</v>
      </c>
      <c r="E1406" t="s">
        <v>1165</v>
      </c>
      <c r="F1406" t="s">
        <v>1166</v>
      </c>
      <c r="G1406" s="324">
        <v>39594</v>
      </c>
      <c r="H1406" s="542">
        <v>1920</v>
      </c>
      <c r="J1406" t="s">
        <v>572</v>
      </c>
      <c r="K1406" t="s">
        <v>572</v>
      </c>
      <c r="L1406" s="324">
        <v>100</v>
      </c>
      <c r="M1406" s="324">
        <v>100</v>
      </c>
    </row>
    <row r="1407" spans="1:13" x14ac:dyDescent="0.2">
      <c r="A1407" t="s">
        <v>7545</v>
      </c>
      <c r="B1407" t="str">
        <f t="shared" si="21"/>
        <v>GSU_STANDARD BLDG</v>
      </c>
      <c r="C1407" t="s">
        <v>538</v>
      </c>
      <c r="D1407" s="324" t="s">
        <v>29</v>
      </c>
      <c r="E1407" t="s">
        <v>1015</v>
      </c>
      <c r="F1407" t="s">
        <v>1170</v>
      </c>
      <c r="G1407" s="324">
        <v>39415</v>
      </c>
      <c r="H1407" s="542">
        <v>1923</v>
      </c>
      <c r="J1407" t="s">
        <v>572</v>
      </c>
      <c r="K1407" t="s">
        <v>572</v>
      </c>
      <c r="L1407" s="324">
        <v>100</v>
      </c>
      <c r="M1407" s="324">
        <v>100</v>
      </c>
    </row>
    <row r="1408" spans="1:13" x14ac:dyDescent="0.2">
      <c r="A1408" t="s">
        <v>7613</v>
      </c>
      <c r="B1408" t="str">
        <f t="shared" si="21"/>
        <v>GSU_BENNETT A BROWN</v>
      </c>
      <c r="C1408" t="s">
        <v>538</v>
      </c>
      <c r="D1408" s="324" t="s">
        <v>29</v>
      </c>
      <c r="E1408" t="s">
        <v>1282</v>
      </c>
      <c r="F1408" t="s">
        <v>1283</v>
      </c>
      <c r="G1408" s="324">
        <v>163810</v>
      </c>
      <c r="H1408" s="542">
        <v>1960</v>
      </c>
      <c r="J1408" t="s">
        <v>572</v>
      </c>
      <c r="K1408" t="s">
        <v>572</v>
      </c>
      <c r="L1408" s="324">
        <v>57</v>
      </c>
      <c r="M1408" s="324">
        <v>57</v>
      </c>
    </row>
    <row r="1409" spans="1:13" x14ac:dyDescent="0.2">
      <c r="A1409" t="s">
        <v>7522</v>
      </c>
      <c r="B1409" t="str">
        <f t="shared" si="21"/>
        <v>GSU_ANDREW YOUNG SOPS</v>
      </c>
      <c r="C1409" t="s">
        <v>538</v>
      </c>
      <c r="D1409" s="324" t="s">
        <v>29</v>
      </c>
      <c r="E1409" t="s">
        <v>1061</v>
      </c>
      <c r="F1409" t="s">
        <v>1131</v>
      </c>
      <c r="G1409" s="324">
        <v>142327</v>
      </c>
      <c r="H1409" s="542">
        <v>1955</v>
      </c>
      <c r="I1409" s="542">
        <v>1999</v>
      </c>
      <c r="J1409" t="s">
        <v>1084</v>
      </c>
      <c r="K1409" t="s">
        <v>572</v>
      </c>
      <c r="L1409" s="324">
        <v>100</v>
      </c>
      <c r="M1409" s="324">
        <v>100</v>
      </c>
    </row>
    <row r="1410" spans="1:13" x14ac:dyDescent="0.2">
      <c r="A1410" t="s">
        <v>7565</v>
      </c>
      <c r="B1410" t="str">
        <f t="shared" ref="B1410:B1473" si="22">CONCATENATE(D1410,"_",F1410)</f>
        <v>GSU_PARKING DECK M</v>
      </c>
      <c r="C1410" t="s">
        <v>538</v>
      </c>
      <c r="D1410" s="324" t="s">
        <v>29</v>
      </c>
      <c r="E1410" t="s">
        <v>987</v>
      </c>
      <c r="F1410" t="s">
        <v>1202</v>
      </c>
      <c r="G1410" s="324">
        <v>330487</v>
      </c>
      <c r="H1410" s="542">
        <v>1997</v>
      </c>
      <c r="J1410" t="s">
        <v>572</v>
      </c>
      <c r="K1410" t="s">
        <v>572</v>
      </c>
      <c r="L1410" s="324">
        <v>0</v>
      </c>
      <c r="M1410" s="324">
        <v>0</v>
      </c>
    </row>
    <row r="1411" spans="1:13" x14ac:dyDescent="0.2">
      <c r="A1411" t="s">
        <v>7509</v>
      </c>
      <c r="B1411" t="str">
        <f t="shared" si="22"/>
        <v>GSU_STUDENT CENTER EAST</v>
      </c>
      <c r="C1411" t="s">
        <v>538</v>
      </c>
      <c r="D1411" s="324" t="s">
        <v>29</v>
      </c>
      <c r="E1411" t="s">
        <v>901</v>
      </c>
      <c r="F1411" t="s">
        <v>1114</v>
      </c>
      <c r="G1411" s="324">
        <v>133208</v>
      </c>
      <c r="H1411" s="542">
        <v>1998</v>
      </c>
      <c r="J1411" t="s">
        <v>572</v>
      </c>
      <c r="K1411" t="s">
        <v>572</v>
      </c>
      <c r="L1411" s="324">
        <v>80</v>
      </c>
      <c r="M1411" s="324">
        <v>80</v>
      </c>
    </row>
    <row r="1412" spans="1:13" x14ac:dyDescent="0.2">
      <c r="A1412" t="s">
        <v>7609</v>
      </c>
      <c r="B1412" t="str">
        <f t="shared" si="22"/>
        <v>GSU_STUDENT RECREATION</v>
      </c>
      <c r="C1412" t="s">
        <v>538</v>
      </c>
      <c r="D1412" s="324" t="s">
        <v>29</v>
      </c>
      <c r="E1412" t="s">
        <v>620</v>
      </c>
      <c r="F1412" t="s">
        <v>1275</v>
      </c>
      <c r="G1412" s="324">
        <v>216820</v>
      </c>
      <c r="H1412" s="542">
        <v>2001</v>
      </c>
      <c r="J1412" t="s">
        <v>584</v>
      </c>
      <c r="K1412" t="s">
        <v>572</v>
      </c>
      <c r="L1412" s="324">
        <v>100</v>
      </c>
      <c r="M1412" s="324">
        <v>100</v>
      </c>
    </row>
    <row r="1413" spans="1:13" x14ac:dyDescent="0.2">
      <c r="A1413" t="s">
        <v>7625</v>
      </c>
      <c r="B1413" t="str">
        <f t="shared" si="22"/>
        <v>GSU_ADERHOLD LEARNING</v>
      </c>
      <c r="C1413" t="s">
        <v>538</v>
      </c>
      <c r="D1413" s="324" t="s">
        <v>29</v>
      </c>
      <c r="E1413" t="s">
        <v>1027</v>
      </c>
      <c r="F1413" t="s">
        <v>1304</v>
      </c>
      <c r="G1413" s="324">
        <v>171746</v>
      </c>
      <c r="H1413" s="542">
        <v>2002</v>
      </c>
      <c r="J1413" t="s">
        <v>572</v>
      </c>
      <c r="K1413" t="s">
        <v>572</v>
      </c>
      <c r="L1413" s="324">
        <v>90</v>
      </c>
      <c r="M1413" s="324">
        <v>90</v>
      </c>
    </row>
    <row r="1414" spans="1:13" x14ac:dyDescent="0.2">
      <c r="A1414" t="s">
        <v>7618</v>
      </c>
      <c r="B1414" t="str">
        <f t="shared" si="22"/>
        <v>GSU_GSU LOFTS</v>
      </c>
      <c r="C1414" t="s">
        <v>538</v>
      </c>
      <c r="D1414" s="324" t="s">
        <v>29</v>
      </c>
      <c r="E1414" t="s">
        <v>1291</v>
      </c>
      <c r="F1414" t="s">
        <v>1292</v>
      </c>
      <c r="G1414" s="324">
        <v>234197</v>
      </c>
      <c r="H1414" s="542">
        <v>2002</v>
      </c>
      <c r="J1414" t="s">
        <v>584</v>
      </c>
      <c r="K1414" t="s">
        <v>572</v>
      </c>
      <c r="L1414" s="324">
        <v>1</v>
      </c>
      <c r="M1414" s="324">
        <v>1</v>
      </c>
    </row>
    <row r="1415" spans="1:13" x14ac:dyDescent="0.2">
      <c r="A1415" t="s">
        <v>7616</v>
      </c>
      <c r="B1415" t="str">
        <f t="shared" si="22"/>
        <v>GSU_PETIT SCIENCE CTR</v>
      </c>
      <c r="C1415" t="s">
        <v>538</v>
      </c>
      <c r="D1415" s="324" t="s">
        <v>29</v>
      </c>
      <c r="E1415" t="s">
        <v>1067</v>
      </c>
      <c r="F1415" t="s">
        <v>1288</v>
      </c>
      <c r="G1415" s="324">
        <v>362973</v>
      </c>
      <c r="H1415" s="542">
        <v>2010</v>
      </c>
      <c r="J1415" t="s">
        <v>624</v>
      </c>
      <c r="K1415" t="s">
        <v>572</v>
      </c>
      <c r="L1415" s="324">
        <v>99</v>
      </c>
      <c r="M1415" s="324">
        <v>99</v>
      </c>
    </row>
    <row r="1416" spans="1:13" x14ac:dyDescent="0.2">
      <c r="A1416" t="s">
        <v>7570</v>
      </c>
      <c r="B1416" t="str">
        <f t="shared" si="22"/>
        <v>GSU_GSU LOFTS PARKING</v>
      </c>
      <c r="C1416" t="s">
        <v>538</v>
      </c>
      <c r="D1416" s="324" t="s">
        <v>29</v>
      </c>
      <c r="E1416" t="s">
        <v>979</v>
      </c>
      <c r="F1416" t="s">
        <v>1210</v>
      </c>
      <c r="G1416" s="324">
        <v>142203</v>
      </c>
      <c r="H1416" s="542">
        <v>2002</v>
      </c>
      <c r="J1416" t="s">
        <v>584</v>
      </c>
      <c r="K1416" t="s">
        <v>572</v>
      </c>
      <c r="L1416" s="324">
        <v>0</v>
      </c>
      <c r="M1416" s="324">
        <v>0</v>
      </c>
    </row>
    <row r="1417" spans="1:13" x14ac:dyDescent="0.2">
      <c r="A1417" t="s">
        <v>7492</v>
      </c>
      <c r="B1417" t="str">
        <f t="shared" si="22"/>
        <v>GSU_GBA CHILD ENRI CTR</v>
      </c>
      <c r="C1417" t="s">
        <v>538</v>
      </c>
      <c r="D1417" s="324" t="s">
        <v>29</v>
      </c>
      <c r="E1417" t="s">
        <v>1082</v>
      </c>
      <c r="F1417" t="s">
        <v>1083</v>
      </c>
      <c r="G1417" s="324">
        <v>11610</v>
      </c>
      <c r="H1417" s="542">
        <v>2004</v>
      </c>
      <c r="J1417" t="s">
        <v>1084</v>
      </c>
      <c r="K1417" t="s">
        <v>572</v>
      </c>
      <c r="L1417" s="324">
        <v>100</v>
      </c>
      <c r="M1417" s="324">
        <v>100</v>
      </c>
    </row>
    <row r="1418" spans="1:13" x14ac:dyDescent="0.2">
      <c r="A1418" t="s">
        <v>7604</v>
      </c>
      <c r="B1418" t="str">
        <f t="shared" si="22"/>
        <v>GSU_UNIV COMMONS BLD A</v>
      </c>
      <c r="C1418" t="s">
        <v>538</v>
      </c>
      <c r="D1418" s="324" t="s">
        <v>29</v>
      </c>
      <c r="E1418" t="s">
        <v>965</v>
      </c>
      <c r="F1418" t="s">
        <v>1268</v>
      </c>
      <c r="G1418" s="324">
        <v>272774</v>
      </c>
      <c r="H1418" s="542">
        <v>2007</v>
      </c>
      <c r="J1418" t="s">
        <v>1075</v>
      </c>
      <c r="K1418" t="s">
        <v>572</v>
      </c>
      <c r="L1418" s="324">
        <v>0</v>
      </c>
      <c r="M1418" s="324">
        <v>0</v>
      </c>
    </row>
    <row r="1419" spans="1:13" x14ac:dyDescent="0.2">
      <c r="A1419" t="s">
        <v>7526</v>
      </c>
      <c r="B1419" t="str">
        <f t="shared" si="22"/>
        <v>GSU_UNIV COMMONS BLD B</v>
      </c>
      <c r="C1419" t="s">
        <v>538</v>
      </c>
      <c r="D1419" s="324" t="s">
        <v>29</v>
      </c>
      <c r="E1419" t="s">
        <v>929</v>
      </c>
      <c r="F1419" t="s">
        <v>1138</v>
      </c>
      <c r="G1419" s="324">
        <v>203938</v>
      </c>
      <c r="H1419" s="542">
        <v>2007</v>
      </c>
      <c r="J1419" t="s">
        <v>1075</v>
      </c>
      <c r="K1419" t="s">
        <v>572</v>
      </c>
      <c r="L1419" s="324">
        <v>0</v>
      </c>
      <c r="M1419" s="324">
        <v>0</v>
      </c>
    </row>
    <row r="1420" spans="1:13" x14ac:dyDescent="0.2">
      <c r="A1420" t="s">
        <v>7562</v>
      </c>
      <c r="B1420" t="str">
        <f t="shared" si="22"/>
        <v>GSU_UNIV COMMONS BLD C</v>
      </c>
      <c r="C1420" t="s">
        <v>538</v>
      </c>
      <c r="D1420" s="324" t="s">
        <v>29</v>
      </c>
      <c r="E1420" t="s">
        <v>659</v>
      </c>
      <c r="F1420" t="s">
        <v>1199</v>
      </c>
      <c r="G1420" s="324">
        <v>141096</v>
      </c>
      <c r="H1420" s="542">
        <v>2007</v>
      </c>
      <c r="J1420" t="s">
        <v>1075</v>
      </c>
      <c r="K1420" t="s">
        <v>572</v>
      </c>
      <c r="L1420" s="324">
        <v>0</v>
      </c>
      <c r="M1420" s="324">
        <v>0</v>
      </c>
    </row>
    <row r="1421" spans="1:13" x14ac:dyDescent="0.2">
      <c r="A1421" t="s">
        <v>7541</v>
      </c>
      <c r="B1421" t="str">
        <f t="shared" si="22"/>
        <v>GSU_UNIV COMMONS BLD D</v>
      </c>
      <c r="C1421" t="s">
        <v>538</v>
      </c>
      <c r="D1421" s="324" t="s">
        <v>29</v>
      </c>
      <c r="E1421" t="s">
        <v>717</v>
      </c>
      <c r="F1421" t="s">
        <v>1164</v>
      </c>
      <c r="G1421" s="324">
        <v>151893</v>
      </c>
      <c r="H1421" s="542">
        <v>2007</v>
      </c>
      <c r="J1421" t="s">
        <v>1075</v>
      </c>
      <c r="K1421" t="s">
        <v>572</v>
      </c>
      <c r="L1421" s="324">
        <v>0</v>
      </c>
      <c r="M1421" s="324">
        <v>0</v>
      </c>
    </row>
    <row r="1422" spans="1:13" x14ac:dyDescent="0.2">
      <c r="A1422" t="s">
        <v>7549</v>
      </c>
      <c r="B1422" t="str">
        <f t="shared" si="22"/>
        <v>GSU_UNIV COMMONS PLAZA</v>
      </c>
      <c r="C1422" t="s">
        <v>538</v>
      </c>
      <c r="D1422" s="324" t="s">
        <v>29</v>
      </c>
      <c r="E1422" t="s">
        <v>1029</v>
      </c>
      <c r="F1422" t="s">
        <v>1177</v>
      </c>
      <c r="G1422" s="324">
        <v>376951</v>
      </c>
      <c r="H1422" s="542">
        <v>2007</v>
      </c>
      <c r="J1422" t="s">
        <v>1075</v>
      </c>
      <c r="K1422" t="s">
        <v>572</v>
      </c>
      <c r="L1422" s="324">
        <v>7</v>
      </c>
      <c r="M1422" s="324">
        <v>7</v>
      </c>
    </row>
    <row r="1423" spans="1:13" x14ac:dyDescent="0.2">
      <c r="A1423" t="s">
        <v>7579</v>
      </c>
      <c r="B1423" t="str">
        <f t="shared" si="22"/>
        <v>GSU_25 PARK PLACE BUILDING</v>
      </c>
      <c r="C1423" t="s">
        <v>538</v>
      </c>
      <c r="D1423" s="324" t="s">
        <v>29</v>
      </c>
      <c r="E1423" t="s">
        <v>1225</v>
      </c>
      <c r="F1423" t="s">
        <v>1226</v>
      </c>
      <c r="G1423" s="324">
        <v>533015</v>
      </c>
      <c r="H1423" s="542">
        <v>1971</v>
      </c>
      <c r="I1423" s="542">
        <v>2013</v>
      </c>
      <c r="J1423" t="s">
        <v>584</v>
      </c>
      <c r="K1423" t="s">
        <v>572</v>
      </c>
      <c r="L1423" s="324">
        <v>98</v>
      </c>
      <c r="M1423" s="324">
        <v>98</v>
      </c>
    </row>
    <row r="1424" spans="1:13" x14ac:dyDescent="0.2">
      <c r="A1424" t="s">
        <v>7495</v>
      </c>
      <c r="B1424" t="str">
        <f t="shared" si="22"/>
        <v>GSU_58 EDGEWOOD BUILDING</v>
      </c>
      <c r="C1424" t="s">
        <v>538</v>
      </c>
      <c r="D1424" s="324" t="s">
        <v>29</v>
      </c>
      <c r="E1424" t="s">
        <v>612</v>
      </c>
      <c r="F1424" t="s">
        <v>1088</v>
      </c>
      <c r="G1424" s="324">
        <v>171146</v>
      </c>
      <c r="H1424" s="542">
        <v>1965</v>
      </c>
      <c r="I1424" s="542">
        <v>2010</v>
      </c>
      <c r="J1424" t="s">
        <v>584</v>
      </c>
      <c r="K1424" t="s">
        <v>584</v>
      </c>
      <c r="L1424" s="324">
        <v>100</v>
      </c>
      <c r="M1424" s="324">
        <v>100</v>
      </c>
    </row>
    <row r="1425" spans="1:13" x14ac:dyDescent="0.2">
      <c r="A1425" t="s">
        <v>7550</v>
      </c>
      <c r="B1425" t="str">
        <f t="shared" si="22"/>
        <v>GSU_75 PIEDMONT PARKDK</v>
      </c>
      <c r="C1425" t="s">
        <v>538</v>
      </c>
      <c r="D1425" s="324" t="s">
        <v>29</v>
      </c>
      <c r="E1425" t="s">
        <v>1178</v>
      </c>
      <c r="F1425" t="s">
        <v>1179</v>
      </c>
      <c r="G1425" s="324">
        <v>208836</v>
      </c>
      <c r="H1425" s="542">
        <v>1969</v>
      </c>
      <c r="J1425" t="s">
        <v>572</v>
      </c>
      <c r="K1425" t="s">
        <v>572</v>
      </c>
      <c r="L1425" s="324">
        <v>0</v>
      </c>
      <c r="M1425" s="324">
        <v>0</v>
      </c>
    </row>
    <row r="1426" spans="1:13" x14ac:dyDescent="0.2">
      <c r="A1426" t="s">
        <v>7581</v>
      </c>
      <c r="B1426" t="str">
        <f t="shared" si="22"/>
        <v>GSU_75 PIEDMONT BLDG</v>
      </c>
      <c r="C1426" t="s">
        <v>538</v>
      </c>
      <c r="D1426" s="324" t="s">
        <v>29</v>
      </c>
      <c r="E1426" t="s">
        <v>1229</v>
      </c>
      <c r="F1426" t="s">
        <v>1230</v>
      </c>
      <c r="G1426" s="324">
        <v>209270</v>
      </c>
      <c r="H1426" s="542">
        <v>1969</v>
      </c>
      <c r="I1426" s="542">
        <v>2007</v>
      </c>
      <c r="J1426" t="s">
        <v>572</v>
      </c>
      <c r="K1426" t="s">
        <v>572</v>
      </c>
      <c r="L1426" s="324">
        <v>91</v>
      </c>
      <c r="M1426" s="324">
        <v>91</v>
      </c>
    </row>
    <row r="1427" spans="1:13" x14ac:dyDescent="0.2">
      <c r="A1427" t="s">
        <v>7569</v>
      </c>
      <c r="B1427" t="str">
        <f t="shared" si="22"/>
        <v>GSU_CARL V PATTON HALL</v>
      </c>
      <c r="C1427" t="s">
        <v>538</v>
      </c>
      <c r="D1427" s="324" t="s">
        <v>29</v>
      </c>
      <c r="E1427" t="s">
        <v>857</v>
      </c>
      <c r="F1427" t="s">
        <v>1209</v>
      </c>
      <c r="G1427" s="324">
        <v>79777</v>
      </c>
      <c r="H1427" s="542">
        <v>2009</v>
      </c>
      <c r="J1427" t="s">
        <v>1075</v>
      </c>
      <c r="K1427" t="s">
        <v>572</v>
      </c>
      <c r="L1427" s="324">
        <v>0</v>
      </c>
      <c r="M1427" s="324">
        <v>0</v>
      </c>
    </row>
    <row r="1428" spans="1:13" x14ac:dyDescent="0.2">
      <c r="A1428" t="s">
        <v>7563</v>
      </c>
      <c r="B1428" t="str">
        <f t="shared" si="22"/>
        <v>GSU_SPECIAL INTER HOUS</v>
      </c>
      <c r="C1428" t="s">
        <v>538</v>
      </c>
      <c r="D1428" s="324" t="s">
        <v>29</v>
      </c>
      <c r="E1428" t="s">
        <v>743</v>
      </c>
      <c r="F1428" t="s">
        <v>1200</v>
      </c>
      <c r="G1428" s="324">
        <v>29565</v>
      </c>
      <c r="H1428" s="542">
        <v>2010</v>
      </c>
      <c r="J1428" t="s">
        <v>572</v>
      </c>
      <c r="K1428" t="s">
        <v>572</v>
      </c>
      <c r="L1428" s="324">
        <v>11</v>
      </c>
      <c r="M1428" s="324">
        <v>11</v>
      </c>
    </row>
    <row r="1429" spans="1:13" x14ac:dyDescent="0.2">
      <c r="A1429" t="s">
        <v>7518</v>
      </c>
      <c r="B1429" t="str">
        <f t="shared" si="22"/>
        <v>GSU_188 MLK BLDG</v>
      </c>
      <c r="C1429" t="s">
        <v>538</v>
      </c>
      <c r="D1429" s="324" t="s">
        <v>29</v>
      </c>
      <c r="E1429" t="s">
        <v>1124</v>
      </c>
      <c r="F1429" t="s">
        <v>1125</v>
      </c>
      <c r="G1429" s="324">
        <v>26767</v>
      </c>
      <c r="H1429" s="542">
        <v>1925</v>
      </c>
      <c r="I1429" s="542">
        <v>2011</v>
      </c>
      <c r="J1429" t="s">
        <v>572</v>
      </c>
      <c r="K1429" t="s">
        <v>572</v>
      </c>
      <c r="L1429" s="324">
        <v>25</v>
      </c>
      <c r="M1429" s="324">
        <v>25</v>
      </c>
    </row>
    <row r="1430" spans="1:13" x14ac:dyDescent="0.2">
      <c r="A1430" t="s">
        <v>7629</v>
      </c>
      <c r="B1430" t="str">
        <f t="shared" si="22"/>
        <v>GSU_246 EDGEWOOD BLDG</v>
      </c>
      <c r="C1430" t="s">
        <v>538</v>
      </c>
      <c r="D1430" s="324" t="s">
        <v>29</v>
      </c>
      <c r="E1430" t="s">
        <v>775</v>
      </c>
      <c r="F1430" t="s">
        <v>1310</v>
      </c>
      <c r="G1430" s="324">
        <v>7524</v>
      </c>
      <c r="H1430" s="542">
        <v>1955</v>
      </c>
      <c r="I1430" s="542">
        <v>2015</v>
      </c>
      <c r="J1430" t="s">
        <v>572</v>
      </c>
      <c r="K1430" t="s">
        <v>572</v>
      </c>
      <c r="L1430" s="324">
        <v>100</v>
      </c>
      <c r="M1430" s="324">
        <v>100</v>
      </c>
    </row>
    <row r="1431" spans="1:13" x14ac:dyDescent="0.2">
      <c r="A1431" t="s">
        <v>7552</v>
      </c>
      <c r="B1431" t="str">
        <f t="shared" si="22"/>
        <v>GSU_PIEDMONT NORTH A</v>
      </c>
      <c r="C1431" t="s">
        <v>538</v>
      </c>
      <c r="D1431" s="324" t="s">
        <v>29</v>
      </c>
      <c r="E1431" t="s">
        <v>745</v>
      </c>
      <c r="F1431" t="s">
        <v>1182</v>
      </c>
      <c r="G1431" s="324">
        <v>151447</v>
      </c>
      <c r="H1431" s="542">
        <v>1966</v>
      </c>
      <c r="I1431" s="542">
        <v>2010</v>
      </c>
      <c r="J1431" t="s">
        <v>572</v>
      </c>
      <c r="K1431" t="s">
        <v>572</v>
      </c>
      <c r="L1431" s="324">
        <v>0</v>
      </c>
      <c r="M1431" s="324">
        <v>0</v>
      </c>
    </row>
    <row r="1432" spans="1:13" x14ac:dyDescent="0.2">
      <c r="A1432" t="s">
        <v>7599</v>
      </c>
      <c r="B1432" t="str">
        <f t="shared" si="22"/>
        <v>GSU_PIEDMONT NORTH B</v>
      </c>
      <c r="C1432" t="s">
        <v>538</v>
      </c>
      <c r="D1432" s="324" t="s">
        <v>29</v>
      </c>
      <c r="E1432" t="s">
        <v>903</v>
      </c>
      <c r="F1432" t="s">
        <v>1260</v>
      </c>
      <c r="G1432" s="324">
        <v>221408</v>
      </c>
      <c r="H1432" s="542">
        <v>1982</v>
      </c>
      <c r="I1432" s="542">
        <v>2011</v>
      </c>
      <c r="J1432" t="s">
        <v>572</v>
      </c>
      <c r="K1432" t="s">
        <v>572</v>
      </c>
      <c r="L1432" s="324">
        <v>0</v>
      </c>
      <c r="M1432" s="324">
        <v>0</v>
      </c>
    </row>
    <row r="1433" spans="1:13" x14ac:dyDescent="0.2">
      <c r="A1433" t="s">
        <v>7628</v>
      </c>
      <c r="B1433" t="str">
        <f t="shared" si="22"/>
        <v>GSU_COLLEGE OF LAW</v>
      </c>
      <c r="C1433" t="s">
        <v>538</v>
      </c>
      <c r="D1433" s="324" t="s">
        <v>29</v>
      </c>
      <c r="E1433" t="s">
        <v>705</v>
      </c>
      <c r="F1433" t="s">
        <v>1309</v>
      </c>
      <c r="G1433" s="324">
        <v>218293</v>
      </c>
      <c r="H1433" s="542">
        <v>2015</v>
      </c>
      <c r="J1433" t="s">
        <v>624</v>
      </c>
      <c r="K1433" t="s">
        <v>572</v>
      </c>
      <c r="L1433" s="324">
        <v>90</v>
      </c>
      <c r="M1433" s="324">
        <v>90</v>
      </c>
    </row>
    <row r="1434" spans="1:13" x14ac:dyDescent="0.2">
      <c r="A1434" t="s">
        <v>7617</v>
      </c>
      <c r="B1434" t="str">
        <f t="shared" si="22"/>
        <v>GSU_CENTENNIAL HALL</v>
      </c>
      <c r="C1434" t="s">
        <v>538</v>
      </c>
      <c r="D1434" s="324" t="s">
        <v>29</v>
      </c>
      <c r="E1434" t="s">
        <v>1289</v>
      </c>
      <c r="F1434" t="s">
        <v>1290</v>
      </c>
      <c r="G1434" s="324">
        <v>106100</v>
      </c>
      <c r="H1434" s="542">
        <v>1983</v>
      </c>
      <c r="I1434" s="542">
        <v>2013</v>
      </c>
      <c r="J1434" t="s">
        <v>572</v>
      </c>
      <c r="K1434" t="s">
        <v>572</v>
      </c>
      <c r="L1434" s="324">
        <v>100</v>
      </c>
      <c r="M1434" s="324">
        <v>100</v>
      </c>
    </row>
    <row r="1435" spans="1:13" x14ac:dyDescent="0.2">
      <c r="A1435" t="s">
        <v>7573</v>
      </c>
      <c r="B1435" t="str">
        <f t="shared" si="22"/>
        <v>GSU_60 PIEDMONT BLDG</v>
      </c>
      <c r="C1435" t="s">
        <v>538</v>
      </c>
      <c r="D1435" s="324" t="s">
        <v>29</v>
      </c>
      <c r="E1435" t="s">
        <v>1215</v>
      </c>
      <c r="F1435" t="s">
        <v>1216</v>
      </c>
      <c r="G1435" s="324">
        <v>13042</v>
      </c>
      <c r="H1435" s="542">
        <v>1956</v>
      </c>
      <c r="I1435" s="542">
        <v>2013</v>
      </c>
      <c r="J1435" t="s">
        <v>572</v>
      </c>
      <c r="K1435" t="s">
        <v>572</v>
      </c>
      <c r="L1435" s="324">
        <v>100</v>
      </c>
      <c r="M1435" s="324">
        <v>100</v>
      </c>
    </row>
    <row r="1436" spans="1:13" x14ac:dyDescent="0.2">
      <c r="A1436" t="s">
        <v>7560</v>
      </c>
      <c r="B1436" t="str">
        <f t="shared" si="22"/>
        <v>GSU_PARKING DECK T</v>
      </c>
      <c r="C1436" t="s">
        <v>538</v>
      </c>
      <c r="D1436" s="324" t="s">
        <v>29</v>
      </c>
      <c r="E1436" t="s">
        <v>1069</v>
      </c>
      <c r="F1436" t="s">
        <v>1196</v>
      </c>
      <c r="G1436" s="324">
        <v>652314</v>
      </c>
      <c r="H1436" s="542">
        <v>1972</v>
      </c>
      <c r="I1436" s="542">
        <v>2016</v>
      </c>
      <c r="J1436" t="s">
        <v>572</v>
      </c>
      <c r="K1436" t="s">
        <v>572</v>
      </c>
      <c r="L1436" s="324">
        <v>0</v>
      </c>
      <c r="M1436" s="324">
        <v>0</v>
      </c>
    </row>
    <row r="1437" spans="1:13" x14ac:dyDescent="0.2">
      <c r="A1437" t="s">
        <v>7514</v>
      </c>
      <c r="B1437" t="str">
        <f t="shared" si="22"/>
        <v>GSU_40 PRYOR BUILDING</v>
      </c>
      <c r="C1437" t="s">
        <v>538</v>
      </c>
      <c r="D1437" s="324" t="s">
        <v>29</v>
      </c>
      <c r="E1437" t="s">
        <v>707</v>
      </c>
      <c r="F1437" t="s">
        <v>1119</v>
      </c>
      <c r="G1437" s="324">
        <v>29569</v>
      </c>
      <c r="H1437" s="542">
        <v>1983</v>
      </c>
      <c r="J1437" t="s">
        <v>572</v>
      </c>
      <c r="K1437" t="s">
        <v>579</v>
      </c>
      <c r="L1437" s="324">
        <v>0</v>
      </c>
      <c r="M1437" s="324">
        <v>0</v>
      </c>
    </row>
    <row r="1438" spans="1:13" x14ac:dyDescent="0.2">
      <c r="A1438" t="s">
        <v>7515</v>
      </c>
      <c r="B1438" t="str">
        <f t="shared" si="22"/>
        <v>GSU_RESEARCH SCIENCE CENTER</v>
      </c>
      <c r="C1438" t="s">
        <v>538</v>
      </c>
      <c r="D1438" s="324" t="s">
        <v>29</v>
      </c>
      <c r="E1438" t="s">
        <v>809</v>
      </c>
      <c r="F1438" t="s">
        <v>1120</v>
      </c>
      <c r="G1438" s="324">
        <v>67338</v>
      </c>
      <c r="H1438" s="542">
        <v>2016</v>
      </c>
      <c r="J1438" t="s">
        <v>572</v>
      </c>
      <c r="K1438" t="s">
        <v>572</v>
      </c>
      <c r="L1438" s="324">
        <v>100</v>
      </c>
      <c r="M1438" s="324">
        <v>100</v>
      </c>
    </row>
    <row r="1439" spans="1:13" x14ac:dyDescent="0.2">
      <c r="A1439" t="s">
        <v>7596</v>
      </c>
      <c r="B1439" t="str">
        <f t="shared" si="22"/>
        <v>GSU_25 AUBURN BLDG</v>
      </c>
      <c r="C1439" t="s">
        <v>538</v>
      </c>
      <c r="D1439" s="324" t="s">
        <v>29</v>
      </c>
      <c r="E1439" t="s">
        <v>889</v>
      </c>
      <c r="F1439" t="s">
        <v>1255</v>
      </c>
      <c r="G1439" s="324">
        <v>70700</v>
      </c>
      <c r="H1439" s="542">
        <v>1921</v>
      </c>
      <c r="J1439" t="s">
        <v>584</v>
      </c>
      <c r="K1439" t="s">
        <v>624</v>
      </c>
      <c r="L1439" s="324">
        <v>100</v>
      </c>
      <c r="M1439" s="324">
        <v>100</v>
      </c>
    </row>
    <row r="1440" spans="1:13" x14ac:dyDescent="0.2">
      <c r="A1440" t="s">
        <v>7505</v>
      </c>
      <c r="B1440" t="str">
        <f t="shared" si="22"/>
        <v>GSU_55 PARK PLACE BLDG</v>
      </c>
      <c r="C1440" t="s">
        <v>538</v>
      </c>
      <c r="D1440" s="324" t="s">
        <v>29</v>
      </c>
      <c r="E1440" t="s">
        <v>1107</v>
      </c>
      <c r="F1440" t="s">
        <v>1108</v>
      </c>
      <c r="G1440" s="324">
        <v>729615</v>
      </c>
      <c r="H1440" s="542">
        <v>1983</v>
      </c>
      <c r="J1440" t="s">
        <v>572</v>
      </c>
      <c r="K1440" t="s">
        <v>572</v>
      </c>
      <c r="L1440" s="324">
        <v>90</v>
      </c>
      <c r="M1440" s="324">
        <v>90</v>
      </c>
    </row>
    <row r="1441" spans="1:13" x14ac:dyDescent="0.2">
      <c r="A1441" t="s">
        <v>7532</v>
      </c>
      <c r="B1441" t="str">
        <f t="shared" si="22"/>
        <v>GSU_PIEDMONT CENTRAL HALL</v>
      </c>
      <c r="C1441" t="s">
        <v>538</v>
      </c>
      <c r="D1441" s="324" t="s">
        <v>29</v>
      </c>
      <c r="E1441" t="s">
        <v>1071</v>
      </c>
      <c r="F1441" t="s">
        <v>1148</v>
      </c>
      <c r="G1441" s="324">
        <v>282765</v>
      </c>
      <c r="H1441" s="542">
        <v>2016</v>
      </c>
      <c r="J1441" t="s">
        <v>1075</v>
      </c>
      <c r="K1441" t="s">
        <v>572</v>
      </c>
      <c r="L1441" s="324">
        <v>0</v>
      </c>
      <c r="M1441" s="324">
        <v>0</v>
      </c>
    </row>
    <row r="1442" spans="1:13" x14ac:dyDescent="0.2">
      <c r="A1442" t="s">
        <v>7493</v>
      </c>
      <c r="B1442" t="str">
        <f t="shared" si="22"/>
        <v>GSU_PARKING DECK Y</v>
      </c>
      <c r="C1442" t="s">
        <v>538</v>
      </c>
      <c r="D1442" s="324" t="s">
        <v>29</v>
      </c>
      <c r="E1442" t="s">
        <v>905</v>
      </c>
      <c r="F1442" t="s">
        <v>1085</v>
      </c>
      <c r="G1442" s="324">
        <v>42148</v>
      </c>
      <c r="H1442" s="542">
        <v>1983</v>
      </c>
      <c r="J1442" t="s">
        <v>572</v>
      </c>
      <c r="K1442" t="s">
        <v>579</v>
      </c>
      <c r="L1442" s="324">
        <v>0</v>
      </c>
      <c r="M1442" s="324">
        <v>0</v>
      </c>
    </row>
    <row r="1443" spans="1:13" x14ac:dyDescent="0.2">
      <c r="A1443" t="s">
        <v>7589</v>
      </c>
      <c r="B1443" t="str">
        <f t="shared" si="22"/>
        <v>GSU_PARKING DECK A</v>
      </c>
      <c r="C1443" t="s">
        <v>538</v>
      </c>
      <c r="D1443" s="324" t="s">
        <v>29</v>
      </c>
      <c r="E1443" t="s">
        <v>877</v>
      </c>
      <c r="F1443" t="s">
        <v>1243</v>
      </c>
      <c r="G1443" s="324">
        <v>71713</v>
      </c>
      <c r="H1443" s="542">
        <v>1970</v>
      </c>
      <c r="J1443" t="s">
        <v>572</v>
      </c>
      <c r="K1443" t="s">
        <v>579</v>
      </c>
      <c r="L1443" s="324">
        <v>0</v>
      </c>
      <c r="M1443" s="324">
        <v>0</v>
      </c>
    </row>
    <row r="1444" spans="1:13" x14ac:dyDescent="0.2">
      <c r="A1444" t="s">
        <v>7510</v>
      </c>
      <c r="B1444" t="str">
        <f t="shared" si="22"/>
        <v>GSU_CENTER PARC STADIUM AT GSU</v>
      </c>
      <c r="C1444" t="s">
        <v>538</v>
      </c>
      <c r="D1444" s="324" t="s">
        <v>29</v>
      </c>
      <c r="E1444" t="s">
        <v>1047</v>
      </c>
      <c r="F1444" t="s">
        <v>1115</v>
      </c>
      <c r="G1444" s="324">
        <v>1634924</v>
      </c>
      <c r="H1444" s="542">
        <v>1996</v>
      </c>
      <c r="I1444" s="542">
        <v>2017</v>
      </c>
      <c r="J1444" t="s">
        <v>572</v>
      </c>
      <c r="K1444" t="s">
        <v>572</v>
      </c>
      <c r="L1444" s="324">
        <v>2</v>
      </c>
      <c r="M1444" s="324">
        <v>2</v>
      </c>
    </row>
    <row r="1445" spans="1:13" x14ac:dyDescent="0.2">
      <c r="A1445" t="s">
        <v>7543</v>
      </c>
      <c r="B1445" t="str">
        <f t="shared" si="22"/>
        <v>GSU_GSU CAULDRON (Olympic Torch)</v>
      </c>
      <c r="C1445" t="s">
        <v>538</v>
      </c>
      <c r="D1445" s="324" t="s">
        <v>29</v>
      </c>
      <c r="E1445" t="s">
        <v>787</v>
      </c>
      <c r="F1445" t="s">
        <v>1167</v>
      </c>
      <c r="G1445" s="324">
        <v>178</v>
      </c>
      <c r="H1445" s="542">
        <v>1996</v>
      </c>
      <c r="I1445" s="542">
        <v>2017</v>
      </c>
      <c r="J1445" t="s">
        <v>572</v>
      </c>
      <c r="K1445" t="s">
        <v>572</v>
      </c>
      <c r="L1445" s="324">
        <v>0</v>
      </c>
      <c r="M1445" s="324">
        <v>0</v>
      </c>
    </row>
    <row r="1446" spans="1:13" x14ac:dyDescent="0.2">
      <c r="A1446" t="s">
        <v>7507</v>
      </c>
      <c r="B1446" t="str">
        <f t="shared" si="22"/>
        <v>GSU_BLDG AA (Classrm/Office Bldg)</v>
      </c>
      <c r="C1446" t="s">
        <v>538</v>
      </c>
      <c r="D1446" s="324" t="s">
        <v>29</v>
      </c>
      <c r="E1446" t="s">
        <v>1110</v>
      </c>
      <c r="F1446" t="s">
        <v>1111</v>
      </c>
      <c r="G1446" s="324">
        <v>49534</v>
      </c>
      <c r="H1446" s="542">
        <v>2005</v>
      </c>
      <c r="J1446" t="s">
        <v>584</v>
      </c>
      <c r="K1446" t="s">
        <v>572</v>
      </c>
      <c r="L1446" s="324">
        <v>99</v>
      </c>
      <c r="M1446" s="324">
        <v>99</v>
      </c>
    </row>
    <row r="1447" spans="1:13" x14ac:dyDescent="0.2">
      <c r="A1447" t="s">
        <v>7586</v>
      </c>
      <c r="B1447" t="str">
        <f t="shared" si="22"/>
        <v>GSU_BLDG AB (Classrm/Office Bldg)</v>
      </c>
      <c r="C1447" t="s">
        <v>538</v>
      </c>
      <c r="D1447" s="324" t="s">
        <v>29</v>
      </c>
      <c r="E1447" t="s">
        <v>1237</v>
      </c>
      <c r="F1447" t="s">
        <v>1238</v>
      </c>
      <c r="G1447" s="324">
        <v>59842</v>
      </c>
      <c r="H1447" s="542">
        <v>2010</v>
      </c>
      <c r="I1447" s="542">
        <v>2013</v>
      </c>
      <c r="J1447" t="s">
        <v>624</v>
      </c>
      <c r="K1447" t="s">
        <v>572</v>
      </c>
      <c r="L1447" s="324">
        <v>100</v>
      </c>
      <c r="M1447" s="324">
        <v>100</v>
      </c>
    </row>
    <row r="1448" spans="1:13" x14ac:dyDescent="0.2">
      <c r="A1448" t="s">
        <v>7602</v>
      </c>
      <c r="B1448" t="str">
        <f t="shared" si="22"/>
        <v>GSU_BLDG CA (Int'l Center/ESL-FL)</v>
      </c>
      <c r="C1448" t="s">
        <v>538</v>
      </c>
      <c r="D1448" s="324" t="s">
        <v>29</v>
      </c>
      <c r="E1448" t="s">
        <v>1264</v>
      </c>
      <c r="F1448" t="s">
        <v>1265</v>
      </c>
      <c r="G1448" s="324">
        <v>17615</v>
      </c>
      <c r="H1448" s="542">
        <v>1964</v>
      </c>
      <c r="I1448" s="542">
        <v>2008</v>
      </c>
      <c r="J1448" t="s">
        <v>584</v>
      </c>
      <c r="K1448" t="s">
        <v>572</v>
      </c>
      <c r="L1448" s="324">
        <v>100</v>
      </c>
      <c r="M1448" s="324">
        <v>100</v>
      </c>
    </row>
    <row r="1449" spans="1:13" x14ac:dyDescent="0.2">
      <c r="A1449" t="s">
        <v>7614</v>
      </c>
      <c r="B1449" t="str">
        <f t="shared" si="22"/>
        <v>GSU_BLDG CB (Bus/Soc.Sci)</v>
      </c>
      <c r="C1449" t="s">
        <v>538</v>
      </c>
      <c r="D1449" s="324" t="s">
        <v>29</v>
      </c>
      <c r="E1449" t="s">
        <v>1284</v>
      </c>
      <c r="F1449" t="s">
        <v>1285</v>
      </c>
      <c r="G1449" s="324">
        <v>35385</v>
      </c>
      <c r="H1449" s="542">
        <v>1964</v>
      </c>
      <c r="I1449" s="542">
        <v>2008</v>
      </c>
      <c r="J1449" t="s">
        <v>584</v>
      </c>
      <c r="K1449" t="s">
        <v>572</v>
      </c>
      <c r="L1449" s="324">
        <v>100</v>
      </c>
      <c r="M1449" s="324">
        <v>100</v>
      </c>
    </row>
    <row r="1450" spans="1:13" x14ac:dyDescent="0.2">
      <c r="A1450" t="s">
        <v>7536</v>
      </c>
      <c r="B1450" t="str">
        <f t="shared" si="22"/>
        <v>GSU_BLDG CC (Science/Computer)</v>
      </c>
      <c r="C1450" t="s">
        <v>538</v>
      </c>
      <c r="D1450" s="324" t="s">
        <v>29</v>
      </c>
      <c r="E1450" t="s">
        <v>1155</v>
      </c>
      <c r="F1450" t="s">
        <v>1156</v>
      </c>
      <c r="G1450" s="324">
        <v>35309</v>
      </c>
      <c r="H1450" s="542">
        <v>1964</v>
      </c>
      <c r="J1450" t="s">
        <v>572</v>
      </c>
      <c r="K1450" t="s">
        <v>572</v>
      </c>
      <c r="L1450" s="324">
        <v>100</v>
      </c>
      <c r="M1450" s="324">
        <v>100</v>
      </c>
    </row>
    <row r="1451" spans="1:13" x14ac:dyDescent="0.2">
      <c r="A1451" t="s">
        <v>7544</v>
      </c>
      <c r="B1451" t="str">
        <f t="shared" si="22"/>
        <v>GSU_BLDG CD (Science)</v>
      </c>
      <c r="C1451" t="s">
        <v>538</v>
      </c>
      <c r="D1451" s="324" t="s">
        <v>29</v>
      </c>
      <c r="E1451" t="s">
        <v>1168</v>
      </c>
      <c r="F1451" t="s">
        <v>1169</v>
      </c>
      <c r="G1451" s="324">
        <v>26463</v>
      </c>
      <c r="H1451" s="542">
        <v>1965</v>
      </c>
      <c r="J1451" t="s">
        <v>572</v>
      </c>
      <c r="K1451" t="s">
        <v>572</v>
      </c>
      <c r="L1451" s="324">
        <v>100</v>
      </c>
      <c r="M1451" s="324">
        <v>100</v>
      </c>
    </row>
    <row r="1452" spans="1:13" x14ac:dyDescent="0.2">
      <c r="A1452" t="s">
        <v>7626</v>
      </c>
      <c r="B1452" t="str">
        <f t="shared" si="22"/>
        <v>GSU_BLDG CE (English)</v>
      </c>
      <c r="C1452" t="s">
        <v>538</v>
      </c>
      <c r="D1452" s="324" t="s">
        <v>29</v>
      </c>
      <c r="E1452" t="s">
        <v>1305</v>
      </c>
      <c r="F1452" t="s">
        <v>1306</v>
      </c>
      <c r="G1452" s="324">
        <v>26795</v>
      </c>
      <c r="H1452" s="542">
        <v>1965</v>
      </c>
      <c r="J1452" t="s">
        <v>572</v>
      </c>
      <c r="K1452" t="s">
        <v>572</v>
      </c>
      <c r="L1452" s="324">
        <v>100</v>
      </c>
      <c r="M1452" s="324">
        <v>100</v>
      </c>
    </row>
    <row r="1453" spans="1:13" x14ac:dyDescent="0.2">
      <c r="A1453" t="s">
        <v>7592</v>
      </c>
      <c r="B1453" t="str">
        <f t="shared" si="22"/>
        <v>GSU_BLDG CF (Fine Arts)</v>
      </c>
      <c r="C1453" t="s">
        <v>538</v>
      </c>
      <c r="D1453" s="324" t="s">
        <v>29</v>
      </c>
      <c r="E1453" t="s">
        <v>1247</v>
      </c>
      <c r="F1453" t="s">
        <v>1248</v>
      </c>
      <c r="G1453" s="324">
        <v>69529</v>
      </c>
      <c r="H1453" s="542">
        <v>1967</v>
      </c>
      <c r="J1453" t="s">
        <v>572</v>
      </c>
      <c r="K1453" t="s">
        <v>572</v>
      </c>
      <c r="L1453" s="324">
        <v>100</v>
      </c>
      <c r="M1453" s="324">
        <v>100</v>
      </c>
    </row>
    <row r="1454" spans="1:13" x14ac:dyDescent="0.2">
      <c r="A1454" t="s">
        <v>7547</v>
      </c>
      <c r="B1454" t="str">
        <f t="shared" si="22"/>
        <v>GSU_BLDG CG (Physical Education)</v>
      </c>
      <c r="C1454" t="s">
        <v>538</v>
      </c>
      <c r="D1454" s="324" t="s">
        <v>29</v>
      </c>
      <c r="E1454" t="s">
        <v>1173</v>
      </c>
      <c r="F1454" t="s">
        <v>1174</v>
      </c>
      <c r="G1454" s="324">
        <v>59162</v>
      </c>
      <c r="H1454" s="542">
        <v>1967</v>
      </c>
      <c r="J1454" t="s">
        <v>572</v>
      </c>
      <c r="K1454" t="s">
        <v>572</v>
      </c>
      <c r="L1454" s="324">
        <v>100</v>
      </c>
      <c r="M1454" s="324">
        <v>100</v>
      </c>
    </row>
    <row r="1455" spans="1:13" x14ac:dyDescent="0.2">
      <c r="A1455" t="s">
        <v>7533</v>
      </c>
      <c r="B1455" t="str">
        <f t="shared" si="22"/>
        <v>GSU_BLDG CH (Math / Nursing)</v>
      </c>
      <c r="C1455" t="s">
        <v>538</v>
      </c>
      <c r="D1455" s="324" t="s">
        <v>29</v>
      </c>
      <c r="E1455" t="s">
        <v>1149</v>
      </c>
      <c r="F1455" t="s">
        <v>1150</v>
      </c>
      <c r="G1455" s="324">
        <v>66525</v>
      </c>
      <c r="H1455" s="542">
        <v>1971</v>
      </c>
      <c r="I1455" s="542">
        <v>1991</v>
      </c>
      <c r="J1455" t="s">
        <v>572</v>
      </c>
      <c r="K1455" t="s">
        <v>572</v>
      </c>
      <c r="L1455" s="324">
        <v>100</v>
      </c>
      <c r="M1455" s="324">
        <v>100</v>
      </c>
    </row>
    <row r="1456" spans="1:13" x14ac:dyDescent="0.2">
      <c r="A1456" t="s">
        <v>7546</v>
      </c>
      <c r="B1456" t="str">
        <f t="shared" si="22"/>
        <v>GSU_BLDG CI (Nursing / Corp. Dev)</v>
      </c>
      <c r="C1456" t="s">
        <v>538</v>
      </c>
      <c r="D1456" s="324" t="s">
        <v>29</v>
      </c>
      <c r="E1456" t="s">
        <v>1171</v>
      </c>
      <c r="F1456" t="s">
        <v>1172</v>
      </c>
      <c r="G1456" s="324">
        <v>14030</v>
      </c>
      <c r="H1456" s="542">
        <v>1977</v>
      </c>
      <c r="J1456" t="s">
        <v>572</v>
      </c>
      <c r="K1456" t="s">
        <v>572</v>
      </c>
      <c r="L1456" s="324">
        <v>100</v>
      </c>
      <c r="M1456" s="324">
        <v>100</v>
      </c>
    </row>
    <row r="1457" spans="1:13" x14ac:dyDescent="0.2">
      <c r="A1457" t="s">
        <v>7534</v>
      </c>
      <c r="B1457" t="str">
        <f t="shared" si="22"/>
        <v>GSU_BLDG CJ (Protective Services)</v>
      </c>
      <c r="C1457" t="s">
        <v>538</v>
      </c>
      <c r="D1457" s="324" t="s">
        <v>29</v>
      </c>
      <c r="E1457" t="s">
        <v>1151</v>
      </c>
      <c r="F1457" t="s">
        <v>1152</v>
      </c>
      <c r="G1457" s="324">
        <v>2622</v>
      </c>
      <c r="H1457" s="542">
        <v>1950</v>
      </c>
      <c r="J1457" t="s">
        <v>572</v>
      </c>
      <c r="K1457" t="s">
        <v>572</v>
      </c>
      <c r="L1457" s="324">
        <v>100</v>
      </c>
      <c r="M1457" s="324">
        <v>100</v>
      </c>
    </row>
    <row r="1458" spans="1:13" x14ac:dyDescent="0.2">
      <c r="A1458" t="s">
        <v>7621</v>
      </c>
      <c r="B1458" t="str">
        <f t="shared" si="22"/>
        <v>GSU_JIM CHERRY LRC</v>
      </c>
      <c r="C1458" t="s">
        <v>538</v>
      </c>
      <c r="D1458" s="324" t="s">
        <v>29</v>
      </c>
      <c r="E1458" t="s">
        <v>1297</v>
      </c>
      <c r="F1458" t="s">
        <v>1298</v>
      </c>
      <c r="G1458" s="324">
        <v>114369</v>
      </c>
      <c r="H1458" s="542">
        <v>1993</v>
      </c>
      <c r="J1458" t="s">
        <v>624</v>
      </c>
      <c r="K1458" t="s">
        <v>572</v>
      </c>
      <c r="L1458" s="324">
        <v>100</v>
      </c>
      <c r="M1458" s="324">
        <v>100</v>
      </c>
    </row>
    <row r="1459" spans="1:13" x14ac:dyDescent="0.2">
      <c r="A1459" t="s">
        <v>7597</v>
      </c>
      <c r="B1459" t="str">
        <f t="shared" si="22"/>
        <v>GSU_BLDG CM (Plant Operations)</v>
      </c>
      <c r="C1459" t="s">
        <v>538</v>
      </c>
      <c r="D1459" s="324" t="s">
        <v>29</v>
      </c>
      <c r="E1459" t="s">
        <v>1256</v>
      </c>
      <c r="F1459" t="s">
        <v>1257</v>
      </c>
      <c r="G1459" s="324">
        <v>52542</v>
      </c>
      <c r="H1459" s="542">
        <v>1989</v>
      </c>
      <c r="J1459" t="s">
        <v>572</v>
      </c>
      <c r="K1459" t="s">
        <v>572</v>
      </c>
      <c r="L1459" s="324">
        <v>100</v>
      </c>
      <c r="M1459" s="324">
        <v>100</v>
      </c>
    </row>
    <row r="1460" spans="1:13" x14ac:dyDescent="0.2">
      <c r="A1460" t="s">
        <v>7539</v>
      </c>
      <c r="B1460" t="str">
        <f t="shared" si="22"/>
        <v>GSU_BLDG CN (Student Center)</v>
      </c>
      <c r="C1460" t="s">
        <v>538</v>
      </c>
      <c r="D1460" s="324" t="s">
        <v>29</v>
      </c>
      <c r="E1460" t="s">
        <v>1160</v>
      </c>
      <c r="F1460" t="s">
        <v>1161</v>
      </c>
      <c r="G1460" s="324">
        <v>59896</v>
      </c>
      <c r="H1460" s="542">
        <v>2003</v>
      </c>
      <c r="J1460" t="s">
        <v>624</v>
      </c>
      <c r="K1460" t="s">
        <v>572</v>
      </c>
      <c r="L1460" s="324">
        <v>82</v>
      </c>
      <c r="M1460" s="324">
        <v>82</v>
      </c>
    </row>
    <row r="1461" spans="1:13" x14ac:dyDescent="0.2">
      <c r="A1461" t="s">
        <v>7600</v>
      </c>
      <c r="B1461" t="str">
        <f t="shared" si="22"/>
        <v>GSU_BLDG CS (Auxilary Services)</v>
      </c>
      <c r="C1461" t="s">
        <v>538</v>
      </c>
      <c r="D1461" s="324" t="s">
        <v>29</v>
      </c>
      <c r="E1461" t="s">
        <v>1261</v>
      </c>
      <c r="F1461" t="s">
        <v>1262</v>
      </c>
      <c r="G1461" s="324">
        <v>10070</v>
      </c>
      <c r="H1461" s="542">
        <v>1977</v>
      </c>
      <c r="J1461" t="s">
        <v>572</v>
      </c>
      <c r="K1461" t="s">
        <v>572</v>
      </c>
      <c r="L1461" s="324">
        <v>50</v>
      </c>
      <c r="M1461" s="324">
        <v>50</v>
      </c>
    </row>
    <row r="1462" spans="1:13" x14ac:dyDescent="0.2">
      <c r="A1462" t="s">
        <v>7631</v>
      </c>
      <c r="B1462" t="str">
        <f t="shared" si="22"/>
        <v>GSU_BLDG CT (Parking Deck)</v>
      </c>
      <c r="C1462" t="s">
        <v>538</v>
      </c>
      <c r="D1462" s="324" t="s">
        <v>29</v>
      </c>
      <c r="E1462" t="s">
        <v>1312</v>
      </c>
      <c r="F1462" t="s">
        <v>1313</v>
      </c>
      <c r="G1462" s="324">
        <v>180849</v>
      </c>
      <c r="H1462" s="542">
        <v>2008</v>
      </c>
      <c r="J1462" t="s">
        <v>584</v>
      </c>
      <c r="K1462" t="s">
        <v>572</v>
      </c>
      <c r="L1462" s="324">
        <v>0</v>
      </c>
      <c r="M1462" s="324">
        <v>0</v>
      </c>
    </row>
    <row r="1463" spans="1:13" x14ac:dyDescent="0.2">
      <c r="A1463" t="s">
        <v>7610</v>
      </c>
      <c r="B1463" t="str">
        <f t="shared" si="22"/>
        <v>GSU_BLDG 1N (Academic Ctr)</v>
      </c>
      <c r="C1463" t="s">
        <v>538</v>
      </c>
      <c r="D1463" s="324" t="s">
        <v>29</v>
      </c>
      <c r="E1463" t="s">
        <v>1276</v>
      </c>
      <c r="F1463" t="s">
        <v>1277</v>
      </c>
      <c r="G1463" s="324">
        <v>111024</v>
      </c>
      <c r="H1463" s="542">
        <v>2006</v>
      </c>
      <c r="J1463" t="s">
        <v>584</v>
      </c>
      <c r="K1463" t="s">
        <v>572</v>
      </c>
      <c r="L1463" s="324">
        <v>95</v>
      </c>
      <c r="M1463" s="324">
        <v>95</v>
      </c>
    </row>
    <row r="1464" spans="1:13" x14ac:dyDescent="0.2">
      <c r="A1464" t="s">
        <v>7598</v>
      </c>
      <c r="B1464" t="str">
        <f t="shared" si="22"/>
        <v>GSU_BLDG 2N (Student Lrning Ctr)</v>
      </c>
      <c r="C1464" t="s">
        <v>538</v>
      </c>
      <c r="D1464" s="324" t="s">
        <v>29</v>
      </c>
      <c r="E1464" t="s">
        <v>1258</v>
      </c>
      <c r="F1464" t="s">
        <v>1259</v>
      </c>
      <c r="G1464" s="324">
        <v>43157</v>
      </c>
      <c r="H1464" s="542">
        <v>2008</v>
      </c>
      <c r="J1464" t="s">
        <v>584</v>
      </c>
      <c r="K1464" t="s">
        <v>572</v>
      </c>
      <c r="L1464" s="324">
        <v>99</v>
      </c>
      <c r="M1464" s="324">
        <v>99</v>
      </c>
    </row>
    <row r="1465" spans="1:13" x14ac:dyDescent="0.2">
      <c r="A1465" t="s">
        <v>7528</v>
      </c>
      <c r="B1465" t="str">
        <f t="shared" si="22"/>
        <v>GSU_BLDG 3N (Recreation Bldg.)</v>
      </c>
      <c r="C1465" t="s">
        <v>538</v>
      </c>
      <c r="D1465" s="324" t="s">
        <v>29</v>
      </c>
      <c r="E1465" t="s">
        <v>1140</v>
      </c>
      <c r="F1465" t="s">
        <v>1141</v>
      </c>
      <c r="G1465" s="324">
        <v>10815</v>
      </c>
      <c r="H1465" s="542">
        <v>2008</v>
      </c>
      <c r="J1465" t="s">
        <v>572</v>
      </c>
      <c r="K1465" t="s">
        <v>572</v>
      </c>
      <c r="L1465" s="324">
        <v>100</v>
      </c>
      <c r="M1465" s="324">
        <v>100</v>
      </c>
    </row>
    <row r="1466" spans="1:13" x14ac:dyDescent="0.2">
      <c r="A1466" t="s">
        <v>7529</v>
      </c>
      <c r="B1466" t="str">
        <f t="shared" si="22"/>
        <v>GSU_HARD LABOR CREEK MAIN BLDG</v>
      </c>
      <c r="C1466" t="s">
        <v>538</v>
      </c>
      <c r="D1466" s="324" t="s">
        <v>29</v>
      </c>
      <c r="E1466" t="s">
        <v>1142</v>
      </c>
      <c r="F1466" t="s">
        <v>1143</v>
      </c>
      <c r="G1466" s="324">
        <v>1934</v>
      </c>
      <c r="H1466" s="542">
        <v>1989</v>
      </c>
      <c r="J1466" t="s">
        <v>572</v>
      </c>
      <c r="K1466" t="s">
        <v>572</v>
      </c>
      <c r="L1466" s="324">
        <v>100</v>
      </c>
      <c r="M1466" s="324">
        <v>100</v>
      </c>
    </row>
    <row r="1467" spans="1:13" x14ac:dyDescent="0.2">
      <c r="A1467" t="s">
        <v>7576</v>
      </c>
      <c r="B1467" t="str">
        <f t="shared" si="22"/>
        <v>GSU_HARD LABOR CREEK SHED</v>
      </c>
      <c r="C1467" t="s">
        <v>538</v>
      </c>
      <c r="D1467" s="324" t="s">
        <v>29</v>
      </c>
      <c r="E1467" t="s">
        <v>1219</v>
      </c>
      <c r="F1467" t="s">
        <v>1220</v>
      </c>
      <c r="G1467" s="324">
        <v>69</v>
      </c>
      <c r="H1467" s="542">
        <v>1989</v>
      </c>
      <c r="J1467" t="s">
        <v>572</v>
      </c>
      <c r="K1467" t="s">
        <v>572</v>
      </c>
      <c r="L1467" s="324">
        <v>100</v>
      </c>
      <c r="M1467" s="324">
        <v>100</v>
      </c>
    </row>
    <row r="1468" spans="1:13" x14ac:dyDescent="0.2">
      <c r="A1468" t="s">
        <v>7535</v>
      </c>
      <c r="B1468" t="str">
        <f t="shared" si="22"/>
        <v>GSU_HARD LABOR CREEK TELESCOPE</v>
      </c>
      <c r="C1468" t="s">
        <v>538</v>
      </c>
      <c r="D1468" s="324" t="s">
        <v>29</v>
      </c>
      <c r="E1468" t="s">
        <v>1153</v>
      </c>
      <c r="F1468" t="s">
        <v>1154</v>
      </c>
      <c r="G1468" s="324">
        <v>288</v>
      </c>
      <c r="H1468" s="542">
        <v>1989</v>
      </c>
      <c r="J1468" t="s">
        <v>572</v>
      </c>
      <c r="K1468" t="s">
        <v>572</v>
      </c>
      <c r="L1468" s="324">
        <v>100</v>
      </c>
      <c r="M1468" s="324">
        <v>100</v>
      </c>
    </row>
    <row r="1469" spans="1:13" x14ac:dyDescent="0.2">
      <c r="A1469" t="s">
        <v>7500</v>
      </c>
      <c r="B1469" t="str">
        <f t="shared" si="22"/>
        <v>GSU_INDIAN CREEK LODGE BLDG</v>
      </c>
      <c r="C1469" t="s">
        <v>538</v>
      </c>
      <c r="D1469" s="324" t="s">
        <v>29</v>
      </c>
      <c r="E1469" t="s">
        <v>1097</v>
      </c>
      <c r="F1469" t="s">
        <v>1098</v>
      </c>
      <c r="G1469" s="324">
        <v>5230</v>
      </c>
      <c r="H1469" s="542">
        <v>1927</v>
      </c>
      <c r="J1469" t="s">
        <v>572</v>
      </c>
      <c r="K1469" t="s">
        <v>572</v>
      </c>
      <c r="L1469" s="324">
        <v>100</v>
      </c>
      <c r="M1469" s="324">
        <v>100</v>
      </c>
    </row>
    <row r="1470" spans="1:13" x14ac:dyDescent="0.2">
      <c r="A1470" t="s">
        <v>7632</v>
      </c>
      <c r="B1470" t="str">
        <f t="shared" si="22"/>
        <v>GSU_ICL ADMINISTRATION BLDG</v>
      </c>
      <c r="C1470" t="s">
        <v>538</v>
      </c>
      <c r="D1470" s="324" t="s">
        <v>29</v>
      </c>
      <c r="E1470" t="s">
        <v>1314</v>
      </c>
      <c r="F1470" t="s">
        <v>1315</v>
      </c>
      <c r="G1470" s="324">
        <v>1424</v>
      </c>
      <c r="H1470" s="542">
        <v>2016</v>
      </c>
      <c r="J1470" t="s">
        <v>572</v>
      </c>
      <c r="K1470" t="s">
        <v>572</v>
      </c>
      <c r="L1470" s="324">
        <v>100</v>
      </c>
      <c r="M1470" s="324">
        <v>100</v>
      </c>
    </row>
    <row r="1471" spans="1:13" x14ac:dyDescent="0.2">
      <c r="A1471" t="s">
        <v>7502</v>
      </c>
      <c r="B1471" t="str">
        <f t="shared" si="22"/>
        <v>GSU_ICL ROPE COURSE ADMIN BLDG</v>
      </c>
      <c r="C1471" t="s">
        <v>538</v>
      </c>
      <c r="D1471" s="324" t="s">
        <v>29</v>
      </c>
      <c r="E1471" t="s">
        <v>1101</v>
      </c>
      <c r="F1471" t="s">
        <v>1102</v>
      </c>
      <c r="G1471" s="324">
        <v>2271</v>
      </c>
      <c r="H1471" s="542">
        <v>1927</v>
      </c>
      <c r="J1471" t="s">
        <v>572</v>
      </c>
      <c r="K1471" t="s">
        <v>572</v>
      </c>
      <c r="L1471" s="324">
        <v>100</v>
      </c>
      <c r="M1471" s="324">
        <v>100</v>
      </c>
    </row>
    <row r="1472" spans="1:13" x14ac:dyDescent="0.2">
      <c r="A1472" t="s">
        <v>7551</v>
      </c>
      <c r="B1472" t="str">
        <f t="shared" si="22"/>
        <v>GSU_ICL LIFE GUARD HOUSE</v>
      </c>
      <c r="C1472" t="s">
        <v>538</v>
      </c>
      <c r="D1472" s="324" t="s">
        <v>29</v>
      </c>
      <c r="E1472" t="s">
        <v>1180</v>
      </c>
      <c r="F1472" t="s">
        <v>1181</v>
      </c>
      <c r="G1472" s="324">
        <v>1210</v>
      </c>
      <c r="H1472" s="542">
        <v>1927</v>
      </c>
      <c r="J1472" t="s">
        <v>572</v>
      </c>
      <c r="K1472" t="s">
        <v>572</v>
      </c>
      <c r="L1472" s="324">
        <v>100</v>
      </c>
      <c r="M1472" s="324">
        <v>100</v>
      </c>
    </row>
    <row r="1473" spans="1:13" x14ac:dyDescent="0.2">
      <c r="A1473" t="s">
        <v>7520</v>
      </c>
      <c r="B1473" t="str">
        <f t="shared" si="22"/>
        <v>GSU_ICL DRESSING ROOM BUILDING</v>
      </c>
      <c r="C1473" t="s">
        <v>538</v>
      </c>
      <c r="D1473" s="324" t="s">
        <v>29</v>
      </c>
      <c r="E1473" t="s">
        <v>1127</v>
      </c>
      <c r="F1473" t="s">
        <v>1128</v>
      </c>
      <c r="G1473" s="324">
        <v>1294</v>
      </c>
      <c r="H1473" s="542">
        <v>1927</v>
      </c>
      <c r="J1473" t="s">
        <v>572</v>
      </c>
      <c r="K1473" t="s">
        <v>572</v>
      </c>
      <c r="L1473" s="324">
        <v>100</v>
      </c>
      <c r="M1473" s="324">
        <v>100</v>
      </c>
    </row>
    <row r="1474" spans="1:13" x14ac:dyDescent="0.2">
      <c r="A1474" t="s">
        <v>7619</v>
      </c>
      <c r="B1474" t="str">
        <f t="shared" ref="B1474:B1537" si="23">CONCATENATE(D1474,"_",F1474)</f>
        <v>GSU_LRC ADMINISTRATION BUILDING</v>
      </c>
      <c r="C1474" t="s">
        <v>538</v>
      </c>
      <c r="D1474" s="324" t="s">
        <v>29</v>
      </c>
      <c r="E1474" t="s">
        <v>1293</v>
      </c>
      <c r="F1474" t="s">
        <v>1294</v>
      </c>
      <c r="G1474" s="324">
        <v>9438</v>
      </c>
      <c r="H1474" s="542">
        <v>1981</v>
      </c>
      <c r="J1474" t="s">
        <v>572</v>
      </c>
      <c r="K1474" t="s">
        <v>572</v>
      </c>
      <c r="L1474" s="324">
        <v>100</v>
      </c>
      <c r="M1474" s="324">
        <v>100</v>
      </c>
    </row>
    <row r="1475" spans="1:13" x14ac:dyDescent="0.2">
      <c r="A1475" t="s">
        <v>7497</v>
      </c>
      <c r="B1475" t="str">
        <f t="shared" si="23"/>
        <v>GSU_LRC LANSON BUILDING</v>
      </c>
      <c r="C1475" t="s">
        <v>538</v>
      </c>
      <c r="D1475" s="324" t="s">
        <v>29</v>
      </c>
      <c r="E1475" t="s">
        <v>1091</v>
      </c>
      <c r="F1475" t="s">
        <v>1092</v>
      </c>
      <c r="G1475" s="324">
        <v>3923</v>
      </c>
      <c r="H1475" s="542">
        <v>1981</v>
      </c>
      <c r="J1475" t="s">
        <v>572</v>
      </c>
      <c r="K1475" t="s">
        <v>572</v>
      </c>
      <c r="L1475" s="324">
        <v>100</v>
      </c>
      <c r="M1475" s="324">
        <v>100</v>
      </c>
    </row>
    <row r="1476" spans="1:13" x14ac:dyDescent="0.2">
      <c r="A1476" t="s">
        <v>7636</v>
      </c>
      <c r="B1476" t="str">
        <f t="shared" si="23"/>
        <v>GSU_LRC CAPUCHIN BUILDING</v>
      </c>
      <c r="C1476" t="s">
        <v>538</v>
      </c>
      <c r="D1476" s="324" t="s">
        <v>29</v>
      </c>
      <c r="E1476" t="s">
        <v>1322</v>
      </c>
      <c r="F1476" t="s">
        <v>1323</v>
      </c>
      <c r="G1476" s="324">
        <v>3488</v>
      </c>
      <c r="H1476" s="542">
        <v>1981</v>
      </c>
      <c r="J1476" t="s">
        <v>572</v>
      </c>
      <c r="K1476" t="s">
        <v>572</v>
      </c>
      <c r="L1476" s="324">
        <v>100</v>
      </c>
      <c r="M1476" s="324">
        <v>100</v>
      </c>
    </row>
    <row r="1477" spans="1:13" x14ac:dyDescent="0.2">
      <c r="A1477" t="s">
        <v>7593</v>
      </c>
      <c r="B1477" t="str">
        <f t="shared" si="23"/>
        <v>GSU_LRC CAGE WASH/MAINTENANCE BLDG</v>
      </c>
      <c r="C1477" t="s">
        <v>538</v>
      </c>
      <c r="D1477" s="324" t="s">
        <v>29</v>
      </c>
      <c r="E1477" t="s">
        <v>1249</v>
      </c>
      <c r="F1477" t="s">
        <v>1250</v>
      </c>
      <c r="G1477" s="324">
        <v>3276</v>
      </c>
      <c r="H1477" s="542">
        <v>1981</v>
      </c>
      <c r="J1477" t="s">
        <v>572</v>
      </c>
      <c r="K1477" t="s">
        <v>572</v>
      </c>
      <c r="L1477" s="324">
        <v>100</v>
      </c>
      <c r="M1477" s="324">
        <v>100</v>
      </c>
    </row>
    <row r="1478" spans="1:13" x14ac:dyDescent="0.2">
      <c r="A1478" t="s">
        <v>7611</v>
      </c>
      <c r="B1478" t="str">
        <f t="shared" si="23"/>
        <v>GSU_LRC NASA BUILDING</v>
      </c>
      <c r="C1478" t="s">
        <v>538</v>
      </c>
      <c r="D1478" s="324" t="s">
        <v>29</v>
      </c>
      <c r="E1478" t="s">
        <v>1278</v>
      </c>
      <c r="F1478" t="s">
        <v>1279</v>
      </c>
      <c r="G1478" s="324">
        <v>3983</v>
      </c>
      <c r="H1478" s="542">
        <v>1981</v>
      </c>
      <c r="J1478" t="s">
        <v>572</v>
      </c>
      <c r="K1478" t="s">
        <v>572</v>
      </c>
      <c r="L1478" s="324">
        <v>100</v>
      </c>
      <c r="M1478" s="324">
        <v>100</v>
      </c>
    </row>
    <row r="1479" spans="1:13" x14ac:dyDescent="0.2">
      <c r="A1479" t="s">
        <v>7537</v>
      </c>
      <c r="B1479" t="str">
        <f t="shared" si="23"/>
        <v>GSU_BLDG NA (Administration)</v>
      </c>
      <c r="C1479" t="s">
        <v>538</v>
      </c>
      <c r="D1479" s="324" t="s">
        <v>29</v>
      </c>
      <c r="E1479" t="s">
        <v>1157</v>
      </c>
      <c r="F1479" t="s">
        <v>1158</v>
      </c>
      <c r="G1479" s="324">
        <v>34747</v>
      </c>
      <c r="H1479" s="542">
        <v>1979</v>
      </c>
      <c r="J1479" t="s">
        <v>572</v>
      </c>
      <c r="K1479" t="s">
        <v>572</v>
      </c>
      <c r="L1479" s="324">
        <v>91</v>
      </c>
      <c r="M1479" s="324">
        <v>91</v>
      </c>
    </row>
    <row r="1480" spans="1:13" x14ac:dyDescent="0.2">
      <c r="A1480" t="s">
        <v>7594</v>
      </c>
      <c r="B1480" t="str">
        <f t="shared" si="23"/>
        <v>GSU_BLDG NB (Student Center)</v>
      </c>
      <c r="C1480" t="s">
        <v>538</v>
      </c>
      <c r="D1480" s="324" t="s">
        <v>29</v>
      </c>
      <c r="E1480" t="s">
        <v>1251</v>
      </c>
      <c r="F1480" t="s">
        <v>1252</v>
      </c>
      <c r="G1480" s="324">
        <v>54675</v>
      </c>
      <c r="H1480" s="542">
        <v>1979</v>
      </c>
      <c r="I1480" s="542">
        <v>2008</v>
      </c>
      <c r="J1480" t="s">
        <v>584</v>
      </c>
      <c r="K1480" t="s">
        <v>572</v>
      </c>
      <c r="L1480" s="324">
        <v>85</v>
      </c>
      <c r="M1480" s="324">
        <v>85</v>
      </c>
    </row>
    <row r="1481" spans="1:13" x14ac:dyDescent="0.2">
      <c r="A1481" t="s">
        <v>7556</v>
      </c>
      <c r="B1481" t="str">
        <f t="shared" si="23"/>
        <v>GSU_BLDG NC (Science)</v>
      </c>
      <c r="C1481" t="s">
        <v>538</v>
      </c>
      <c r="D1481" s="324" t="s">
        <v>29</v>
      </c>
      <c r="E1481" t="s">
        <v>1188</v>
      </c>
      <c r="F1481" t="s">
        <v>1189</v>
      </c>
      <c r="G1481" s="324">
        <v>30241</v>
      </c>
      <c r="H1481" s="542">
        <v>1979</v>
      </c>
      <c r="J1481" t="s">
        <v>572</v>
      </c>
      <c r="K1481" t="s">
        <v>572</v>
      </c>
      <c r="L1481" s="324">
        <v>100</v>
      </c>
      <c r="M1481" s="324">
        <v>100</v>
      </c>
    </row>
    <row r="1482" spans="1:13" x14ac:dyDescent="0.2">
      <c r="A1482" t="s">
        <v>7491</v>
      </c>
      <c r="B1482" t="str">
        <f t="shared" si="23"/>
        <v>GSU_BLDG ND (Classroom)</v>
      </c>
      <c r="C1482" t="s">
        <v>538</v>
      </c>
      <c r="D1482" s="324" t="s">
        <v>29</v>
      </c>
      <c r="E1482" t="s">
        <v>1080</v>
      </c>
      <c r="F1482" t="s">
        <v>1081</v>
      </c>
      <c r="G1482" s="324">
        <v>19020</v>
      </c>
      <c r="H1482" s="542">
        <v>1979</v>
      </c>
      <c r="J1482" t="s">
        <v>572</v>
      </c>
      <c r="K1482" t="s">
        <v>572</v>
      </c>
      <c r="L1482" s="324">
        <v>100</v>
      </c>
      <c r="M1482" s="324">
        <v>100</v>
      </c>
    </row>
    <row r="1483" spans="1:13" x14ac:dyDescent="0.2">
      <c r="A1483" t="s">
        <v>7558</v>
      </c>
      <c r="B1483" t="str">
        <f t="shared" si="23"/>
        <v>GSU_BLDG NE (Classroom &amp; Office)</v>
      </c>
      <c r="C1483" t="s">
        <v>538</v>
      </c>
      <c r="D1483" s="324" t="s">
        <v>29</v>
      </c>
      <c r="E1483" t="s">
        <v>1192</v>
      </c>
      <c r="F1483" t="s">
        <v>1193</v>
      </c>
      <c r="G1483" s="324">
        <v>102513</v>
      </c>
      <c r="H1483" s="542">
        <v>1981</v>
      </c>
      <c r="J1483" t="s">
        <v>572</v>
      </c>
      <c r="K1483" t="s">
        <v>572</v>
      </c>
      <c r="L1483" s="324">
        <v>100</v>
      </c>
      <c r="M1483" s="324">
        <v>100</v>
      </c>
    </row>
    <row r="1484" spans="1:13" x14ac:dyDescent="0.2">
      <c r="A1484" t="s">
        <v>7605</v>
      </c>
      <c r="B1484" t="str">
        <f t="shared" si="23"/>
        <v>GSU_BLDG NF (Physical Education)</v>
      </c>
      <c r="C1484" t="s">
        <v>538</v>
      </c>
      <c r="D1484" s="324" t="s">
        <v>29</v>
      </c>
      <c r="E1484" t="s">
        <v>1269</v>
      </c>
      <c r="F1484" t="s">
        <v>1270</v>
      </c>
      <c r="G1484" s="324">
        <v>21263</v>
      </c>
      <c r="H1484" s="542">
        <v>2002</v>
      </c>
      <c r="I1484" s="542">
        <v>2008</v>
      </c>
      <c r="J1484" t="s">
        <v>572</v>
      </c>
      <c r="K1484" t="s">
        <v>572</v>
      </c>
      <c r="L1484" s="324">
        <v>100</v>
      </c>
      <c r="M1484" s="324">
        <v>100</v>
      </c>
    </row>
    <row r="1485" spans="1:13" x14ac:dyDescent="0.2">
      <c r="A1485" t="s">
        <v>7580</v>
      </c>
      <c r="B1485" t="str">
        <f t="shared" si="23"/>
        <v>GSU_BLDG NI (Protective Services)</v>
      </c>
      <c r="C1485" t="s">
        <v>538</v>
      </c>
      <c r="D1485" s="324" t="s">
        <v>29</v>
      </c>
      <c r="E1485" t="s">
        <v>1227</v>
      </c>
      <c r="F1485" t="s">
        <v>1228</v>
      </c>
      <c r="G1485" s="324">
        <v>645</v>
      </c>
      <c r="H1485" s="542">
        <v>1989</v>
      </c>
      <c r="J1485" t="s">
        <v>572</v>
      </c>
      <c r="K1485" t="s">
        <v>572</v>
      </c>
      <c r="L1485" s="324">
        <v>100</v>
      </c>
      <c r="M1485" s="324">
        <v>100</v>
      </c>
    </row>
    <row r="1486" spans="1:13" x14ac:dyDescent="0.2">
      <c r="A1486" t="s">
        <v>7554</v>
      </c>
      <c r="B1486" t="str">
        <f t="shared" si="23"/>
        <v>GSU_BLDG NN (Plant Operations)</v>
      </c>
      <c r="C1486" t="s">
        <v>538</v>
      </c>
      <c r="D1486" s="324" t="s">
        <v>29</v>
      </c>
      <c r="E1486" t="s">
        <v>1184</v>
      </c>
      <c r="F1486" t="s">
        <v>1185</v>
      </c>
      <c r="G1486" s="324">
        <v>6453</v>
      </c>
      <c r="H1486" s="542">
        <v>1998</v>
      </c>
      <c r="J1486" t="s">
        <v>624</v>
      </c>
      <c r="K1486" t="s">
        <v>572</v>
      </c>
      <c r="L1486" s="324">
        <v>100</v>
      </c>
      <c r="M1486" s="324">
        <v>100</v>
      </c>
    </row>
    <row r="1487" spans="1:13" x14ac:dyDescent="0.2">
      <c r="A1487" t="s">
        <v>7577</v>
      </c>
      <c r="B1487" t="str">
        <f t="shared" si="23"/>
        <v>GSU_BLDG NT (Faculty Offices)</v>
      </c>
      <c r="C1487" t="s">
        <v>538</v>
      </c>
      <c r="D1487" s="324" t="s">
        <v>29</v>
      </c>
      <c r="E1487" t="s">
        <v>1221</v>
      </c>
      <c r="F1487" t="s">
        <v>1222</v>
      </c>
      <c r="G1487" s="324">
        <v>3545</v>
      </c>
      <c r="H1487" s="542">
        <v>2008</v>
      </c>
      <c r="J1487" t="s">
        <v>572</v>
      </c>
      <c r="K1487" t="s">
        <v>572</v>
      </c>
      <c r="L1487" s="324">
        <v>100</v>
      </c>
      <c r="M1487" s="324">
        <v>100</v>
      </c>
    </row>
    <row r="1488" spans="1:13" x14ac:dyDescent="0.2">
      <c r="A1488" t="s">
        <v>7606</v>
      </c>
      <c r="B1488" t="str">
        <f t="shared" si="23"/>
        <v>GSU_BLDG NM (Plant Operations #2)</v>
      </c>
      <c r="C1488" t="s">
        <v>538</v>
      </c>
      <c r="D1488" s="324" t="s">
        <v>29</v>
      </c>
      <c r="E1488" t="s">
        <v>1271</v>
      </c>
      <c r="F1488" t="s">
        <v>1272</v>
      </c>
      <c r="G1488" s="324">
        <v>3640</v>
      </c>
      <c r="H1488" s="542">
        <v>1998</v>
      </c>
      <c r="J1488" t="s">
        <v>572</v>
      </c>
      <c r="K1488" t="s">
        <v>572</v>
      </c>
      <c r="L1488" s="324">
        <v>100</v>
      </c>
      <c r="M1488" s="324">
        <v>100</v>
      </c>
    </row>
    <row r="1489" spans="1:13" x14ac:dyDescent="0.2">
      <c r="A1489" t="s">
        <v>7633</v>
      </c>
      <c r="B1489" t="str">
        <f t="shared" si="23"/>
        <v>GSU_BLDG NS (Parking Deck )</v>
      </c>
      <c r="C1489" t="s">
        <v>538</v>
      </c>
      <c r="D1489" s="324" t="s">
        <v>29</v>
      </c>
      <c r="E1489" t="s">
        <v>1316</v>
      </c>
      <c r="F1489" t="s">
        <v>1317</v>
      </c>
      <c r="G1489" s="324">
        <v>162870</v>
      </c>
      <c r="H1489" s="542">
        <v>1998</v>
      </c>
      <c r="J1489" t="s">
        <v>572</v>
      </c>
      <c r="K1489" t="s">
        <v>572</v>
      </c>
      <c r="L1489" s="324">
        <v>0</v>
      </c>
      <c r="M1489" s="324">
        <v>0</v>
      </c>
    </row>
    <row r="1490" spans="1:13" x14ac:dyDescent="0.2">
      <c r="A1490" t="s">
        <v>7531</v>
      </c>
      <c r="B1490" t="str">
        <f t="shared" si="23"/>
        <v>GSU_BLDG NU (Parking Deck)</v>
      </c>
      <c r="C1490" t="s">
        <v>538</v>
      </c>
      <c r="D1490" s="324" t="s">
        <v>29</v>
      </c>
      <c r="E1490" t="s">
        <v>1146</v>
      </c>
      <c r="F1490" t="s">
        <v>1147</v>
      </c>
      <c r="G1490" s="324">
        <v>183833</v>
      </c>
      <c r="H1490" s="542">
        <v>2007</v>
      </c>
      <c r="J1490" t="s">
        <v>584</v>
      </c>
      <c r="K1490" t="s">
        <v>572</v>
      </c>
      <c r="L1490" s="324">
        <v>0</v>
      </c>
      <c r="M1490" s="324">
        <v>0</v>
      </c>
    </row>
    <row r="1491" spans="1:13" x14ac:dyDescent="0.2">
      <c r="A1491" t="s">
        <v>7498</v>
      </c>
      <c r="B1491" t="str">
        <f t="shared" si="23"/>
        <v>GSU_SOFTBALL RESTROOMS BLDG</v>
      </c>
      <c r="C1491" t="s">
        <v>538</v>
      </c>
      <c r="D1491" s="324" t="s">
        <v>29</v>
      </c>
      <c r="E1491" t="s">
        <v>1093</v>
      </c>
      <c r="F1491" t="s">
        <v>1094</v>
      </c>
      <c r="G1491" s="324">
        <v>550</v>
      </c>
      <c r="H1491" s="542">
        <v>1987</v>
      </c>
      <c r="J1491" t="s">
        <v>572</v>
      </c>
      <c r="K1491" t="s">
        <v>572</v>
      </c>
      <c r="L1491" s="324">
        <v>100</v>
      </c>
      <c r="M1491" s="324">
        <v>100</v>
      </c>
    </row>
    <row r="1492" spans="1:13" x14ac:dyDescent="0.2">
      <c r="A1492" t="s">
        <v>7595</v>
      </c>
      <c r="B1492" t="str">
        <f t="shared" si="23"/>
        <v>GSU_SOFTBALL STORAGE BLDG</v>
      </c>
      <c r="C1492" t="s">
        <v>538</v>
      </c>
      <c r="D1492" s="324" t="s">
        <v>29</v>
      </c>
      <c r="E1492" t="s">
        <v>1253</v>
      </c>
      <c r="F1492" t="s">
        <v>1254</v>
      </c>
      <c r="G1492" s="324">
        <v>239</v>
      </c>
      <c r="H1492" s="542">
        <v>1987</v>
      </c>
      <c r="J1492" t="s">
        <v>572</v>
      </c>
      <c r="K1492" t="s">
        <v>572</v>
      </c>
      <c r="L1492" s="324">
        <v>100</v>
      </c>
      <c r="M1492" s="324">
        <v>100</v>
      </c>
    </row>
    <row r="1493" spans="1:13" x14ac:dyDescent="0.2">
      <c r="A1493" t="s">
        <v>7620</v>
      </c>
      <c r="B1493" t="str">
        <f t="shared" si="23"/>
        <v>GSU_SOFTBALL UTILITY SHED</v>
      </c>
      <c r="C1493" t="s">
        <v>538</v>
      </c>
      <c r="D1493" s="324" t="s">
        <v>29</v>
      </c>
      <c r="E1493" t="s">
        <v>1295</v>
      </c>
      <c r="F1493" t="s">
        <v>1296</v>
      </c>
      <c r="G1493" s="324">
        <v>120</v>
      </c>
      <c r="H1493" s="542">
        <v>1987</v>
      </c>
      <c r="J1493" t="s">
        <v>572</v>
      </c>
      <c r="K1493" t="s">
        <v>572</v>
      </c>
      <c r="L1493" s="324">
        <v>100</v>
      </c>
      <c r="M1493" s="324">
        <v>100</v>
      </c>
    </row>
    <row r="1494" spans="1:13" x14ac:dyDescent="0.2">
      <c r="A1494" t="s">
        <v>7521</v>
      </c>
      <c r="B1494" t="str">
        <f t="shared" si="23"/>
        <v>GSU_SOFTBALL EQUIP STORAGE BLDG 1</v>
      </c>
      <c r="C1494" t="s">
        <v>538</v>
      </c>
      <c r="D1494" s="324" t="s">
        <v>29</v>
      </c>
      <c r="E1494" t="s">
        <v>1129</v>
      </c>
      <c r="F1494" t="s">
        <v>1130</v>
      </c>
      <c r="G1494" s="324">
        <v>131</v>
      </c>
      <c r="H1494" s="542">
        <v>1987</v>
      </c>
      <c r="J1494" t="s">
        <v>572</v>
      </c>
      <c r="K1494" t="s">
        <v>572</v>
      </c>
      <c r="L1494" s="324">
        <v>100</v>
      </c>
      <c r="M1494" s="324">
        <v>100</v>
      </c>
    </row>
    <row r="1495" spans="1:13" x14ac:dyDescent="0.2">
      <c r="A1495" t="s">
        <v>7583</v>
      </c>
      <c r="B1495" t="str">
        <f t="shared" si="23"/>
        <v>GSU_SOFTBALL EQUIP STORAGE BLDG 2</v>
      </c>
      <c r="C1495" t="s">
        <v>538</v>
      </c>
      <c r="D1495" s="324" t="s">
        <v>29</v>
      </c>
      <c r="E1495" t="s">
        <v>1232</v>
      </c>
      <c r="F1495" t="s">
        <v>1233</v>
      </c>
      <c r="G1495" s="324">
        <v>131</v>
      </c>
      <c r="H1495" s="542">
        <v>1987</v>
      </c>
      <c r="J1495" t="s">
        <v>572</v>
      </c>
      <c r="K1495" t="s">
        <v>572</v>
      </c>
      <c r="L1495" s="324">
        <v>100</v>
      </c>
      <c r="M1495" s="324">
        <v>100</v>
      </c>
    </row>
    <row r="1496" spans="1:13" x14ac:dyDescent="0.2">
      <c r="A1496" t="s">
        <v>7501</v>
      </c>
      <c r="B1496" t="str">
        <f t="shared" si="23"/>
        <v>GSU_SOFTBALL INDOOR PRACTICE FIELD</v>
      </c>
      <c r="C1496" t="s">
        <v>538</v>
      </c>
      <c r="D1496" s="324" t="s">
        <v>29</v>
      </c>
      <c r="E1496" t="s">
        <v>1099</v>
      </c>
      <c r="F1496" t="s">
        <v>1100</v>
      </c>
      <c r="G1496" s="324">
        <v>16280</v>
      </c>
      <c r="H1496" s="542">
        <v>1987</v>
      </c>
      <c r="J1496" t="s">
        <v>572</v>
      </c>
      <c r="K1496" t="s">
        <v>572</v>
      </c>
      <c r="L1496" s="324">
        <v>100</v>
      </c>
      <c r="M1496" s="324">
        <v>100</v>
      </c>
    </row>
    <row r="1497" spans="1:13" x14ac:dyDescent="0.2">
      <c r="A1497" t="s">
        <v>7494</v>
      </c>
      <c r="B1497" t="str">
        <f t="shared" si="23"/>
        <v>GSU_FACILITIES GROUNDS MAINT BLDG</v>
      </c>
      <c r="C1497" t="s">
        <v>538</v>
      </c>
      <c r="D1497" s="324" t="s">
        <v>29</v>
      </c>
      <c r="E1497" t="s">
        <v>1086</v>
      </c>
      <c r="F1497" t="s">
        <v>1087</v>
      </c>
      <c r="G1497" s="324">
        <v>398</v>
      </c>
      <c r="H1497" s="542">
        <v>1987</v>
      </c>
      <c r="J1497" t="s">
        <v>572</v>
      </c>
      <c r="K1497" t="s">
        <v>572</v>
      </c>
      <c r="L1497" s="324">
        <v>100</v>
      </c>
      <c r="M1497" s="324">
        <v>100</v>
      </c>
    </row>
    <row r="1498" spans="1:13" x14ac:dyDescent="0.2">
      <c r="A1498" t="s">
        <v>7559</v>
      </c>
      <c r="B1498" t="str">
        <f t="shared" si="23"/>
        <v>GSU_SOFTBALL PRESSBOX BLDG</v>
      </c>
      <c r="C1498" t="s">
        <v>538</v>
      </c>
      <c r="D1498" s="324" t="s">
        <v>29</v>
      </c>
      <c r="E1498" t="s">
        <v>1194</v>
      </c>
      <c r="F1498" t="s">
        <v>1195</v>
      </c>
      <c r="G1498" s="324">
        <v>597</v>
      </c>
      <c r="H1498" s="542">
        <v>1987</v>
      </c>
      <c r="J1498" t="s">
        <v>572</v>
      </c>
      <c r="K1498" t="s">
        <v>572</v>
      </c>
      <c r="L1498" s="324">
        <v>100</v>
      </c>
      <c r="M1498" s="324">
        <v>100</v>
      </c>
    </row>
    <row r="1499" spans="1:13" x14ac:dyDescent="0.2">
      <c r="A1499" t="s">
        <v>7523</v>
      </c>
      <c r="B1499" t="str">
        <f t="shared" si="23"/>
        <v>GSU_FACILITIES TOOL SHOP BLDG</v>
      </c>
      <c r="C1499" t="s">
        <v>538</v>
      </c>
      <c r="D1499" s="324" t="s">
        <v>29</v>
      </c>
      <c r="E1499" t="s">
        <v>1132</v>
      </c>
      <c r="F1499" t="s">
        <v>1133</v>
      </c>
      <c r="G1499" s="324">
        <v>2870</v>
      </c>
      <c r="H1499" s="542">
        <v>1987</v>
      </c>
      <c r="J1499" t="s">
        <v>572</v>
      </c>
      <c r="K1499" t="s">
        <v>572</v>
      </c>
      <c r="L1499" s="324">
        <v>100</v>
      </c>
      <c r="M1499" s="324">
        <v>100</v>
      </c>
    </row>
    <row r="1500" spans="1:13" x14ac:dyDescent="0.2">
      <c r="A1500" t="s">
        <v>7517</v>
      </c>
      <c r="B1500" t="str">
        <f t="shared" si="23"/>
        <v>GSU_RECREATION STORAGE BLDG</v>
      </c>
      <c r="C1500" t="s">
        <v>538</v>
      </c>
      <c r="D1500" s="324" t="s">
        <v>29</v>
      </c>
      <c r="E1500" t="s">
        <v>1122</v>
      </c>
      <c r="F1500" t="s">
        <v>1123</v>
      </c>
      <c r="G1500" s="324">
        <v>156</v>
      </c>
      <c r="H1500" s="542">
        <v>1987</v>
      </c>
      <c r="J1500" t="s">
        <v>572</v>
      </c>
      <c r="K1500" t="s">
        <v>572</v>
      </c>
      <c r="L1500" s="324">
        <v>100</v>
      </c>
      <c r="M1500" s="324">
        <v>100</v>
      </c>
    </row>
    <row r="1501" spans="1:13" x14ac:dyDescent="0.2">
      <c r="A1501" t="s">
        <v>7524</v>
      </c>
      <c r="B1501" t="str">
        <f t="shared" si="23"/>
        <v>GSU_RECREATION RESTROOMS BLDG</v>
      </c>
      <c r="C1501" t="s">
        <v>538</v>
      </c>
      <c r="D1501" s="324" t="s">
        <v>29</v>
      </c>
      <c r="E1501" t="s">
        <v>1134</v>
      </c>
      <c r="F1501" t="s">
        <v>1135</v>
      </c>
      <c r="G1501" s="324">
        <v>757</v>
      </c>
      <c r="H1501" s="542">
        <v>1987</v>
      </c>
      <c r="J1501" t="s">
        <v>572</v>
      </c>
      <c r="K1501" t="s">
        <v>572</v>
      </c>
      <c r="L1501" s="324">
        <v>100</v>
      </c>
      <c r="M1501" s="324">
        <v>100</v>
      </c>
    </row>
    <row r="1502" spans="1:13" x14ac:dyDescent="0.2">
      <c r="A1502" t="s">
        <v>7555</v>
      </c>
      <c r="B1502" t="str">
        <f t="shared" si="23"/>
        <v>GSU_RECREATION EQUIP STORAGE BLDG</v>
      </c>
      <c r="C1502" t="s">
        <v>538</v>
      </c>
      <c r="D1502" s="324" t="s">
        <v>29</v>
      </c>
      <c r="E1502" t="s">
        <v>1186</v>
      </c>
      <c r="F1502" t="s">
        <v>1187</v>
      </c>
      <c r="G1502" s="324">
        <v>852</v>
      </c>
      <c r="H1502" s="542">
        <v>1987</v>
      </c>
      <c r="J1502" t="s">
        <v>572</v>
      </c>
      <c r="K1502" t="s">
        <v>572</v>
      </c>
      <c r="L1502" s="324">
        <v>100</v>
      </c>
      <c r="M1502" s="324">
        <v>100</v>
      </c>
    </row>
    <row r="1503" spans="1:13" x14ac:dyDescent="0.2">
      <c r="A1503" t="s">
        <v>7612</v>
      </c>
      <c r="B1503" t="str">
        <f t="shared" si="23"/>
        <v>GSU_SOCCER LOCKER ROOMS BLDG</v>
      </c>
      <c r="C1503" t="s">
        <v>538</v>
      </c>
      <c r="D1503" s="324" t="s">
        <v>29</v>
      </c>
      <c r="E1503" t="s">
        <v>1280</v>
      </c>
      <c r="F1503" t="s">
        <v>1281</v>
      </c>
      <c r="G1503" s="324">
        <v>1895</v>
      </c>
      <c r="H1503" s="542">
        <v>1987</v>
      </c>
      <c r="J1503" t="s">
        <v>572</v>
      </c>
      <c r="K1503" t="s">
        <v>572</v>
      </c>
      <c r="L1503" s="324">
        <v>100</v>
      </c>
      <c r="M1503" s="324">
        <v>100</v>
      </c>
    </row>
    <row r="1504" spans="1:13" x14ac:dyDescent="0.2">
      <c r="A1504" t="s">
        <v>7540</v>
      </c>
      <c r="B1504" t="str">
        <f t="shared" si="23"/>
        <v>GSU_SOCCER PRESSBOX BLDG</v>
      </c>
      <c r="C1504" t="s">
        <v>538</v>
      </c>
      <c r="D1504" s="324" t="s">
        <v>29</v>
      </c>
      <c r="E1504" t="s">
        <v>1162</v>
      </c>
      <c r="F1504" t="s">
        <v>1163</v>
      </c>
      <c r="G1504" s="324">
        <v>142</v>
      </c>
      <c r="H1504" s="542">
        <v>1987</v>
      </c>
      <c r="J1504" t="s">
        <v>572</v>
      </c>
      <c r="K1504" t="s">
        <v>572</v>
      </c>
      <c r="L1504" s="324">
        <v>100</v>
      </c>
      <c r="M1504" s="324">
        <v>100</v>
      </c>
    </row>
    <row r="1505" spans="1:13" x14ac:dyDescent="0.2">
      <c r="A1505" t="s">
        <v>7571</v>
      </c>
      <c r="B1505" t="str">
        <f t="shared" si="23"/>
        <v>GSU_BASEBALL LOCKER ROOMS BLDG</v>
      </c>
      <c r="C1505" t="s">
        <v>538</v>
      </c>
      <c r="D1505" s="324" t="s">
        <v>29</v>
      </c>
      <c r="E1505" t="s">
        <v>1211</v>
      </c>
      <c r="F1505" t="s">
        <v>1212</v>
      </c>
      <c r="G1505" s="324">
        <v>2280</v>
      </c>
      <c r="H1505" s="542">
        <v>1987</v>
      </c>
      <c r="J1505" t="s">
        <v>572</v>
      </c>
      <c r="K1505" t="s">
        <v>572</v>
      </c>
      <c r="L1505" s="324">
        <v>100</v>
      </c>
      <c r="M1505" s="324">
        <v>100</v>
      </c>
    </row>
    <row r="1506" spans="1:13" x14ac:dyDescent="0.2">
      <c r="A1506" t="s">
        <v>7503</v>
      </c>
      <c r="B1506" t="str">
        <f t="shared" si="23"/>
        <v>GSU_BASEBALL RESTROOOMS BLDG</v>
      </c>
      <c r="C1506" t="s">
        <v>538</v>
      </c>
      <c r="D1506" s="324" t="s">
        <v>29</v>
      </c>
      <c r="E1506" t="s">
        <v>1103</v>
      </c>
      <c r="F1506" t="s">
        <v>1104</v>
      </c>
      <c r="G1506" s="324">
        <v>936</v>
      </c>
      <c r="H1506" s="542">
        <v>1987</v>
      </c>
      <c r="J1506" t="s">
        <v>572</v>
      </c>
      <c r="K1506" t="s">
        <v>572</v>
      </c>
      <c r="L1506" s="324">
        <v>100</v>
      </c>
      <c r="M1506" s="324">
        <v>100</v>
      </c>
    </row>
    <row r="1507" spans="1:13" x14ac:dyDescent="0.2">
      <c r="A1507" t="s">
        <v>7624</v>
      </c>
      <c r="B1507" t="str">
        <f t="shared" si="23"/>
        <v>GSU_BASEBALL STORAGE BLDG</v>
      </c>
      <c r="C1507" t="s">
        <v>538</v>
      </c>
      <c r="D1507" s="324" t="s">
        <v>29</v>
      </c>
      <c r="E1507" t="s">
        <v>1302</v>
      </c>
      <c r="F1507" t="s">
        <v>1303</v>
      </c>
      <c r="G1507" s="324">
        <v>713</v>
      </c>
      <c r="H1507" s="542">
        <v>1987</v>
      </c>
      <c r="J1507" t="s">
        <v>572</v>
      </c>
      <c r="K1507" t="s">
        <v>572</v>
      </c>
      <c r="L1507" s="324">
        <v>100</v>
      </c>
      <c r="M1507" s="324">
        <v>100</v>
      </c>
    </row>
    <row r="1508" spans="1:13" x14ac:dyDescent="0.2">
      <c r="A1508" t="s">
        <v>7615</v>
      </c>
      <c r="B1508" t="str">
        <f t="shared" si="23"/>
        <v>GSU_CHARA BEAM SYNTHESIS FACILITY</v>
      </c>
      <c r="C1508" t="s">
        <v>538</v>
      </c>
      <c r="D1508" s="324" t="s">
        <v>29</v>
      </c>
      <c r="E1508" t="s">
        <v>1286</v>
      </c>
      <c r="F1508" t="s">
        <v>1287</v>
      </c>
      <c r="G1508" s="324">
        <v>11974</v>
      </c>
      <c r="H1508" s="542">
        <v>1997</v>
      </c>
      <c r="J1508" t="s">
        <v>1075</v>
      </c>
      <c r="K1508" t="s">
        <v>572</v>
      </c>
      <c r="L1508" s="324">
        <v>100</v>
      </c>
      <c r="M1508" s="324">
        <v>100</v>
      </c>
    </row>
    <row r="1509" spans="1:13" x14ac:dyDescent="0.2">
      <c r="A1509" t="s">
        <v>7566</v>
      </c>
      <c r="B1509" t="str">
        <f t="shared" si="23"/>
        <v>GSU_CHARA ENGINEERING SHOP</v>
      </c>
      <c r="C1509" t="s">
        <v>538</v>
      </c>
      <c r="D1509" s="324" t="s">
        <v>29</v>
      </c>
      <c r="E1509" t="s">
        <v>1203</v>
      </c>
      <c r="F1509" t="s">
        <v>1204</v>
      </c>
      <c r="G1509" s="324">
        <v>832</v>
      </c>
      <c r="H1509" s="542">
        <v>1997</v>
      </c>
      <c r="J1509" t="s">
        <v>1075</v>
      </c>
      <c r="K1509" t="s">
        <v>572</v>
      </c>
      <c r="L1509" s="324">
        <v>100</v>
      </c>
      <c r="M1509" s="324">
        <v>100</v>
      </c>
    </row>
    <row r="1510" spans="1:13" x14ac:dyDescent="0.2">
      <c r="A1510" t="s">
        <v>7548</v>
      </c>
      <c r="B1510" t="str">
        <f t="shared" si="23"/>
        <v>GSU_CHARA SITE MANAGER RESIDENCE</v>
      </c>
      <c r="C1510" t="s">
        <v>538</v>
      </c>
      <c r="D1510" s="324" t="s">
        <v>29</v>
      </c>
      <c r="E1510" t="s">
        <v>1175</v>
      </c>
      <c r="F1510" t="s">
        <v>1176</v>
      </c>
      <c r="G1510" s="324">
        <v>924</v>
      </c>
      <c r="H1510" s="542">
        <v>1997</v>
      </c>
      <c r="J1510" t="s">
        <v>1075</v>
      </c>
      <c r="K1510" t="s">
        <v>572</v>
      </c>
      <c r="L1510" s="324">
        <v>100</v>
      </c>
      <c r="M1510" s="324">
        <v>100</v>
      </c>
    </row>
    <row r="1511" spans="1:13" x14ac:dyDescent="0.2">
      <c r="A1511" t="s">
        <v>7508</v>
      </c>
      <c r="B1511" t="str">
        <f t="shared" si="23"/>
        <v>GSU_CHARA TELESCOPE "E" (1-Meter)</v>
      </c>
      <c r="C1511" t="s">
        <v>538</v>
      </c>
      <c r="D1511" s="324" t="s">
        <v>29</v>
      </c>
      <c r="E1511" t="s">
        <v>1112</v>
      </c>
      <c r="F1511" t="s">
        <v>1113</v>
      </c>
      <c r="G1511" s="324">
        <v>361</v>
      </c>
      <c r="H1511" s="542">
        <v>1997</v>
      </c>
      <c r="J1511" t="s">
        <v>1075</v>
      </c>
      <c r="K1511" t="s">
        <v>572</v>
      </c>
      <c r="L1511" s="324">
        <v>100</v>
      </c>
      <c r="M1511" s="324">
        <v>100</v>
      </c>
    </row>
    <row r="1512" spans="1:13" x14ac:dyDescent="0.2">
      <c r="A1512" t="s">
        <v>7567</v>
      </c>
      <c r="B1512" t="str">
        <f t="shared" si="23"/>
        <v>GSU_CHARA TELESCOPE "F" (1-Meter)</v>
      </c>
      <c r="C1512" t="s">
        <v>538</v>
      </c>
      <c r="D1512" s="324" t="s">
        <v>29</v>
      </c>
      <c r="E1512" t="s">
        <v>1205</v>
      </c>
      <c r="F1512" t="s">
        <v>1206</v>
      </c>
      <c r="G1512" s="324">
        <v>361</v>
      </c>
      <c r="H1512" s="542">
        <v>1997</v>
      </c>
      <c r="J1512" t="s">
        <v>1075</v>
      </c>
      <c r="K1512" t="s">
        <v>572</v>
      </c>
      <c r="L1512" s="324">
        <v>100</v>
      </c>
      <c r="M1512" s="324">
        <v>100</v>
      </c>
    </row>
    <row r="1513" spans="1:13" x14ac:dyDescent="0.2">
      <c r="A1513" t="s">
        <v>7561</v>
      </c>
      <c r="B1513" t="str">
        <f t="shared" si="23"/>
        <v>GSU_CHARA TELESCOPE "G" (1-Meter)</v>
      </c>
      <c r="C1513" t="s">
        <v>538</v>
      </c>
      <c r="D1513" s="324" t="s">
        <v>29</v>
      </c>
      <c r="E1513" t="s">
        <v>1197</v>
      </c>
      <c r="F1513" t="s">
        <v>1198</v>
      </c>
      <c r="G1513" s="324">
        <v>361</v>
      </c>
      <c r="H1513" s="542">
        <v>1997</v>
      </c>
      <c r="J1513" t="s">
        <v>1075</v>
      </c>
      <c r="K1513" t="s">
        <v>572</v>
      </c>
      <c r="L1513" s="324">
        <v>100</v>
      </c>
      <c r="M1513" s="324">
        <v>100</v>
      </c>
    </row>
    <row r="1514" spans="1:13" x14ac:dyDescent="0.2">
      <c r="A1514" t="s">
        <v>7587</v>
      </c>
      <c r="B1514" t="str">
        <f t="shared" si="23"/>
        <v>GSU_CHARA TELESCOPE "H" (1-Meter)</v>
      </c>
      <c r="C1514" t="s">
        <v>538</v>
      </c>
      <c r="D1514" s="324" t="s">
        <v>29</v>
      </c>
      <c r="E1514" t="s">
        <v>1239</v>
      </c>
      <c r="F1514" t="s">
        <v>1240</v>
      </c>
      <c r="G1514" s="324">
        <v>361</v>
      </c>
      <c r="H1514" s="542">
        <v>1997</v>
      </c>
      <c r="J1514" t="s">
        <v>1075</v>
      </c>
      <c r="K1514" t="s">
        <v>572</v>
      </c>
      <c r="L1514" s="324">
        <v>100</v>
      </c>
      <c r="M1514" s="324">
        <v>100</v>
      </c>
    </row>
    <row r="1515" spans="1:13" x14ac:dyDescent="0.2">
      <c r="A1515" t="s">
        <v>7622</v>
      </c>
      <c r="B1515" t="str">
        <f t="shared" si="23"/>
        <v>GSU_CHARA TELESCOPE "J" (1-Meter)</v>
      </c>
      <c r="C1515" t="s">
        <v>538</v>
      </c>
      <c r="D1515" s="324" t="s">
        <v>29</v>
      </c>
      <c r="E1515" t="s">
        <v>1299</v>
      </c>
      <c r="F1515" t="s">
        <v>1300</v>
      </c>
      <c r="G1515" s="324">
        <v>361</v>
      </c>
      <c r="H1515" s="542">
        <v>1997</v>
      </c>
      <c r="J1515" t="s">
        <v>1075</v>
      </c>
      <c r="K1515" t="s">
        <v>572</v>
      </c>
      <c r="L1515" s="324">
        <v>100</v>
      </c>
      <c r="M1515" s="324">
        <v>100</v>
      </c>
    </row>
    <row r="1516" spans="1:13" x14ac:dyDescent="0.2">
      <c r="A1516" t="s">
        <v>7504</v>
      </c>
      <c r="B1516" t="str">
        <f t="shared" si="23"/>
        <v>GSU_CHARA TELESCOPE "K" (1-Meter)</v>
      </c>
      <c r="C1516" t="s">
        <v>538</v>
      </c>
      <c r="D1516" s="324" t="s">
        <v>29</v>
      </c>
      <c r="E1516" t="s">
        <v>1105</v>
      </c>
      <c r="F1516" t="s">
        <v>1106</v>
      </c>
      <c r="G1516" s="324">
        <v>361</v>
      </c>
      <c r="H1516" s="542">
        <v>1997</v>
      </c>
      <c r="J1516" t="s">
        <v>1075</v>
      </c>
      <c r="K1516" t="s">
        <v>572</v>
      </c>
      <c r="L1516" s="324">
        <v>100</v>
      </c>
      <c r="M1516" s="324">
        <v>100</v>
      </c>
    </row>
    <row r="1517" spans="1:13" x14ac:dyDescent="0.2">
      <c r="A1517" t="s">
        <v>7530</v>
      </c>
      <c r="B1517" t="str">
        <f t="shared" si="23"/>
        <v>GSU_CHARA LIGHT PIPES</v>
      </c>
      <c r="C1517" t="s">
        <v>538</v>
      </c>
      <c r="D1517" s="324" t="s">
        <v>29</v>
      </c>
      <c r="E1517" t="s">
        <v>1144</v>
      </c>
      <c r="F1517" t="s">
        <v>1145</v>
      </c>
      <c r="G1517" s="324">
        <v>89</v>
      </c>
      <c r="H1517" s="542">
        <v>1997</v>
      </c>
      <c r="J1517" t="s">
        <v>1075</v>
      </c>
      <c r="K1517" t="s">
        <v>572</v>
      </c>
      <c r="L1517" s="324">
        <v>100</v>
      </c>
      <c r="M1517" s="324">
        <v>100</v>
      </c>
    </row>
    <row r="1518" spans="1:13" x14ac:dyDescent="0.2">
      <c r="A1518" t="s">
        <v>7557</v>
      </c>
      <c r="B1518" t="str">
        <f t="shared" si="23"/>
        <v>GSU_BLDG SA (Administration)</v>
      </c>
      <c r="C1518" t="s">
        <v>538</v>
      </c>
      <c r="D1518" s="324" t="s">
        <v>29</v>
      </c>
      <c r="E1518" t="s">
        <v>1190</v>
      </c>
      <c r="F1518" t="s">
        <v>1191</v>
      </c>
      <c r="G1518" s="324">
        <v>62955</v>
      </c>
      <c r="H1518" s="542">
        <v>1970</v>
      </c>
      <c r="J1518" t="s">
        <v>572</v>
      </c>
      <c r="K1518" t="s">
        <v>572</v>
      </c>
      <c r="L1518" s="324">
        <v>100</v>
      </c>
      <c r="M1518" s="324">
        <v>100</v>
      </c>
    </row>
    <row r="1519" spans="1:13" x14ac:dyDescent="0.2">
      <c r="A1519" t="s">
        <v>7525</v>
      </c>
      <c r="B1519" t="str">
        <f t="shared" si="23"/>
        <v>GSU_BLDG SB (Main Classroom)</v>
      </c>
      <c r="C1519" t="s">
        <v>538</v>
      </c>
      <c r="D1519" s="324" t="s">
        <v>29</v>
      </c>
      <c r="E1519" t="s">
        <v>1136</v>
      </c>
      <c r="F1519" t="s">
        <v>1137</v>
      </c>
      <c r="G1519" s="324">
        <v>52075</v>
      </c>
      <c r="H1519" s="542">
        <v>1970</v>
      </c>
      <c r="J1519" t="s">
        <v>572</v>
      </c>
      <c r="K1519" t="s">
        <v>572</v>
      </c>
      <c r="L1519" s="324">
        <v>99</v>
      </c>
      <c r="M1519" s="324">
        <v>99</v>
      </c>
    </row>
    <row r="1520" spans="1:13" x14ac:dyDescent="0.2">
      <c r="A1520" t="s">
        <v>7578</v>
      </c>
      <c r="B1520" t="str">
        <f t="shared" si="23"/>
        <v>GSU_BLDG SC (Physical Education)</v>
      </c>
      <c r="C1520" t="s">
        <v>538</v>
      </c>
      <c r="D1520" s="324" t="s">
        <v>29</v>
      </c>
      <c r="E1520" t="s">
        <v>1223</v>
      </c>
      <c r="F1520" t="s">
        <v>1224</v>
      </c>
      <c r="G1520" s="324">
        <v>105344</v>
      </c>
      <c r="H1520" s="542">
        <v>1970</v>
      </c>
      <c r="J1520" t="s">
        <v>572</v>
      </c>
      <c r="K1520" t="s">
        <v>572</v>
      </c>
      <c r="L1520" s="324">
        <v>97</v>
      </c>
      <c r="M1520" s="324">
        <v>97</v>
      </c>
    </row>
    <row r="1521" spans="1:13" x14ac:dyDescent="0.2">
      <c r="A1521" t="s">
        <v>7499</v>
      </c>
      <c r="B1521" t="str">
        <f t="shared" si="23"/>
        <v>GSU_BLDG SD (Plant Operations)</v>
      </c>
      <c r="C1521" t="s">
        <v>538</v>
      </c>
      <c r="D1521" s="324" t="s">
        <v>29</v>
      </c>
      <c r="E1521" t="s">
        <v>1095</v>
      </c>
      <c r="F1521" t="s">
        <v>1096</v>
      </c>
      <c r="G1521" s="324">
        <v>5620</v>
      </c>
      <c r="H1521" s="542">
        <v>1981</v>
      </c>
      <c r="J1521" t="s">
        <v>572</v>
      </c>
      <c r="K1521" t="s">
        <v>572</v>
      </c>
      <c r="L1521" s="324">
        <v>100</v>
      </c>
      <c r="M1521" s="324">
        <v>100</v>
      </c>
    </row>
    <row r="1522" spans="1:13" x14ac:dyDescent="0.2">
      <c r="A1522" t="s">
        <v>7627</v>
      </c>
      <c r="B1522" t="str">
        <f t="shared" si="23"/>
        <v>GSU_BLDG SE (Greenhouse)</v>
      </c>
      <c r="C1522" t="s">
        <v>538</v>
      </c>
      <c r="D1522" s="324" t="s">
        <v>29</v>
      </c>
      <c r="E1522" t="s">
        <v>1307</v>
      </c>
      <c r="F1522" t="s">
        <v>1308</v>
      </c>
      <c r="G1522" s="324">
        <v>1898</v>
      </c>
      <c r="H1522" s="542">
        <v>1983</v>
      </c>
      <c r="J1522" t="s">
        <v>572</v>
      </c>
      <c r="K1522" t="s">
        <v>572</v>
      </c>
      <c r="L1522" s="324">
        <v>100</v>
      </c>
      <c r="M1522" s="324">
        <v>100</v>
      </c>
    </row>
    <row r="1523" spans="1:13" x14ac:dyDescent="0.2">
      <c r="A1523" t="s">
        <v>7588</v>
      </c>
      <c r="B1523" t="str">
        <f t="shared" si="23"/>
        <v>GSU_BLDG SF (Student Success)</v>
      </c>
      <c r="C1523" t="s">
        <v>538</v>
      </c>
      <c r="D1523" s="324" t="s">
        <v>29</v>
      </c>
      <c r="E1523" t="s">
        <v>1241</v>
      </c>
      <c r="F1523" t="s">
        <v>1242</v>
      </c>
      <c r="G1523" s="324">
        <v>29596</v>
      </c>
      <c r="H1523" s="542">
        <v>2009</v>
      </c>
      <c r="J1523" t="s">
        <v>584</v>
      </c>
      <c r="K1523" t="s">
        <v>572</v>
      </c>
      <c r="L1523" s="324">
        <v>100</v>
      </c>
      <c r="M1523" s="324">
        <v>100</v>
      </c>
    </row>
    <row r="1524" spans="1:13" x14ac:dyDescent="0.2">
      <c r="A1524" t="s">
        <v>7603</v>
      </c>
      <c r="B1524" t="str">
        <f t="shared" si="23"/>
        <v>GSU_BLDG SG (Protective Services)</v>
      </c>
      <c r="C1524" t="s">
        <v>538</v>
      </c>
      <c r="D1524" s="324" t="s">
        <v>29</v>
      </c>
      <c r="E1524" t="s">
        <v>1266</v>
      </c>
      <c r="F1524" t="s">
        <v>1267</v>
      </c>
      <c r="G1524" s="324">
        <v>464</v>
      </c>
      <c r="H1524" s="542">
        <v>1994</v>
      </c>
      <c r="J1524" t="s">
        <v>572</v>
      </c>
      <c r="K1524" t="s">
        <v>572</v>
      </c>
      <c r="L1524" s="324">
        <v>100</v>
      </c>
      <c r="M1524" s="324">
        <v>100</v>
      </c>
    </row>
    <row r="1525" spans="1:13" x14ac:dyDescent="0.2">
      <c r="A1525" t="s">
        <v>7568</v>
      </c>
      <c r="B1525" t="str">
        <f t="shared" si="23"/>
        <v>GSU_BLDG SH (Classrooms)</v>
      </c>
      <c r="C1525" t="s">
        <v>538</v>
      </c>
      <c r="D1525" s="324" t="s">
        <v>29</v>
      </c>
      <c r="E1525" t="s">
        <v>1207</v>
      </c>
      <c r="F1525" t="s">
        <v>1208</v>
      </c>
      <c r="G1525" s="324">
        <v>6614</v>
      </c>
      <c r="H1525" s="542">
        <v>2010</v>
      </c>
      <c r="I1525" s="542">
        <v>2010</v>
      </c>
      <c r="J1525" t="s">
        <v>572</v>
      </c>
      <c r="K1525" t="s">
        <v>572</v>
      </c>
      <c r="L1525" s="324">
        <v>100</v>
      </c>
      <c r="M1525" s="324">
        <v>100</v>
      </c>
    </row>
    <row r="1526" spans="1:13" x14ac:dyDescent="0.2">
      <c r="A1526" t="s">
        <v>7572</v>
      </c>
      <c r="B1526" t="str">
        <f t="shared" si="23"/>
        <v>GSU_GSU BUCKHEAD EXEC EDUC</v>
      </c>
      <c r="C1526" t="s">
        <v>538</v>
      </c>
      <c r="D1526" s="324" t="s">
        <v>29</v>
      </c>
      <c r="E1526" t="s">
        <v>1213</v>
      </c>
      <c r="F1526" t="s">
        <v>1214</v>
      </c>
      <c r="G1526" s="324">
        <v>142733</v>
      </c>
      <c r="H1526" s="542">
        <v>1998</v>
      </c>
      <c r="I1526" s="542">
        <v>2007</v>
      </c>
      <c r="J1526" t="s">
        <v>603</v>
      </c>
      <c r="K1526" t="s">
        <v>572</v>
      </c>
      <c r="L1526" s="324">
        <v>100</v>
      </c>
      <c r="M1526" s="324">
        <v>100</v>
      </c>
    </row>
    <row r="1527" spans="1:13" x14ac:dyDescent="0.2">
      <c r="A1527" t="s">
        <v>10158</v>
      </c>
      <c r="B1527" t="str">
        <f t="shared" si="23"/>
        <v>GSW_Adm Bldg</v>
      </c>
      <c r="C1527" t="s">
        <v>548</v>
      </c>
      <c r="D1527" s="324" t="s">
        <v>124</v>
      </c>
      <c r="E1527" t="s">
        <v>4869</v>
      </c>
      <c r="F1527" t="s">
        <v>6056</v>
      </c>
      <c r="G1527" s="324">
        <v>27371</v>
      </c>
      <c r="H1527" s="542">
        <v>1918</v>
      </c>
      <c r="I1527" s="542">
        <v>2009</v>
      </c>
      <c r="J1527" t="s">
        <v>624</v>
      </c>
      <c r="K1527" t="s">
        <v>572</v>
      </c>
      <c r="L1527" s="324">
        <v>100</v>
      </c>
      <c r="M1527" s="324">
        <v>100</v>
      </c>
    </row>
    <row r="1528" spans="1:13" x14ac:dyDescent="0.2">
      <c r="A1528" t="s">
        <v>10163</v>
      </c>
      <c r="B1528" t="str">
        <f t="shared" si="23"/>
        <v>GSW_Crawford Wheatley Hall</v>
      </c>
      <c r="C1528" t="s">
        <v>548</v>
      </c>
      <c r="D1528" s="324" t="s">
        <v>124</v>
      </c>
      <c r="E1528" t="s">
        <v>629</v>
      </c>
      <c r="F1528" t="s">
        <v>6061</v>
      </c>
      <c r="G1528" s="324">
        <v>12121</v>
      </c>
      <c r="H1528" s="542">
        <v>1912</v>
      </c>
      <c r="I1528" s="542">
        <v>2003</v>
      </c>
      <c r="J1528" t="s">
        <v>572</v>
      </c>
      <c r="K1528" t="s">
        <v>572</v>
      </c>
      <c r="L1528" s="324">
        <v>100</v>
      </c>
      <c r="M1528" s="324">
        <v>100</v>
      </c>
    </row>
    <row r="1529" spans="1:13" x14ac:dyDescent="0.2">
      <c r="A1529" t="s">
        <v>10186</v>
      </c>
      <c r="B1529" t="str">
        <f t="shared" si="23"/>
        <v>GSW_Alumni House</v>
      </c>
      <c r="C1529" t="s">
        <v>548</v>
      </c>
      <c r="D1529" s="324" t="s">
        <v>124</v>
      </c>
      <c r="E1529" t="s">
        <v>1234</v>
      </c>
      <c r="F1529" t="s">
        <v>630</v>
      </c>
      <c r="G1529" s="324">
        <v>3555</v>
      </c>
      <c r="H1529" s="542">
        <v>1915</v>
      </c>
      <c r="J1529" t="s">
        <v>572</v>
      </c>
      <c r="K1529" t="s">
        <v>572</v>
      </c>
      <c r="L1529" s="324">
        <v>100</v>
      </c>
      <c r="M1529" s="324">
        <v>100</v>
      </c>
    </row>
    <row r="1530" spans="1:13" x14ac:dyDescent="0.2">
      <c r="A1530" t="s">
        <v>10164</v>
      </c>
      <c r="B1530" t="str">
        <f t="shared" si="23"/>
        <v>GSW_CASA</v>
      </c>
      <c r="C1530" t="s">
        <v>548</v>
      </c>
      <c r="D1530" s="324" t="s">
        <v>124</v>
      </c>
      <c r="E1530" t="s">
        <v>1318</v>
      </c>
      <c r="F1530" t="s">
        <v>6062</v>
      </c>
      <c r="G1530" s="324">
        <v>4174</v>
      </c>
      <c r="H1530" s="542">
        <v>1965</v>
      </c>
      <c r="J1530" t="s">
        <v>572</v>
      </c>
      <c r="K1530" t="s">
        <v>572</v>
      </c>
      <c r="L1530" s="324">
        <v>100</v>
      </c>
      <c r="M1530" s="324">
        <v>100</v>
      </c>
    </row>
    <row r="1531" spans="1:13" x14ac:dyDescent="0.2">
      <c r="A1531" t="s">
        <v>10166</v>
      </c>
      <c r="B1531" t="str">
        <f t="shared" si="23"/>
        <v>GSW_Collum I</v>
      </c>
      <c r="C1531" t="s">
        <v>548</v>
      </c>
      <c r="D1531" s="324" t="s">
        <v>124</v>
      </c>
      <c r="E1531" t="s">
        <v>1003</v>
      </c>
      <c r="F1531" t="s">
        <v>6064</v>
      </c>
      <c r="G1531" s="324">
        <v>18640</v>
      </c>
      <c r="H1531" s="542">
        <v>1951</v>
      </c>
      <c r="I1531" s="542">
        <v>2007</v>
      </c>
      <c r="J1531" t="s">
        <v>624</v>
      </c>
      <c r="K1531" t="s">
        <v>572</v>
      </c>
      <c r="L1531" s="324">
        <v>100</v>
      </c>
      <c r="M1531" s="324">
        <v>100</v>
      </c>
    </row>
    <row r="1532" spans="1:13" x14ac:dyDescent="0.2">
      <c r="A1532" t="s">
        <v>10155</v>
      </c>
      <c r="B1532" t="str">
        <f t="shared" si="23"/>
        <v>GSW_Field House</v>
      </c>
      <c r="C1532" t="s">
        <v>548</v>
      </c>
      <c r="D1532" s="324" t="s">
        <v>124</v>
      </c>
      <c r="E1532" t="s">
        <v>961</v>
      </c>
      <c r="F1532" t="s">
        <v>6053</v>
      </c>
      <c r="G1532" s="324">
        <v>34032</v>
      </c>
      <c r="H1532" s="542">
        <v>1967</v>
      </c>
      <c r="J1532" t="s">
        <v>572</v>
      </c>
      <c r="K1532" t="s">
        <v>572</v>
      </c>
      <c r="L1532" s="324">
        <v>100</v>
      </c>
      <c r="M1532" s="324">
        <v>100</v>
      </c>
    </row>
    <row r="1533" spans="1:13" x14ac:dyDescent="0.2">
      <c r="A1533" t="s">
        <v>10191</v>
      </c>
      <c r="B1533" t="str">
        <f t="shared" si="23"/>
        <v>GSW_Florrie Chap Gym</v>
      </c>
      <c r="C1533" t="s">
        <v>548</v>
      </c>
      <c r="D1533" s="324" t="s">
        <v>124</v>
      </c>
      <c r="E1533" t="s">
        <v>608</v>
      </c>
      <c r="F1533" t="s">
        <v>6089</v>
      </c>
      <c r="G1533" s="324">
        <v>22336</v>
      </c>
      <c r="H1533" s="542">
        <v>1939</v>
      </c>
      <c r="J1533" t="s">
        <v>572</v>
      </c>
      <c r="K1533" t="s">
        <v>579</v>
      </c>
      <c r="L1533" s="324">
        <v>100</v>
      </c>
      <c r="M1533" s="324">
        <v>100</v>
      </c>
    </row>
    <row r="1534" spans="1:13" x14ac:dyDescent="0.2">
      <c r="A1534" t="s">
        <v>10174</v>
      </c>
      <c r="B1534" t="str">
        <f t="shared" si="23"/>
        <v>GSW_Science</v>
      </c>
      <c r="C1534" t="s">
        <v>548</v>
      </c>
      <c r="D1534" s="324" t="s">
        <v>124</v>
      </c>
      <c r="E1534" t="s">
        <v>589</v>
      </c>
      <c r="F1534" t="s">
        <v>6073</v>
      </c>
      <c r="G1534" s="324">
        <v>13768</v>
      </c>
      <c r="H1534" s="542">
        <v>1965</v>
      </c>
      <c r="J1534" t="s">
        <v>572</v>
      </c>
      <c r="K1534" t="s">
        <v>572</v>
      </c>
      <c r="L1534" s="324">
        <v>100</v>
      </c>
      <c r="M1534" s="324">
        <v>100</v>
      </c>
    </row>
    <row r="1535" spans="1:13" x14ac:dyDescent="0.2">
      <c r="A1535" t="s">
        <v>10181</v>
      </c>
      <c r="B1535" t="str">
        <f t="shared" si="23"/>
        <v>GSW_Roney</v>
      </c>
      <c r="C1535" t="s">
        <v>548</v>
      </c>
      <c r="D1535" s="324" t="s">
        <v>124</v>
      </c>
      <c r="E1535" t="s">
        <v>839</v>
      </c>
      <c r="F1535" t="s">
        <v>6080</v>
      </c>
      <c r="G1535" s="324">
        <v>30835</v>
      </c>
      <c r="H1535" s="542">
        <v>1969</v>
      </c>
      <c r="J1535" t="s">
        <v>572</v>
      </c>
      <c r="K1535" t="s">
        <v>572</v>
      </c>
      <c r="L1535" s="324">
        <v>100</v>
      </c>
      <c r="M1535" s="324">
        <v>100</v>
      </c>
    </row>
    <row r="1536" spans="1:13" x14ac:dyDescent="0.2">
      <c r="A1536" t="s">
        <v>10160</v>
      </c>
      <c r="B1536" t="str">
        <f t="shared" si="23"/>
        <v>GSW_Jackson-Cirm</v>
      </c>
      <c r="C1536" t="s">
        <v>548</v>
      </c>
      <c r="D1536" s="324" t="s">
        <v>124</v>
      </c>
      <c r="E1536" t="s">
        <v>741</v>
      </c>
      <c r="F1536" t="s">
        <v>6058</v>
      </c>
      <c r="G1536" s="324">
        <v>20504</v>
      </c>
      <c r="H1536" s="542">
        <v>1956</v>
      </c>
      <c r="J1536" t="s">
        <v>572</v>
      </c>
      <c r="K1536" t="s">
        <v>572</v>
      </c>
      <c r="L1536" s="324">
        <v>100</v>
      </c>
      <c r="M1536" s="324">
        <v>100</v>
      </c>
    </row>
    <row r="1537" spans="1:13" x14ac:dyDescent="0.2">
      <c r="A1537" t="s">
        <v>10165</v>
      </c>
      <c r="B1537" t="str">
        <f t="shared" si="23"/>
        <v>GSW_Academic Center for Excellence</v>
      </c>
      <c r="C1537" t="s">
        <v>548</v>
      </c>
      <c r="D1537" s="324" t="s">
        <v>124</v>
      </c>
      <c r="E1537" t="s">
        <v>610</v>
      </c>
      <c r="F1537" t="s">
        <v>6063</v>
      </c>
      <c r="G1537" s="324">
        <v>22757</v>
      </c>
      <c r="H1537" s="542">
        <v>1962</v>
      </c>
      <c r="J1537" t="s">
        <v>572</v>
      </c>
      <c r="K1537" t="s">
        <v>579</v>
      </c>
      <c r="L1537" s="324">
        <v>100</v>
      </c>
      <c r="M1537" s="324">
        <v>100</v>
      </c>
    </row>
    <row r="1538" spans="1:13" x14ac:dyDescent="0.2">
      <c r="A1538" t="s">
        <v>10157</v>
      </c>
      <c r="B1538" t="str">
        <f t="shared" ref="B1538:B1601" si="24">CONCATENATE(D1538,"_",F1538)</f>
        <v>GSW_English</v>
      </c>
      <c r="C1538" t="s">
        <v>548</v>
      </c>
      <c r="D1538" s="324" t="s">
        <v>124</v>
      </c>
      <c r="E1538" t="s">
        <v>805</v>
      </c>
      <c r="F1538" t="s">
        <v>6055</v>
      </c>
      <c r="G1538" s="324">
        <v>22780</v>
      </c>
      <c r="H1538" s="542">
        <v>1968</v>
      </c>
      <c r="J1538" t="s">
        <v>572</v>
      </c>
      <c r="K1538" t="s">
        <v>572</v>
      </c>
      <c r="L1538" s="324">
        <v>100</v>
      </c>
      <c r="M1538" s="324">
        <v>100</v>
      </c>
    </row>
    <row r="1539" spans="1:13" x14ac:dyDescent="0.2">
      <c r="A1539" t="s">
        <v>10167</v>
      </c>
      <c r="B1539" t="str">
        <f t="shared" si="24"/>
        <v>GSW_Bus Hist Pol Sci</v>
      </c>
      <c r="C1539" t="s">
        <v>548</v>
      </c>
      <c r="D1539" s="324" t="s">
        <v>124</v>
      </c>
      <c r="E1539" t="s">
        <v>895</v>
      </c>
      <c r="F1539" t="s">
        <v>6065</v>
      </c>
      <c r="G1539" s="324">
        <v>36670</v>
      </c>
      <c r="H1539" s="542">
        <v>1972</v>
      </c>
      <c r="J1539" t="s">
        <v>572</v>
      </c>
      <c r="K1539" t="s">
        <v>572</v>
      </c>
      <c r="L1539" s="324">
        <v>100</v>
      </c>
      <c r="M1539" s="324">
        <v>100</v>
      </c>
    </row>
    <row r="1540" spans="1:13" x14ac:dyDescent="0.2">
      <c r="A1540" t="s">
        <v>10156</v>
      </c>
      <c r="B1540" t="str">
        <f t="shared" si="24"/>
        <v>GSW_Carter Library</v>
      </c>
      <c r="C1540" t="s">
        <v>548</v>
      </c>
      <c r="D1540" s="324" t="s">
        <v>124</v>
      </c>
      <c r="E1540" t="s">
        <v>637</v>
      </c>
      <c r="F1540" t="s">
        <v>6054</v>
      </c>
      <c r="G1540" s="324">
        <v>63270</v>
      </c>
      <c r="H1540" s="542">
        <v>1969</v>
      </c>
      <c r="J1540" t="s">
        <v>572</v>
      </c>
      <c r="K1540" t="s">
        <v>572</v>
      </c>
      <c r="L1540" s="324">
        <v>100</v>
      </c>
      <c r="M1540" s="324">
        <v>100</v>
      </c>
    </row>
    <row r="1541" spans="1:13" x14ac:dyDescent="0.2">
      <c r="A1541" t="s">
        <v>10161</v>
      </c>
      <c r="B1541" t="str">
        <f t="shared" si="24"/>
        <v>GSW_Marshall/Bus and Finace Center</v>
      </c>
      <c r="C1541" t="s">
        <v>548</v>
      </c>
      <c r="D1541" s="324" t="s">
        <v>124</v>
      </c>
      <c r="E1541" t="s">
        <v>1089</v>
      </c>
      <c r="F1541" t="s">
        <v>6059</v>
      </c>
      <c r="G1541" s="324">
        <v>32604</v>
      </c>
      <c r="H1541" s="542">
        <v>1967</v>
      </c>
      <c r="J1541" t="s">
        <v>572</v>
      </c>
      <c r="K1541" t="s">
        <v>572</v>
      </c>
      <c r="L1541" s="324">
        <v>25</v>
      </c>
      <c r="M1541" s="324">
        <v>25</v>
      </c>
    </row>
    <row r="1542" spans="1:13" x14ac:dyDescent="0.2">
      <c r="A1542" t="s">
        <v>10170</v>
      </c>
      <c r="B1542" t="str">
        <f t="shared" si="24"/>
        <v>GSW_Jordan Hall</v>
      </c>
      <c r="C1542" t="s">
        <v>548</v>
      </c>
      <c r="D1542" s="324" t="s">
        <v>124</v>
      </c>
      <c r="E1542" t="s">
        <v>639</v>
      </c>
      <c r="F1542" t="s">
        <v>5022</v>
      </c>
      <c r="G1542" s="324">
        <v>20814</v>
      </c>
      <c r="H1542" s="542">
        <v>1967</v>
      </c>
      <c r="J1542" t="s">
        <v>572</v>
      </c>
      <c r="K1542" t="s">
        <v>572</v>
      </c>
      <c r="L1542" s="324">
        <v>100</v>
      </c>
      <c r="M1542" s="324">
        <v>100</v>
      </c>
    </row>
    <row r="1543" spans="1:13" x14ac:dyDescent="0.2">
      <c r="A1543" t="s">
        <v>10192</v>
      </c>
      <c r="B1543" t="str">
        <f t="shared" si="24"/>
        <v>GSW_Sanford Off Bldg</v>
      </c>
      <c r="C1543" t="s">
        <v>548</v>
      </c>
      <c r="D1543" s="324" t="s">
        <v>124</v>
      </c>
      <c r="E1543" t="s">
        <v>4708</v>
      </c>
      <c r="F1543" t="s">
        <v>6090</v>
      </c>
      <c r="G1543" s="324">
        <v>19104</v>
      </c>
      <c r="H1543" s="542">
        <v>1939</v>
      </c>
      <c r="I1543" s="542">
        <v>2012</v>
      </c>
      <c r="J1543" t="s">
        <v>572</v>
      </c>
      <c r="K1543" t="s">
        <v>572</v>
      </c>
      <c r="L1543" s="324">
        <v>100</v>
      </c>
      <c r="M1543" s="324">
        <v>100</v>
      </c>
    </row>
    <row r="1544" spans="1:13" x14ac:dyDescent="0.2">
      <c r="A1544" t="s">
        <v>10175</v>
      </c>
      <c r="B1544" t="str">
        <f t="shared" si="24"/>
        <v>GSW_Morgan Hall</v>
      </c>
      <c r="C1544" t="s">
        <v>548</v>
      </c>
      <c r="D1544" s="324" t="s">
        <v>124</v>
      </c>
      <c r="E1544" t="s">
        <v>657</v>
      </c>
      <c r="F1544" t="s">
        <v>6074</v>
      </c>
      <c r="G1544" s="324">
        <v>10208</v>
      </c>
      <c r="H1544" s="542">
        <v>1937</v>
      </c>
      <c r="J1544" t="s">
        <v>572</v>
      </c>
      <c r="K1544" t="s">
        <v>572</v>
      </c>
      <c r="L1544" s="324">
        <v>100</v>
      </c>
      <c r="M1544" s="324">
        <v>100</v>
      </c>
    </row>
    <row r="1545" spans="1:13" x14ac:dyDescent="0.2">
      <c r="A1545" t="s">
        <v>10179</v>
      </c>
      <c r="B1545" t="str">
        <f t="shared" si="24"/>
        <v>GSW_N Smarr &amp; J Smith Memorial BLG</v>
      </c>
      <c r="C1545" t="s">
        <v>548</v>
      </c>
      <c r="D1545" s="324" t="s">
        <v>124</v>
      </c>
      <c r="E1545" t="s">
        <v>4939</v>
      </c>
      <c r="F1545" t="s">
        <v>6078</v>
      </c>
      <c r="G1545" s="324">
        <v>4893</v>
      </c>
      <c r="H1545" s="542">
        <v>1966</v>
      </c>
      <c r="J1545" t="s">
        <v>572</v>
      </c>
      <c r="K1545" t="s">
        <v>572</v>
      </c>
      <c r="L1545" s="324">
        <v>23</v>
      </c>
      <c r="M1545" s="324">
        <v>23</v>
      </c>
    </row>
    <row r="1546" spans="1:13" x14ac:dyDescent="0.2">
      <c r="A1546" t="s">
        <v>10168</v>
      </c>
      <c r="B1546" t="str">
        <f t="shared" si="24"/>
        <v>GSW_Duncan Hall</v>
      </c>
      <c r="C1546" t="s">
        <v>548</v>
      </c>
      <c r="D1546" s="324" t="s">
        <v>124</v>
      </c>
      <c r="E1546" t="s">
        <v>6066</v>
      </c>
      <c r="F1546" t="s">
        <v>6067</v>
      </c>
      <c r="G1546" s="324">
        <v>57100</v>
      </c>
      <c r="H1546" s="542">
        <v>1969</v>
      </c>
      <c r="J1546" t="s">
        <v>572</v>
      </c>
      <c r="K1546" t="s">
        <v>1725</v>
      </c>
      <c r="L1546" s="324">
        <v>0</v>
      </c>
      <c r="M1546" s="324">
        <v>0</v>
      </c>
    </row>
    <row r="1547" spans="1:13" x14ac:dyDescent="0.2">
      <c r="A1547" t="s">
        <v>10176</v>
      </c>
      <c r="B1547" t="str">
        <f t="shared" si="24"/>
        <v>GSW_Lake House</v>
      </c>
      <c r="C1547" t="s">
        <v>548</v>
      </c>
      <c r="D1547" s="324" t="s">
        <v>124</v>
      </c>
      <c r="E1547" t="s">
        <v>671</v>
      </c>
      <c r="F1547" t="s">
        <v>6075</v>
      </c>
      <c r="G1547" s="324">
        <v>3000</v>
      </c>
      <c r="H1547" s="542">
        <v>1942</v>
      </c>
      <c r="J1547" t="s">
        <v>572</v>
      </c>
      <c r="K1547" t="s">
        <v>572</v>
      </c>
      <c r="L1547" s="324">
        <v>100</v>
      </c>
      <c r="M1547" s="324">
        <v>100</v>
      </c>
    </row>
    <row r="1548" spans="1:13" x14ac:dyDescent="0.2">
      <c r="A1548" t="s">
        <v>10180</v>
      </c>
      <c r="B1548" t="str">
        <f t="shared" si="24"/>
        <v>GSW_Fine Arts</v>
      </c>
      <c r="C1548" t="s">
        <v>548</v>
      </c>
      <c r="D1548" s="324" t="s">
        <v>124</v>
      </c>
      <c r="E1548" t="s">
        <v>1045</v>
      </c>
      <c r="F1548" t="s">
        <v>6079</v>
      </c>
      <c r="G1548" s="324">
        <v>46347</v>
      </c>
      <c r="H1548" s="542">
        <v>1981</v>
      </c>
      <c r="J1548" t="s">
        <v>572</v>
      </c>
      <c r="K1548" t="s">
        <v>572</v>
      </c>
      <c r="L1548" s="324">
        <v>100</v>
      </c>
      <c r="M1548" s="324">
        <v>100</v>
      </c>
    </row>
    <row r="1549" spans="1:13" x14ac:dyDescent="0.2">
      <c r="A1549" t="s">
        <v>10171</v>
      </c>
      <c r="B1549" t="str">
        <f t="shared" si="24"/>
        <v>GSW_Education Center</v>
      </c>
      <c r="C1549" t="s">
        <v>548</v>
      </c>
      <c r="D1549" s="324" t="s">
        <v>124</v>
      </c>
      <c r="E1549" t="s">
        <v>1013</v>
      </c>
      <c r="F1549" t="s">
        <v>5404</v>
      </c>
      <c r="G1549" s="324">
        <v>44591</v>
      </c>
      <c r="H1549" s="542">
        <v>1990</v>
      </c>
      <c r="J1549" t="s">
        <v>572</v>
      </c>
      <c r="K1549" t="s">
        <v>572</v>
      </c>
      <c r="L1549" s="324">
        <v>100</v>
      </c>
      <c r="M1549" s="324">
        <v>100</v>
      </c>
    </row>
    <row r="1550" spans="1:13" x14ac:dyDescent="0.2">
      <c r="A1550" t="s">
        <v>10177</v>
      </c>
      <c r="B1550" t="str">
        <f t="shared" si="24"/>
        <v>GSW_Swimming Pool</v>
      </c>
      <c r="C1550" t="s">
        <v>548</v>
      </c>
      <c r="D1550" s="324" t="s">
        <v>124</v>
      </c>
      <c r="E1550" t="s">
        <v>847</v>
      </c>
      <c r="F1550" t="s">
        <v>6076</v>
      </c>
      <c r="G1550" s="324">
        <v>8877</v>
      </c>
      <c r="H1550" s="542">
        <v>1991</v>
      </c>
      <c r="J1550" t="s">
        <v>572</v>
      </c>
      <c r="K1550" t="s">
        <v>572</v>
      </c>
      <c r="L1550" s="324">
        <v>100</v>
      </c>
      <c r="M1550" s="324">
        <v>100</v>
      </c>
    </row>
    <row r="1551" spans="1:13" x14ac:dyDescent="0.2">
      <c r="A1551" t="s">
        <v>10169</v>
      </c>
      <c r="B1551" t="str">
        <f t="shared" si="24"/>
        <v>GSW_Bell Tower</v>
      </c>
      <c r="C1551" t="s">
        <v>548</v>
      </c>
      <c r="D1551" s="324" t="s">
        <v>124</v>
      </c>
      <c r="E1551" t="s">
        <v>977</v>
      </c>
      <c r="F1551" t="s">
        <v>6068</v>
      </c>
      <c r="G1551" s="324">
        <v>63</v>
      </c>
      <c r="H1551" s="542">
        <v>1991</v>
      </c>
      <c r="J1551" t="s">
        <v>572</v>
      </c>
      <c r="K1551" t="s">
        <v>572</v>
      </c>
      <c r="L1551" s="324">
        <v>100</v>
      </c>
      <c r="M1551" s="324">
        <v>100</v>
      </c>
    </row>
    <row r="1552" spans="1:13" x14ac:dyDescent="0.2">
      <c r="A1552" t="s">
        <v>10185</v>
      </c>
      <c r="B1552" t="str">
        <f t="shared" si="24"/>
        <v>GSW_Science</v>
      </c>
      <c r="C1552" t="s">
        <v>548</v>
      </c>
      <c r="D1552" s="324" t="s">
        <v>124</v>
      </c>
      <c r="E1552" t="s">
        <v>963</v>
      </c>
      <c r="F1552" t="s">
        <v>6073</v>
      </c>
      <c r="G1552" s="324">
        <v>591</v>
      </c>
      <c r="H1552" s="542">
        <v>1968</v>
      </c>
      <c r="J1552" t="s">
        <v>572</v>
      </c>
      <c r="K1552" t="s">
        <v>572</v>
      </c>
      <c r="L1552" s="324">
        <v>100</v>
      </c>
      <c r="M1552" s="324">
        <v>100</v>
      </c>
    </row>
    <row r="1553" spans="1:13" x14ac:dyDescent="0.2">
      <c r="A1553" t="s">
        <v>10159</v>
      </c>
      <c r="B1553" t="str">
        <f t="shared" si="24"/>
        <v>GSW_HPE Student Success Center</v>
      </c>
      <c r="C1553" t="s">
        <v>548</v>
      </c>
      <c r="D1553" s="324" t="s">
        <v>124</v>
      </c>
      <c r="E1553" t="s">
        <v>855</v>
      </c>
      <c r="F1553" t="s">
        <v>6057</v>
      </c>
      <c r="G1553" s="324">
        <v>97798</v>
      </c>
      <c r="H1553" s="542">
        <v>2002</v>
      </c>
      <c r="J1553" t="s">
        <v>624</v>
      </c>
      <c r="K1553" t="s">
        <v>572</v>
      </c>
      <c r="L1553" s="324">
        <v>100</v>
      </c>
      <c r="M1553" s="324">
        <v>100</v>
      </c>
    </row>
    <row r="1554" spans="1:13" x14ac:dyDescent="0.2">
      <c r="A1554" t="s">
        <v>10162</v>
      </c>
      <c r="B1554" t="str">
        <f t="shared" si="24"/>
        <v>GSW_Southwestern Oaks I</v>
      </c>
      <c r="C1554" t="s">
        <v>548</v>
      </c>
      <c r="D1554" s="324" t="s">
        <v>124</v>
      </c>
      <c r="E1554" t="s">
        <v>663</v>
      </c>
      <c r="F1554" t="s">
        <v>6060</v>
      </c>
      <c r="G1554" s="324">
        <v>54713</v>
      </c>
      <c r="H1554" s="542">
        <v>2006</v>
      </c>
      <c r="J1554" t="s">
        <v>584</v>
      </c>
      <c r="K1554" t="s">
        <v>1075</v>
      </c>
      <c r="L1554" s="324">
        <v>0</v>
      </c>
      <c r="M1554" s="324">
        <v>0</v>
      </c>
    </row>
    <row r="1555" spans="1:13" x14ac:dyDescent="0.2">
      <c r="A1555" t="s">
        <v>10182</v>
      </c>
      <c r="B1555" t="str">
        <f t="shared" si="24"/>
        <v>GSW_Southwestern Oaks II</v>
      </c>
      <c r="C1555" t="s">
        <v>548</v>
      </c>
      <c r="D1555" s="324" t="s">
        <v>124</v>
      </c>
      <c r="E1555" t="s">
        <v>2843</v>
      </c>
      <c r="F1555" t="s">
        <v>6081</v>
      </c>
      <c r="G1555" s="324">
        <v>53212</v>
      </c>
      <c r="H1555" s="542">
        <v>2005</v>
      </c>
      <c r="J1555" t="s">
        <v>584</v>
      </c>
      <c r="K1555" t="s">
        <v>1075</v>
      </c>
      <c r="L1555" s="324">
        <v>0</v>
      </c>
      <c r="M1555" s="324">
        <v>0</v>
      </c>
    </row>
    <row r="1556" spans="1:13" x14ac:dyDescent="0.2">
      <c r="A1556" t="s">
        <v>10189</v>
      </c>
      <c r="B1556" t="str">
        <f t="shared" si="24"/>
        <v>GSW_Southwestern Pines</v>
      </c>
      <c r="C1556" t="s">
        <v>548</v>
      </c>
      <c r="D1556" s="324" t="s">
        <v>124</v>
      </c>
      <c r="E1556" t="s">
        <v>4109</v>
      </c>
      <c r="F1556" t="s">
        <v>6087</v>
      </c>
      <c r="G1556" s="324">
        <v>55744</v>
      </c>
      <c r="H1556" s="542">
        <v>2006</v>
      </c>
      <c r="J1556" t="s">
        <v>584</v>
      </c>
      <c r="K1556" t="s">
        <v>572</v>
      </c>
      <c r="L1556" s="324">
        <v>0</v>
      </c>
      <c r="M1556" s="324">
        <v>0</v>
      </c>
    </row>
    <row r="1557" spans="1:13" x14ac:dyDescent="0.2">
      <c r="A1557" t="s">
        <v>10190</v>
      </c>
      <c r="B1557" t="str">
        <f t="shared" si="24"/>
        <v>GSW_Golf And Conference Center</v>
      </c>
      <c r="C1557" t="s">
        <v>548</v>
      </c>
      <c r="D1557" s="324" t="s">
        <v>124</v>
      </c>
      <c r="E1557" t="s">
        <v>1924</v>
      </c>
      <c r="F1557" t="s">
        <v>6088</v>
      </c>
      <c r="G1557" s="324">
        <v>14489</v>
      </c>
      <c r="H1557" s="542">
        <v>1967</v>
      </c>
      <c r="J1557" t="s">
        <v>572</v>
      </c>
      <c r="K1557" t="s">
        <v>572</v>
      </c>
      <c r="L1557" s="324">
        <v>100</v>
      </c>
      <c r="M1557" s="324">
        <v>100</v>
      </c>
    </row>
    <row r="1558" spans="1:13" x14ac:dyDescent="0.2">
      <c r="A1558" t="s">
        <v>10178</v>
      </c>
      <c r="B1558" t="str">
        <f t="shared" si="24"/>
        <v>GSW_Southwestern Magnolia I</v>
      </c>
      <c r="C1558" t="s">
        <v>548</v>
      </c>
      <c r="D1558" s="324" t="s">
        <v>124</v>
      </c>
      <c r="E1558" t="s">
        <v>4295</v>
      </c>
      <c r="F1558" t="s">
        <v>6077</v>
      </c>
      <c r="G1558" s="324">
        <v>44114</v>
      </c>
      <c r="H1558" s="542">
        <v>2009</v>
      </c>
      <c r="J1558" t="s">
        <v>584</v>
      </c>
      <c r="K1558" t="s">
        <v>572</v>
      </c>
      <c r="L1558" s="324">
        <v>0</v>
      </c>
      <c r="M1558" s="324">
        <v>0</v>
      </c>
    </row>
    <row r="1559" spans="1:13" x14ac:dyDescent="0.2">
      <c r="A1559" t="s">
        <v>10183</v>
      </c>
      <c r="B1559" t="str">
        <f t="shared" si="24"/>
        <v>GSW_Southwestern Magnolia II</v>
      </c>
      <c r="C1559" t="s">
        <v>548</v>
      </c>
      <c r="D1559" s="324" t="s">
        <v>124</v>
      </c>
      <c r="E1559" t="s">
        <v>713</v>
      </c>
      <c r="F1559" t="s">
        <v>6082</v>
      </c>
      <c r="G1559" s="324">
        <v>44114</v>
      </c>
      <c r="H1559" s="542">
        <v>2009</v>
      </c>
      <c r="J1559" t="s">
        <v>584</v>
      </c>
      <c r="K1559" t="s">
        <v>572</v>
      </c>
      <c r="L1559" s="324">
        <v>0</v>
      </c>
      <c r="M1559" s="324">
        <v>0</v>
      </c>
    </row>
    <row r="1560" spans="1:13" x14ac:dyDescent="0.2">
      <c r="A1560" t="s">
        <v>10193</v>
      </c>
      <c r="B1560" t="str">
        <f t="shared" si="24"/>
        <v>GSW_Carter I (HHS I)</v>
      </c>
      <c r="C1560" t="s">
        <v>548</v>
      </c>
      <c r="D1560" s="324" t="s">
        <v>124</v>
      </c>
      <c r="E1560" t="s">
        <v>1282</v>
      </c>
      <c r="F1560" t="s">
        <v>6091</v>
      </c>
      <c r="G1560" s="324">
        <v>46091</v>
      </c>
      <c r="H1560" s="542">
        <v>2012</v>
      </c>
      <c r="J1560" t="s">
        <v>624</v>
      </c>
      <c r="K1560" t="s">
        <v>572</v>
      </c>
      <c r="L1560" s="324">
        <v>100</v>
      </c>
      <c r="M1560" s="324">
        <v>100</v>
      </c>
    </row>
    <row r="1561" spans="1:13" x14ac:dyDescent="0.2">
      <c r="A1561" t="s">
        <v>10187</v>
      </c>
      <c r="B1561" t="str">
        <f t="shared" si="24"/>
        <v>GSW_Carter II (HHS II)</v>
      </c>
      <c r="C1561" t="s">
        <v>548</v>
      </c>
      <c r="D1561" s="324" t="s">
        <v>124</v>
      </c>
      <c r="E1561" t="s">
        <v>4632</v>
      </c>
      <c r="F1561" t="s">
        <v>6084</v>
      </c>
      <c r="G1561" s="324">
        <v>36000</v>
      </c>
      <c r="H1561" s="542">
        <v>2012</v>
      </c>
      <c r="J1561" t="s">
        <v>624</v>
      </c>
      <c r="K1561" t="s">
        <v>572</v>
      </c>
      <c r="L1561" s="324">
        <v>100</v>
      </c>
      <c r="M1561" s="324">
        <v>100</v>
      </c>
    </row>
    <row r="1562" spans="1:13" x14ac:dyDescent="0.2">
      <c r="A1562" t="s">
        <v>10184</v>
      </c>
      <c r="B1562" t="str">
        <f t="shared" si="24"/>
        <v>GSW_Softball Concession Stand</v>
      </c>
      <c r="C1562" t="s">
        <v>548</v>
      </c>
      <c r="D1562" s="324" t="s">
        <v>124</v>
      </c>
      <c r="E1562" t="s">
        <v>1061</v>
      </c>
      <c r="F1562" t="s">
        <v>6083</v>
      </c>
      <c r="G1562" s="324">
        <v>2790</v>
      </c>
      <c r="H1562" s="542">
        <v>2013</v>
      </c>
      <c r="J1562" t="s">
        <v>572</v>
      </c>
      <c r="K1562" t="s">
        <v>572</v>
      </c>
      <c r="L1562" s="324">
        <v>0</v>
      </c>
      <c r="M1562" s="324">
        <v>0</v>
      </c>
    </row>
    <row r="1563" spans="1:13" x14ac:dyDescent="0.2">
      <c r="A1563" t="s">
        <v>10173</v>
      </c>
      <c r="B1563" t="str">
        <f t="shared" si="24"/>
        <v>GSW_Maintenance</v>
      </c>
      <c r="C1563" t="s">
        <v>548</v>
      </c>
      <c r="D1563" s="324" t="s">
        <v>124</v>
      </c>
      <c r="E1563" t="s">
        <v>6071</v>
      </c>
      <c r="F1563" t="s">
        <v>6072</v>
      </c>
      <c r="G1563" s="324">
        <v>14373</v>
      </c>
      <c r="H1563" s="542">
        <v>1966</v>
      </c>
      <c r="J1563" t="s">
        <v>572</v>
      </c>
      <c r="K1563" t="s">
        <v>572</v>
      </c>
      <c r="L1563" s="324">
        <v>100</v>
      </c>
      <c r="M1563" s="324">
        <v>100</v>
      </c>
    </row>
    <row r="1564" spans="1:13" x14ac:dyDescent="0.2">
      <c r="A1564" t="s">
        <v>10172</v>
      </c>
      <c r="B1564" t="str">
        <f t="shared" si="24"/>
        <v>GSW_Physical Plant Annex</v>
      </c>
      <c r="C1564" t="s">
        <v>548</v>
      </c>
      <c r="D1564" s="324" t="s">
        <v>124</v>
      </c>
      <c r="E1564" t="s">
        <v>6069</v>
      </c>
      <c r="F1564" t="s">
        <v>6070</v>
      </c>
      <c r="G1564" s="324">
        <v>7677</v>
      </c>
      <c r="H1564" s="542">
        <v>1970</v>
      </c>
      <c r="J1564" t="s">
        <v>572</v>
      </c>
      <c r="K1564" t="s">
        <v>572</v>
      </c>
      <c r="L1564" s="324">
        <v>100</v>
      </c>
      <c r="M1564" s="324">
        <v>100</v>
      </c>
    </row>
    <row r="1565" spans="1:13" x14ac:dyDescent="0.2">
      <c r="A1565" t="s">
        <v>10188</v>
      </c>
      <c r="B1565" t="str">
        <f t="shared" si="24"/>
        <v>GSW_Physical Plant Shed</v>
      </c>
      <c r="C1565" t="s">
        <v>548</v>
      </c>
      <c r="D1565" s="324" t="s">
        <v>124</v>
      </c>
      <c r="E1565" t="s">
        <v>6085</v>
      </c>
      <c r="F1565" t="s">
        <v>6086</v>
      </c>
      <c r="G1565" s="324">
        <v>8945</v>
      </c>
      <c r="H1565" s="542">
        <v>2006</v>
      </c>
      <c r="J1565" t="s">
        <v>572</v>
      </c>
      <c r="K1565" t="s">
        <v>572</v>
      </c>
      <c r="L1565" s="324">
        <v>100</v>
      </c>
      <c r="M1565" s="324">
        <v>100</v>
      </c>
    </row>
    <row r="1566" spans="1:13" x14ac:dyDescent="0.2">
      <c r="A1566" t="s">
        <v>10216</v>
      </c>
      <c r="B1566" t="str">
        <f t="shared" si="24"/>
        <v>KSU_Joe Mack Wilson Student Center</v>
      </c>
      <c r="C1566" t="s">
        <v>549</v>
      </c>
      <c r="D1566" s="324" t="s">
        <v>31</v>
      </c>
      <c r="E1566" t="s">
        <v>6127</v>
      </c>
      <c r="F1566" t="s">
        <v>6128</v>
      </c>
      <c r="G1566" s="324">
        <v>86243</v>
      </c>
      <c r="H1566" s="542">
        <v>1977</v>
      </c>
      <c r="I1566" s="542">
        <v>1993</v>
      </c>
      <c r="J1566" t="s">
        <v>572</v>
      </c>
      <c r="K1566" t="s">
        <v>572</v>
      </c>
      <c r="L1566" s="324">
        <v>70</v>
      </c>
      <c r="M1566" s="324">
        <v>70</v>
      </c>
    </row>
    <row r="1567" spans="1:13" x14ac:dyDescent="0.2">
      <c r="A1567" t="s">
        <v>10307</v>
      </c>
      <c r="B1567" t="str">
        <f t="shared" si="24"/>
        <v>KSU_Administration</v>
      </c>
      <c r="C1567" t="s">
        <v>549</v>
      </c>
      <c r="D1567" s="324" t="s">
        <v>31</v>
      </c>
      <c r="E1567" t="s">
        <v>6258</v>
      </c>
      <c r="F1567" t="s">
        <v>978</v>
      </c>
      <c r="G1567" s="324">
        <v>16620</v>
      </c>
      <c r="H1567" s="542">
        <v>1962</v>
      </c>
      <c r="I1567" s="542">
        <v>1987</v>
      </c>
      <c r="J1567" t="s">
        <v>572</v>
      </c>
      <c r="K1567" t="s">
        <v>572</v>
      </c>
      <c r="L1567" s="324">
        <v>100</v>
      </c>
      <c r="M1567" s="324">
        <v>100</v>
      </c>
    </row>
    <row r="1568" spans="1:13" x14ac:dyDescent="0.2">
      <c r="A1568" t="s">
        <v>10230</v>
      </c>
      <c r="B1568" t="str">
        <f t="shared" si="24"/>
        <v>KSU_Lawrence V. Johnson Library</v>
      </c>
      <c r="C1568" t="s">
        <v>549</v>
      </c>
      <c r="D1568" s="324" t="s">
        <v>31</v>
      </c>
      <c r="E1568" t="s">
        <v>6146</v>
      </c>
      <c r="F1568" t="s">
        <v>6147</v>
      </c>
      <c r="G1568" s="324">
        <v>58175</v>
      </c>
      <c r="H1568" s="542">
        <v>1968</v>
      </c>
      <c r="I1568" s="542">
        <v>1987</v>
      </c>
      <c r="J1568" t="s">
        <v>572</v>
      </c>
      <c r="K1568" t="s">
        <v>572</v>
      </c>
      <c r="L1568" s="324">
        <v>100</v>
      </c>
      <c r="M1568" s="324">
        <v>100</v>
      </c>
    </row>
    <row r="1569" spans="1:13" x14ac:dyDescent="0.2">
      <c r="A1569" t="s">
        <v>10242</v>
      </c>
      <c r="B1569" t="str">
        <f t="shared" si="24"/>
        <v>KSU_Mathematics</v>
      </c>
      <c r="C1569" t="s">
        <v>549</v>
      </c>
      <c r="D1569" s="324" t="s">
        <v>31</v>
      </c>
      <c r="E1569" t="s">
        <v>6162</v>
      </c>
      <c r="F1569" t="s">
        <v>6163</v>
      </c>
      <c r="G1569" s="324">
        <v>28595</v>
      </c>
      <c r="H1569" s="542">
        <v>1962</v>
      </c>
      <c r="I1569" s="542">
        <v>2015</v>
      </c>
      <c r="J1569" t="s">
        <v>624</v>
      </c>
      <c r="K1569" t="s">
        <v>572</v>
      </c>
      <c r="L1569" s="324">
        <v>100</v>
      </c>
      <c r="M1569" s="324">
        <v>100</v>
      </c>
    </row>
    <row r="1570" spans="1:13" x14ac:dyDescent="0.2">
      <c r="A1570" t="s">
        <v>10257</v>
      </c>
      <c r="B1570" t="str">
        <f t="shared" si="24"/>
        <v>KSU_Crawford Lab</v>
      </c>
      <c r="C1570" t="s">
        <v>549</v>
      </c>
      <c r="D1570" s="324" t="s">
        <v>31</v>
      </c>
      <c r="E1570" t="s">
        <v>5172</v>
      </c>
      <c r="F1570" t="s">
        <v>6186</v>
      </c>
      <c r="G1570" s="324">
        <v>31158</v>
      </c>
      <c r="H1570" s="542">
        <v>1962</v>
      </c>
      <c r="I1570" s="542">
        <v>1990</v>
      </c>
      <c r="J1570" t="s">
        <v>572</v>
      </c>
      <c r="K1570" t="s">
        <v>572</v>
      </c>
      <c r="L1570" s="324">
        <v>100</v>
      </c>
      <c r="M1570" s="324">
        <v>100</v>
      </c>
    </row>
    <row r="1571" spans="1:13" x14ac:dyDescent="0.2">
      <c r="A1571" t="s">
        <v>10206</v>
      </c>
      <c r="B1571" t="str">
        <f t="shared" si="24"/>
        <v>KSU_Engineering Lab</v>
      </c>
      <c r="C1571" t="s">
        <v>549</v>
      </c>
      <c r="D1571" s="324" t="s">
        <v>31</v>
      </c>
      <c r="E1571" t="s">
        <v>6111</v>
      </c>
      <c r="F1571" t="s">
        <v>6112</v>
      </c>
      <c r="G1571" s="324">
        <v>35036</v>
      </c>
      <c r="H1571" s="542">
        <v>1962</v>
      </c>
      <c r="J1571" t="s">
        <v>624</v>
      </c>
      <c r="K1571" t="s">
        <v>572</v>
      </c>
      <c r="L1571" s="324">
        <v>100</v>
      </c>
      <c r="M1571" s="324">
        <v>100</v>
      </c>
    </row>
    <row r="1572" spans="1:13" x14ac:dyDescent="0.2">
      <c r="A1572" t="s">
        <v>10274</v>
      </c>
      <c r="B1572" t="str">
        <f t="shared" si="24"/>
        <v>KSU_Academic Building</v>
      </c>
      <c r="C1572" t="s">
        <v>549</v>
      </c>
      <c r="D1572" s="324" t="s">
        <v>31</v>
      </c>
      <c r="E1572" t="s">
        <v>6212</v>
      </c>
      <c r="F1572" t="s">
        <v>6213</v>
      </c>
      <c r="G1572" s="324">
        <v>50500</v>
      </c>
      <c r="H1572" s="542">
        <v>1986</v>
      </c>
      <c r="J1572" t="s">
        <v>572</v>
      </c>
      <c r="K1572" t="s">
        <v>572</v>
      </c>
      <c r="L1572" s="324">
        <v>100</v>
      </c>
      <c r="M1572" s="324">
        <v>100</v>
      </c>
    </row>
    <row r="1573" spans="1:13" x14ac:dyDescent="0.2">
      <c r="A1573" t="s">
        <v>10202</v>
      </c>
      <c r="B1573" t="str">
        <f t="shared" si="24"/>
        <v>KSU_Design 1</v>
      </c>
      <c r="C1573" t="s">
        <v>549</v>
      </c>
      <c r="D1573" s="324" t="s">
        <v>31</v>
      </c>
      <c r="E1573" t="s">
        <v>6105</v>
      </c>
      <c r="F1573" t="s">
        <v>6106</v>
      </c>
      <c r="G1573" s="324">
        <v>35027</v>
      </c>
      <c r="H1573" s="542">
        <v>1961</v>
      </c>
      <c r="I1573" s="542">
        <v>2012</v>
      </c>
      <c r="J1573" t="s">
        <v>624</v>
      </c>
      <c r="K1573" t="s">
        <v>572</v>
      </c>
      <c r="L1573" s="324">
        <v>80</v>
      </c>
      <c r="M1573" s="324">
        <v>80</v>
      </c>
    </row>
    <row r="1574" spans="1:13" x14ac:dyDescent="0.2">
      <c r="A1574" t="s">
        <v>10251</v>
      </c>
      <c r="B1574" t="str">
        <f t="shared" si="24"/>
        <v>KSU_Atrium Building</v>
      </c>
      <c r="C1574" t="s">
        <v>549</v>
      </c>
      <c r="D1574" s="324" t="s">
        <v>31</v>
      </c>
      <c r="E1574" t="s">
        <v>6175</v>
      </c>
      <c r="F1574" t="s">
        <v>6176</v>
      </c>
      <c r="G1574" s="324">
        <v>103608</v>
      </c>
      <c r="H1574" s="542">
        <v>1998</v>
      </c>
      <c r="J1574" t="s">
        <v>572</v>
      </c>
      <c r="K1574" t="s">
        <v>572</v>
      </c>
      <c r="L1574" s="324">
        <v>100</v>
      </c>
      <c r="M1574" s="324">
        <v>100</v>
      </c>
    </row>
    <row r="1575" spans="1:13" x14ac:dyDescent="0.2">
      <c r="A1575" t="s">
        <v>10211</v>
      </c>
      <c r="B1575" t="str">
        <f t="shared" si="24"/>
        <v>KSU_W.Clair Harris Textiles</v>
      </c>
      <c r="C1575" t="s">
        <v>549</v>
      </c>
      <c r="D1575" s="324" t="s">
        <v>31</v>
      </c>
      <c r="E1575" t="s">
        <v>6118</v>
      </c>
      <c r="F1575" t="s">
        <v>6119</v>
      </c>
      <c r="G1575" s="324">
        <v>31673</v>
      </c>
      <c r="H1575" s="542">
        <v>1988</v>
      </c>
      <c r="J1575" t="s">
        <v>572</v>
      </c>
      <c r="K1575" t="s">
        <v>572</v>
      </c>
      <c r="L1575" s="324">
        <v>100</v>
      </c>
      <c r="M1575" s="324">
        <v>100</v>
      </c>
    </row>
    <row r="1576" spans="1:13" x14ac:dyDescent="0.2">
      <c r="A1576" t="s">
        <v>10271</v>
      </c>
      <c r="B1576" t="str">
        <f t="shared" si="24"/>
        <v>KSU_Architecture</v>
      </c>
      <c r="C1576" t="s">
        <v>549</v>
      </c>
      <c r="D1576" s="324" t="s">
        <v>31</v>
      </c>
      <c r="E1576" t="s">
        <v>6207</v>
      </c>
      <c r="F1576" t="s">
        <v>6208</v>
      </c>
      <c r="G1576" s="324">
        <v>101793</v>
      </c>
      <c r="H1576" s="542">
        <v>2001</v>
      </c>
      <c r="J1576" t="s">
        <v>624</v>
      </c>
      <c r="K1576" t="s">
        <v>572</v>
      </c>
      <c r="L1576" s="324">
        <v>100</v>
      </c>
      <c r="M1576" s="324">
        <v>100</v>
      </c>
    </row>
    <row r="1577" spans="1:13" x14ac:dyDescent="0.2">
      <c r="A1577" t="s">
        <v>10248</v>
      </c>
      <c r="B1577" t="str">
        <f t="shared" si="24"/>
        <v>KSU_Howell Residence Hall</v>
      </c>
      <c r="C1577" t="s">
        <v>549</v>
      </c>
      <c r="D1577" s="324" t="s">
        <v>31</v>
      </c>
      <c r="E1577" t="s">
        <v>6171</v>
      </c>
      <c r="F1577" t="s">
        <v>6172</v>
      </c>
      <c r="G1577" s="324">
        <v>57722</v>
      </c>
      <c r="H1577" s="542">
        <v>1966</v>
      </c>
      <c r="I1577" s="542">
        <v>2005</v>
      </c>
      <c r="J1577" t="s">
        <v>572</v>
      </c>
      <c r="K1577" t="s">
        <v>572</v>
      </c>
      <c r="L1577" s="324">
        <v>0</v>
      </c>
      <c r="M1577" s="324">
        <v>0</v>
      </c>
    </row>
    <row r="1578" spans="1:13" x14ac:dyDescent="0.2">
      <c r="A1578" t="s">
        <v>10281</v>
      </c>
      <c r="B1578" t="str">
        <f t="shared" si="24"/>
        <v>KSU_Norton Hall</v>
      </c>
      <c r="C1578" t="s">
        <v>549</v>
      </c>
      <c r="D1578" s="324" t="s">
        <v>31</v>
      </c>
      <c r="E1578" t="s">
        <v>6222</v>
      </c>
      <c r="F1578" t="s">
        <v>6223</v>
      </c>
      <c r="G1578" s="324">
        <v>47156</v>
      </c>
      <c r="H1578" s="542">
        <v>1965</v>
      </c>
      <c r="I1578" s="542">
        <v>1995</v>
      </c>
      <c r="J1578" t="s">
        <v>572</v>
      </c>
      <c r="K1578" t="s">
        <v>572</v>
      </c>
      <c r="L1578" s="324">
        <v>100</v>
      </c>
      <c r="M1578" s="324">
        <v>100</v>
      </c>
    </row>
    <row r="1579" spans="1:13" x14ac:dyDescent="0.2">
      <c r="A1579" t="s">
        <v>10231</v>
      </c>
      <c r="B1579" t="str">
        <f t="shared" si="24"/>
        <v>KSU_Public Safety</v>
      </c>
      <c r="C1579" t="s">
        <v>549</v>
      </c>
      <c r="D1579" s="324" t="s">
        <v>31</v>
      </c>
      <c r="E1579" t="s">
        <v>961</v>
      </c>
      <c r="F1579" t="s">
        <v>1542</v>
      </c>
      <c r="G1579" s="324">
        <v>9365</v>
      </c>
      <c r="H1579" s="542">
        <v>1967</v>
      </c>
      <c r="I1579" s="542">
        <v>2006</v>
      </c>
      <c r="J1579" t="s">
        <v>572</v>
      </c>
      <c r="K1579" t="s">
        <v>572</v>
      </c>
      <c r="L1579" s="324">
        <v>100</v>
      </c>
      <c r="M1579" s="324">
        <v>100</v>
      </c>
    </row>
    <row r="1580" spans="1:13" x14ac:dyDescent="0.2">
      <c r="A1580" t="s">
        <v>10210</v>
      </c>
      <c r="B1580" t="str">
        <f t="shared" si="24"/>
        <v>KSU_Technology Services</v>
      </c>
      <c r="C1580" t="s">
        <v>549</v>
      </c>
      <c r="D1580" s="324" t="s">
        <v>31</v>
      </c>
      <c r="E1580" t="s">
        <v>825</v>
      </c>
      <c r="F1580" t="s">
        <v>6117</v>
      </c>
      <c r="G1580" s="324">
        <v>20758</v>
      </c>
      <c r="H1580" s="542">
        <v>1998</v>
      </c>
      <c r="I1580" s="542">
        <v>2009</v>
      </c>
      <c r="J1580" t="s">
        <v>624</v>
      </c>
      <c r="K1580" t="s">
        <v>572</v>
      </c>
      <c r="L1580" s="324">
        <v>100</v>
      </c>
      <c r="M1580" s="324">
        <v>100</v>
      </c>
    </row>
    <row r="1581" spans="1:13" x14ac:dyDescent="0.2">
      <c r="A1581" t="s">
        <v>10283</v>
      </c>
      <c r="B1581" t="str">
        <f t="shared" si="24"/>
        <v>KSU_Science Laboratory Building</v>
      </c>
      <c r="C1581" t="s">
        <v>549</v>
      </c>
      <c r="D1581" s="324" t="s">
        <v>31</v>
      </c>
      <c r="E1581" t="s">
        <v>589</v>
      </c>
      <c r="F1581" t="s">
        <v>6225</v>
      </c>
      <c r="G1581" s="324">
        <v>74203</v>
      </c>
      <c r="H1581" s="542">
        <v>2010</v>
      </c>
      <c r="J1581" t="s">
        <v>624</v>
      </c>
      <c r="K1581" t="s">
        <v>572</v>
      </c>
      <c r="L1581" s="324">
        <v>100</v>
      </c>
      <c r="M1581" s="324">
        <v>100</v>
      </c>
    </row>
    <row r="1582" spans="1:13" x14ac:dyDescent="0.2">
      <c r="A1582" t="s">
        <v>10282</v>
      </c>
      <c r="B1582" t="str">
        <f t="shared" si="24"/>
        <v>KSU_Technology Annex</v>
      </c>
      <c r="C1582" t="s">
        <v>549</v>
      </c>
      <c r="D1582" s="324" t="s">
        <v>31</v>
      </c>
      <c r="E1582" t="s">
        <v>741</v>
      </c>
      <c r="F1582" t="s">
        <v>6224</v>
      </c>
      <c r="G1582" s="324">
        <v>14316</v>
      </c>
      <c r="H1582" s="542">
        <v>1967</v>
      </c>
      <c r="I1582" s="542">
        <v>2013</v>
      </c>
      <c r="J1582" t="s">
        <v>572</v>
      </c>
      <c r="K1582" t="s">
        <v>572</v>
      </c>
      <c r="L1582" s="324">
        <v>100</v>
      </c>
      <c r="M1582" s="324">
        <v>100</v>
      </c>
    </row>
    <row r="1583" spans="1:13" x14ac:dyDescent="0.2">
      <c r="A1583" t="s">
        <v>10199</v>
      </c>
      <c r="B1583" t="str">
        <f t="shared" si="24"/>
        <v>KSU_Student Rec &amp; Wellness Center</v>
      </c>
      <c r="C1583" t="s">
        <v>549</v>
      </c>
      <c r="D1583" s="324" t="s">
        <v>31</v>
      </c>
      <c r="E1583" t="s">
        <v>637</v>
      </c>
      <c r="F1583" t="s">
        <v>6101</v>
      </c>
      <c r="G1583" s="324">
        <v>55991</v>
      </c>
      <c r="H1583" s="542">
        <v>1967</v>
      </c>
      <c r="I1583" s="542">
        <v>2014</v>
      </c>
      <c r="J1583" t="s">
        <v>572</v>
      </c>
      <c r="K1583" t="s">
        <v>572</v>
      </c>
      <c r="L1583" s="324">
        <v>100</v>
      </c>
      <c r="M1583" s="324">
        <v>100</v>
      </c>
    </row>
    <row r="1584" spans="1:13" x14ac:dyDescent="0.2">
      <c r="A1584" t="s">
        <v>10266</v>
      </c>
      <c r="B1584" t="str">
        <f t="shared" si="24"/>
        <v>KSU_Siegel Student Rec &amp; Activ Cnt</v>
      </c>
      <c r="C1584" t="s">
        <v>549</v>
      </c>
      <c r="D1584" s="324" t="s">
        <v>31</v>
      </c>
      <c r="E1584" t="s">
        <v>1089</v>
      </c>
      <c r="F1584" t="s">
        <v>6201</v>
      </c>
      <c r="G1584" s="324">
        <v>127202</v>
      </c>
      <c r="H1584" s="542">
        <v>2013</v>
      </c>
      <c r="J1584" t="s">
        <v>584</v>
      </c>
      <c r="K1584" t="s">
        <v>572</v>
      </c>
      <c r="L1584" s="324">
        <v>100</v>
      </c>
      <c r="M1584" s="324">
        <v>100</v>
      </c>
    </row>
    <row r="1585" spans="1:13" x14ac:dyDescent="0.2">
      <c r="A1585" t="s">
        <v>10278</v>
      </c>
      <c r="B1585" t="str">
        <f t="shared" si="24"/>
        <v>KSU_Softball Stadium</v>
      </c>
      <c r="C1585" t="s">
        <v>549</v>
      </c>
      <c r="D1585" s="324" t="s">
        <v>31</v>
      </c>
      <c r="E1585" t="s">
        <v>4708</v>
      </c>
      <c r="F1585" t="s">
        <v>882</v>
      </c>
      <c r="G1585" s="324">
        <v>1733</v>
      </c>
      <c r="H1585" s="542">
        <v>1993</v>
      </c>
      <c r="J1585" t="s">
        <v>572</v>
      </c>
      <c r="K1585" t="s">
        <v>572</v>
      </c>
      <c r="L1585" s="324">
        <v>100</v>
      </c>
      <c r="M1585" s="324">
        <v>100</v>
      </c>
    </row>
    <row r="1586" spans="1:13" x14ac:dyDescent="0.2">
      <c r="A1586" t="s">
        <v>10237</v>
      </c>
      <c r="B1586" t="str">
        <f t="shared" si="24"/>
        <v>KSU_Baseball Stadium</v>
      </c>
      <c r="C1586" t="s">
        <v>549</v>
      </c>
      <c r="D1586" s="324" t="s">
        <v>31</v>
      </c>
      <c r="E1586" t="s">
        <v>657</v>
      </c>
      <c r="F1586" t="s">
        <v>6156</v>
      </c>
      <c r="G1586" s="324">
        <v>1850</v>
      </c>
      <c r="H1586" s="542">
        <v>1993</v>
      </c>
      <c r="J1586" t="s">
        <v>572</v>
      </c>
      <c r="K1586" t="s">
        <v>572</v>
      </c>
      <c r="L1586" s="324">
        <v>100</v>
      </c>
      <c r="M1586" s="324">
        <v>100</v>
      </c>
    </row>
    <row r="1587" spans="1:13" x14ac:dyDescent="0.2">
      <c r="A1587" t="s">
        <v>10299</v>
      </c>
      <c r="B1587" t="str">
        <f t="shared" si="24"/>
        <v>KSU_Convocation Center</v>
      </c>
      <c r="C1587" t="s">
        <v>549</v>
      </c>
      <c r="D1587" s="324" t="s">
        <v>31</v>
      </c>
      <c r="E1587" t="s">
        <v>807</v>
      </c>
      <c r="F1587" t="s">
        <v>435</v>
      </c>
      <c r="G1587" s="324">
        <v>130893</v>
      </c>
      <c r="H1587" s="542">
        <v>2002</v>
      </c>
      <c r="J1587" t="s">
        <v>624</v>
      </c>
      <c r="K1587" t="s">
        <v>572</v>
      </c>
      <c r="L1587" s="324">
        <v>100</v>
      </c>
      <c r="M1587" s="324">
        <v>100</v>
      </c>
    </row>
    <row r="1588" spans="1:13" x14ac:dyDescent="0.2">
      <c r="A1588" t="s">
        <v>10238</v>
      </c>
      <c r="B1588" t="str">
        <f t="shared" si="24"/>
        <v>KSU_Bailey Athletic Complex</v>
      </c>
      <c r="C1588" t="s">
        <v>549</v>
      </c>
      <c r="D1588" s="324" t="s">
        <v>31</v>
      </c>
      <c r="E1588" t="s">
        <v>819</v>
      </c>
      <c r="F1588" t="s">
        <v>6157</v>
      </c>
      <c r="G1588" s="324">
        <v>21377</v>
      </c>
      <c r="H1588" s="542">
        <v>2002</v>
      </c>
      <c r="J1588" t="s">
        <v>572</v>
      </c>
      <c r="K1588" t="s">
        <v>572</v>
      </c>
      <c r="L1588" s="324">
        <v>100</v>
      </c>
      <c r="M1588" s="324">
        <v>100</v>
      </c>
    </row>
    <row r="1589" spans="1:13" x14ac:dyDescent="0.2">
      <c r="A1589" t="s">
        <v>10249</v>
      </c>
      <c r="B1589" t="str">
        <f t="shared" si="24"/>
        <v>KSU_Hitting And Pitching Building</v>
      </c>
      <c r="C1589" t="s">
        <v>549</v>
      </c>
      <c r="D1589" s="324" t="s">
        <v>31</v>
      </c>
      <c r="E1589" t="s">
        <v>6066</v>
      </c>
      <c r="F1589" t="s">
        <v>6173</v>
      </c>
      <c r="G1589" s="324">
        <v>4147</v>
      </c>
      <c r="H1589" s="542">
        <v>2009</v>
      </c>
      <c r="J1589" t="s">
        <v>572</v>
      </c>
      <c r="K1589" t="s">
        <v>572</v>
      </c>
      <c r="L1589" s="324">
        <v>100</v>
      </c>
      <c r="M1589" s="324">
        <v>100</v>
      </c>
    </row>
    <row r="1590" spans="1:13" x14ac:dyDescent="0.2">
      <c r="A1590" t="s">
        <v>10259</v>
      </c>
      <c r="B1590" t="str">
        <f t="shared" si="24"/>
        <v>KSU_Willingham Hall</v>
      </c>
      <c r="C1590" t="s">
        <v>549</v>
      </c>
      <c r="D1590" s="324" t="s">
        <v>31</v>
      </c>
      <c r="E1590" t="s">
        <v>671</v>
      </c>
      <c r="F1590" t="s">
        <v>6188</v>
      </c>
      <c r="G1590" s="324">
        <v>21014</v>
      </c>
      <c r="H1590" s="542">
        <v>1967</v>
      </c>
      <c r="I1590" s="542">
        <v>2008</v>
      </c>
      <c r="J1590" t="s">
        <v>572</v>
      </c>
      <c r="K1590" t="s">
        <v>572</v>
      </c>
      <c r="L1590" s="324">
        <v>100</v>
      </c>
      <c r="M1590" s="324">
        <v>100</v>
      </c>
    </row>
    <row r="1591" spans="1:13" x14ac:dyDescent="0.2">
      <c r="A1591" t="s">
        <v>10245</v>
      </c>
      <c r="B1591" t="str">
        <f t="shared" si="24"/>
        <v>KSU_English Building</v>
      </c>
      <c r="C1591" t="s">
        <v>549</v>
      </c>
      <c r="D1591" s="324" t="s">
        <v>31</v>
      </c>
      <c r="E1591" t="s">
        <v>1045</v>
      </c>
      <c r="F1591" t="s">
        <v>6167</v>
      </c>
      <c r="G1591" s="324">
        <v>79767</v>
      </c>
      <c r="H1591" s="542">
        <v>2003</v>
      </c>
      <c r="I1591" s="542">
        <v>2017</v>
      </c>
      <c r="J1591" t="s">
        <v>624</v>
      </c>
      <c r="K1591" t="s">
        <v>572</v>
      </c>
      <c r="L1591" s="324">
        <v>100</v>
      </c>
      <c r="M1591" s="324">
        <v>100</v>
      </c>
    </row>
    <row r="1592" spans="1:13" x14ac:dyDescent="0.2">
      <c r="A1592" t="s">
        <v>10276</v>
      </c>
      <c r="B1592" t="str">
        <f t="shared" si="24"/>
        <v>KSU_Bagwell Education Building</v>
      </c>
      <c r="C1592" t="s">
        <v>549</v>
      </c>
      <c r="D1592" s="324" t="s">
        <v>31</v>
      </c>
      <c r="E1592" t="s">
        <v>1013</v>
      </c>
      <c r="F1592" t="s">
        <v>6215</v>
      </c>
      <c r="G1592" s="324">
        <v>78375</v>
      </c>
      <c r="H1592" s="542">
        <v>2013</v>
      </c>
      <c r="J1592" t="s">
        <v>624</v>
      </c>
      <c r="K1592" t="s">
        <v>572</v>
      </c>
      <c r="L1592" s="324">
        <v>100</v>
      </c>
      <c r="M1592" s="324">
        <v>100</v>
      </c>
    </row>
    <row r="1593" spans="1:13" x14ac:dyDescent="0.2">
      <c r="A1593" t="s">
        <v>10203</v>
      </c>
      <c r="B1593" t="str">
        <f t="shared" si="24"/>
        <v>KSU_Burruss Building</v>
      </c>
      <c r="C1593" t="s">
        <v>549</v>
      </c>
      <c r="D1593" s="324" t="s">
        <v>31</v>
      </c>
      <c r="E1593" t="s">
        <v>847</v>
      </c>
      <c r="F1593" t="s">
        <v>6107</v>
      </c>
      <c r="G1593" s="324">
        <v>105385</v>
      </c>
      <c r="H1593" s="542">
        <v>1991</v>
      </c>
      <c r="J1593" t="s">
        <v>572</v>
      </c>
      <c r="K1593" t="s">
        <v>572</v>
      </c>
      <c r="L1593" s="324">
        <v>100</v>
      </c>
      <c r="M1593" s="324">
        <v>100</v>
      </c>
    </row>
    <row r="1594" spans="1:13" x14ac:dyDescent="0.2">
      <c r="A1594" t="s">
        <v>10219</v>
      </c>
      <c r="B1594" t="str">
        <f t="shared" si="24"/>
        <v>KSU_Kennesaw Hall</v>
      </c>
      <c r="C1594" t="s">
        <v>549</v>
      </c>
      <c r="D1594" s="324" t="s">
        <v>31</v>
      </c>
      <c r="E1594" t="s">
        <v>6132</v>
      </c>
      <c r="F1594" t="s">
        <v>6133</v>
      </c>
      <c r="G1594" s="324">
        <v>131182</v>
      </c>
      <c r="H1594" s="542">
        <v>1998</v>
      </c>
      <c r="J1594" t="s">
        <v>624</v>
      </c>
      <c r="K1594" t="s">
        <v>572</v>
      </c>
      <c r="L1594" s="324">
        <v>100</v>
      </c>
      <c r="M1594" s="324">
        <v>100</v>
      </c>
    </row>
    <row r="1595" spans="1:13" x14ac:dyDescent="0.2">
      <c r="A1595" t="s">
        <v>10287</v>
      </c>
      <c r="B1595" t="str">
        <f t="shared" si="24"/>
        <v>KSU_Visual Arts</v>
      </c>
      <c r="C1595" t="s">
        <v>549</v>
      </c>
      <c r="D1595" s="324" t="s">
        <v>31</v>
      </c>
      <c r="E1595" t="s">
        <v>963</v>
      </c>
      <c r="F1595" t="s">
        <v>6230</v>
      </c>
      <c r="G1595" s="324">
        <v>32423</v>
      </c>
      <c r="H1595" s="542">
        <v>1999</v>
      </c>
      <c r="J1595" t="s">
        <v>624</v>
      </c>
      <c r="K1595" t="s">
        <v>572</v>
      </c>
      <c r="L1595" s="324">
        <v>100</v>
      </c>
      <c r="M1595" s="324">
        <v>100</v>
      </c>
    </row>
    <row r="1596" spans="1:13" x14ac:dyDescent="0.2">
      <c r="A1596" t="s">
        <v>10314</v>
      </c>
      <c r="B1596" t="str">
        <f t="shared" si="24"/>
        <v>KSU_Wilson Annex</v>
      </c>
      <c r="C1596" t="s">
        <v>549</v>
      </c>
      <c r="D1596" s="324" t="s">
        <v>31</v>
      </c>
      <c r="E1596" t="s">
        <v>1165</v>
      </c>
      <c r="F1596" t="s">
        <v>6266</v>
      </c>
      <c r="G1596" s="324">
        <v>17933</v>
      </c>
      <c r="H1596" s="542">
        <v>2008</v>
      </c>
      <c r="J1596" t="s">
        <v>624</v>
      </c>
      <c r="K1596" t="s">
        <v>572</v>
      </c>
      <c r="L1596" s="324">
        <v>100</v>
      </c>
      <c r="M1596" s="324">
        <v>100</v>
      </c>
    </row>
    <row r="1597" spans="1:13" x14ac:dyDescent="0.2">
      <c r="A1597" t="s">
        <v>10228</v>
      </c>
      <c r="B1597" t="str">
        <f t="shared" si="24"/>
        <v>KSU_J.M.Wilson Bldg.</v>
      </c>
      <c r="C1597" t="s">
        <v>549</v>
      </c>
      <c r="D1597" s="324" t="s">
        <v>31</v>
      </c>
      <c r="E1597" t="s">
        <v>1015</v>
      </c>
      <c r="F1597" t="s">
        <v>6144</v>
      </c>
      <c r="G1597" s="324">
        <v>37949</v>
      </c>
      <c r="H1597" s="542">
        <v>1989</v>
      </c>
      <c r="J1597" t="s">
        <v>572</v>
      </c>
      <c r="K1597" t="s">
        <v>572</v>
      </c>
      <c r="L1597" s="324">
        <v>100</v>
      </c>
      <c r="M1597" s="324">
        <v>100</v>
      </c>
    </row>
    <row r="1598" spans="1:13" x14ac:dyDescent="0.2">
      <c r="A1598" t="s">
        <v>10246</v>
      </c>
      <c r="B1598" t="str">
        <f t="shared" si="24"/>
        <v>KSU_Pilcher Public Service Bldg</v>
      </c>
      <c r="C1598" t="s">
        <v>549</v>
      </c>
      <c r="D1598" s="324" t="s">
        <v>31</v>
      </c>
      <c r="E1598" t="s">
        <v>855</v>
      </c>
      <c r="F1598" t="s">
        <v>6168</v>
      </c>
      <c r="G1598" s="324">
        <v>21014</v>
      </c>
      <c r="H1598" s="542">
        <v>1967</v>
      </c>
      <c r="I1598" s="542">
        <v>1986</v>
      </c>
      <c r="J1598" t="s">
        <v>572</v>
      </c>
      <c r="K1598" t="s">
        <v>572</v>
      </c>
      <c r="L1598" s="324">
        <v>100</v>
      </c>
      <c r="M1598" s="324">
        <v>100</v>
      </c>
    </row>
    <row r="1599" spans="1:13" x14ac:dyDescent="0.2">
      <c r="A1599" t="s">
        <v>10309</v>
      </c>
      <c r="B1599" t="str">
        <f t="shared" si="24"/>
        <v>KSU_Library</v>
      </c>
      <c r="C1599" t="s">
        <v>549</v>
      </c>
      <c r="D1599" s="324" t="s">
        <v>31</v>
      </c>
      <c r="E1599" t="s">
        <v>709</v>
      </c>
      <c r="F1599" t="s">
        <v>4966</v>
      </c>
      <c r="G1599" s="324">
        <v>100617</v>
      </c>
      <c r="H1599" s="542">
        <v>1981</v>
      </c>
      <c r="I1599" s="542">
        <v>2014</v>
      </c>
      <c r="J1599" t="s">
        <v>624</v>
      </c>
      <c r="K1599" t="s">
        <v>572</v>
      </c>
      <c r="L1599" s="324">
        <v>100</v>
      </c>
      <c r="M1599" s="324">
        <v>100</v>
      </c>
    </row>
    <row r="1600" spans="1:13" x14ac:dyDescent="0.2">
      <c r="A1600" t="s">
        <v>10293</v>
      </c>
      <c r="B1600" t="str">
        <f t="shared" si="24"/>
        <v>KSU_Zuckerman Museum of Art</v>
      </c>
      <c r="C1600" t="s">
        <v>549</v>
      </c>
      <c r="D1600" s="324" t="s">
        <v>31</v>
      </c>
      <c r="E1600" t="s">
        <v>1282</v>
      </c>
      <c r="F1600" t="s">
        <v>6237</v>
      </c>
      <c r="G1600" s="324">
        <v>9793</v>
      </c>
      <c r="H1600" s="542">
        <v>2013</v>
      </c>
      <c r="J1600" t="s">
        <v>572</v>
      </c>
      <c r="K1600" t="s">
        <v>572</v>
      </c>
      <c r="L1600" s="324">
        <v>100</v>
      </c>
      <c r="M1600" s="324">
        <v>100</v>
      </c>
    </row>
    <row r="1601" spans="1:13" x14ac:dyDescent="0.2">
      <c r="A1601" t="s">
        <v>10302</v>
      </c>
      <c r="B1601" t="str">
        <f t="shared" si="24"/>
        <v>KSU_Bailey Performance Center</v>
      </c>
      <c r="C1601" t="s">
        <v>549</v>
      </c>
      <c r="D1601" s="324" t="s">
        <v>31</v>
      </c>
      <c r="E1601" t="s">
        <v>4632</v>
      </c>
      <c r="F1601" t="s">
        <v>6249</v>
      </c>
      <c r="G1601" s="324">
        <v>31970</v>
      </c>
      <c r="H1601" s="542">
        <v>2006</v>
      </c>
      <c r="J1601" t="s">
        <v>624</v>
      </c>
      <c r="K1601" t="s">
        <v>572</v>
      </c>
      <c r="L1601" s="324">
        <v>100</v>
      </c>
      <c r="M1601" s="324">
        <v>100</v>
      </c>
    </row>
    <row r="1602" spans="1:13" x14ac:dyDescent="0.2">
      <c r="A1602" t="s">
        <v>10294</v>
      </c>
      <c r="B1602" t="str">
        <f t="shared" ref="B1602:B1665" si="25">CONCATENATE(D1602,"_",F1602)</f>
        <v>KSU_Music Building</v>
      </c>
      <c r="C1602" t="s">
        <v>549</v>
      </c>
      <c r="D1602" s="324" t="s">
        <v>31</v>
      </c>
      <c r="E1602" t="s">
        <v>1061</v>
      </c>
      <c r="F1602" t="s">
        <v>6238</v>
      </c>
      <c r="G1602" s="324">
        <v>8570</v>
      </c>
      <c r="H1602" s="542">
        <v>1967</v>
      </c>
      <c r="I1602" s="542">
        <v>1980</v>
      </c>
      <c r="J1602" t="s">
        <v>572</v>
      </c>
      <c r="K1602" t="s">
        <v>572</v>
      </c>
      <c r="L1602" s="324">
        <v>100</v>
      </c>
      <c r="M1602" s="324">
        <v>100</v>
      </c>
    </row>
    <row r="1603" spans="1:13" x14ac:dyDescent="0.2">
      <c r="A1603" t="s">
        <v>10253</v>
      </c>
      <c r="B1603" t="str">
        <f t="shared" si="25"/>
        <v>KSU_Chastain Pointe</v>
      </c>
      <c r="C1603" t="s">
        <v>549</v>
      </c>
      <c r="D1603" s="324" t="s">
        <v>31</v>
      </c>
      <c r="E1603" t="s">
        <v>715</v>
      </c>
      <c r="F1603" t="s">
        <v>6179</v>
      </c>
      <c r="G1603" s="324">
        <v>200305</v>
      </c>
      <c r="H1603" s="542">
        <v>1995</v>
      </c>
      <c r="J1603" t="s">
        <v>584</v>
      </c>
      <c r="K1603" t="s">
        <v>572</v>
      </c>
      <c r="L1603" s="324">
        <v>100</v>
      </c>
      <c r="M1603" s="324">
        <v>100</v>
      </c>
    </row>
    <row r="1604" spans="1:13" x14ac:dyDescent="0.2">
      <c r="A1604" t="s">
        <v>10289</v>
      </c>
      <c r="B1604" t="str">
        <f t="shared" si="25"/>
        <v>KSU_Mathematics &amp; Statistics</v>
      </c>
      <c r="C1604" t="s">
        <v>549</v>
      </c>
      <c r="D1604" s="324" t="s">
        <v>31</v>
      </c>
      <c r="E1604" t="s">
        <v>1291</v>
      </c>
      <c r="F1604" t="s">
        <v>6231</v>
      </c>
      <c r="G1604" s="324">
        <v>31615</v>
      </c>
      <c r="H1604" s="542">
        <v>1967</v>
      </c>
      <c r="I1604" s="542">
        <v>1998</v>
      </c>
      <c r="J1604" t="s">
        <v>572</v>
      </c>
      <c r="K1604" t="s">
        <v>572</v>
      </c>
      <c r="L1604" s="324">
        <v>100</v>
      </c>
      <c r="M1604" s="324">
        <v>100</v>
      </c>
    </row>
    <row r="1605" spans="1:13" x14ac:dyDescent="0.2">
      <c r="A1605" t="s">
        <v>10220</v>
      </c>
      <c r="B1605" t="str">
        <f t="shared" si="25"/>
        <v>KSU_Science</v>
      </c>
      <c r="C1605" t="s">
        <v>549</v>
      </c>
      <c r="D1605" s="324" t="s">
        <v>31</v>
      </c>
      <c r="E1605" t="s">
        <v>821</v>
      </c>
      <c r="F1605" t="s">
        <v>6073</v>
      </c>
      <c r="G1605" s="324">
        <v>104336</v>
      </c>
      <c r="H1605" s="542">
        <v>1995</v>
      </c>
      <c r="J1605" t="s">
        <v>572</v>
      </c>
      <c r="K1605" t="s">
        <v>572</v>
      </c>
      <c r="L1605" s="324">
        <v>100</v>
      </c>
      <c r="M1605" s="324">
        <v>100</v>
      </c>
    </row>
    <row r="1606" spans="1:13" x14ac:dyDescent="0.2">
      <c r="A1606" t="s">
        <v>10267</v>
      </c>
      <c r="B1606" t="str">
        <f t="shared" si="25"/>
        <v>KSU_Clendenin Building</v>
      </c>
      <c r="C1606" t="s">
        <v>549</v>
      </c>
      <c r="D1606" s="324" t="s">
        <v>31</v>
      </c>
      <c r="E1606" t="s">
        <v>570</v>
      </c>
      <c r="F1606" t="s">
        <v>6202</v>
      </c>
      <c r="G1606" s="324">
        <v>37184</v>
      </c>
      <c r="H1606" s="542">
        <v>2002</v>
      </c>
      <c r="J1606" t="s">
        <v>572</v>
      </c>
      <c r="K1606" t="s">
        <v>572</v>
      </c>
      <c r="L1606" s="324">
        <v>100</v>
      </c>
      <c r="M1606" s="324">
        <v>100</v>
      </c>
    </row>
    <row r="1607" spans="1:13" x14ac:dyDescent="0.2">
      <c r="A1607" t="s">
        <v>10250</v>
      </c>
      <c r="B1607" t="str">
        <f t="shared" si="25"/>
        <v>KSU_Student Athlete Success Servic</v>
      </c>
      <c r="C1607" t="s">
        <v>549</v>
      </c>
      <c r="D1607" s="324" t="s">
        <v>31</v>
      </c>
      <c r="E1607" t="s">
        <v>979</v>
      </c>
      <c r="F1607" t="s">
        <v>6174</v>
      </c>
      <c r="G1607" s="324">
        <v>6903</v>
      </c>
      <c r="H1607" s="542">
        <v>1998</v>
      </c>
      <c r="J1607" t="s">
        <v>572</v>
      </c>
      <c r="K1607" t="s">
        <v>572</v>
      </c>
      <c r="L1607" s="324">
        <v>0</v>
      </c>
      <c r="M1607" s="324">
        <v>0</v>
      </c>
    </row>
    <row r="1608" spans="1:13" x14ac:dyDescent="0.2">
      <c r="A1608" t="s">
        <v>10270</v>
      </c>
      <c r="B1608" t="str">
        <f t="shared" si="25"/>
        <v>KSU_University College</v>
      </c>
      <c r="C1608" t="s">
        <v>549</v>
      </c>
      <c r="D1608" s="324" t="s">
        <v>31</v>
      </c>
      <c r="E1608" t="s">
        <v>4992</v>
      </c>
      <c r="F1608" t="s">
        <v>6206</v>
      </c>
      <c r="G1608" s="324">
        <v>21014</v>
      </c>
      <c r="H1608" s="542">
        <v>1967</v>
      </c>
      <c r="I1608" s="542">
        <v>2007</v>
      </c>
      <c r="J1608" t="s">
        <v>572</v>
      </c>
      <c r="K1608" t="s">
        <v>572</v>
      </c>
      <c r="L1608" s="324">
        <v>100</v>
      </c>
      <c r="M1608" s="324">
        <v>100</v>
      </c>
    </row>
    <row r="1609" spans="1:13" x14ac:dyDescent="0.2">
      <c r="A1609" t="s">
        <v>10200</v>
      </c>
      <c r="B1609" t="str">
        <f t="shared" si="25"/>
        <v>KSU_Social Sciences Bldg</v>
      </c>
      <c r="C1609" t="s">
        <v>549</v>
      </c>
      <c r="D1609" s="324" t="s">
        <v>31</v>
      </c>
      <c r="E1609" t="s">
        <v>875</v>
      </c>
      <c r="F1609" t="s">
        <v>6102</v>
      </c>
      <c r="G1609" s="324">
        <v>162595</v>
      </c>
      <c r="H1609" s="542">
        <v>2005</v>
      </c>
      <c r="J1609" t="s">
        <v>624</v>
      </c>
      <c r="K1609" t="s">
        <v>572</v>
      </c>
      <c r="L1609" s="324">
        <v>100</v>
      </c>
      <c r="M1609" s="324">
        <v>100</v>
      </c>
    </row>
    <row r="1610" spans="1:13" x14ac:dyDescent="0.2">
      <c r="A1610" t="s">
        <v>10232</v>
      </c>
      <c r="B1610" t="str">
        <f t="shared" si="25"/>
        <v>KSU_Prillaman Health Sciences</v>
      </c>
      <c r="C1610" t="s">
        <v>549</v>
      </c>
      <c r="D1610" s="324" t="s">
        <v>31</v>
      </c>
      <c r="E1610" t="s">
        <v>965</v>
      </c>
      <c r="F1610" t="s">
        <v>6148</v>
      </c>
      <c r="G1610" s="324">
        <v>191556</v>
      </c>
      <c r="H1610" s="542">
        <v>2008</v>
      </c>
      <c r="J1610" t="s">
        <v>624</v>
      </c>
      <c r="K1610" t="s">
        <v>572</v>
      </c>
      <c r="L1610" s="324">
        <v>100</v>
      </c>
      <c r="M1610" s="324">
        <v>100</v>
      </c>
    </row>
    <row r="1611" spans="1:13" x14ac:dyDescent="0.2">
      <c r="A1611" t="s">
        <v>10272</v>
      </c>
      <c r="B1611" t="str">
        <f t="shared" si="25"/>
        <v>KSU_Sport &amp; Recreation Park</v>
      </c>
      <c r="C1611" t="s">
        <v>549</v>
      </c>
      <c r="D1611" s="324" t="s">
        <v>31</v>
      </c>
      <c r="E1611" t="s">
        <v>616</v>
      </c>
      <c r="F1611" t="s">
        <v>6209</v>
      </c>
      <c r="G1611" s="324">
        <v>9183</v>
      </c>
      <c r="H1611" s="542">
        <v>2012</v>
      </c>
      <c r="J1611" t="s">
        <v>584</v>
      </c>
      <c r="K1611" t="s">
        <v>572</v>
      </c>
      <c r="L1611" s="324">
        <v>0</v>
      </c>
      <c r="M1611" s="324">
        <v>0</v>
      </c>
    </row>
    <row r="1612" spans="1:13" x14ac:dyDescent="0.2">
      <c r="A1612" t="s">
        <v>10315</v>
      </c>
      <c r="B1612" t="str">
        <f t="shared" si="25"/>
        <v>KSU_KSU Stadium</v>
      </c>
      <c r="C1612" t="s">
        <v>549</v>
      </c>
      <c r="D1612" s="324" t="s">
        <v>31</v>
      </c>
      <c r="E1612" t="s">
        <v>6267</v>
      </c>
      <c r="F1612" t="s">
        <v>6268</v>
      </c>
      <c r="G1612" s="324">
        <v>80187</v>
      </c>
      <c r="H1612" s="542">
        <v>2010</v>
      </c>
      <c r="J1612" t="s">
        <v>584</v>
      </c>
      <c r="K1612" t="s">
        <v>572</v>
      </c>
      <c r="L1612" s="324">
        <v>0</v>
      </c>
      <c r="M1612" s="324">
        <v>0</v>
      </c>
    </row>
    <row r="1613" spans="1:13" x14ac:dyDescent="0.2">
      <c r="A1613" t="s">
        <v>10221</v>
      </c>
      <c r="B1613" t="str">
        <f t="shared" si="25"/>
        <v>KSU_Leo Delle &amp; Lex Jolley Lodge</v>
      </c>
      <c r="C1613" t="s">
        <v>549</v>
      </c>
      <c r="D1613" s="324" t="s">
        <v>31</v>
      </c>
      <c r="E1613" t="s">
        <v>1225</v>
      </c>
      <c r="F1613" t="s">
        <v>6134</v>
      </c>
      <c r="G1613" s="324">
        <v>6871</v>
      </c>
      <c r="H1613" s="542">
        <v>1993</v>
      </c>
      <c r="J1613" t="s">
        <v>572</v>
      </c>
      <c r="K1613" t="s">
        <v>572</v>
      </c>
      <c r="L1613" s="324">
        <v>100</v>
      </c>
      <c r="M1613" s="324">
        <v>100</v>
      </c>
    </row>
    <row r="1614" spans="1:13" x14ac:dyDescent="0.2">
      <c r="A1614" t="s">
        <v>10288</v>
      </c>
      <c r="B1614" t="str">
        <f t="shared" si="25"/>
        <v>KSU_Student Center</v>
      </c>
      <c r="C1614" t="s">
        <v>549</v>
      </c>
      <c r="D1614" s="324" t="s">
        <v>31</v>
      </c>
      <c r="E1614" t="s">
        <v>775</v>
      </c>
      <c r="F1614" t="s">
        <v>4838</v>
      </c>
      <c r="G1614" s="324">
        <v>37106</v>
      </c>
      <c r="H1614" s="542">
        <v>1973</v>
      </c>
      <c r="I1614" s="542">
        <v>2011</v>
      </c>
      <c r="J1614" t="s">
        <v>572</v>
      </c>
      <c r="K1614" t="s">
        <v>572</v>
      </c>
      <c r="L1614" s="324">
        <v>75</v>
      </c>
      <c r="M1614" s="324">
        <v>75</v>
      </c>
    </row>
    <row r="1615" spans="1:13" x14ac:dyDescent="0.2">
      <c r="A1615" t="s">
        <v>10222</v>
      </c>
      <c r="B1615" t="str">
        <f t="shared" si="25"/>
        <v>KSU_Bookstore</v>
      </c>
      <c r="C1615" t="s">
        <v>549</v>
      </c>
      <c r="D1615" s="324" t="s">
        <v>31</v>
      </c>
      <c r="E1615" t="s">
        <v>745</v>
      </c>
      <c r="F1615" t="s">
        <v>6135</v>
      </c>
      <c r="G1615" s="324">
        <v>12896</v>
      </c>
      <c r="H1615" s="542">
        <v>1993</v>
      </c>
      <c r="J1615" t="s">
        <v>572</v>
      </c>
      <c r="K1615" t="s">
        <v>572</v>
      </c>
      <c r="L1615" s="324">
        <v>0</v>
      </c>
      <c r="M1615" s="324">
        <v>0</v>
      </c>
    </row>
    <row r="1616" spans="1:13" x14ac:dyDescent="0.2">
      <c r="A1616" t="s">
        <v>10310</v>
      </c>
      <c r="B1616" t="str">
        <f t="shared" si="25"/>
        <v>KSU_Solarium</v>
      </c>
      <c r="C1616" t="s">
        <v>549</v>
      </c>
      <c r="D1616" s="324" t="s">
        <v>31</v>
      </c>
      <c r="E1616" t="s">
        <v>799</v>
      </c>
      <c r="F1616" t="s">
        <v>6261</v>
      </c>
      <c r="G1616" s="324">
        <v>1500</v>
      </c>
      <c r="H1616" s="542">
        <v>1992</v>
      </c>
      <c r="J1616" t="s">
        <v>572</v>
      </c>
      <c r="K1616" t="s">
        <v>572</v>
      </c>
      <c r="L1616" s="324">
        <v>100</v>
      </c>
      <c r="M1616" s="324">
        <v>100</v>
      </c>
    </row>
    <row r="1617" spans="1:13" x14ac:dyDescent="0.2">
      <c r="A1617" t="s">
        <v>10275</v>
      </c>
      <c r="B1617" t="str">
        <f t="shared" si="25"/>
        <v>KSU_Student Ctr Addition</v>
      </c>
      <c r="C1617" t="s">
        <v>549</v>
      </c>
      <c r="D1617" s="324" t="s">
        <v>31</v>
      </c>
      <c r="E1617" t="s">
        <v>1289</v>
      </c>
      <c r="F1617" t="s">
        <v>6214</v>
      </c>
      <c r="G1617" s="324">
        <v>68469</v>
      </c>
      <c r="H1617" s="542">
        <v>1998</v>
      </c>
      <c r="J1617" t="s">
        <v>624</v>
      </c>
      <c r="K1617" t="s">
        <v>572</v>
      </c>
      <c r="L1617" s="324">
        <v>100</v>
      </c>
      <c r="M1617" s="324">
        <v>100</v>
      </c>
    </row>
    <row r="1618" spans="1:13" x14ac:dyDescent="0.2">
      <c r="A1618" t="s">
        <v>10277</v>
      </c>
      <c r="B1618" t="str">
        <f t="shared" si="25"/>
        <v>KSU_Community Center</v>
      </c>
      <c r="C1618" t="s">
        <v>549</v>
      </c>
      <c r="D1618" s="324" t="s">
        <v>31</v>
      </c>
      <c r="E1618" t="s">
        <v>6216</v>
      </c>
      <c r="F1618" t="s">
        <v>6217</v>
      </c>
      <c r="G1618" s="324">
        <v>2320</v>
      </c>
      <c r="H1618" s="542">
        <v>2004</v>
      </c>
      <c r="J1618" t="s">
        <v>572</v>
      </c>
      <c r="K1618" t="s">
        <v>572</v>
      </c>
      <c r="L1618" s="324">
        <v>0</v>
      </c>
      <c r="M1618" s="324">
        <v>0</v>
      </c>
    </row>
    <row r="1619" spans="1:13" x14ac:dyDescent="0.2">
      <c r="A1619" t="s">
        <v>10196</v>
      </c>
      <c r="B1619" t="str">
        <f t="shared" si="25"/>
        <v>KSU_Housing Office</v>
      </c>
      <c r="C1619" t="s">
        <v>549</v>
      </c>
      <c r="D1619" s="324" t="s">
        <v>31</v>
      </c>
      <c r="E1619" t="s">
        <v>6095</v>
      </c>
      <c r="F1619" t="s">
        <v>6096</v>
      </c>
      <c r="G1619" s="324">
        <v>4007</v>
      </c>
      <c r="H1619" s="542">
        <v>2004</v>
      </c>
      <c r="J1619" t="s">
        <v>572</v>
      </c>
      <c r="K1619" t="s">
        <v>572</v>
      </c>
      <c r="L1619" s="324">
        <v>0</v>
      </c>
      <c r="M1619" s="324">
        <v>0</v>
      </c>
    </row>
    <row r="1620" spans="1:13" x14ac:dyDescent="0.2">
      <c r="A1620" t="s">
        <v>10263</v>
      </c>
      <c r="B1620" t="str">
        <f t="shared" si="25"/>
        <v>KSU_Courtyard Mail Room</v>
      </c>
      <c r="C1620" t="s">
        <v>549</v>
      </c>
      <c r="D1620" s="324" t="s">
        <v>31</v>
      </c>
      <c r="E1620" t="s">
        <v>6195</v>
      </c>
      <c r="F1620" t="s">
        <v>6196</v>
      </c>
      <c r="G1620" s="324">
        <v>1266</v>
      </c>
      <c r="H1620" s="542">
        <v>2004</v>
      </c>
      <c r="I1620" s="542">
        <v>2010</v>
      </c>
      <c r="J1620" t="s">
        <v>572</v>
      </c>
      <c r="K1620" t="s">
        <v>572</v>
      </c>
      <c r="L1620" s="324">
        <v>0</v>
      </c>
      <c r="M1620" s="324">
        <v>0</v>
      </c>
    </row>
    <row r="1621" spans="1:13" x14ac:dyDescent="0.2">
      <c r="A1621" t="s">
        <v>10311</v>
      </c>
      <c r="B1621" t="str">
        <f t="shared" si="25"/>
        <v>KSU_Facilities-Administration</v>
      </c>
      <c r="C1621" t="s">
        <v>549</v>
      </c>
      <c r="D1621" s="324" t="s">
        <v>31</v>
      </c>
      <c r="E1621" t="s">
        <v>6262</v>
      </c>
      <c r="F1621" t="s">
        <v>6263</v>
      </c>
      <c r="G1621" s="324">
        <v>5626</v>
      </c>
      <c r="H1621" s="542">
        <v>2001</v>
      </c>
      <c r="J1621" t="s">
        <v>624</v>
      </c>
      <c r="K1621" t="s">
        <v>572</v>
      </c>
      <c r="L1621" s="324">
        <v>100</v>
      </c>
      <c r="M1621" s="324">
        <v>100</v>
      </c>
    </row>
    <row r="1622" spans="1:13" x14ac:dyDescent="0.2">
      <c r="A1622" t="s">
        <v>10295</v>
      </c>
      <c r="B1622" t="str">
        <f t="shared" si="25"/>
        <v>KSU_Facilities-Cart &amp; Archive File</v>
      </c>
      <c r="C1622" t="s">
        <v>549</v>
      </c>
      <c r="D1622" s="324" t="s">
        <v>31</v>
      </c>
      <c r="E1622" t="s">
        <v>6239</v>
      </c>
      <c r="F1622" t="s">
        <v>6240</v>
      </c>
      <c r="G1622" s="324">
        <v>1267</v>
      </c>
      <c r="H1622" s="542">
        <v>2001</v>
      </c>
      <c r="J1622" t="s">
        <v>572</v>
      </c>
      <c r="K1622" t="s">
        <v>572</v>
      </c>
      <c r="L1622" s="324">
        <v>100</v>
      </c>
      <c r="M1622" s="324">
        <v>100</v>
      </c>
    </row>
    <row r="1623" spans="1:13" x14ac:dyDescent="0.2">
      <c r="A1623" t="s">
        <v>10290</v>
      </c>
      <c r="B1623" t="str">
        <f t="shared" si="25"/>
        <v>KSU_Facilities-Small Vehicle Stor.</v>
      </c>
      <c r="C1623" t="s">
        <v>549</v>
      </c>
      <c r="D1623" s="324" t="s">
        <v>31</v>
      </c>
      <c r="E1623" t="s">
        <v>6232</v>
      </c>
      <c r="F1623" t="s">
        <v>6233</v>
      </c>
      <c r="G1623" s="324">
        <v>3000</v>
      </c>
      <c r="H1623" s="542">
        <v>2000</v>
      </c>
      <c r="J1623" t="s">
        <v>624</v>
      </c>
      <c r="K1623" t="s">
        <v>572</v>
      </c>
      <c r="L1623" s="324">
        <v>100</v>
      </c>
      <c r="M1623" s="324">
        <v>100</v>
      </c>
    </row>
    <row r="1624" spans="1:13" x14ac:dyDescent="0.2">
      <c r="A1624" t="s">
        <v>10303</v>
      </c>
      <c r="B1624" t="str">
        <f t="shared" si="25"/>
        <v>KSU_Facilities-Ground/Vehicle Shop</v>
      </c>
      <c r="C1624" t="s">
        <v>549</v>
      </c>
      <c r="D1624" s="324" t="s">
        <v>31</v>
      </c>
      <c r="E1624" t="s">
        <v>6250</v>
      </c>
      <c r="F1624" t="s">
        <v>6251</v>
      </c>
      <c r="G1624" s="324">
        <v>2520</v>
      </c>
      <c r="H1624" s="542">
        <v>2001</v>
      </c>
      <c r="J1624" t="s">
        <v>624</v>
      </c>
      <c r="K1624" t="s">
        <v>572</v>
      </c>
      <c r="L1624" s="324">
        <v>100</v>
      </c>
      <c r="M1624" s="324">
        <v>100</v>
      </c>
    </row>
    <row r="1625" spans="1:13" x14ac:dyDescent="0.2">
      <c r="A1625" t="s">
        <v>10254</v>
      </c>
      <c r="B1625" t="str">
        <f t="shared" si="25"/>
        <v>KSU_ET-HAZMAT STORAGE</v>
      </c>
      <c r="C1625" t="s">
        <v>549</v>
      </c>
      <c r="D1625" s="324" t="s">
        <v>31</v>
      </c>
      <c r="E1625" t="s">
        <v>6180</v>
      </c>
      <c r="F1625" t="s">
        <v>6181</v>
      </c>
      <c r="G1625" s="324">
        <v>236</v>
      </c>
      <c r="H1625" s="542">
        <v>2000</v>
      </c>
      <c r="J1625" t="s">
        <v>572</v>
      </c>
      <c r="K1625" t="s">
        <v>572</v>
      </c>
      <c r="L1625" s="324">
        <v>100</v>
      </c>
      <c r="M1625" s="324">
        <v>100</v>
      </c>
    </row>
    <row r="1626" spans="1:13" x14ac:dyDescent="0.2">
      <c r="A1626" t="s">
        <v>10233</v>
      </c>
      <c r="B1626" t="str">
        <f t="shared" si="25"/>
        <v>KSU_Facilities-Large Vehicle Stor.</v>
      </c>
      <c r="C1626" t="s">
        <v>549</v>
      </c>
      <c r="D1626" s="324" t="s">
        <v>31</v>
      </c>
      <c r="E1626" t="s">
        <v>6149</v>
      </c>
      <c r="F1626" t="s">
        <v>6150</v>
      </c>
      <c r="G1626" s="324">
        <v>2014</v>
      </c>
      <c r="H1626" s="542">
        <v>2002</v>
      </c>
      <c r="J1626" t="s">
        <v>624</v>
      </c>
      <c r="K1626" t="s">
        <v>572</v>
      </c>
      <c r="L1626" s="324">
        <v>100</v>
      </c>
      <c r="M1626" s="324">
        <v>100</v>
      </c>
    </row>
    <row r="1627" spans="1:13" x14ac:dyDescent="0.2">
      <c r="A1627" t="s">
        <v>10260</v>
      </c>
      <c r="B1627" t="str">
        <f t="shared" si="25"/>
        <v>KSU_Facilities-Maintenance Shop</v>
      </c>
      <c r="C1627" t="s">
        <v>549</v>
      </c>
      <c r="D1627" s="324" t="s">
        <v>31</v>
      </c>
      <c r="E1627" t="s">
        <v>6189</v>
      </c>
      <c r="F1627" t="s">
        <v>6190</v>
      </c>
      <c r="G1627" s="324">
        <v>12156</v>
      </c>
      <c r="H1627" s="542">
        <v>2001</v>
      </c>
      <c r="J1627" t="s">
        <v>624</v>
      </c>
      <c r="K1627" t="s">
        <v>572</v>
      </c>
      <c r="L1627" s="324">
        <v>100</v>
      </c>
      <c r="M1627" s="324">
        <v>100</v>
      </c>
    </row>
    <row r="1628" spans="1:13" x14ac:dyDescent="0.2">
      <c r="A1628" t="s">
        <v>10279</v>
      </c>
      <c r="B1628" t="str">
        <f t="shared" si="25"/>
        <v>KSU_Facilities-Central Receiving</v>
      </c>
      <c r="C1628" t="s">
        <v>549</v>
      </c>
      <c r="D1628" s="324" t="s">
        <v>31</v>
      </c>
      <c r="E1628" t="s">
        <v>6218</v>
      </c>
      <c r="F1628" t="s">
        <v>6219</v>
      </c>
      <c r="G1628" s="324">
        <v>7200</v>
      </c>
      <c r="H1628" s="542">
        <v>1985</v>
      </c>
      <c r="I1628" s="542">
        <v>1987</v>
      </c>
      <c r="J1628" t="s">
        <v>572</v>
      </c>
      <c r="K1628" t="s">
        <v>572</v>
      </c>
      <c r="L1628" s="324">
        <v>100</v>
      </c>
      <c r="M1628" s="324">
        <v>100</v>
      </c>
    </row>
    <row r="1629" spans="1:13" x14ac:dyDescent="0.2">
      <c r="A1629" t="s">
        <v>10261</v>
      </c>
      <c r="B1629" t="str">
        <f t="shared" si="25"/>
        <v>KSU_Recreation and Wellness Center</v>
      </c>
      <c r="C1629" t="s">
        <v>549</v>
      </c>
      <c r="D1629" s="324" t="s">
        <v>31</v>
      </c>
      <c r="E1629" t="s">
        <v>6191</v>
      </c>
      <c r="F1629" t="s">
        <v>6192</v>
      </c>
      <c r="G1629" s="324">
        <v>35948</v>
      </c>
      <c r="H1629" s="542">
        <v>1996</v>
      </c>
      <c r="J1629" t="s">
        <v>572</v>
      </c>
      <c r="K1629" t="s">
        <v>572</v>
      </c>
      <c r="L1629" s="324">
        <v>97</v>
      </c>
      <c r="M1629" s="324">
        <v>97</v>
      </c>
    </row>
    <row r="1630" spans="1:13" x14ac:dyDescent="0.2">
      <c r="A1630" t="s">
        <v>10204</v>
      </c>
      <c r="B1630" t="str">
        <f t="shared" si="25"/>
        <v>KSU_Student Competitions Team</v>
      </c>
      <c r="C1630" t="s">
        <v>549</v>
      </c>
      <c r="D1630" s="324" t="s">
        <v>31</v>
      </c>
      <c r="E1630" t="s">
        <v>6108</v>
      </c>
      <c r="F1630" t="s">
        <v>6109</v>
      </c>
      <c r="G1630" s="324">
        <v>7891</v>
      </c>
      <c r="H1630" s="542">
        <v>1983</v>
      </c>
      <c r="J1630" t="s">
        <v>572</v>
      </c>
      <c r="K1630" t="s">
        <v>572</v>
      </c>
      <c r="L1630" s="324">
        <v>100</v>
      </c>
      <c r="M1630" s="324">
        <v>100</v>
      </c>
    </row>
    <row r="1631" spans="1:13" x14ac:dyDescent="0.2">
      <c r="A1631" t="s">
        <v>10262</v>
      </c>
      <c r="B1631" t="str">
        <f t="shared" si="25"/>
        <v>KSU_Wilder Communications Center</v>
      </c>
      <c r="C1631" t="s">
        <v>549</v>
      </c>
      <c r="D1631" s="324" t="s">
        <v>31</v>
      </c>
      <c r="E1631" t="s">
        <v>6193</v>
      </c>
      <c r="F1631" t="s">
        <v>6194</v>
      </c>
      <c r="G1631" s="324">
        <v>4010</v>
      </c>
      <c r="H1631" s="542">
        <v>1985</v>
      </c>
      <c r="J1631" t="s">
        <v>572</v>
      </c>
      <c r="K1631" t="s">
        <v>572</v>
      </c>
      <c r="L1631" s="324">
        <v>100</v>
      </c>
      <c r="M1631" s="324">
        <v>100</v>
      </c>
    </row>
    <row r="1632" spans="1:13" x14ac:dyDescent="0.2">
      <c r="A1632" t="s">
        <v>10284</v>
      </c>
      <c r="B1632" t="str">
        <f t="shared" si="25"/>
        <v>KSU_Gymnasium</v>
      </c>
      <c r="C1632" t="s">
        <v>549</v>
      </c>
      <c r="D1632" s="324" t="s">
        <v>31</v>
      </c>
      <c r="E1632" t="s">
        <v>6226</v>
      </c>
      <c r="F1632" t="s">
        <v>6227</v>
      </c>
      <c r="G1632" s="324">
        <v>29182</v>
      </c>
      <c r="H1632" s="542">
        <v>1966</v>
      </c>
      <c r="J1632" t="s">
        <v>572</v>
      </c>
      <c r="K1632" t="s">
        <v>572</v>
      </c>
      <c r="L1632" s="324">
        <v>100</v>
      </c>
      <c r="M1632" s="324">
        <v>100</v>
      </c>
    </row>
    <row r="1633" spans="1:13" x14ac:dyDescent="0.2">
      <c r="A1633" t="s">
        <v>10197</v>
      </c>
      <c r="B1633" t="str">
        <f t="shared" si="25"/>
        <v>KSU_Concessions/Restrooms</v>
      </c>
      <c r="C1633" t="s">
        <v>549</v>
      </c>
      <c r="D1633" s="324" t="s">
        <v>31</v>
      </c>
      <c r="E1633" t="s">
        <v>6097</v>
      </c>
      <c r="F1633" t="s">
        <v>6098</v>
      </c>
      <c r="G1633" s="324">
        <v>864</v>
      </c>
      <c r="H1633" s="542">
        <v>1995</v>
      </c>
      <c r="J1633" t="s">
        <v>572</v>
      </c>
      <c r="K1633" t="s">
        <v>572</v>
      </c>
      <c r="L1633" s="324">
        <v>100</v>
      </c>
      <c r="M1633" s="324">
        <v>100</v>
      </c>
    </row>
    <row r="1634" spans="1:13" x14ac:dyDescent="0.2">
      <c r="A1634" t="s">
        <v>10240</v>
      </c>
      <c r="B1634" t="str">
        <f t="shared" si="25"/>
        <v>KSU_KSU Center</v>
      </c>
      <c r="C1634" t="s">
        <v>549</v>
      </c>
      <c r="D1634" s="324" t="s">
        <v>31</v>
      </c>
      <c r="E1634" t="s">
        <v>809</v>
      </c>
      <c r="F1634" t="s">
        <v>6160</v>
      </c>
      <c r="G1634" s="324">
        <v>162577</v>
      </c>
      <c r="H1634" s="542">
        <v>1984</v>
      </c>
      <c r="J1634" t="s">
        <v>572</v>
      </c>
      <c r="K1634" t="s">
        <v>572</v>
      </c>
      <c r="L1634" s="324">
        <v>97</v>
      </c>
      <c r="M1634" s="324">
        <v>97</v>
      </c>
    </row>
    <row r="1635" spans="1:13" x14ac:dyDescent="0.2">
      <c r="A1635" t="s">
        <v>10223</v>
      </c>
      <c r="B1635" t="str">
        <f t="shared" si="25"/>
        <v>KSU_3499 Campus Loop Road</v>
      </c>
      <c r="C1635" t="s">
        <v>549</v>
      </c>
      <c r="D1635" s="324" t="s">
        <v>31</v>
      </c>
      <c r="E1635" t="s">
        <v>1049</v>
      </c>
      <c r="F1635" t="s">
        <v>6136</v>
      </c>
      <c r="G1635" s="324">
        <v>4330</v>
      </c>
      <c r="H1635" s="542">
        <v>2003</v>
      </c>
      <c r="J1635" t="s">
        <v>572</v>
      </c>
      <c r="K1635" t="s">
        <v>572</v>
      </c>
      <c r="L1635" s="324">
        <v>0</v>
      </c>
      <c r="M1635" s="324">
        <v>0</v>
      </c>
    </row>
    <row r="1636" spans="1:13" x14ac:dyDescent="0.2">
      <c r="A1636" t="s">
        <v>10205</v>
      </c>
      <c r="B1636" t="str">
        <f t="shared" si="25"/>
        <v>KSU_Cox Family Enterprise Center</v>
      </c>
      <c r="C1636" t="s">
        <v>549</v>
      </c>
      <c r="D1636" s="324" t="s">
        <v>31</v>
      </c>
      <c r="E1636" t="s">
        <v>1041</v>
      </c>
      <c r="F1636" t="s">
        <v>6110</v>
      </c>
      <c r="G1636" s="324">
        <v>3508</v>
      </c>
      <c r="H1636" s="542">
        <v>2002</v>
      </c>
      <c r="J1636" t="s">
        <v>572</v>
      </c>
      <c r="K1636" t="s">
        <v>572</v>
      </c>
      <c r="L1636" s="324">
        <v>100</v>
      </c>
      <c r="M1636" s="324">
        <v>100</v>
      </c>
    </row>
    <row r="1637" spans="1:13" x14ac:dyDescent="0.2">
      <c r="A1637" t="s">
        <v>10229</v>
      </c>
      <c r="B1637" t="str">
        <f t="shared" si="25"/>
        <v>KSU_Hospitality House</v>
      </c>
      <c r="C1637" t="s">
        <v>549</v>
      </c>
      <c r="D1637" s="324" t="s">
        <v>31</v>
      </c>
      <c r="E1637" t="s">
        <v>721</v>
      </c>
      <c r="F1637" t="s">
        <v>6145</v>
      </c>
      <c r="G1637" s="324">
        <v>5836</v>
      </c>
      <c r="H1637" s="542">
        <v>1986</v>
      </c>
      <c r="I1637" s="542">
        <v>2002</v>
      </c>
      <c r="J1637" t="s">
        <v>572</v>
      </c>
      <c r="K1637" t="s">
        <v>572</v>
      </c>
      <c r="L1637" s="324">
        <v>100</v>
      </c>
      <c r="M1637" s="324">
        <v>100</v>
      </c>
    </row>
    <row r="1638" spans="1:13" x14ac:dyDescent="0.2">
      <c r="A1638" t="s">
        <v>10286</v>
      </c>
      <c r="B1638" t="str">
        <f t="shared" si="25"/>
        <v>KSU_Student Health Services Clinic</v>
      </c>
      <c r="C1638" t="s">
        <v>549</v>
      </c>
      <c r="D1638" s="324" t="s">
        <v>31</v>
      </c>
      <c r="E1638" t="s">
        <v>779</v>
      </c>
      <c r="F1638" t="s">
        <v>6229</v>
      </c>
      <c r="G1638" s="324">
        <v>5408</v>
      </c>
      <c r="H1638" s="542">
        <v>1986</v>
      </c>
      <c r="I1638" s="542">
        <v>2002</v>
      </c>
      <c r="J1638" t="s">
        <v>584</v>
      </c>
      <c r="K1638" t="s">
        <v>572</v>
      </c>
      <c r="L1638" s="324">
        <v>0</v>
      </c>
      <c r="M1638" s="324">
        <v>0</v>
      </c>
    </row>
    <row r="1639" spans="1:13" x14ac:dyDescent="0.2">
      <c r="A1639" t="s">
        <v>10225</v>
      </c>
      <c r="B1639" t="str">
        <f t="shared" si="25"/>
        <v>KSU_Event &amp; Venue Management</v>
      </c>
      <c r="C1639" t="s">
        <v>549</v>
      </c>
      <c r="D1639" s="324" t="s">
        <v>31</v>
      </c>
      <c r="E1639" t="s">
        <v>939</v>
      </c>
      <c r="F1639" t="s">
        <v>6139</v>
      </c>
      <c r="G1639" s="324">
        <v>5785</v>
      </c>
      <c r="H1639" s="542">
        <v>1986</v>
      </c>
      <c r="I1639" s="542">
        <v>2002</v>
      </c>
      <c r="J1639" t="s">
        <v>572</v>
      </c>
      <c r="K1639" t="s">
        <v>572</v>
      </c>
      <c r="L1639" s="324">
        <v>100</v>
      </c>
      <c r="M1639" s="324">
        <v>100</v>
      </c>
    </row>
    <row r="1640" spans="1:13" x14ac:dyDescent="0.2">
      <c r="A1640" t="s">
        <v>10268</v>
      </c>
      <c r="B1640" t="str">
        <f t="shared" si="25"/>
        <v>KSU_Cntr for Excel Teach Learning</v>
      </c>
      <c r="C1640" t="s">
        <v>549</v>
      </c>
      <c r="D1640" s="324" t="s">
        <v>31</v>
      </c>
      <c r="E1640" t="s">
        <v>6203</v>
      </c>
      <c r="F1640" t="s">
        <v>6204</v>
      </c>
      <c r="G1640" s="324">
        <v>7119</v>
      </c>
      <c r="H1640" s="542">
        <v>1986</v>
      </c>
      <c r="I1640" s="542">
        <v>2002</v>
      </c>
      <c r="J1640" t="s">
        <v>584</v>
      </c>
      <c r="K1640" t="s">
        <v>572</v>
      </c>
      <c r="L1640" s="324">
        <v>100</v>
      </c>
      <c r="M1640" s="324">
        <v>100</v>
      </c>
    </row>
    <row r="1641" spans="1:13" x14ac:dyDescent="0.2">
      <c r="A1641" t="s">
        <v>10244</v>
      </c>
      <c r="B1641" t="str">
        <f t="shared" si="25"/>
        <v>KSU_House55-Music&amp;Ent Business</v>
      </c>
      <c r="C1641" t="s">
        <v>549</v>
      </c>
      <c r="D1641" s="324" t="s">
        <v>31</v>
      </c>
      <c r="E1641" t="s">
        <v>573</v>
      </c>
      <c r="F1641" t="s">
        <v>6166</v>
      </c>
      <c r="G1641" s="324">
        <v>7106</v>
      </c>
      <c r="H1641" s="542">
        <v>1986</v>
      </c>
      <c r="I1641" s="542">
        <v>2002</v>
      </c>
      <c r="J1641" t="s">
        <v>584</v>
      </c>
      <c r="K1641" t="s">
        <v>572</v>
      </c>
      <c r="L1641" s="324">
        <v>100</v>
      </c>
      <c r="M1641" s="324">
        <v>100</v>
      </c>
    </row>
    <row r="1642" spans="1:13" x14ac:dyDescent="0.2">
      <c r="A1642" t="s">
        <v>10285</v>
      </c>
      <c r="B1642" t="str">
        <f t="shared" si="25"/>
        <v>KSU_Alumni Affairs</v>
      </c>
      <c r="C1642" t="s">
        <v>549</v>
      </c>
      <c r="D1642" s="324" t="s">
        <v>31</v>
      </c>
      <c r="E1642" t="s">
        <v>941</v>
      </c>
      <c r="F1642" t="s">
        <v>6228</v>
      </c>
      <c r="G1642" s="324">
        <v>8848</v>
      </c>
      <c r="H1642" s="542">
        <v>1986</v>
      </c>
      <c r="I1642" s="542">
        <v>2002</v>
      </c>
      <c r="J1642" t="s">
        <v>584</v>
      </c>
      <c r="K1642" t="s">
        <v>572</v>
      </c>
      <c r="L1642" s="324">
        <v>100</v>
      </c>
      <c r="M1642" s="324">
        <v>100</v>
      </c>
    </row>
    <row r="1643" spans="1:13" x14ac:dyDescent="0.2">
      <c r="A1643" t="s">
        <v>10264</v>
      </c>
      <c r="B1643" t="str">
        <f t="shared" si="25"/>
        <v>KSU_Campus Services</v>
      </c>
      <c r="C1643" t="s">
        <v>549</v>
      </c>
      <c r="D1643" s="324" t="s">
        <v>31</v>
      </c>
      <c r="E1643" t="s">
        <v>6197</v>
      </c>
      <c r="F1643" t="s">
        <v>6198</v>
      </c>
      <c r="G1643" s="324">
        <v>7945</v>
      </c>
      <c r="H1643" s="542">
        <v>1986</v>
      </c>
      <c r="I1643" s="542">
        <v>2002</v>
      </c>
      <c r="J1643" t="s">
        <v>572</v>
      </c>
      <c r="K1643" t="s">
        <v>572</v>
      </c>
      <c r="L1643" s="324">
        <v>0</v>
      </c>
      <c r="M1643" s="324">
        <v>0</v>
      </c>
    </row>
    <row r="1644" spans="1:13" x14ac:dyDescent="0.2">
      <c r="A1644" t="s">
        <v>10312</v>
      </c>
      <c r="B1644" t="str">
        <f t="shared" si="25"/>
        <v>KSU_Distance Learning Center</v>
      </c>
      <c r="C1644" t="s">
        <v>549</v>
      </c>
      <c r="D1644" s="324" t="s">
        <v>31</v>
      </c>
      <c r="E1644" t="s">
        <v>693</v>
      </c>
      <c r="F1644" t="s">
        <v>6264</v>
      </c>
      <c r="G1644" s="324">
        <v>8440</v>
      </c>
      <c r="H1644" s="542">
        <v>1986</v>
      </c>
      <c r="I1644" s="542">
        <v>2002</v>
      </c>
      <c r="J1644" t="s">
        <v>572</v>
      </c>
      <c r="K1644" t="s">
        <v>572</v>
      </c>
      <c r="L1644" s="324">
        <v>100</v>
      </c>
      <c r="M1644" s="324">
        <v>100</v>
      </c>
    </row>
    <row r="1645" spans="1:13" x14ac:dyDescent="0.2">
      <c r="A1645" t="s">
        <v>10269</v>
      </c>
      <c r="B1645" t="str">
        <f t="shared" si="25"/>
        <v>KSU_School of Conflict Management</v>
      </c>
      <c r="C1645" t="s">
        <v>549</v>
      </c>
      <c r="D1645" s="324" t="s">
        <v>31</v>
      </c>
      <c r="E1645" t="s">
        <v>1007</v>
      </c>
      <c r="F1645" t="s">
        <v>6205</v>
      </c>
      <c r="G1645" s="324">
        <v>8395</v>
      </c>
      <c r="H1645" s="542">
        <v>1986</v>
      </c>
      <c r="I1645" s="542">
        <v>2002</v>
      </c>
      <c r="J1645" t="s">
        <v>584</v>
      </c>
      <c r="K1645" t="s">
        <v>572</v>
      </c>
      <c r="L1645" s="324">
        <v>100</v>
      </c>
      <c r="M1645" s="324">
        <v>100</v>
      </c>
    </row>
    <row r="1646" spans="1:13" x14ac:dyDescent="0.2">
      <c r="A1646" t="s">
        <v>10291</v>
      </c>
      <c r="B1646" t="str">
        <f t="shared" si="25"/>
        <v>KSU_East Parking Deck</v>
      </c>
      <c r="C1646" t="s">
        <v>549</v>
      </c>
      <c r="D1646" s="324" t="s">
        <v>31</v>
      </c>
      <c r="E1646" t="s">
        <v>604</v>
      </c>
      <c r="F1646" t="s">
        <v>6234</v>
      </c>
      <c r="G1646" s="324">
        <v>460089</v>
      </c>
      <c r="H1646" s="542">
        <v>2003</v>
      </c>
      <c r="J1646" t="s">
        <v>584</v>
      </c>
      <c r="K1646" t="s">
        <v>572</v>
      </c>
      <c r="L1646" s="324">
        <v>0</v>
      </c>
      <c r="M1646" s="324">
        <v>0</v>
      </c>
    </row>
    <row r="1647" spans="1:13" x14ac:dyDescent="0.2">
      <c r="A1647" t="s">
        <v>10296</v>
      </c>
      <c r="B1647" t="str">
        <f t="shared" si="25"/>
        <v>KSU_West Parking Deck</v>
      </c>
      <c r="C1647" t="s">
        <v>549</v>
      </c>
      <c r="D1647" s="324" t="s">
        <v>31</v>
      </c>
      <c r="E1647" t="s">
        <v>843</v>
      </c>
      <c r="F1647" t="s">
        <v>6241</v>
      </c>
      <c r="G1647" s="324">
        <v>202684</v>
      </c>
      <c r="H1647" s="542">
        <v>2003</v>
      </c>
      <c r="J1647" t="s">
        <v>584</v>
      </c>
      <c r="K1647" t="s">
        <v>572</v>
      </c>
      <c r="L1647" s="324">
        <v>0</v>
      </c>
      <c r="M1647" s="324">
        <v>0</v>
      </c>
    </row>
    <row r="1648" spans="1:13" x14ac:dyDescent="0.2">
      <c r="A1648" t="s">
        <v>10212</v>
      </c>
      <c r="B1648" t="str">
        <f t="shared" si="25"/>
        <v>KSU_North Parking Deck</v>
      </c>
      <c r="C1648" t="s">
        <v>549</v>
      </c>
      <c r="D1648" s="324" t="s">
        <v>31</v>
      </c>
      <c r="E1648" t="s">
        <v>5972</v>
      </c>
      <c r="F1648" t="s">
        <v>6120</v>
      </c>
      <c r="G1648" s="324">
        <v>557911</v>
      </c>
      <c r="H1648" s="542">
        <v>2004</v>
      </c>
      <c r="J1648" t="s">
        <v>584</v>
      </c>
      <c r="K1648" t="s">
        <v>572</v>
      </c>
      <c r="L1648" s="324">
        <v>0</v>
      </c>
      <c r="M1648" s="324">
        <v>0</v>
      </c>
    </row>
    <row r="1649" spans="1:13" x14ac:dyDescent="0.2">
      <c r="A1649" t="s">
        <v>10297</v>
      </c>
      <c r="B1649" t="str">
        <f t="shared" si="25"/>
        <v>KSU_Central Parking Deck</v>
      </c>
      <c r="C1649" t="s">
        <v>549</v>
      </c>
      <c r="D1649" s="324" t="s">
        <v>31</v>
      </c>
      <c r="E1649" t="s">
        <v>757</v>
      </c>
      <c r="F1649" t="s">
        <v>6242</v>
      </c>
      <c r="G1649" s="324">
        <v>868994</v>
      </c>
      <c r="H1649" s="542">
        <v>2007</v>
      </c>
      <c r="J1649" t="s">
        <v>584</v>
      </c>
      <c r="K1649" t="s">
        <v>572</v>
      </c>
      <c r="L1649" s="324">
        <v>0</v>
      </c>
      <c r="M1649" s="324">
        <v>0</v>
      </c>
    </row>
    <row r="1650" spans="1:13" x14ac:dyDescent="0.2">
      <c r="A1650" t="s">
        <v>10241</v>
      </c>
      <c r="B1650" t="str">
        <f t="shared" si="25"/>
        <v>KSU_Austin Residence Complex I</v>
      </c>
      <c r="C1650" t="s">
        <v>549</v>
      </c>
      <c r="D1650" s="324" t="s">
        <v>31</v>
      </c>
      <c r="E1650" t="s">
        <v>5283</v>
      </c>
      <c r="F1650" t="s">
        <v>6161</v>
      </c>
      <c r="G1650" s="324">
        <v>303071</v>
      </c>
      <c r="H1650" s="542">
        <v>2002</v>
      </c>
      <c r="J1650" t="s">
        <v>584</v>
      </c>
      <c r="K1650" t="s">
        <v>572</v>
      </c>
      <c r="L1650" s="324">
        <v>0</v>
      </c>
      <c r="M1650" s="324">
        <v>0</v>
      </c>
    </row>
    <row r="1651" spans="1:13" x14ac:dyDescent="0.2">
      <c r="A1651" t="s">
        <v>10247</v>
      </c>
      <c r="B1651" t="str">
        <f t="shared" si="25"/>
        <v>KSU_KSU Place Apartments</v>
      </c>
      <c r="C1651" t="s">
        <v>549</v>
      </c>
      <c r="D1651" s="324" t="s">
        <v>31</v>
      </c>
      <c r="E1651" t="s">
        <v>6169</v>
      </c>
      <c r="F1651" t="s">
        <v>6170</v>
      </c>
      <c r="G1651" s="324">
        <v>154063</v>
      </c>
      <c r="H1651" s="542">
        <v>1984</v>
      </c>
      <c r="J1651" t="s">
        <v>584</v>
      </c>
      <c r="K1651" t="s">
        <v>572</v>
      </c>
      <c r="L1651" s="324">
        <v>0</v>
      </c>
      <c r="M1651" s="324">
        <v>0</v>
      </c>
    </row>
    <row r="1652" spans="1:13" x14ac:dyDescent="0.2">
      <c r="A1652" t="s">
        <v>10217</v>
      </c>
      <c r="B1652" t="str">
        <f t="shared" si="25"/>
        <v>KSU_University Village Apartments</v>
      </c>
      <c r="C1652" t="s">
        <v>549</v>
      </c>
      <c r="D1652" s="324" t="s">
        <v>31</v>
      </c>
      <c r="E1652" t="s">
        <v>5327</v>
      </c>
      <c r="F1652" t="s">
        <v>6129</v>
      </c>
      <c r="G1652" s="324">
        <v>454739</v>
      </c>
      <c r="H1652" s="542">
        <v>2003</v>
      </c>
      <c r="J1652" t="s">
        <v>584</v>
      </c>
      <c r="K1652" t="s">
        <v>572</v>
      </c>
      <c r="L1652" s="324">
        <v>0</v>
      </c>
      <c r="M1652" s="324">
        <v>0</v>
      </c>
    </row>
    <row r="1653" spans="1:13" x14ac:dyDescent="0.2">
      <c r="A1653" t="s">
        <v>10209</v>
      </c>
      <c r="B1653" t="str">
        <f t="shared" si="25"/>
        <v>KSU_University Village Suite Apart</v>
      </c>
      <c r="C1653" t="s">
        <v>549</v>
      </c>
      <c r="D1653" s="324" t="s">
        <v>31</v>
      </c>
      <c r="E1653" t="s">
        <v>5870</v>
      </c>
      <c r="F1653" t="s">
        <v>6116</v>
      </c>
      <c r="G1653" s="324">
        <v>321367</v>
      </c>
      <c r="H1653" s="542">
        <v>2007</v>
      </c>
      <c r="J1653" t="s">
        <v>584</v>
      </c>
      <c r="K1653" t="s">
        <v>572</v>
      </c>
      <c r="L1653" s="324">
        <v>0</v>
      </c>
      <c r="M1653" s="324">
        <v>0</v>
      </c>
    </row>
    <row r="1654" spans="1:13" x14ac:dyDescent="0.2">
      <c r="A1654" t="s">
        <v>10313</v>
      </c>
      <c r="B1654" t="str">
        <f t="shared" si="25"/>
        <v>KSU_Austin Residence Complex II</v>
      </c>
      <c r="C1654" t="s">
        <v>549</v>
      </c>
      <c r="D1654" s="324" t="s">
        <v>31</v>
      </c>
      <c r="E1654" t="s">
        <v>5799</v>
      </c>
      <c r="F1654" t="s">
        <v>6265</v>
      </c>
      <c r="G1654" s="324">
        <v>200674</v>
      </c>
      <c r="H1654" s="542">
        <v>2011</v>
      </c>
      <c r="J1654" t="s">
        <v>584</v>
      </c>
      <c r="K1654" t="s">
        <v>572</v>
      </c>
      <c r="L1654" s="324">
        <v>0</v>
      </c>
      <c r="M1654" s="324">
        <v>0</v>
      </c>
    </row>
    <row r="1655" spans="1:13" x14ac:dyDescent="0.2">
      <c r="A1655" t="s">
        <v>10234</v>
      </c>
      <c r="B1655" t="str">
        <f t="shared" si="25"/>
        <v>KSU_Public Safety-UniversityPolice</v>
      </c>
      <c r="C1655" t="s">
        <v>549</v>
      </c>
      <c r="D1655" s="324" t="s">
        <v>31</v>
      </c>
      <c r="E1655" t="s">
        <v>5976</v>
      </c>
      <c r="F1655" t="s">
        <v>6151</v>
      </c>
      <c r="G1655" s="324">
        <v>13445</v>
      </c>
      <c r="H1655" s="542">
        <v>1994</v>
      </c>
      <c r="J1655" t="s">
        <v>572</v>
      </c>
      <c r="K1655" t="s">
        <v>572</v>
      </c>
      <c r="L1655" s="324">
        <v>100</v>
      </c>
      <c r="M1655" s="324">
        <v>100</v>
      </c>
    </row>
    <row r="1656" spans="1:13" x14ac:dyDescent="0.2">
      <c r="A1656" t="s">
        <v>10316</v>
      </c>
      <c r="B1656" t="str">
        <f t="shared" si="25"/>
        <v>KSU_The Commons</v>
      </c>
      <c r="C1656" t="s">
        <v>549</v>
      </c>
      <c r="D1656" s="324" t="s">
        <v>31</v>
      </c>
      <c r="E1656" t="s">
        <v>3507</v>
      </c>
      <c r="F1656" t="s">
        <v>6269</v>
      </c>
      <c r="G1656" s="324">
        <v>51767</v>
      </c>
      <c r="H1656" s="542">
        <v>2008</v>
      </c>
      <c r="J1656" t="s">
        <v>584</v>
      </c>
      <c r="K1656" t="s">
        <v>572</v>
      </c>
      <c r="L1656" s="324">
        <v>0</v>
      </c>
      <c r="M1656" s="324">
        <v>0</v>
      </c>
    </row>
    <row r="1657" spans="1:13" x14ac:dyDescent="0.2">
      <c r="A1657" t="s">
        <v>10317</v>
      </c>
      <c r="B1657" t="str">
        <f t="shared" si="25"/>
        <v>KSU_3305 Busbee Drive</v>
      </c>
      <c r="C1657" t="s">
        <v>549</v>
      </c>
      <c r="D1657" s="324" t="s">
        <v>31</v>
      </c>
      <c r="E1657" t="s">
        <v>6270</v>
      </c>
      <c r="F1657" t="s">
        <v>6271</v>
      </c>
      <c r="G1657" s="324">
        <v>146919</v>
      </c>
      <c r="H1657" s="542">
        <v>2004</v>
      </c>
      <c r="J1657" t="s">
        <v>624</v>
      </c>
      <c r="K1657" t="s">
        <v>572</v>
      </c>
      <c r="L1657" s="324">
        <v>66</v>
      </c>
      <c r="M1657" s="324">
        <v>66</v>
      </c>
    </row>
    <row r="1658" spans="1:13" x14ac:dyDescent="0.2">
      <c r="A1658" t="s">
        <v>10318</v>
      </c>
      <c r="B1658" t="str">
        <f t="shared" si="25"/>
        <v>KSU_Town Point</v>
      </c>
      <c r="C1658" t="s">
        <v>549</v>
      </c>
      <c r="D1658" s="324" t="s">
        <v>31</v>
      </c>
      <c r="E1658" t="s">
        <v>5407</v>
      </c>
      <c r="F1658" t="s">
        <v>6272</v>
      </c>
      <c r="G1658" s="324">
        <v>92608</v>
      </c>
      <c r="H1658" s="542">
        <v>1999</v>
      </c>
      <c r="J1658" t="s">
        <v>584</v>
      </c>
      <c r="K1658" t="s">
        <v>572</v>
      </c>
      <c r="L1658" s="324">
        <v>100</v>
      </c>
      <c r="M1658" s="324">
        <v>100</v>
      </c>
    </row>
    <row r="1659" spans="1:13" x14ac:dyDescent="0.2">
      <c r="A1659" t="s">
        <v>10304</v>
      </c>
      <c r="B1659" t="str">
        <f t="shared" si="25"/>
        <v>KSU_University Columns 1</v>
      </c>
      <c r="C1659" t="s">
        <v>549</v>
      </c>
      <c r="D1659" s="324" t="s">
        <v>31</v>
      </c>
      <c r="E1659" t="s">
        <v>6252</v>
      </c>
      <c r="F1659" t="s">
        <v>6253</v>
      </c>
      <c r="G1659" s="324">
        <v>4036</v>
      </c>
      <c r="H1659" s="542">
        <v>2010</v>
      </c>
      <c r="J1659" t="s">
        <v>584</v>
      </c>
      <c r="K1659" t="s">
        <v>572</v>
      </c>
      <c r="L1659" s="324">
        <v>0</v>
      </c>
      <c r="M1659" s="324">
        <v>0</v>
      </c>
    </row>
    <row r="1660" spans="1:13" x14ac:dyDescent="0.2">
      <c r="A1660" t="s">
        <v>10280</v>
      </c>
      <c r="B1660" t="str">
        <f t="shared" si="25"/>
        <v>KSU_University Columns 2</v>
      </c>
      <c r="C1660" t="s">
        <v>549</v>
      </c>
      <c r="D1660" s="324" t="s">
        <v>31</v>
      </c>
      <c r="E1660" t="s">
        <v>6220</v>
      </c>
      <c r="F1660" t="s">
        <v>6221</v>
      </c>
      <c r="G1660" s="324">
        <v>4036</v>
      </c>
      <c r="H1660" s="542">
        <v>2010</v>
      </c>
      <c r="J1660" t="s">
        <v>584</v>
      </c>
      <c r="K1660" t="s">
        <v>572</v>
      </c>
      <c r="L1660" s="324">
        <v>0</v>
      </c>
      <c r="M1660" s="324">
        <v>0</v>
      </c>
    </row>
    <row r="1661" spans="1:13" x14ac:dyDescent="0.2">
      <c r="A1661" t="s">
        <v>10255</v>
      </c>
      <c r="B1661" t="str">
        <f t="shared" si="25"/>
        <v>KSU_University Columns 3</v>
      </c>
      <c r="C1661" t="s">
        <v>549</v>
      </c>
      <c r="D1661" s="324" t="s">
        <v>31</v>
      </c>
      <c r="E1661" t="s">
        <v>6182</v>
      </c>
      <c r="F1661" t="s">
        <v>6183</v>
      </c>
      <c r="G1661" s="324">
        <v>4036</v>
      </c>
      <c r="H1661" s="542">
        <v>2010</v>
      </c>
      <c r="J1661" t="s">
        <v>584</v>
      </c>
      <c r="K1661" t="s">
        <v>572</v>
      </c>
      <c r="L1661" s="324">
        <v>0</v>
      </c>
      <c r="M1661" s="324">
        <v>0</v>
      </c>
    </row>
    <row r="1662" spans="1:13" x14ac:dyDescent="0.2">
      <c r="A1662" t="s">
        <v>10235</v>
      </c>
      <c r="B1662" t="str">
        <f t="shared" si="25"/>
        <v>KSU_University Columns 4</v>
      </c>
      <c r="C1662" t="s">
        <v>549</v>
      </c>
      <c r="D1662" s="324" t="s">
        <v>31</v>
      </c>
      <c r="E1662" t="s">
        <v>6152</v>
      </c>
      <c r="F1662" t="s">
        <v>6153</v>
      </c>
      <c r="G1662" s="324">
        <v>4036</v>
      </c>
      <c r="H1662" s="542">
        <v>2010</v>
      </c>
      <c r="J1662" t="s">
        <v>584</v>
      </c>
      <c r="K1662" t="s">
        <v>572</v>
      </c>
      <c r="L1662" s="324">
        <v>0</v>
      </c>
      <c r="M1662" s="324">
        <v>0</v>
      </c>
    </row>
    <row r="1663" spans="1:13" x14ac:dyDescent="0.2">
      <c r="A1663" t="s">
        <v>10224</v>
      </c>
      <c r="B1663" t="str">
        <f t="shared" si="25"/>
        <v>KSU_University Columns 5</v>
      </c>
      <c r="C1663" t="s">
        <v>549</v>
      </c>
      <c r="D1663" s="324" t="s">
        <v>31</v>
      </c>
      <c r="E1663" t="s">
        <v>6137</v>
      </c>
      <c r="F1663" t="s">
        <v>6138</v>
      </c>
      <c r="G1663" s="324">
        <v>4036</v>
      </c>
      <c r="H1663" s="542">
        <v>2010</v>
      </c>
      <c r="J1663" t="s">
        <v>584</v>
      </c>
      <c r="K1663" t="s">
        <v>572</v>
      </c>
      <c r="L1663" s="324">
        <v>0</v>
      </c>
      <c r="M1663" s="324">
        <v>0</v>
      </c>
    </row>
    <row r="1664" spans="1:13" x14ac:dyDescent="0.2">
      <c r="A1664" t="s">
        <v>10201</v>
      </c>
      <c r="B1664" t="str">
        <f t="shared" si="25"/>
        <v>KSU_University Columns 6</v>
      </c>
      <c r="C1664" t="s">
        <v>549</v>
      </c>
      <c r="D1664" s="324" t="s">
        <v>31</v>
      </c>
      <c r="E1664" t="s">
        <v>6103</v>
      </c>
      <c r="F1664" t="s">
        <v>6104</v>
      </c>
      <c r="G1664" s="324">
        <v>4036</v>
      </c>
      <c r="H1664" s="542">
        <v>2010</v>
      </c>
      <c r="J1664" t="s">
        <v>584</v>
      </c>
      <c r="K1664" t="s">
        <v>572</v>
      </c>
      <c r="L1664" s="324">
        <v>0</v>
      </c>
      <c r="M1664" s="324">
        <v>0</v>
      </c>
    </row>
    <row r="1665" spans="1:13" x14ac:dyDescent="0.2">
      <c r="A1665" t="s">
        <v>10300</v>
      </c>
      <c r="B1665" t="str">
        <f t="shared" si="25"/>
        <v>KSU_University Columns 7</v>
      </c>
      <c r="C1665" t="s">
        <v>549</v>
      </c>
      <c r="D1665" s="324" t="s">
        <v>31</v>
      </c>
      <c r="E1665" t="s">
        <v>6245</v>
      </c>
      <c r="F1665" t="s">
        <v>6246</v>
      </c>
      <c r="G1665" s="324">
        <v>4036</v>
      </c>
      <c r="H1665" s="542">
        <v>2010</v>
      </c>
      <c r="J1665" t="s">
        <v>584</v>
      </c>
      <c r="K1665" t="s">
        <v>572</v>
      </c>
      <c r="L1665" s="324">
        <v>0</v>
      </c>
      <c r="M1665" s="324">
        <v>0</v>
      </c>
    </row>
    <row r="1666" spans="1:13" x14ac:dyDescent="0.2">
      <c r="A1666" t="s">
        <v>10252</v>
      </c>
      <c r="B1666" t="str">
        <f t="shared" ref="B1666:B1729" si="26">CONCATENATE(D1666,"_",F1666)</f>
        <v>KSU_University Columns 8</v>
      </c>
      <c r="C1666" t="s">
        <v>549</v>
      </c>
      <c r="D1666" s="324" t="s">
        <v>31</v>
      </c>
      <c r="E1666" t="s">
        <v>6177</v>
      </c>
      <c r="F1666" t="s">
        <v>6178</v>
      </c>
      <c r="G1666" s="324">
        <v>4036</v>
      </c>
      <c r="H1666" s="542">
        <v>2010</v>
      </c>
      <c r="J1666" t="s">
        <v>584</v>
      </c>
      <c r="K1666" t="s">
        <v>572</v>
      </c>
      <c r="L1666" s="324">
        <v>0</v>
      </c>
      <c r="M1666" s="324">
        <v>0</v>
      </c>
    </row>
    <row r="1667" spans="1:13" x14ac:dyDescent="0.2">
      <c r="A1667" t="s">
        <v>10213</v>
      </c>
      <c r="B1667" t="str">
        <f t="shared" si="26"/>
        <v>KSU_University Columns 9</v>
      </c>
      <c r="C1667" t="s">
        <v>549</v>
      </c>
      <c r="D1667" s="324" t="s">
        <v>31</v>
      </c>
      <c r="E1667" t="s">
        <v>6121</v>
      </c>
      <c r="F1667" t="s">
        <v>6122</v>
      </c>
      <c r="G1667" s="324">
        <v>4036</v>
      </c>
      <c r="H1667" s="542">
        <v>2010</v>
      </c>
      <c r="J1667" t="s">
        <v>584</v>
      </c>
      <c r="K1667" t="s">
        <v>572</v>
      </c>
      <c r="L1667" s="324">
        <v>0</v>
      </c>
      <c r="M1667" s="324">
        <v>0</v>
      </c>
    </row>
    <row r="1668" spans="1:13" x14ac:dyDescent="0.2">
      <c r="A1668" t="s">
        <v>10214</v>
      </c>
      <c r="B1668" t="str">
        <f t="shared" si="26"/>
        <v>KSU_University Columns 10</v>
      </c>
      <c r="C1668" t="s">
        <v>549</v>
      </c>
      <c r="D1668" s="324" t="s">
        <v>31</v>
      </c>
      <c r="E1668" t="s">
        <v>6123</v>
      </c>
      <c r="F1668" t="s">
        <v>6124</v>
      </c>
      <c r="G1668" s="324">
        <v>4036</v>
      </c>
      <c r="H1668" s="542">
        <v>2010</v>
      </c>
      <c r="J1668" t="s">
        <v>584</v>
      </c>
      <c r="K1668" t="s">
        <v>572</v>
      </c>
      <c r="L1668" s="324">
        <v>0</v>
      </c>
      <c r="M1668" s="324">
        <v>0</v>
      </c>
    </row>
    <row r="1669" spans="1:13" x14ac:dyDescent="0.2">
      <c r="A1669" t="s">
        <v>10305</v>
      </c>
      <c r="B1669" t="str">
        <f t="shared" si="26"/>
        <v>KSU_University Columns Actvty Cntr</v>
      </c>
      <c r="C1669" t="s">
        <v>549</v>
      </c>
      <c r="D1669" s="324" t="s">
        <v>31</v>
      </c>
      <c r="E1669" t="s">
        <v>6254</v>
      </c>
      <c r="F1669" t="s">
        <v>6255</v>
      </c>
      <c r="G1669" s="324">
        <v>2543</v>
      </c>
      <c r="H1669" s="542">
        <v>2010</v>
      </c>
      <c r="J1669" t="s">
        <v>584</v>
      </c>
      <c r="K1669" t="s">
        <v>572</v>
      </c>
      <c r="L1669" s="324">
        <v>0</v>
      </c>
      <c r="M1669" s="324">
        <v>0</v>
      </c>
    </row>
    <row r="1670" spans="1:13" x14ac:dyDescent="0.2">
      <c r="A1670" t="s">
        <v>10292</v>
      </c>
      <c r="B1670" t="str">
        <f t="shared" si="26"/>
        <v>KSU_Facilities-Grounds Storage</v>
      </c>
      <c r="C1670" t="s">
        <v>549</v>
      </c>
      <c r="D1670" s="324" t="s">
        <v>31</v>
      </c>
      <c r="E1670" t="s">
        <v>6235</v>
      </c>
      <c r="F1670" t="s">
        <v>6236</v>
      </c>
      <c r="G1670" s="324">
        <v>775</v>
      </c>
      <c r="H1670" s="542">
        <v>1995</v>
      </c>
      <c r="J1670" t="s">
        <v>572</v>
      </c>
      <c r="K1670" t="s">
        <v>572</v>
      </c>
      <c r="L1670" s="324">
        <v>0</v>
      </c>
      <c r="M1670" s="324">
        <v>0</v>
      </c>
    </row>
    <row r="1671" spans="1:13" x14ac:dyDescent="0.2">
      <c r="A1671" t="s">
        <v>10306</v>
      </c>
      <c r="B1671" t="str">
        <f t="shared" si="26"/>
        <v>KSU_Science Lab Annex</v>
      </c>
      <c r="C1671" t="s">
        <v>549</v>
      </c>
      <c r="D1671" s="324" t="s">
        <v>31</v>
      </c>
      <c r="E1671" t="s">
        <v>6256</v>
      </c>
      <c r="F1671" t="s">
        <v>6257</v>
      </c>
      <c r="G1671" s="324">
        <v>10411</v>
      </c>
      <c r="H1671" s="542">
        <v>2019</v>
      </c>
      <c r="J1671" t="s">
        <v>624</v>
      </c>
      <c r="K1671" t="s">
        <v>1075</v>
      </c>
      <c r="L1671" s="324">
        <v>100</v>
      </c>
      <c r="M1671" s="324">
        <v>100</v>
      </c>
    </row>
    <row r="1672" spans="1:13" x14ac:dyDescent="0.2">
      <c r="A1672" t="s">
        <v>10258</v>
      </c>
      <c r="B1672" t="str">
        <f t="shared" si="26"/>
        <v>KSU_Greenhouse</v>
      </c>
      <c r="C1672" t="s">
        <v>549</v>
      </c>
      <c r="D1672" s="324" t="s">
        <v>31</v>
      </c>
      <c r="E1672" t="s">
        <v>6187</v>
      </c>
      <c r="F1672" t="s">
        <v>1466</v>
      </c>
      <c r="G1672" s="324">
        <v>700</v>
      </c>
      <c r="H1672" s="542">
        <v>2012</v>
      </c>
      <c r="J1672" t="s">
        <v>572</v>
      </c>
      <c r="K1672" t="s">
        <v>572</v>
      </c>
      <c r="L1672" s="324">
        <v>100</v>
      </c>
      <c r="M1672" s="324">
        <v>100</v>
      </c>
    </row>
    <row r="1673" spans="1:13" x14ac:dyDescent="0.2">
      <c r="A1673" t="s">
        <v>10273</v>
      </c>
      <c r="B1673" t="str">
        <f t="shared" si="26"/>
        <v>KSU_Hornet Village 2</v>
      </c>
      <c r="C1673" t="s">
        <v>549</v>
      </c>
      <c r="D1673" s="324" t="s">
        <v>31</v>
      </c>
      <c r="E1673" t="s">
        <v>6210</v>
      </c>
      <c r="F1673" t="s">
        <v>6211</v>
      </c>
      <c r="G1673" s="324">
        <v>87955</v>
      </c>
      <c r="H1673" s="542">
        <v>2010</v>
      </c>
      <c r="J1673" t="s">
        <v>1725</v>
      </c>
      <c r="K1673" t="s">
        <v>572</v>
      </c>
      <c r="L1673" s="324">
        <v>0</v>
      </c>
      <c r="M1673" s="324">
        <v>0</v>
      </c>
    </row>
    <row r="1674" spans="1:13" x14ac:dyDescent="0.2">
      <c r="A1674" t="s">
        <v>10298</v>
      </c>
      <c r="B1674" t="str">
        <f t="shared" si="26"/>
        <v>KSU_Hornet Village 1</v>
      </c>
      <c r="C1674" t="s">
        <v>549</v>
      </c>
      <c r="D1674" s="324" t="s">
        <v>31</v>
      </c>
      <c r="E1674" t="s">
        <v>6243</v>
      </c>
      <c r="F1674" t="s">
        <v>6244</v>
      </c>
      <c r="G1674" s="324">
        <v>82545</v>
      </c>
      <c r="H1674" s="542">
        <v>2010</v>
      </c>
      <c r="J1674" t="s">
        <v>1725</v>
      </c>
      <c r="K1674" t="s">
        <v>572</v>
      </c>
      <c r="L1674" s="324">
        <v>0</v>
      </c>
      <c r="M1674" s="324">
        <v>0</v>
      </c>
    </row>
    <row r="1675" spans="1:13" x14ac:dyDescent="0.2">
      <c r="A1675" t="s">
        <v>10243</v>
      </c>
      <c r="B1675" t="str">
        <f t="shared" si="26"/>
        <v>KSU_Design 2</v>
      </c>
      <c r="C1675" t="s">
        <v>549</v>
      </c>
      <c r="D1675" s="324" t="s">
        <v>31</v>
      </c>
      <c r="E1675" t="s">
        <v>6164</v>
      </c>
      <c r="F1675" t="s">
        <v>6165</v>
      </c>
      <c r="G1675" s="324">
        <v>16519</v>
      </c>
      <c r="H1675" s="542">
        <v>2010</v>
      </c>
      <c r="J1675" t="s">
        <v>624</v>
      </c>
      <c r="K1675" t="s">
        <v>572</v>
      </c>
      <c r="L1675" s="324">
        <v>100</v>
      </c>
      <c r="M1675" s="324">
        <v>100</v>
      </c>
    </row>
    <row r="1676" spans="1:13" x14ac:dyDescent="0.2">
      <c r="A1676" t="s">
        <v>10194</v>
      </c>
      <c r="B1676" t="str">
        <f t="shared" si="26"/>
        <v>KSU_Civil Engineering Technology</v>
      </c>
      <c r="C1676" t="s">
        <v>549</v>
      </c>
      <c r="D1676" s="324" t="s">
        <v>31</v>
      </c>
      <c r="E1676" t="s">
        <v>4874</v>
      </c>
      <c r="F1676" t="s">
        <v>6092</v>
      </c>
      <c r="G1676" s="324">
        <v>15248</v>
      </c>
      <c r="H1676" s="542">
        <v>1975</v>
      </c>
      <c r="I1676" s="542">
        <v>1994</v>
      </c>
      <c r="J1676" t="s">
        <v>572</v>
      </c>
      <c r="K1676" t="s">
        <v>572</v>
      </c>
      <c r="L1676" s="324">
        <v>100</v>
      </c>
      <c r="M1676" s="324">
        <v>100</v>
      </c>
    </row>
    <row r="1677" spans="1:13" x14ac:dyDescent="0.2">
      <c r="A1677" t="s">
        <v>10308</v>
      </c>
      <c r="B1677" t="str">
        <f t="shared" si="26"/>
        <v>KSU_Civil Engineering Soils Lab</v>
      </c>
      <c r="C1677" t="s">
        <v>549</v>
      </c>
      <c r="D1677" s="324" t="s">
        <v>31</v>
      </c>
      <c r="E1677" t="s">
        <v>6259</v>
      </c>
      <c r="F1677" t="s">
        <v>6260</v>
      </c>
      <c r="G1677" s="324">
        <v>1800</v>
      </c>
      <c r="H1677" s="542">
        <v>1993</v>
      </c>
      <c r="J1677" t="s">
        <v>572</v>
      </c>
      <c r="K1677" t="s">
        <v>572</v>
      </c>
      <c r="L1677" s="324">
        <v>100</v>
      </c>
      <c r="M1677" s="324">
        <v>100</v>
      </c>
    </row>
    <row r="1678" spans="1:13" x14ac:dyDescent="0.2">
      <c r="A1678" t="s">
        <v>10239</v>
      </c>
      <c r="B1678" t="str">
        <f t="shared" si="26"/>
        <v>KSU_Owl's Nest</v>
      </c>
      <c r="C1678" t="s">
        <v>549</v>
      </c>
      <c r="D1678" s="324" t="s">
        <v>31</v>
      </c>
      <c r="E1678" t="s">
        <v>6158</v>
      </c>
      <c r="F1678" t="s">
        <v>6159</v>
      </c>
      <c r="G1678" s="324">
        <v>15901</v>
      </c>
      <c r="H1678" s="542">
        <v>2009</v>
      </c>
      <c r="J1678" t="s">
        <v>584</v>
      </c>
      <c r="K1678" t="s">
        <v>572</v>
      </c>
      <c r="L1678" s="324">
        <v>100</v>
      </c>
      <c r="M1678" s="324">
        <v>100</v>
      </c>
    </row>
    <row r="1679" spans="1:13" x14ac:dyDescent="0.2">
      <c r="A1679" t="s">
        <v>10207</v>
      </c>
      <c r="B1679" t="str">
        <f t="shared" si="26"/>
        <v>KSU_Parking Deck</v>
      </c>
      <c r="C1679" t="s">
        <v>549</v>
      </c>
      <c r="D1679" s="324" t="s">
        <v>31</v>
      </c>
      <c r="E1679" t="s">
        <v>6113</v>
      </c>
      <c r="F1679" t="s">
        <v>5094</v>
      </c>
      <c r="G1679" s="324">
        <v>273280</v>
      </c>
      <c r="H1679" s="542">
        <v>2010</v>
      </c>
      <c r="J1679" t="s">
        <v>1725</v>
      </c>
      <c r="K1679" t="s">
        <v>572</v>
      </c>
      <c r="L1679" s="324">
        <v>0</v>
      </c>
      <c r="M1679" s="324">
        <v>0</v>
      </c>
    </row>
    <row r="1680" spans="1:13" x14ac:dyDescent="0.2">
      <c r="A1680" t="s">
        <v>10218</v>
      </c>
      <c r="B1680" t="str">
        <f t="shared" si="26"/>
        <v>KSU_Engineering Technology Center</v>
      </c>
      <c r="C1680" t="s">
        <v>549</v>
      </c>
      <c r="D1680" s="324" t="s">
        <v>31</v>
      </c>
      <c r="E1680" t="s">
        <v>6130</v>
      </c>
      <c r="F1680" t="s">
        <v>6131</v>
      </c>
      <c r="G1680" s="324">
        <v>130000</v>
      </c>
      <c r="H1680" s="542">
        <v>2010</v>
      </c>
      <c r="J1680" t="s">
        <v>624</v>
      </c>
      <c r="K1680" t="s">
        <v>572</v>
      </c>
      <c r="L1680" s="324">
        <v>100</v>
      </c>
      <c r="M1680" s="324">
        <v>100</v>
      </c>
    </row>
    <row r="1681" spans="1:13" x14ac:dyDescent="0.2">
      <c r="A1681" t="s">
        <v>10301</v>
      </c>
      <c r="B1681" t="str">
        <f t="shared" si="26"/>
        <v>KSU_Commons 100</v>
      </c>
      <c r="C1681" t="s">
        <v>549</v>
      </c>
      <c r="D1681" s="324" t="s">
        <v>31</v>
      </c>
      <c r="E1681" t="s">
        <v>6247</v>
      </c>
      <c r="F1681" t="s">
        <v>6248</v>
      </c>
      <c r="G1681" s="324">
        <v>18366</v>
      </c>
      <c r="H1681" s="542">
        <v>2000</v>
      </c>
      <c r="J1681" t="s">
        <v>584</v>
      </c>
      <c r="K1681" t="s">
        <v>572</v>
      </c>
      <c r="L1681" s="324">
        <v>0</v>
      </c>
      <c r="M1681" s="324">
        <v>0</v>
      </c>
    </row>
    <row r="1682" spans="1:13" x14ac:dyDescent="0.2">
      <c r="A1682" t="s">
        <v>10226</v>
      </c>
      <c r="B1682" t="str">
        <f t="shared" si="26"/>
        <v>KSU_Commons 200</v>
      </c>
      <c r="C1682" t="s">
        <v>549</v>
      </c>
      <c r="D1682" s="324" t="s">
        <v>31</v>
      </c>
      <c r="E1682" t="s">
        <v>6140</v>
      </c>
      <c r="F1682" t="s">
        <v>6141</v>
      </c>
      <c r="G1682" s="324">
        <v>18366</v>
      </c>
      <c r="H1682" s="542">
        <v>2000</v>
      </c>
      <c r="J1682" t="s">
        <v>584</v>
      </c>
      <c r="K1682" t="s">
        <v>572</v>
      </c>
      <c r="L1682" s="324">
        <v>0</v>
      </c>
      <c r="M1682" s="324">
        <v>0</v>
      </c>
    </row>
    <row r="1683" spans="1:13" x14ac:dyDescent="0.2">
      <c r="A1683" t="s">
        <v>10265</v>
      </c>
      <c r="B1683" t="str">
        <f t="shared" si="26"/>
        <v>KSU_Commons 300</v>
      </c>
      <c r="C1683" t="s">
        <v>549</v>
      </c>
      <c r="D1683" s="324" t="s">
        <v>31</v>
      </c>
      <c r="E1683" t="s">
        <v>6199</v>
      </c>
      <c r="F1683" t="s">
        <v>6200</v>
      </c>
      <c r="G1683" s="324">
        <v>18366</v>
      </c>
      <c r="H1683" s="542">
        <v>2000</v>
      </c>
      <c r="J1683" t="s">
        <v>584</v>
      </c>
      <c r="K1683" t="s">
        <v>572</v>
      </c>
      <c r="L1683" s="324">
        <v>0</v>
      </c>
      <c r="M1683" s="324">
        <v>0</v>
      </c>
    </row>
    <row r="1684" spans="1:13" x14ac:dyDescent="0.2">
      <c r="A1684" t="s">
        <v>10256</v>
      </c>
      <c r="B1684" t="str">
        <f t="shared" si="26"/>
        <v>KSU_Commons 400</v>
      </c>
      <c r="C1684" t="s">
        <v>549</v>
      </c>
      <c r="D1684" s="324" t="s">
        <v>31</v>
      </c>
      <c r="E1684" t="s">
        <v>6184</v>
      </c>
      <c r="F1684" t="s">
        <v>6185</v>
      </c>
      <c r="G1684" s="324">
        <v>18366</v>
      </c>
      <c r="H1684" s="542">
        <v>2000</v>
      </c>
      <c r="J1684" t="s">
        <v>584</v>
      </c>
      <c r="K1684" t="s">
        <v>572</v>
      </c>
      <c r="L1684" s="324">
        <v>0</v>
      </c>
      <c r="M1684" s="324">
        <v>0</v>
      </c>
    </row>
    <row r="1685" spans="1:13" x14ac:dyDescent="0.2">
      <c r="A1685" t="s">
        <v>10208</v>
      </c>
      <c r="B1685" t="str">
        <f t="shared" si="26"/>
        <v>KSU_Commons 500</v>
      </c>
      <c r="C1685" t="s">
        <v>549</v>
      </c>
      <c r="D1685" s="324" t="s">
        <v>31</v>
      </c>
      <c r="E1685" t="s">
        <v>6114</v>
      </c>
      <c r="F1685" t="s">
        <v>6115</v>
      </c>
      <c r="G1685" s="324">
        <v>24930</v>
      </c>
      <c r="H1685" s="542">
        <v>2000</v>
      </c>
      <c r="J1685" t="s">
        <v>584</v>
      </c>
      <c r="K1685" t="s">
        <v>572</v>
      </c>
      <c r="L1685" s="324">
        <v>0</v>
      </c>
      <c r="M1685" s="324">
        <v>0</v>
      </c>
    </row>
    <row r="1686" spans="1:13" x14ac:dyDescent="0.2">
      <c r="A1686" t="s">
        <v>10198</v>
      </c>
      <c r="B1686" t="str">
        <f t="shared" si="26"/>
        <v>KSU_Commons 600</v>
      </c>
      <c r="C1686" t="s">
        <v>549</v>
      </c>
      <c r="D1686" s="324" t="s">
        <v>31</v>
      </c>
      <c r="E1686" t="s">
        <v>6099</v>
      </c>
      <c r="F1686" t="s">
        <v>6100</v>
      </c>
      <c r="G1686" s="324">
        <v>24930</v>
      </c>
      <c r="H1686" s="542">
        <v>2000</v>
      </c>
      <c r="J1686" t="s">
        <v>584</v>
      </c>
      <c r="K1686" t="s">
        <v>572</v>
      </c>
      <c r="L1686" s="324">
        <v>0</v>
      </c>
      <c r="M1686" s="324">
        <v>0</v>
      </c>
    </row>
    <row r="1687" spans="1:13" x14ac:dyDescent="0.2">
      <c r="A1687" t="s">
        <v>10227</v>
      </c>
      <c r="B1687" t="str">
        <f t="shared" si="26"/>
        <v>KSU_Courtyard 1000</v>
      </c>
      <c r="C1687" t="s">
        <v>549</v>
      </c>
      <c r="D1687" s="324" t="s">
        <v>31</v>
      </c>
      <c r="E1687" t="s">
        <v>6142</v>
      </c>
      <c r="F1687" t="s">
        <v>6143</v>
      </c>
      <c r="G1687" s="324">
        <v>61404</v>
      </c>
      <c r="H1687" s="542">
        <v>2004</v>
      </c>
      <c r="J1687" t="s">
        <v>584</v>
      </c>
      <c r="K1687" t="s">
        <v>572</v>
      </c>
      <c r="L1687" s="324">
        <v>0</v>
      </c>
      <c r="M1687" s="324">
        <v>0</v>
      </c>
    </row>
    <row r="1688" spans="1:13" x14ac:dyDescent="0.2">
      <c r="A1688" t="s">
        <v>10195</v>
      </c>
      <c r="B1688" t="str">
        <f t="shared" si="26"/>
        <v>KSU_Courtyard 2000</v>
      </c>
      <c r="C1688" t="s">
        <v>549</v>
      </c>
      <c r="D1688" s="324" t="s">
        <v>31</v>
      </c>
      <c r="E1688" t="s">
        <v>6093</v>
      </c>
      <c r="F1688" t="s">
        <v>6094</v>
      </c>
      <c r="G1688" s="324">
        <v>55770</v>
      </c>
      <c r="H1688" s="542">
        <v>2004</v>
      </c>
      <c r="J1688" t="s">
        <v>584</v>
      </c>
      <c r="K1688" t="s">
        <v>572</v>
      </c>
      <c r="L1688" s="324">
        <v>0</v>
      </c>
      <c r="M1688" s="324">
        <v>0</v>
      </c>
    </row>
    <row r="1689" spans="1:13" x14ac:dyDescent="0.2">
      <c r="A1689" t="s">
        <v>10236</v>
      </c>
      <c r="B1689" t="str">
        <f t="shared" si="26"/>
        <v>KSU_Courtyard 3000</v>
      </c>
      <c r="C1689" t="s">
        <v>549</v>
      </c>
      <c r="D1689" s="324" t="s">
        <v>31</v>
      </c>
      <c r="E1689" t="s">
        <v>6154</v>
      </c>
      <c r="F1689" t="s">
        <v>6155</v>
      </c>
      <c r="G1689" s="324">
        <v>60753</v>
      </c>
      <c r="H1689" s="542">
        <v>2004</v>
      </c>
      <c r="J1689" t="s">
        <v>584</v>
      </c>
      <c r="K1689" t="s">
        <v>572</v>
      </c>
      <c r="L1689" s="324">
        <v>0</v>
      </c>
      <c r="M1689" s="324">
        <v>0</v>
      </c>
    </row>
    <row r="1690" spans="1:13" x14ac:dyDescent="0.2">
      <c r="A1690" t="s">
        <v>10215</v>
      </c>
      <c r="B1690" t="str">
        <f t="shared" si="26"/>
        <v>KSU_Campus Restaurant</v>
      </c>
      <c r="C1690" t="s">
        <v>549</v>
      </c>
      <c r="D1690" s="324" t="s">
        <v>31</v>
      </c>
      <c r="E1690" t="s">
        <v>6125</v>
      </c>
      <c r="F1690" t="s">
        <v>6126</v>
      </c>
      <c r="G1690" s="324">
        <v>16973</v>
      </c>
      <c r="H1690" s="542">
        <v>2010</v>
      </c>
      <c r="J1690" t="s">
        <v>1725</v>
      </c>
      <c r="K1690" t="s">
        <v>572</v>
      </c>
      <c r="L1690" s="324">
        <v>0</v>
      </c>
      <c r="M1690" s="324">
        <v>0</v>
      </c>
    </row>
    <row r="1691" spans="1:13" x14ac:dyDescent="0.2">
      <c r="A1691" t="s">
        <v>10950</v>
      </c>
      <c r="B1691" t="str">
        <f t="shared" si="26"/>
        <v>MGA_ADMINISTRATION</v>
      </c>
      <c r="C1691" t="s">
        <v>561</v>
      </c>
      <c r="D1691" s="324" t="s">
        <v>60</v>
      </c>
      <c r="E1691" t="s">
        <v>6127</v>
      </c>
      <c r="F1691" t="s">
        <v>1938</v>
      </c>
      <c r="G1691" s="324">
        <v>17028</v>
      </c>
      <c r="H1691" s="542">
        <v>1989</v>
      </c>
      <c r="J1691" t="s">
        <v>572</v>
      </c>
      <c r="K1691" t="s">
        <v>572</v>
      </c>
      <c r="L1691" s="324">
        <v>100</v>
      </c>
      <c r="M1691" s="324">
        <v>100</v>
      </c>
    </row>
    <row r="1692" spans="1:13" x14ac:dyDescent="0.2">
      <c r="A1692" t="s">
        <v>10939</v>
      </c>
      <c r="B1692" t="str">
        <f t="shared" si="26"/>
        <v>MGA_CAMPUS SUPPORT SERVICES</v>
      </c>
      <c r="C1692" t="s">
        <v>561</v>
      </c>
      <c r="D1692" s="324" t="s">
        <v>60</v>
      </c>
      <c r="E1692" t="s">
        <v>6258</v>
      </c>
      <c r="F1692" t="s">
        <v>7095</v>
      </c>
      <c r="G1692" s="324">
        <v>21381</v>
      </c>
      <c r="H1692" s="542">
        <v>1968</v>
      </c>
      <c r="J1692" t="s">
        <v>572</v>
      </c>
      <c r="K1692" t="s">
        <v>572</v>
      </c>
      <c r="L1692" s="324">
        <v>100</v>
      </c>
      <c r="M1692" s="324">
        <v>100</v>
      </c>
    </row>
    <row r="1693" spans="1:13" x14ac:dyDescent="0.2">
      <c r="A1693" t="s">
        <v>10979</v>
      </c>
      <c r="B1693" t="str">
        <f t="shared" si="26"/>
        <v>MGA_COMMUNITY EDUCATION CENTER</v>
      </c>
      <c r="C1693" t="s">
        <v>561</v>
      </c>
      <c r="D1693" s="324" t="s">
        <v>60</v>
      </c>
      <c r="E1693" t="s">
        <v>5172</v>
      </c>
      <c r="F1693" t="s">
        <v>7139</v>
      </c>
      <c r="G1693" s="324">
        <v>16289</v>
      </c>
      <c r="H1693" s="542">
        <v>1968</v>
      </c>
      <c r="J1693" t="s">
        <v>572</v>
      </c>
      <c r="K1693" t="s">
        <v>572</v>
      </c>
      <c r="L1693" s="324">
        <v>100</v>
      </c>
      <c r="M1693" s="324">
        <v>100</v>
      </c>
    </row>
    <row r="1694" spans="1:13" x14ac:dyDescent="0.2">
      <c r="A1694" t="s">
        <v>10944</v>
      </c>
      <c r="B1694" t="str">
        <f t="shared" si="26"/>
        <v>MGA_BOILER HOUSE</v>
      </c>
      <c r="C1694" t="s">
        <v>561</v>
      </c>
      <c r="D1694" s="324" t="s">
        <v>60</v>
      </c>
      <c r="E1694" t="s">
        <v>7099</v>
      </c>
      <c r="F1694" t="s">
        <v>7100</v>
      </c>
      <c r="G1694" s="324">
        <v>2400</v>
      </c>
      <c r="H1694" s="542">
        <v>1968</v>
      </c>
      <c r="J1694" t="s">
        <v>572</v>
      </c>
      <c r="K1694" t="s">
        <v>572</v>
      </c>
      <c r="L1694" s="324">
        <v>100</v>
      </c>
      <c r="M1694" s="324">
        <v>100</v>
      </c>
    </row>
    <row r="1695" spans="1:13" x14ac:dyDescent="0.2">
      <c r="A1695" t="s">
        <v>10945</v>
      </c>
      <c r="B1695" t="str">
        <f t="shared" si="26"/>
        <v>MGA_PLANT OPERATIONS</v>
      </c>
      <c r="C1695" t="s">
        <v>561</v>
      </c>
      <c r="D1695" s="324" t="s">
        <v>60</v>
      </c>
      <c r="E1695" t="s">
        <v>6111</v>
      </c>
      <c r="F1695" t="s">
        <v>7101</v>
      </c>
      <c r="G1695" s="324">
        <v>7585</v>
      </c>
      <c r="H1695" s="542">
        <v>1968</v>
      </c>
      <c r="J1695" t="s">
        <v>572</v>
      </c>
      <c r="K1695" t="s">
        <v>572</v>
      </c>
      <c r="L1695" s="324">
        <v>100</v>
      </c>
      <c r="M1695" s="324">
        <v>100</v>
      </c>
    </row>
    <row r="1696" spans="1:13" x14ac:dyDescent="0.2">
      <c r="A1696" t="s">
        <v>10997</v>
      </c>
      <c r="B1696" t="str">
        <f t="shared" si="26"/>
        <v>MGA_ARTS COMPLEX</v>
      </c>
      <c r="C1696" t="s">
        <v>561</v>
      </c>
      <c r="D1696" s="324" t="s">
        <v>60</v>
      </c>
      <c r="E1696" t="s">
        <v>6105</v>
      </c>
      <c r="F1696" t="s">
        <v>7161</v>
      </c>
      <c r="G1696" s="324">
        <v>28525</v>
      </c>
      <c r="H1696" s="542">
        <v>1974</v>
      </c>
      <c r="J1696" t="s">
        <v>572</v>
      </c>
      <c r="K1696" t="s">
        <v>572</v>
      </c>
      <c r="L1696" s="324">
        <v>100</v>
      </c>
      <c r="M1696" s="324">
        <v>100</v>
      </c>
    </row>
    <row r="1697" spans="1:13" x14ac:dyDescent="0.2">
      <c r="A1697" t="s">
        <v>10967</v>
      </c>
      <c r="B1697" t="str">
        <f t="shared" si="26"/>
        <v>MGA_GYMNASIUM</v>
      </c>
      <c r="C1697" t="s">
        <v>561</v>
      </c>
      <c r="D1697" s="324" t="s">
        <v>60</v>
      </c>
      <c r="E1697" t="s">
        <v>6175</v>
      </c>
      <c r="F1697" t="s">
        <v>3991</v>
      </c>
      <c r="G1697" s="324">
        <v>18841</v>
      </c>
      <c r="H1697" s="542">
        <v>1974</v>
      </c>
      <c r="J1697" t="s">
        <v>572</v>
      </c>
      <c r="K1697" t="s">
        <v>572</v>
      </c>
      <c r="L1697" s="324">
        <v>100</v>
      </c>
      <c r="M1697" s="324">
        <v>100</v>
      </c>
    </row>
    <row r="1698" spans="1:13" x14ac:dyDescent="0.2">
      <c r="A1698" t="s">
        <v>10937</v>
      </c>
      <c r="B1698" t="str">
        <f t="shared" si="26"/>
        <v>MGA_MATHEMATICS</v>
      </c>
      <c r="C1698" t="s">
        <v>561</v>
      </c>
      <c r="D1698" s="324" t="s">
        <v>60</v>
      </c>
      <c r="E1698" t="s">
        <v>7091</v>
      </c>
      <c r="F1698" t="s">
        <v>7092</v>
      </c>
      <c r="G1698" s="324">
        <v>30693</v>
      </c>
      <c r="H1698" s="542">
        <v>1977</v>
      </c>
      <c r="J1698" t="s">
        <v>572</v>
      </c>
      <c r="K1698" t="s">
        <v>572</v>
      </c>
      <c r="L1698" s="324">
        <v>100</v>
      </c>
      <c r="M1698" s="324">
        <v>100</v>
      </c>
    </row>
    <row r="1699" spans="1:13" x14ac:dyDescent="0.2">
      <c r="A1699" t="s">
        <v>10963</v>
      </c>
      <c r="B1699" t="str">
        <f t="shared" si="26"/>
        <v>MGA_LIBRARY</v>
      </c>
      <c r="C1699" t="s">
        <v>561</v>
      </c>
      <c r="D1699" s="324" t="s">
        <v>60</v>
      </c>
      <c r="E1699" t="s">
        <v>7123</v>
      </c>
      <c r="F1699" t="s">
        <v>4160</v>
      </c>
      <c r="G1699" s="324">
        <v>59026</v>
      </c>
      <c r="H1699" s="542">
        <v>1968</v>
      </c>
      <c r="I1699" s="542">
        <v>1996</v>
      </c>
      <c r="J1699" t="s">
        <v>572</v>
      </c>
      <c r="K1699" t="s">
        <v>572</v>
      </c>
      <c r="L1699" s="324">
        <v>99</v>
      </c>
      <c r="M1699" s="324">
        <v>99</v>
      </c>
    </row>
    <row r="1700" spans="1:13" x14ac:dyDescent="0.2">
      <c r="A1700" t="s">
        <v>10959</v>
      </c>
      <c r="B1700" t="str">
        <f t="shared" si="26"/>
        <v>MGA_SCHOOL OF ARTS AND LETTERS</v>
      </c>
      <c r="C1700" t="s">
        <v>561</v>
      </c>
      <c r="D1700" s="324" t="s">
        <v>60</v>
      </c>
      <c r="E1700" t="s">
        <v>6118</v>
      </c>
      <c r="F1700" t="s">
        <v>7118</v>
      </c>
      <c r="G1700" s="324">
        <v>36502</v>
      </c>
      <c r="H1700" s="542">
        <v>1994</v>
      </c>
      <c r="J1700" t="s">
        <v>624</v>
      </c>
      <c r="K1700" t="s">
        <v>572</v>
      </c>
      <c r="L1700" s="324">
        <v>100</v>
      </c>
      <c r="M1700" s="324">
        <v>100</v>
      </c>
    </row>
    <row r="1701" spans="1:13" x14ac:dyDescent="0.2">
      <c r="A1701" t="s">
        <v>10949</v>
      </c>
      <c r="B1701" t="str">
        <f t="shared" si="26"/>
        <v>MGA_TRANSFORMER/STORAGE</v>
      </c>
      <c r="C1701" t="s">
        <v>561</v>
      </c>
      <c r="D1701" s="324" t="s">
        <v>60</v>
      </c>
      <c r="E1701" t="s">
        <v>6207</v>
      </c>
      <c r="F1701" t="s">
        <v>7105</v>
      </c>
      <c r="G1701" s="324">
        <v>5000</v>
      </c>
      <c r="H1701" s="542">
        <v>2003</v>
      </c>
      <c r="J1701" t="s">
        <v>624</v>
      </c>
      <c r="K1701" t="s">
        <v>572</v>
      </c>
      <c r="L1701" s="324">
        <v>100</v>
      </c>
      <c r="M1701" s="324">
        <v>100</v>
      </c>
    </row>
    <row r="1702" spans="1:13" x14ac:dyDescent="0.2">
      <c r="A1702" t="s">
        <v>10948</v>
      </c>
      <c r="B1702" t="str">
        <f t="shared" si="26"/>
        <v>MGA_STUDENT LIFE CENTER</v>
      </c>
      <c r="C1702" t="s">
        <v>561</v>
      </c>
      <c r="D1702" s="324" t="s">
        <v>60</v>
      </c>
      <c r="E1702" t="s">
        <v>6171</v>
      </c>
      <c r="F1702" t="s">
        <v>7104</v>
      </c>
      <c r="G1702" s="324">
        <v>75494</v>
      </c>
      <c r="H1702" s="542">
        <v>1998</v>
      </c>
      <c r="J1702" t="s">
        <v>624</v>
      </c>
      <c r="K1702" t="s">
        <v>572</v>
      </c>
      <c r="L1702" s="324">
        <v>78</v>
      </c>
      <c r="M1702" s="324">
        <v>78</v>
      </c>
    </row>
    <row r="1703" spans="1:13" x14ac:dyDescent="0.2">
      <c r="A1703" t="s">
        <v>10972</v>
      </c>
      <c r="B1703" t="str">
        <f t="shared" si="26"/>
        <v>MGA_SANFORD ADM BLDG</v>
      </c>
      <c r="C1703" t="s">
        <v>561</v>
      </c>
      <c r="D1703" s="324" t="s">
        <v>60</v>
      </c>
      <c r="E1703" t="s">
        <v>961</v>
      </c>
      <c r="F1703" t="s">
        <v>7130</v>
      </c>
      <c r="G1703" s="324">
        <v>10126</v>
      </c>
      <c r="H1703" s="542">
        <v>1938</v>
      </c>
      <c r="I1703" s="542">
        <v>2001</v>
      </c>
      <c r="J1703" t="s">
        <v>572</v>
      </c>
      <c r="K1703" t="s">
        <v>572</v>
      </c>
      <c r="L1703" s="324">
        <v>100</v>
      </c>
      <c r="M1703" s="324">
        <v>100</v>
      </c>
    </row>
    <row r="1704" spans="1:13" x14ac:dyDescent="0.2">
      <c r="A1704" t="s">
        <v>10969</v>
      </c>
      <c r="B1704" t="str">
        <f t="shared" si="26"/>
        <v>MGA_MEMORIAL HALL</v>
      </c>
      <c r="C1704" t="s">
        <v>561</v>
      </c>
      <c r="D1704" s="324" t="s">
        <v>60</v>
      </c>
      <c r="E1704" t="s">
        <v>637</v>
      </c>
      <c r="F1704" t="s">
        <v>4414</v>
      </c>
      <c r="G1704" s="324">
        <v>14962</v>
      </c>
      <c r="H1704" s="542">
        <v>1930</v>
      </c>
      <c r="I1704" s="542">
        <v>2002</v>
      </c>
      <c r="J1704" t="s">
        <v>572</v>
      </c>
      <c r="K1704" t="s">
        <v>572</v>
      </c>
      <c r="L1704" s="324">
        <v>100</v>
      </c>
      <c r="M1704" s="324">
        <v>100</v>
      </c>
    </row>
    <row r="1705" spans="1:13" x14ac:dyDescent="0.2">
      <c r="A1705" t="s">
        <v>10998</v>
      </c>
      <c r="B1705" t="str">
        <f t="shared" si="26"/>
        <v>MGA_ROBERTS LIBRARY</v>
      </c>
      <c r="C1705" t="s">
        <v>561</v>
      </c>
      <c r="D1705" s="324" t="s">
        <v>60</v>
      </c>
      <c r="E1705" t="s">
        <v>671</v>
      </c>
      <c r="F1705" t="s">
        <v>7007</v>
      </c>
      <c r="G1705" s="324">
        <v>51912</v>
      </c>
      <c r="H1705" s="542">
        <v>1965</v>
      </c>
      <c r="I1705" s="542">
        <v>2018</v>
      </c>
      <c r="J1705" t="s">
        <v>572</v>
      </c>
      <c r="K1705" t="s">
        <v>1725</v>
      </c>
      <c r="L1705" s="324">
        <v>97</v>
      </c>
      <c r="M1705" s="324">
        <v>97</v>
      </c>
    </row>
    <row r="1706" spans="1:13" x14ac:dyDescent="0.2">
      <c r="A1706" t="s">
        <v>10941</v>
      </c>
      <c r="B1706" t="str">
        <f t="shared" si="26"/>
        <v>MGA_RUSSELL FINE ARTS</v>
      </c>
      <c r="C1706" t="s">
        <v>561</v>
      </c>
      <c r="D1706" s="324" t="s">
        <v>60</v>
      </c>
      <c r="E1706" t="s">
        <v>855</v>
      </c>
      <c r="F1706" t="s">
        <v>7097</v>
      </c>
      <c r="G1706" s="324">
        <v>48591</v>
      </c>
      <c r="H1706" s="542">
        <v>1971</v>
      </c>
      <c r="I1706" s="542">
        <v>2005</v>
      </c>
      <c r="J1706" t="s">
        <v>572</v>
      </c>
      <c r="K1706" t="s">
        <v>572</v>
      </c>
      <c r="L1706" s="324">
        <v>100</v>
      </c>
      <c r="M1706" s="324">
        <v>100</v>
      </c>
    </row>
    <row r="1707" spans="1:13" x14ac:dyDescent="0.2">
      <c r="A1707" t="s">
        <v>10992</v>
      </c>
      <c r="B1707" t="str">
        <f t="shared" si="26"/>
        <v>MGA_DILLARD HALL</v>
      </c>
      <c r="C1707" t="s">
        <v>561</v>
      </c>
      <c r="D1707" s="324" t="s">
        <v>60</v>
      </c>
      <c r="E1707" t="s">
        <v>1061</v>
      </c>
      <c r="F1707" t="s">
        <v>7156</v>
      </c>
      <c r="G1707" s="324">
        <v>40709</v>
      </c>
      <c r="H1707" s="542">
        <v>1958</v>
      </c>
      <c r="I1707" s="542">
        <v>2019</v>
      </c>
      <c r="J1707" t="s">
        <v>624</v>
      </c>
      <c r="K1707" t="s">
        <v>579</v>
      </c>
      <c r="L1707" s="324">
        <v>100</v>
      </c>
      <c r="M1707" s="324">
        <v>100</v>
      </c>
    </row>
    <row r="1708" spans="1:13" x14ac:dyDescent="0.2">
      <c r="A1708" t="s">
        <v>10976</v>
      </c>
      <c r="B1708" t="str">
        <f t="shared" si="26"/>
        <v>MGA_GREENHOUSE</v>
      </c>
      <c r="C1708" t="s">
        <v>561</v>
      </c>
      <c r="D1708" s="324" t="s">
        <v>60</v>
      </c>
      <c r="E1708" t="s">
        <v>715</v>
      </c>
      <c r="F1708" t="s">
        <v>5266</v>
      </c>
      <c r="G1708" s="324">
        <v>516</v>
      </c>
      <c r="H1708" s="542">
        <v>1972</v>
      </c>
      <c r="J1708" t="s">
        <v>572</v>
      </c>
      <c r="K1708" t="s">
        <v>572</v>
      </c>
      <c r="L1708" s="324">
        <v>100</v>
      </c>
      <c r="M1708" s="324">
        <v>100</v>
      </c>
    </row>
    <row r="1709" spans="1:13" x14ac:dyDescent="0.2">
      <c r="A1709" t="s">
        <v>10977</v>
      </c>
      <c r="B1709" t="str">
        <f t="shared" si="26"/>
        <v>MGA_HARRIS HALL</v>
      </c>
      <c r="C1709" t="s">
        <v>561</v>
      </c>
      <c r="D1709" s="324" t="s">
        <v>60</v>
      </c>
      <c r="E1709" t="s">
        <v>1291</v>
      </c>
      <c r="F1709" t="s">
        <v>7136</v>
      </c>
      <c r="G1709" s="324">
        <v>56934</v>
      </c>
      <c r="H1709" s="542">
        <v>2007</v>
      </c>
      <c r="J1709" t="s">
        <v>579</v>
      </c>
      <c r="K1709" t="s">
        <v>572</v>
      </c>
      <c r="L1709" s="324">
        <v>0</v>
      </c>
      <c r="M1709" s="324">
        <v>0</v>
      </c>
    </row>
    <row r="1710" spans="1:13" x14ac:dyDescent="0.2">
      <c r="A1710" t="s">
        <v>11006</v>
      </c>
      <c r="B1710" t="str">
        <f t="shared" si="26"/>
        <v>MGA_TALMADGE HALL</v>
      </c>
      <c r="C1710" t="s">
        <v>561</v>
      </c>
      <c r="D1710" s="324" t="s">
        <v>60</v>
      </c>
      <c r="E1710" t="s">
        <v>4992</v>
      </c>
      <c r="F1710" t="s">
        <v>7172</v>
      </c>
      <c r="G1710" s="324">
        <v>14402</v>
      </c>
      <c r="H1710" s="542">
        <v>1952</v>
      </c>
      <c r="I1710" s="542">
        <v>2003</v>
      </c>
      <c r="J1710" t="s">
        <v>572</v>
      </c>
      <c r="K1710" t="s">
        <v>572</v>
      </c>
      <c r="L1710" s="324">
        <v>0</v>
      </c>
      <c r="M1710" s="324">
        <v>0</v>
      </c>
    </row>
    <row r="1711" spans="1:13" x14ac:dyDescent="0.2">
      <c r="A1711" t="s">
        <v>11009</v>
      </c>
      <c r="B1711" t="str">
        <f t="shared" si="26"/>
        <v>MGA_BROWNING HALL</v>
      </c>
      <c r="C1711" t="s">
        <v>561</v>
      </c>
      <c r="D1711" s="324" t="s">
        <v>60</v>
      </c>
      <c r="E1711" t="s">
        <v>1225</v>
      </c>
      <c r="F1711" t="s">
        <v>7175</v>
      </c>
      <c r="G1711" s="324">
        <v>14688</v>
      </c>
      <c r="H1711" s="542">
        <v>1936</v>
      </c>
      <c r="I1711" s="542">
        <v>2006</v>
      </c>
      <c r="J1711" t="s">
        <v>624</v>
      </c>
      <c r="K1711" t="s">
        <v>572</v>
      </c>
      <c r="L1711" s="324">
        <v>0</v>
      </c>
      <c r="M1711" s="324">
        <v>0</v>
      </c>
    </row>
    <row r="1712" spans="1:13" x14ac:dyDescent="0.2">
      <c r="A1712" t="s">
        <v>10987</v>
      </c>
      <c r="B1712" t="str">
        <f t="shared" si="26"/>
        <v>MGA_PEACOCK OFFICE BLD</v>
      </c>
      <c r="C1712" t="s">
        <v>561</v>
      </c>
      <c r="D1712" s="324" t="s">
        <v>60</v>
      </c>
      <c r="E1712" t="s">
        <v>775</v>
      </c>
      <c r="F1712" t="s">
        <v>7149</v>
      </c>
      <c r="G1712" s="324">
        <v>9630</v>
      </c>
      <c r="H1712" s="542">
        <v>1934</v>
      </c>
      <c r="I1712" s="542">
        <v>1969</v>
      </c>
      <c r="J1712" t="s">
        <v>572</v>
      </c>
      <c r="K1712" t="s">
        <v>624</v>
      </c>
      <c r="L1712" s="324">
        <v>100</v>
      </c>
      <c r="M1712" s="324">
        <v>100</v>
      </c>
    </row>
    <row r="1713" spans="1:13" x14ac:dyDescent="0.2">
      <c r="A1713" t="s">
        <v>10955</v>
      </c>
      <c r="B1713" t="str">
        <f t="shared" si="26"/>
        <v>MGA_WALKER CLASS RM</v>
      </c>
      <c r="C1713" t="s">
        <v>561</v>
      </c>
      <c r="D1713" s="324" t="s">
        <v>60</v>
      </c>
      <c r="E1713" t="s">
        <v>809</v>
      </c>
      <c r="F1713" t="s">
        <v>7111</v>
      </c>
      <c r="G1713" s="324">
        <v>31219</v>
      </c>
      <c r="H1713" s="542">
        <v>1928</v>
      </c>
      <c r="I1713" s="542">
        <v>1999</v>
      </c>
      <c r="J1713" t="s">
        <v>572</v>
      </c>
      <c r="K1713" t="s">
        <v>572</v>
      </c>
      <c r="L1713" s="324">
        <v>100</v>
      </c>
      <c r="M1713" s="324">
        <v>100</v>
      </c>
    </row>
    <row r="1714" spans="1:13" x14ac:dyDescent="0.2">
      <c r="A1714" t="s">
        <v>10962</v>
      </c>
      <c r="B1714" t="str">
        <f t="shared" si="26"/>
        <v>MGA_WIGGS OFFICE BLDG</v>
      </c>
      <c r="C1714" t="s">
        <v>561</v>
      </c>
      <c r="D1714" s="324" t="s">
        <v>60</v>
      </c>
      <c r="E1714" t="s">
        <v>787</v>
      </c>
      <c r="F1714" t="s">
        <v>7122</v>
      </c>
      <c r="G1714" s="324">
        <v>9263</v>
      </c>
      <c r="H1714" s="542">
        <v>1922</v>
      </c>
      <c r="I1714" s="542">
        <v>1970</v>
      </c>
      <c r="J1714" t="s">
        <v>572</v>
      </c>
      <c r="K1714" t="s">
        <v>572</v>
      </c>
      <c r="L1714" s="324">
        <v>100</v>
      </c>
      <c r="M1714" s="324">
        <v>100</v>
      </c>
    </row>
    <row r="1715" spans="1:13" x14ac:dyDescent="0.2">
      <c r="A1715" t="s">
        <v>10980</v>
      </c>
      <c r="B1715" t="str">
        <f t="shared" si="26"/>
        <v>MGA_JACKSON HALL</v>
      </c>
      <c r="C1715" t="s">
        <v>561</v>
      </c>
      <c r="D1715" s="324" t="s">
        <v>60</v>
      </c>
      <c r="E1715" t="s">
        <v>2036</v>
      </c>
      <c r="F1715" t="s">
        <v>7140</v>
      </c>
      <c r="G1715" s="324">
        <v>9025</v>
      </c>
      <c r="H1715" s="542">
        <v>1963</v>
      </c>
      <c r="I1715" s="542">
        <v>1970</v>
      </c>
      <c r="J1715" t="s">
        <v>572</v>
      </c>
      <c r="K1715" t="s">
        <v>572</v>
      </c>
      <c r="L1715" s="324">
        <v>100</v>
      </c>
      <c r="M1715" s="324">
        <v>100</v>
      </c>
    </row>
    <row r="1716" spans="1:13" x14ac:dyDescent="0.2">
      <c r="A1716" t="s">
        <v>10952</v>
      </c>
      <c r="B1716" t="str">
        <f t="shared" si="26"/>
        <v>MGA_EBENEZER HALL</v>
      </c>
      <c r="C1716" t="s">
        <v>561</v>
      </c>
      <c r="D1716" s="324" t="s">
        <v>60</v>
      </c>
      <c r="E1716" t="s">
        <v>891</v>
      </c>
      <c r="F1716" t="s">
        <v>7107</v>
      </c>
      <c r="G1716" s="324">
        <v>2900</v>
      </c>
      <c r="H1716" s="542">
        <v>1890</v>
      </c>
      <c r="I1716" s="542">
        <v>1969</v>
      </c>
      <c r="J1716" t="s">
        <v>572</v>
      </c>
      <c r="K1716" t="s">
        <v>572</v>
      </c>
      <c r="L1716" s="324">
        <v>100</v>
      </c>
      <c r="M1716" s="324">
        <v>100</v>
      </c>
    </row>
    <row r="1717" spans="1:13" x14ac:dyDescent="0.2">
      <c r="A1717" t="s">
        <v>10966</v>
      </c>
      <c r="B1717" t="str">
        <f t="shared" si="26"/>
        <v>MGA_GRACE HALL</v>
      </c>
      <c r="C1717" t="s">
        <v>561</v>
      </c>
      <c r="D1717" s="324" t="s">
        <v>60</v>
      </c>
      <c r="E1717" t="s">
        <v>827</v>
      </c>
      <c r="F1717" t="s">
        <v>7126</v>
      </c>
      <c r="G1717" s="324">
        <v>20224</v>
      </c>
      <c r="H1717" s="542">
        <v>1962</v>
      </c>
      <c r="I1717" s="542">
        <v>2008</v>
      </c>
      <c r="J1717" t="s">
        <v>572</v>
      </c>
      <c r="K1717" t="s">
        <v>572</v>
      </c>
      <c r="L1717" s="324">
        <v>100</v>
      </c>
      <c r="M1717" s="324">
        <v>100</v>
      </c>
    </row>
    <row r="1718" spans="1:13" x14ac:dyDescent="0.2">
      <c r="A1718" t="s">
        <v>10995</v>
      </c>
      <c r="B1718" t="str">
        <f t="shared" si="26"/>
        <v>MGA_WELCH HALL</v>
      </c>
      <c r="C1718" t="s">
        <v>561</v>
      </c>
      <c r="D1718" s="324" t="s">
        <v>60</v>
      </c>
      <c r="E1718" t="s">
        <v>933</v>
      </c>
      <c r="F1718" t="s">
        <v>7159</v>
      </c>
      <c r="G1718" s="324">
        <v>10433</v>
      </c>
      <c r="H1718" s="542">
        <v>2007</v>
      </c>
      <c r="J1718" t="s">
        <v>624</v>
      </c>
      <c r="K1718" t="s">
        <v>572</v>
      </c>
      <c r="L1718" s="324">
        <v>100</v>
      </c>
      <c r="M1718" s="324">
        <v>100</v>
      </c>
    </row>
    <row r="1719" spans="1:13" x14ac:dyDescent="0.2">
      <c r="A1719" t="s">
        <v>10974</v>
      </c>
      <c r="B1719" t="str">
        <f t="shared" si="26"/>
        <v>MGA_GATEWAY HALL</v>
      </c>
      <c r="C1719" t="s">
        <v>561</v>
      </c>
      <c r="D1719" s="324" t="s">
        <v>60</v>
      </c>
      <c r="E1719" t="s">
        <v>1073</v>
      </c>
      <c r="F1719" t="s">
        <v>7133</v>
      </c>
      <c r="G1719" s="324">
        <v>91129</v>
      </c>
      <c r="H1719" s="542">
        <v>2006</v>
      </c>
      <c r="J1719" t="s">
        <v>572</v>
      </c>
      <c r="K1719" t="s">
        <v>572</v>
      </c>
      <c r="L1719" s="324">
        <v>0</v>
      </c>
      <c r="M1719" s="324">
        <v>0</v>
      </c>
    </row>
    <row r="1720" spans="1:13" x14ac:dyDescent="0.2">
      <c r="A1720" t="s">
        <v>10986</v>
      </c>
      <c r="B1720" t="str">
        <f t="shared" si="26"/>
        <v>MGA_ANDERSON HALL</v>
      </c>
      <c r="C1720" t="s">
        <v>561</v>
      </c>
      <c r="D1720" s="324" t="s">
        <v>60</v>
      </c>
      <c r="E1720" t="s">
        <v>681</v>
      </c>
      <c r="F1720" t="s">
        <v>7148</v>
      </c>
      <c r="G1720" s="324">
        <v>63124</v>
      </c>
      <c r="H1720" s="542">
        <v>2006</v>
      </c>
      <c r="J1720" t="s">
        <v>579</v>
      </c>
      <c r="K1720" t="s">
        <v>572</v>
      </c>
      <c r="L1720" s="324">
        <v>0</v>
      </c>
      <c r="M1720" s="324">
        <v>0</v>
      </c>
    </row>
    <row r="1721" spans="1:13" x14ac:dyDescent="0.2">
      <c r="A1721" t="s">
        <v>10989</v>
      </c>
      <c r="B1721" t="str">
        <f t="shared" si="26"/>
        <v>MGA_REGENTS HALL</v>
      </c>
      <c r="C1721" t="s">
        <v>561</v>
      </c>
      <c r="D1721" s="324" t="s">
        <v>60</v>
      </c>
      <c r="E1721" t="s">
        <v>1049</v>
      </c>
      <c r="F1721" t="s">
        <v>7151</v>
      </c>
      <c r="G1721" s="324">
        <v>82587</v>
      </c>
      <c r="H1721" s="542">
        <v>2008</v>
      </c>
      <c r="J1721" t="s">
        <v>579</v>
      </c>
      <c r="K1721" t="s">
        <v>572</v>
      </c>
      <c r="L1721" s="324">
        <v>0</v>
      </c>
      <c r="M1721" s="324">
        <v>0</v>
      </c>
    </row>
    <row r="1722" spans="1:13" x14ac:dyDescent="0.2">
      <c r="A1722" t="s">
        <v>10964</v>
      </c>
      <c r="B1722" t="str">
        <f t="shared" si="26"/>
        <v>MGA_ADMISSIONS &amp; WELCOME CENTER</v>
      </c>
      <c r="C1722" t="s">
        <v>561</v>
      </c>
      <c r="D1722" s="324" t="s">
        <v>60</v>
      </c>
      <c r="E1722" t="s">
        <v>1041</v>
      </c>
      <c r="F1722" t="s">
        <v>7124</v>
      </c>
      <c r="G1722" s="324">
        <v>3131</v>
      </c>
      <c r="H1722" s="542">
        <v>1965</v>
      </c>
      <c r="J1722" t="s">
        <v>572</v>
      </c>
      <c r="K1722" t="s">
        <v>572</v>
      </c>
      <c r="L1722" s="324">
        <v>100</v>
      </c>
      <c r="M1722" s="324">
        <v>100</v>
      </c>
    </row>
    <row r="1723" spans="1:13" x14ac:dyDescent="0.2">
      <c r="A1723" t="s">
        <v>10971</v>
      </c>
      <c r="B1723" t="str">
        <f t="shared" si="26"/>
        <v>MGA_HAYNES HALL</v>
      </c>
      <c r="C1723" t="s">
        <v>561</v>
      </c>
      <c r="D1723" s="324" t="s">
        <v>60</v>
      </c>
      <c r="E1723" t="s">
        <v>4304</v>
      </c>
      <c r="F1723" t="s">
        <v>7129</v>
      </c>
      <c r="G1723" s="324">
        <v>26959</v>
      </c>
      <c r="H1723" s="542">
        <v>1965</v>
      </c>
      <c r="J1723" t="s">
        <v>572</v>
      </c>
      <c r="K1723" t="s">
        <v>624</v>
      </c>
      <c r="L1723" s="324">
        <v>100</v>
      </c>
      <c r="M1723" s="324">
        <v>100</v>
      </c>
    </row>
    <row r="1724" spans="1:13" x14ac:dyDescent="0.2">
      <c r="A1724" t="s">
        <v>10985</v>
      </c>
      <c r="B1724" t="str">
        <f t="shared" si="26"/>
        <v>MGA_ALDERMAN HALL</v>
      </c>
      <c r="C1724" t="s">
        <v>561</v>
      </c>
      <c r="D1724" s="324" t="s">
        <v>60</v>
      </c>
      <c r="E1724" t="s">
        <v>801</v>
      </c>
      <c r="F1724" t="s">
        <v>7147</v>
      </c>
      <c r="G1724" s="324">
        <v>10029</v>
      </c>
      <c r="H1724" s="542">
        <v>1928</v>
      </c>
      <c r="J1724" t="s">
        <v>572</v>
      </c>
      <c r="K1724" t="s">
        <v>572</v>
      </c>
      <c r="L1724" s="324">
        <v>100</v>
      </c>
      <c r="M1724" s="324">
        <v>100</v>
      </c>
    </row>
    <row r="1725" spans="1:13" x14ac:dyDescent="0.2">
      <c r="A1725" t="s">
        <v>10988</v>
      </c>
      <c r="B1725" t="str">
        <f t="shared" si="26"/>
        <v>MGA_WAREHOUSE NO 2</v>
      </c>
      <c r="C1725" t="s">
        <v>561</v>
      </c>
      <c r="D1725" s="324" t="s">
        <v>60</v>
      </c>
      <c r="E1725" t="s">
        <v>701</v>
      </c>
      <c r="F1725" t="s">
        <v>7150</v>
      </c>
      <c r="G1725" s="324">
        <v>1708</v>
      </c>
      <c r="H1725" s="542">
        <v>1955</v>
      </c>
      <c r="J1725" t="s">
        <v>572</v>
      </c>
      <c r="K1725" t="s">
        <v>572</v>
      </c>
      <c r="L1725" s="324">
        <v>100</v>
      </c>
      <c r="M1725" s="324">
        <v>100</v>
      </c>
    </row>
    <row r="1726" spans="1:13" x14ac:dyDescent="0.2">
      <c r="A1726" t="s">
        <v>10942</v>
      </c>
      <c r="B1726" t="str">
        <f t="shared" si="26"/>
        <v>MGA_CHILLER PLANT</v>
      </c>
      <c r="C1726" t="s">
        <v>561</v>
      </c>
      <c r="D1726" s="324" t="s">
        <v>60</v>
      </c>
      <c r="E1726" t="s">
        <v>651</v>
      </c>
      <c r="F1726" t="s">
        <v>7098</v>
      </c>
      <c r="G1726" s="324">
        <v>6509</v>
      </c>
      <c r="H1726" s="542">
        <v>2006</v>
      </c>
      <c r="J1726" t="s">
        <v>572</v>
      </c>
      <c r="K1726" t="s">
        <v>572</v>
      </c>
      <c r="L1726" s="324">
        <v>100</v>
      </c>
      <c r="M1726" s="324">
        <v>100</v>
      </c>
    </row>
    <row r="1727" spans="1:13" x14ac:dyDescent="0.2">
      <c r="A1727" t="s">
        <v>11000</v>
      </c>
      <c r="B1727" t="str">
        <f t="shared" si="26"/>
        <v>MGA_COMMUNITY HALL STORAGE</v>
      </c>
      <c r="C1727" t="s">
        <v>561</v>
      </c>
      <c r="D1727" s="324" t="s">
        <v>60</v>
      </c>
      <c r="E1727" t="s">
        <v>791</v>
      </c>
      <c r="F1727" t="s">
        <v>7164</v>
      </c>
      <c r="G1727" s="324">
        <v>1829</v>
      </c>
      <c r="H1727" s="542">
        <v>1936</v>
      </c>
      <c r="I1727" s="542">
        <v>1963</v>
      </c>
      <c r="J1727" t="s">
        <v>572</v>
      </c>
      <c r="K1727" t="s">
        <v>572</v>
      </c>
      <c r="L1727" s="324">
        <v>100</v>
      </c>
      <c r="M1727" s="324">
        <v>100</v>
      </c>
    </row>
    <row r="1728" spans="1:13" x14ac:dyDescent="0.2">
      <c r="A1728" t="s">
        <v>11007</v>
      </c>
      <c r="B1728" t="str">
        <f t="shared" si="26"/>
        <v>MGA_MORRIS GYM</v>
      </c>
      <c r="C1728" t="s">
        <v>561</v>
      </c>
      <c r="D1728" s="324" t="s">
        <v>60</v>
      </c>
      <c r="E1728" t="s">
        <v>625</v>
      </c>
      <c r="F1728" t="s">
        <v>7173</v>
      </c>
      <c r="G1728" s="324">
        <v>32666</v>
      </c>
      <c r="H1728" s="542">
        <v>1962</v>
      </c>
      <c r="I1728" s="542">
        <v>2004</v>
      </c>
      <c r="J1728" t="s">
        <v>572</v>
      </c>
      <c r="K1728" t="s">
        <v>572</v>
      </c>
      <c r="L1728" s="324">
        <v>100</v>
      </c>
      <c r="M1728" s="324">
        <v>100</v>
      </c>
    </row>
    <row r="1729" spans="1:13" x14ac:dyDescent="0.2">
      <c r="A1729" t="s">
        <v>10996</v>
      </c>
      <c r="B1729" t="str">
        <f t="shared" si="26"/>
        <v>MGA_BASEBALL FIELD</v>
      </c>
      <c r="C1729" t="s">
        <v>561</v>
      </c>
      <c r="D1729" s="324" t="s">
        <v>60</v>
      </c>
      <c r="E1729" t="s">
        <v>971</v>
      </c>
      <c r="F1729" t="s">
        <v>7160</v>
      </c>
      <c r="G1729" s="324">
        <v>4014</v>
      </c>
      <c r="H1729" s="542">
        <v>1973</v>
      </c>
      <c r="I1729" s="542">
        <v>2008</v>
      </c>
      <c r="J1729" t="s">
        <v>572</v>
      </c>
      <c r="K1729" t="s">
        <v>572</v>
      </c>
      <c r="L1729" s="324">
        <v>0</v>
      </c>
      <c r="M1729" s="324">
        <v>0</v>
      </c>
    </row>
    <row r="1730" spans="1:13" x14ac:dyDescent="0.2">
      <c r="A1730" t="s">
        <v>10940</v>
      </c>
      <c r="B1730" t="str">
        <f t="shared" ref="B1730:B1793" si="27">CONCATENATE(D1730,"_",F1730)</f>
        <v>MGA_SOFTBALL FIELD</v>
      </c>
      <c r="C1730" t="s">
        <v>561</v>
      </c>
      <c r="D1730" s="324" t="s">
        <v>60</v>
      </c>
      <c r="E1730" t="s">
        <v>5313</v>
      </c>
      <c r="F1730" t="s">
        <v>7096</v>
      </c>
      <c r="G1730" s="324">
        <v>3196</v>
      </c>
      <c r="H1730" s="542">
        <v>1973</v>
      </c>
      <c r="I1730" s="542">
        <v>2008</v>
      </c>
      <c r="J1730" t="s">
        <v>572</v>
      </c>
      <c r="K1730" t="s">
        <v>572</v>
      </c>
      <c r="L1730" s="324">
        <v>0</v>
      </c>
      <c r="M1730" s="324">
        <v>0</v>
      </c>
    </row>
    <row r="1731" spans="1:13" x14ac:dyDescent="0.2">
      <c r="A1731" t="s">
        <v>10956</v>
      </c>
      <c r="B1731" t="str">
        <f t="shared" si="27"/>
        <v>MGA_SWIMMING POOL</v>
      </c>
      <c r="C1731" t="s">
        <v>561</v>
      </c>
      <c r="D1731" s="324" t="s">
        <v>60</v>
      </c>
      <c r="E1731" t="s">
        <v>7112</v>
      </c>
      <c r="F1731" t="s">
        <v>7113</v>
      </c>
      <c r="G1731" s="324">
        <v>2226</v>
      </c>
      <c r="H1731" s="542">
        <v>1989</v>
      </c>
      <c r="J1731" t="s">
        <v>572</v>
      </c>
      <c r="K1731" t="s">
        <v>572</v>
      </c>
      <c r="L1731" s="324">
        <v>100</v>
      </c>
      <c r="M1731" s="324">
        <v>100</v>
      </c>
    </row>
    <row r="1732" spans="1:13" x14ac:dyDescent="0.2">
      <c r="A1732" t="s">
        <v>10982</v>
      </c>
      <c r="B1732" t="str">
        <f t="shared" si="27"/>
        <v>MGA_ATHLETIC TRAINING FACILITY</v>
      </c>
      <c r="C1732" t="s">
        <v>561</v>
      </c>
      <c r="D1732" s="324" t="s">
        <v>60</v>
      </c>
      <c r="E1732" t="s">
        <v>627</v>
      </c>
      <c r="F1732" t="s">
        <v>7142</v>
      </c>
      <c r="G1732" s="324">
        <v>9263</v>
      </c>
      <c r="H1732" s="542">
        <v>1995</v>
      </c>
      <c r="J1732" t="s">
        <v>572</v>
      </c>
      <c r="K1732" t="s">
        <v>572</v>
      </c>
      <c r="L1732" s="324">
        <v>100</v>
      </c>
      <c r="M1732" s="324">
        <v>100</v>
      </c>
    </row>
    <row r="1733" spans="1:13" x14ac:dyDescent="0.2">
      <c r="A1733" t="s">
        <v>10960</v>
      </c>
      <c r="B1733" t="str">
        <f t="shared" si="27"/>
        <v>MGA_WHIPPLE HALL</v>
      </c>
      <c r="C1733" t="s">
        <v>561</v>
      </c>
      <c r="D1733" s="324" t="s">
        <v>60</v>
      </c>
      <c r="E1733" t="s">
        <v>5789</v>
      </c>
      <c r="F1733" t="s">
        <v>7119</v>
      </c>
      <c r="G1733" s="324">
        <v>5509</v>
      </c>
      <c r="H1733" s="542">
        <v>1971</v>
      </c>
      <c r="I1733" s="542">
        <v>1991</v>
      </c>
      <c r="J1733" t="s">
        <v>572</v>
      </c>
      <c r="K1733" t="s">
        <v>572</v>
      </c>
      <c r="L1733" s="324">
        <v>100</v>
      </c>
      <c r="M1733" s="324">
        <v>100</v>
      </c>
    </row>
    <row r="1734" spans="1:13" x14ac:dyDescent="0.2">
      <c r="A1734" t="s">
        <v>10938</v>
      </c>
      <c r="B1734" t="str">
        <f t="shared" si="27"/>
        <v>MGA_POPE HOUSE</v>
      </c>
      <c r="C1734" t="s">
        <v>561</v>
      </c>
      <c r="D1734" s="324" t="s">
        <v>60</v>
      </c>
      <c r="E1734" t="s">
        <v>7093</v>
      </c>
      <c r="F1734" t="s">
        <v>7094</v>
      </c>
      <c r="G1734" s="324">
        <v>1916</v>
      </c>
      <c r="H1734" s="542">
        <v>1957</v>
      </c>
      <c r="J1734" t="s">
        <v>572</v>
      </c>
      <c r="K1734" t="s">
        <v>624</v>
      </c>
      <c r="L1734" s="324">
        <v>100</v>
      </c>
      <c r="M1734" s="324">
        <v>100</v>
      </c>
    </row>
    <row r="1735" spans="1:13" x14ac:dyDescent="0.2">
      <c r="A1735" t="s">
        <v>10946</v>
      </c>
      <c r="B1735" t="str">
        <f t="shared" si="27"/>
        <v>MGA_WATER TREATMENT LAB</v>
      </c>
      <c r="C1735" t="s">
        <v>561</v>
      </c>
      <c r="D1735" s="324" t="s">
        <v>60</v>
      </c>
      <c r="E1735" t="s">
        <v>4821</v>
      </c>
      <c r="F1735" t="s">
        <v>7102</v>
      </c>
      <c r="G1735" s="324">
        <v>793</v>
      </c>
      <c r="H1735" s="542">
        <v>1973</v>
      </c>
      <c r="J1735" t="s">
        <v>572</v>
      </c>
      <c r="K1735" t="s">
        <v>572</v>
      </c>
      <c r="L1735" s="324">
        <v>100</v>
      </c>
      <c r="M1735" s="324">
        <v>100</v>
      </c>
    </row>
    <row r="1736" spans="1:13" x14ac:dyDescent="0.2">
      <c r="A1736" t="s">
        <v>11008</v>
      </c>
      <c r="B1736" t="str">
        <f t="shared" si="27"/>
        <v>MGA_CHEMICAL STORAGE</v>
      </c>
      <c r="C1736" t="s">
        <v>561</v>
      </c>
      <c r="D1736" s="324" t="s">
        <v>60</v>
      </c>
      <c r="E1736" t="s">
        <v>7174</v>
      </c>
      <c r="F1736" t="s">
        <v>2298</v>
      </c>
      <c r="G1736" s="324">
        <v>273</v>
      </c>
      <c r="H1736" s="542">
        <v>1979</v>
      </c>
      <c r="J1736" t="s">
        <v>572</v>
      </c>
      <c r="K1736" t="s">
        <v>572</v>
      </c>
      <c r="L1736" s="324">
        <v>100</v>
      </c>
      <c r="M1736" s="324">
        <v>100</v>
      </c>
    </row>
    <row r="1737" spans="1:13" x14ac:dyDescent="0.2">
      <c r="A1737" t="s">
        <v>11005</v>
      </c>
      <c r="B1737" t="str">
        <f t="shared" si="27"/>
        <v>MGA_NEW PUMP HOUSE</v>
      </c>
      <c r="C1737" t="s">
        <v>561</v>
      </c>
      <c r="D1737" s="324" t="s">
        <v>60</v>
      </c>
      <c r="E1737" t="s">
        <v>7170</v>
      </c>
      <c r="F1737" t="s">
        <v>7171</v>
      </c>
      <c r="G1737" s="324">
        <v>144</v>
      </c>
      <c r="H1737" s="542">
        <v>1987</v>
      </c>
      <c r="J1737" t="s">
        <v>572</v>
      </c>
      <c r="K1737" t="s">
        <v>572</v>
      </c>
      <c r="L1737" s="324">
        <v>100</v>
      </c>
      <c r="M1737" s="324">
        <v>100</v>
      </c>
    </row>
    <row r="1738" spans="1:13" x14ac:dyDescent="0.2">
      <c r="A1738" t="s">
        <v>10970</v>
      </c>
      <c r="B1738" t="str">
        <f t="shared" si="27"/>
        <v>MGA_PHY PLANT BLDG</v>
      </c>
      <c r="C1738" t="s">
        <v>561</v>
      </c>
      <c r="D1738" s="324" t="s">
        <v>60</v>
      </c>
      <c r="E1738" t="s">
        <v>5283</v>
      </c>
      <c r="F1738" t="s">
        <v>7128</v>
      </c>
      <c r="G1738" s="324">
        <v>20563</v>
      </c>
      <c r="H1738" s="542">
        <v>1975</v>
      </c>
      <c r="J1738" t="s">
        <v>572</v>
      </c>
      <c r="K1738" t="s">
        <v>572</v>
      </c>
      <c r="L1738" s="324">
        <v>100</v>
      </c>
      <c r="M1738" s="324">
        <v>100</v>
      </c>
    </row>
    <row r="1739" spans="1:13" x14ac:dyDescent="0.2">
      <c r="A1739" t="s">
        <v>10943</v>
      </c>
      <c r="B1739" t="str">
        <f t="shared" si="27"/>
        <v>MGA_AUTO SHOP</v>
      </c>
      <c r="C1739" t="s">
        <v>561</v>
      </c>
      <c r="D1739" s="324" t="s">
        <v>60</v>
      </c>
      <c r="E1739" t="s">
        <v>6169</v>
      </c>
      <c r="F1739" t="s">
        <v>4379</v>
      </c>
      <c r="G1739" s="324">
        <v>2511</v>
      </c>
      <c r="H1739" s="542">
        <v>1975</v>
      </c>
      <c r="J1739" t="s">
        <v>572</v>
      </c>
      <c r="K1739" t="s">
        <v>572</v>
      </c>
      <c r="L1739" s="324">
        <v>100</v>
      </c>
      <c r="M1739" s="324">
        <v>100</v>
      </c>
    </row>
    <row r="1740" spans="1:13" x14ac:dyDescent="0.2">
      <c r="A1740" t="s">
        <v>10993</v>
      </c>
      <c r="B1740" t="str">
        <f t="shared" si="27"/>
        <v>MGA_WELLNESS CENTER</v>
      </c>
      <c r="C1740" t="s">
        <v>561</v>
      </c>
      <c r="D1740" s="324" t="s">
        <v>60</v>
      </c>
      <c r="E1740" t="s">
        <v>5213</v>
      </c>
      <c r="F1740" t="s">
        <v>7157</v>
      </c>
      <c r="G1740" s="324">
        <v>38153</v>
      </c>
      <c r="H1740" s="542">
        <v>2002</v>
      </c>
      <c r="J1740" t="s">
        <v>624</v>
      </c>
      <c r="K1740" t="s">
        <v>572</v>
      </c>
      <c r="L1740" s="324">
        <v>97</v>
      </c>
      <c r="M1740" s="324">
        <v>97</v>
      </c>
    </row>
    <row r="1741" spans="1:13" x14ac:dyDescent="0.2">
      <c r="A1741" t="s">
        <v>10954</v>
      </c>
      <c r="B1741" t="str">
        <f t="shared" si="27"/>
        <v>MGA_DUBLIN CENTER - MGSC</v>
      </c>
      <c r="C1741" t="s">
        <v>561</v>
      </c>
      <c r="D1741" s="324" t="s">
        <v>60</v>
      </c>
      <c r="E1741" t="s">
        <v>5225</v>
      </c>
      <c r="F1741" t="s">
        <v>7110</v>
      </c>
      <c r="G1741" s="324">
        <v>32695</v>
      </c>
      <c r="H1741" s="542">
        <v>1962</v>
      </c>
      <c r="I1741" s="542">
        <v>1993</v>
      </c>
      <c r="J1741" t="s">
        <v>572</v>
      </c>
      <c r="K1741" t="s">
        <v>572</v>
      </c>
      <c r="L1741" s="324">
        <v>100</v>
      </c>
      <c r="M1741" s="324">
        <v>100</v>
      </c>
    </row>
    <row r="1742" spans="1:13" x14ac:dyDescent="0.2">
      <c r="A1742" t="s">
        <v>10947</v>
      </c>
      <c r="B1742" t="str">
        <f t="shared" si="27"/>
        <v>MGA_DUBLIN CENTER LIBRARY</v>
      </c>
      <c r="C1742" t="s">
        <v>561</v>
      </c>
      <c r="D1742" s="324" t="s">
        <v>60</v>
      </c>
      <c r="E1742" t="s">
        <v>5968</v>
      </c>
      <c r="F1742" t="s">
        <v>7103</v>
      </c>
      <c r="G1742" s="324">
        <v>29765</v>
      </c>
      <c r="H1742" s="542">
        <v>1998</v>
      </c>
      <c r="J1742" t="s">
        <v>624</v>
      </c>
      <c r="K1742" t="s">
        <v>584</v>
      </c>
      <c r="L1742" s="324">
        <v>100</v>
      </c>
      <c r="M1742" s="324">
        <v>100</v>
      </c>
    </row>
    <row r="1743" spans="1:13" x14ac:dyDescent="0.2">
      <c r="A1743" t="s">
        <v>11001</v>
      </c>
      <c r="B1743" t="str">
        <f t="shared" si="27"/>
        <v>MGA_DILLARD HALL ADDITION</v>
      </c>
      <c r="C1743" t="s">
        <v>561</v>
      </c>
      <c r="D1743" s="324" t="s">
        <v>60</v>
      </c>
      <c r="E1743" t="s">
        <v>5872</v>
      </c>
      <c r="F1743" t="s">
        <v>7165</v>
      </c>
      <c r="G1743" s="324">
        <v>27381</v>
      </c>
      <c r="H1743" s="542">
        <v>2000</v>
      </c>
      <c r="J1743" t="s">
        <v>624</v>
      </c>
      <c r="K1743" t="s">
        <v>572</v>
      </c>
      <c r="L1743" s="324">
        <v>100</v>
      </c>
      <c r="M1743" s="324">
        <v>100</v>
      </c>
    </row>
    <row r="1744" spans="1:13" x14ac:dyDescent="0.2">
      <c r="A1744" t="s">
        <v>10953</v>
      </c>
      <c r="B1744" t="str">
        <f t="shared" si="27"/>
        <v>MGA_DUBLIN CENTER ANNEX</v>
      </c>
      <c r="C1744" t="s">
        <v>561</v>
      </c>
      <c r="D1744" s="324" t="s">
        <v>60</v>
      </c>
      <c r="E1744" t="s">
        <v>7108</v>
      </c>
      <c r="F1744" t="s">
        <v>7109</v>
      </c>
      <c r="G1744" s="324">
        <v>47317</v>
      </c>
      <c r="H1744" s="542">
        <v>1944</v>
      </c>
      <c r="I1744" s="542">
        <v>2001</v>
      </c>
      <c r="J1744" t="s">
        <v>572</v>
      </c>
      <c r="K1744" t="s">
        <v>572</v>
      </c>
      <c r="L1744" s="324">
        <v>100</v>
      </c>
      <c r="M1744" s="324">
        <v>100</v>
      </c>
    </row>
    <row r="1745" spans="1:13" x14ac:dyDescent="0.2">
      <c r="A1745" t="s">
        <v>11002</v>
      </c>
      <c r="B1745" t="str">
        <f t="shared" si="27"/>
        <v>MGA_STADIUM FACILITIES</v>
      </c>
      <c r="C1745" t="s">
        <v>561</v>
      </c>
      <c r="D1745" s="324" t="s">
        <v>60</v>
      </c>
      <c r="E1745" t="s">
        <v>5752</v>
      </c>
      <c r="F1745" t="s">
        <v>7166</v>
      </c>
      <c r="G1745" s="324">
        <v>1801</v>
      </c>
      <c r="H1745" s="542">
        <v>2001</v>
      </c>
      <c r="J1745" t="s">
        <v>572</v>
      </c>
      <c r="K1745" t="s">
        <v>572</v>
      </c>
      <c r="L1745" s="324">
        <v>0</v>
      </c>
      <c r="M1745" s="324">
        <v>0</v>
      </c>
    </row>
    <row r="1746" spans="1:13" x14ac:dyDescent="0.2">
      <c r="A1746" t="s">
        <v>10968</v>
      </c>
      <c r="B1746" t="str">
        <f t="shared" si="27"/>
        <v>MGA_GA AVIATION (MAIN)</v>
      </c>
      <c r="C1746" t="s">
        <v>561</v>
      </c>
      <c r="D1746" s="324" t="s">
        <v>60</v>
      </c>
      <c r="E1746" t="s">
        <v>5657</v>
      </c>
      <c r="F1746" t="s">
        <v>7127</v>
      </c>
      <c r="G1746" s="324">
        <v>90678</v>
      </c>
      <c r="H1746" s="542">
        <v>1994</v>
      </c>
      <c r="J1746" t="s">
        <v>572</v>
      </c>
      <c r="K1746" t="s">
        <v>572</v>
      </c>
      <c r="L1746" s="324">
        <v>100</v>
      </c>
      <c r="M1746" s="324">
        <v>100</v>
      </c>
    </row>
    <row r="1747" spans="1:13" x14ac:dyDescent="0.2">
      <c r="A1747" t="s">
        <v>10951</v>
      </c>
      <c r="B1747" t="str">
        <f t="shared" si="27"/>
        <v>MGA_GA AVIATION (FLIGHT)</v>
      </c>
      <c r="C1747" t="s">
        <v>561</v>
      </c>
      <c r="D1747" s="324" t="s">
        <v>60</v>
      </c>
      <c r="E1747" t="s">
        <v>6002</v>
      </c>
      <c r="F1747" t="s">
        <v>7106</v>
      </c>
      <c r="G1747" s="324">
        <v>63699</v>
      </c>
      <c r="H1747" s="542">
        <v>2004</v>
      </c>
      <c r="J1747" t="s">
        <v>572</v>
      </c>
      <c r="K1747" t="s">
        <v>572</v>
      </c>
      <c r="L1747" s="324">
        <v>100</v>
      </c>
      <c r="M1747" s="324">
        <v>100</v>
      </c>
    </row>
    <row r="1748" spans="1:13" x14ac:dyDescent="0.2">
      <c r="A1748" t="s">
        <v>10975</v>
      </c>
      <c r="B1748" t="str">
        <f t="shared" si="27"/>
        <v>MGA_GA AVIATION (TERMINAL)</v>
      </c>
      <c r="C1748" t="s">
        <v>561</v>
      </c>
      <c r="D1748" s="324" t="s">
        <v>60</v>
      </c>
      <c r="E1748" t="s">
        <v>7134</v>
      </c>
      <c r="F1748" t="s">
        <v>7135</v>
      </c>
      <c r="G1748" s="324">
        <v>15133</v>
      </c>
      <c r="H1748" s="542">
        <v>2004</v>
      </c>
      <c r="J1748" t="s">
        <v>572</v>
      </c>
      <c r="K1748" t="s">
        <v>572</v>
      </c>
      <c r="L1748" s="324">
        <v>100</v>
      </c>
      <c r="M1748" s="324">
        <v>100</v>
      </c>
    </row>
    <row r="1749" spans="1:13" x14ac:dyDescent="0.2">
      <c r="A1749" t="s">
        <v>10994</v>
      </c>
      <c r="B1749" t="str">
        <f t="shared" si="27"/>
        <v>MGA_AVIATION HALL</v>
      </c>
      <c r="C1749" t="s">
        <v>561</v>
      </c>
      <c r="D1749" s="324" t="s">
        <v>60</v>
      </c>
      <c r="E1749" t="s">
        <v>5707</v>
      </c>
      <c r="F1749" t="s">
        <v>7158</v>
      </c>
      <c r="G1749" s="324">
        <v>48471</v>
      </c>
      <c r="H1749" s="542">
        <v>2009</v>
      </c>
      <c r="J1749" t="s">
        <v>579</v>
      </c>
      <c r="K1749" t="s">
        <v>572</v>
      </c>
      <c r="L1749" s="324">
        <v>0</v>
      </c>
      <c r="M1749" s="324">
        <v>0</v>
      </c>
    </row>
    <row r="1750" spans="1:13" x14ac:dyDescent="0.2">
      <c r="A1750" t="s">
        <v>10981</v>
      </c>
      <c r="B1750" t="str">
        <f t="shared" si="27"/>
        <v>MGA_KNIGHTS HALL</v>
      </c>
      <c r="C1750" t="s">
        <v>561</v>
      </c>
      <c r="D1750" s="324" t="s">
        <v>60</v>
      </c>
      <c r="E1750" t="s">
        <v>5287</v>
      </c>
      <c r="F1750" t="s">
        <v>7141</v>
      </c>
      <c r="G1750" s="324">
        <v>82587</v>
      </c>
      <c r="H1750" s="542">
        <v>2009</v>
      </c>
      <c r="J1750" t="s">
        <v>579</v>
      </c>
      <c r="K1750" t="s">
        <v>572</v>
      </c>
      <c r="L1750" s="324">
        <v>0</v>
      </c>
      <c r="M1750" s="324">
        <v>0</v>
      </c>
    </row>
    <row r="1751" spans="1:13" x14ac:dyDescent="0.2">
      <c r="A1751" t="s">
        <v>10965</v>
      </c>
      <c r="B1751" t="str">
        <f t="shared" si="27"/>
        <v>MGA_GA AVIATION (HANGAR FACILITY)</v>
      </c>
      <c r="C1751" t="s">
        <v>561</v>
      </c>
      <c r="D1751" s="324" t="s">
        <v>60</v>
      </c>
      <c r="E1751" t="s">
        <v>5302</v>
      </c>
      <c r="F1751" t="s">
        <v>7125</v>
      </c>
      <c r="G1751" s="324">
        <v>20880</v>
      </c>
      <c r="H1751" s="542">
        <v>2011</v>
      </c>
      <c r="J1751" t="s">
        <v>572</v>
      </c>
      <c r="K1751" t="s">
        <v>572</v>
      </c>
      <c r="L1751" s="324">
        <v>100</v>
      </c>
      <c r="M1751" s="324">
        <v>100</v>
      </c>
    </row>
    <row r="1752" spans="1:13" x14ac:dyDescent="0.2">
      <c r="A1752" t="s">
        <v>11004</v>
      </c>
      <c r="B1752" t="str">
        <f t="shared" si="27"/>
        <v>MGA_GA AVIATION-HANGAR FACILITY 2</v>
      </c>
      <c r="C1752" t="s">
        <v>561</v>
      </c>
      <c r="D1752" s="324" t="s">
        <v>60</v>
      </c>
      <c r="E1752" t="s">
        <v>6770</v>
      </c>
      <c r="F1752" t="s">
        <v>7169</v>
      </c>
      <c r="G1752" s="324">
        <v>9768</v>
      </c>
      <c r="H1752" s="542">
        <v>2017</v>
      </c>
      <c r="J1752" t="s">
        <v>572</v>
      </c>
      <c r="K1752" t="s">
        <v>572</v>
      </c>
      <c r="L1752" s="324">
        <v>100</v>
      </c>
      <c r="M1752" s="324">
        <v>100</v>
      </c>
    </row>
    <row r="1753" spans="1:13" x14ac:dyDescent="0.2">
      <c r="A1753" t="s">
        <v>10958</v>
      </c>
      <c r="B1753" t="str">
        <f t="shared" si="27"/>
        <v>MGA_University Pointe</v>
      </c>
      <c r="C1753" t="s">
        <v>561</v>
      </c>
      <c r="D1753" s="324" t="s">
        <v>60</v>
      </c>
      <c r="E1753" t="s">
        <v>7116</v>
      </c>
      <c r="F1753" t="s">
        <v>7117</v>
      </c>
      <c r="G1753" s="324">
        <v>105376</v>
      </c>
      <c r="H1753" s="542">
        <v>2000</v>
      </c>
      <c r="J1753" t="s">
        <v>1725</v>
      </c>
      <c r="K1753" t="s">
        <v>572</v>
      </c>
      <c r="L1753" s="324">
        <v>0</v>
      </c>
      <c r="M1753" s="324">
        <v>0</v>
      </c>
    </row>
    <row r="1754" spans="1:13" x14ac:dyDescent="0.2">
      <c r="A1754" t="s">
        <v>10973</v>
      </c>
      <c r="B1754" t="str">
        <f t="shared" si="27"/>
        <v>MGA_GEORGIA HALL</v>
      </c>
      <c r="C1754" t="s">
        <v>561</v>
      </c>
      <c r="D1754" s="324" t="s">
        <v>60</v>
      </c>
      <c r="E1754" t="s">
        <v>7131</v>
      </c>
      <c r="F1754" t="s">
        <v>7132</v>
      </c>
      <c r="G1754" s="324">
        <v>55456</v>
      </c>
      <c r="H1754" s="542">
        <v>1970</v>
      </c>
      <c r="I1754" s="542">
        <v>2015</v>
      </c>
      <c r="J1754" t="s">
        <v>572</v>
      </c>
      <c r="K1754" t="s">
        <v>572</v>
      </c>
      <c r="L1754" s="324">
        <v>60</v>
      </c>
      <c r="M1754" s="324">
        <v>60</v>
      </c>
    </row>
    <row r="1755" spans="1:13" x14ac:dyDescent="0.2">
      <c r="A1755" t="s">
        <v>10983</v>
      </c>
      <c r="B1755" t="str">
        <f t="shared" si="27"/>
        <v>MGA_CHARLES H. JONES BUILDING</v>
      </c>
      <c r="C1755" t="s">
        <v>561</v>
      </c>
      <c r="D1755" s="324" t="s">
        <v>60</v>
      </c>
      <c r="E1755" t="s">
        <v>7143</v>
      </c>
      <c r="F1755" t="s">
        <v>7144</v>
      </c>
      <c r="G1755" s="324">
        <v>96060</v>
      </c>
      <c r="H1755" s="542">
        <v>2002</v>
      </c>
      <c r="J1755" t="s">
        <v>572</v>
      </c>
      <c r="K1755" t="s">
        <v>572</v>
      </c>
      <c r="L1755" s="324">
        <v>100</v>
      </c>
      <c r="M1755" s="324">
        <v>100</v>
      </c>
    </row>
    <row r="1756" spans="1:13" x14ac:dyDescent="0.2">
      <c r="A1756" t="s">
        <v>10978</v>
      </c>
      <c r="B1756" t="str">
        <f t="shared" si="27"/>
        <v>MGA_LAKEVIEW POINTE</v>
      </c>
      <c r="C1756" t="s">
        <v>561</v>
      </c>
      <c r="D1756" s="324" t="s">
        <v>60</v>
      </c>
      <c r="E1756" t="s">
        <v>7137</v>
      </c>
      <c r="F1756" t="s">
        <v>7138</v>
      </c>
      <c r="G1756" s="324">
        <v>73446</v>
      </c>
      <c r="H1756" s="542">
        <v>2018</v>
      </c>
      <c r="J1756" t="s">
        <v>584</v>
      </c>
      <c r="K1756" t="s">
        <v>1075</v>
      </c>
      <c r="L1756" s="324">
        <v>0</v>
      </c>
      <c r="M1756" s="324">
        <v>0</v>
      </c>
    </row>
    <row r="1757" spans="1:13" x14ac:dyDescent="0.2">
      <c r="A1757" t="s">
        <v>10984</v>
      </c>
      <c r="B1757" t="str">
        <f t="shared" si="27"/>
        <v>MGA_PROFESSIONAL SERVICES CENTER</v>
      </c>
      <c r="C1757" t="s">
        <v>561</v>
      </c>
      <c r="D1757" s="324" t="s">
        <v>60</v>
      </c>
      <c r="E1757" t="s">
        <v>7145</v>
      </c>
      <c r="F1757" t="s">
        <v>7146</v>
      </c>
      <c r="G1757" s="324">
        <v>103990</v>
      </c>
      <c r="H1757" s="542">
        <v>2007</v>
      </c>
      <c r="J1757" t="s">
        <v>624</v>
      </c>
      <c r="K1757" t="s">
        <v>572</v>
      </c>
      <c r="L1757" s="324">
        <v>99</v>
      </c>
      <c r="M1757" s="324">
        <v>99</v>
      </c>
    </row>
    <row r="1758" spans="1:13" x14ac:dyDescent="0.2">
      <c r="A1758" t="s">
        <v>10961</v>
      </c>
      <c r="B1758" t="str">
        <f t="shared" si="27"/>
        <v>MGA_RECREATION &amp; WELLNESS</v>
      </c>
      <c r="C1758" t="s">
        <v>561</v>
      </c>
      <c r="D1758" s="324" t="s">
        <v>60</v>
      </c>
      <c r="E1758" t="s">
        <v>7120</v>
      </c>
      <c r="F1758" t="s">
        <v>7121</v>
      </c>
      <c r="G1758" s="324">
        <v>79431</v>
      </c>
      <c r="H1758" s="542">
        <v>2013</v>
      </c>
      <c r="J1758" t="s">
        <v>584</v>
      </c>
      <c r="K1758" t="s">
        <v>572</v>
      </c>
      <c r="L1758" s="324">
        <v>0</v>
      </c>
      <c r="M1758" s="324">
        <v>0</v>
      </c>
    </row>
    <row r="1759" spans="1:13" x14ac:dyDescent="0.2">
      <c r="A1759" t="s">
        <v>10957</v>
      </c>
      <c r="B1759" t="str">
        <f t="shared" si="27"/>
        <v>MGA_SCIENCE,TECHNOLOGY,EDUC&amp;MATH</v>
      </c>
      <c r="C1759" t="s">
        <v>561</v>
      </c>
      <c r="D1759" s="324" t="s">
        <v>60</v>
      </c>
      <c r="E1759" t="s">
        <v>7114</v>
      </c>
      <c r="F1759" t="s">
        <v>7115</v>
      </c>
      <c r="G1759" s="324">
        <v>15225</v>
      </c>
      <c r="H1759" s="542">
        <v>2017</v>
      </c>
      <c r="J1759" t="s">
        <v>624</v>
      </c>
      <c r="K1759" t="s">
        <v>572</v>
      </c>
      <c r="L1759" s="324">
        <v>100</v>
      </c>
      <c r="M1759" s="324">
        <v>100</v>
      </c>
    </row>
    <row r="1760" spans="1:13" x14ac:dyDescent="0.2">
      <c r="A1760" t="s">
        <v>10999</v>
      </c>
      <c r="B1760" t="str">
        <f t="shared" si="27"/>
        <v>MGA_TEACHER EDUCATION BUILDING</v>
      </c>
      <c r="C1760" t="s">
        <v>561</v>
      </c>
      <c r="D1760" s="324" t="s">
        <v>60</v>
      </c>
      <c r="E1760" t="s">
        <v>7162</v>
      </c>
      <c r="F1760" t="s">
        <v>7163</v>
      </c>
      <c r="G1760" s="324">
        <v>83062</v>
      </c>
      <c r="H1760" s="542">
        <v>2010</v>
      </c>
      <c r="J1760" t="s">
        <v>624</v>
      </c>
      <c r="K1760" t="s">
        <v>572</v>
      </c>
      <c r="L1760" s="324">
        <v>100</v>
      </c>
      <c r="M1760" s="324">
        <v>100</v>
      </c>
    </row>
    <row r="1761" spans="1:13" x14ac:dyDescent="0.2">
      <c r="A1761" t="s">
        <v>10990</v>
      </c>
      <c r="B1761" t="str">
        <f t="shared" si="27"/>
        <v>MGA_WARNER ROBINS THOMAS</v>
      </c>
      <c r="C1761" t="s">
        <v>561</v>
      </c>
      <c r="D1761" s="324" t="s">
        <v>60</v>
      </c>
      <c r="E1761" t="s">
        <v>7152</v>
      </c>
      <c r="F1761" t="s">
        <v>7153</v>
      </c>
      <c r="G1761" s="324">
        <v>24481</v>
      </c>
      <c r="H1761" s="542">
        <v>1951</v>
      </c>
      <c r="I1761" s="542">
        <v>2002</v>
      </c>
      <c r="J1761" t="s">
        <v>572</v>
      </c>
      <c r="K1761" t="s">
        <v>572</v>
      </c>
      <c r="L1761" s="324">
        <v>100</v>
      </c>
      <c r="M1761" s="324">
        <v>100</v>
      </c>
    </row>
    <row r="1762" spans="1:13" x14ac:dyDescent="0.2">
      <c r="A1762" t="s">
        <v>11003</v>
      </c>
      <c r="B1762" t="str">
        <f t="shared" si="27"/>
        <v>MGA_WARNER ROBINS ADMIN</v>
      </c>
      <c r="C1762" t="s">
        <v>561</v>
      </c>
      <c r="D1762" s="324" t="s">
        <v>60</v>
      </c>
      <c r="E1762" t="s">
        <v>7167</v>
      </c>
      <c r="F1762" t="s">
        <v>7168</v>
      </c>
      <c r="G1762" s="324">
        <v>23778</v>
      </c>
      <c r="H1762" s="542">
        <v>2002</v>
      </c>
      <c r="J1762" t="s">
        <v>572</v>
      </c>
      <c r="K1762" t="s">
        <v>572</v>
      </c>
      <c r="L1762" s="324">
        <v>100</v>
      </c>
      <c r="M1762" s="324">
        <v>100</v>
      </c>
    </row>
    <row r="1763" spans="1:13" x14ac:dyDescent="0.2">
      <c r="A1763" t="s">
        <v>10991</v>
      </c>
      <c r="B1763" t="str">
        <f t="shared" si="27"/>
        <v>MGA_OAK HALL</v>
      </c>
      <c r="C1763" t="s">
        <v>561</v>
      </c>
      <c r="D1763" s="324" t="s">
        <v>60</v>
      </c>
      <c r="E1763" t="s">
        <v>7154</v>
      </c>
      <c r="F1763" t="s">
        <v>7155</v>
      </c>
      <c r="G1763" s="324">
        <v>28208</v>
      </c>
      <c r="H1763" s="542">
        <v>2007</v>
      </c>
      <c r="J1763" t="s">
        <v>624</v>
      </c>
      <c r="K1763" t="s">
        <v>572</v>
      </c>
      <c r="L1763" s="324">
        <v>93</v>
      </c>
      <c r="M1763" s="324">
        <v>93</v>
      </c>
    </row>
    <row r="1764" spans="1:13" x14ac:dyDescent="0.2">
      <c r="A1764" t="s">
        <v>11025</v>
      </c>
      <c r="B1764" t="str">
        <f t="shared" si="27"/>
        <v>SGA_Lair-WC</v>
      </c>
      <c r="C1764" t="s">
        <v>562</v>
      </c>
      <c r="D1764" s="324" t="s">
        <v>411</v>
      </c>
      <c r="E1764" t="s">
        <v>1318</v>
      </c>
      <c r="F1764" t="s">
        <v>7203</v>
      </c>
      <c r="G1764" s="324">
        <v>930</v>
      </c>
      <c r="H1764" s="542">
        <v>1983</v>
      </c>
      <c r="J1764" t="s">
        <v>603</v>
      </c>
      <c r="K1764" t="s">
        <v>572</v>
      </c>
      <c r="L1764" s="324">
        <v>100</v>
      </c>
      <c r="M1764" s="324">
        <v>100</v>
      </c>
    </row>
    <row r="1765" spans="1:13" x14ac:dyDescent="0.2">
      <c r="A1765" t="s">
        <v>11032</v>
      </c>
      <c r="B1765" t="str">
        <f t="shared" si="27"/>
        <v>SGA_THRASH HALL</v>
      </c>
      <c r="C1765" t="s">
        <v>562</v>
      </c>
      <c r="D1765" s="324" t="s">
        <v>411</v>
      </c>
      <c r="E1765" t="s">
        <v>7215</v>
      </c>
      <c r="F1765" t="s">
        <v>7216</v>
      </c>
      <c r="G1765" s="324">
        <v>8562</v>
      </c>
      <c r="H1765" s="542">
        <v>1939</v>
      </c>
      <c r="I1765" s="542">
        <v>1993</v>
      </c>
      <c r="J1765" t="s">
        <v>572</v>
      </c>
      <c r="K1765" t="s">
        <v>572</v>
      </c>
      <c r="L1765" s="324">
        <v>100</v>
      </c>
      <c r="M1765" s="324">
        <v>100</v>
      </c>
    </row>
    <row r="1766" spans="1:13" x14ac:dyDescent="0.2">
      <c r="A1766" t="s">
        <v>11030</v>
      </c>
      <c r="B1766" t="str">
        <f t="shared" si="27"/>
        <v>SGA_Peterson Hall</v>
      </c>
      <c r="C1766" t="s">
        <v>562</v>
      </c>
      <c r="D1766" s="324" t="s">
        <v>411</v>
      </c>
      <c r="E1766" t="s">
        <v>7211</v>
      </c>
      <c r="F1766" t="s">
        <v>7212</v>
      </c>
      <c r="G1766" s="324">
        <v>34644</v>
      </c>
      <c r="H1766" s="542">
        <v>1907</v>
      </c>
      <c r="I1766" s="542">
        <v>1984</v>
      </c>
      <c r="J1766" t="s">
        <v>572</v>
      </c>
      <c r="K1766" t="s">
        <v>572</v>
      </c>
      <c r="L1766" s="324">
        <v>100</v>
      </c>
      <c r="M1766" s="324">
        <v>100</v>
      </c>
    </row>
    <row r="1767" spans="1:13" x14ac:dyDescent="0.2">
      <c r="A1767" t="s">
        <v>11023</v>
      </c>
      <c r="B1767" t="str">
        <f t="shared" si="27"/>
        <v>SGA_DAVIS HALL</v>
      </c>
      <c r="C1767" t="s">
        <v>562</v>
      </c>
      <c r="D1767" s="324" t="s">
        <v>411</v>
      </c>
      <c r="E1767" t="s">
        <v>7200</v>
      </c>
      <c r="F1767" t="s">
        <v>7201</v>
      </c>
      <c r="G1767" s="324">
        <v>11159</v>
      </c>
      <c r="H1767" s="542">
        <v>1907</v>
      </c>
      <c r="I1767" s="542">
        <v>2017</v>
      </c>
      <c r="J1767" t="s">
        <v>624</v>
      </c>
      <c r="K1767" t="s">
        <v>572</v>
      </c>
      <c r="L1767" s="324">
        <v>100</v>
      </c>
      <c r="M1767" s="324">
        <v>100</v>
      </c>
    </row>
    <row r="1768" spans="1:13" x14ac:dyDescent="0.2">
      <c r="A1768" t="s">
        <v>11016</v>
      </c>
      <c r="B1768" t="str">
        <f t="shared" si="27"/>
        <v>SGA_Powell Hall</v>
      </c>
      <c r="C1768" t="s">
        <v>562</v>
      </c>
      <c r="D1768" s="324" t="s">
        <v>411</v>
      </c>
      <c r="E1768" t="s">
        <v>7187</v>
      </c>
      <c r="F1768" t="s">
        <v>6273</v>
      </c>
      <c r="G1768" s="324">
        <v>11624</v>
      </c>
      <c r="H1768" s="542">
        <v>1907</v>
      </c>
      <c r="I1768" s="542">
        <v>1979</v>
      </c>
      <c r="J1768" t="s">
        <v>624</v>
      </c>
      <c r="K1768" t="s">
        <v>572</v>
      </c>
      <c r="L1768" s="324">
        <v>100</v>
      </c>
      <c r="M1768" s="324">
        <v>100</v>
      </c>
    </row>
    <row r="1769" spans="1:13" x14ac:dyDescent="0.2">
      <c r="A1769" t="s">
        <v>11015</v>
      </c>
      <c r="B1769" t="str">
        <f t="shared" si="27"/>
        <v>SGA_Clower SC</v>
      </c>
      <c r="C1769" t="s">
        <v>562</v>
      </c>
      <c r="D1769" s="324" t="s">
        <v>411</v>
      </c>
      <c r="E1769" t="s">
        <v>7185</v>
      </c>
      <c r="F1769" t="s">
        <v>7186</v>
      </c>
      <c r="G1769" s="324">
        <v>9587</v>
      </c>
      <c r="H1769" s="542">
        <v>1936</v>
      </c>
      <c r="I1769" s="542">
        <v>2007</v>
      </c>
      <c r="J1769" t="s">
        <v>584</v>
      </c>
      <c r="K1769" t="s">
        <v>572</v>
      </c>
      <c r="L1769" s="324">
        <v>90</v>
      </c>
      <c r="M1769" s="324">
        <v>90</v>
      </c>
    </row>
    <row r="1770" spans="1:13" x14ac:dyDescent="0.2">
      <c r="A1770" t="s">
        <v>11031</v>
      </c>
      <c r="B1770" t="str">
        <f t="shared" si="27"/>
        <v>SGA_Stubbs Hall</v>
      </c>
      <c r="C1770" t="s">
        <v>562</v>
      </c>
      <c r="D1770" s="324" t="s">
        <v>411</v>
      </c>
      <c r="E1770" t="s">
        <v>7213</v>
      </c>
      <c r="F1770" t="s">
        <v>7214</v>
      </c>
      <c r="G1770" s="324">
        <v>36499</v>
      </c>
      <c r="H1770" s="542">
        <v>1958</v>
      </c>
      <c r="I1770" s="542">
        <v>2007</v>
      </c>
      <c r="J1770" t="s">
        <v>572</v>
      </c>
      <c r="K1770" t="s">
        <v>572</v>
      </c>
      <c r="L1770" s="324">
        <v>100</v>
      </c>
      <c r="M1770" s="324">
        <v>100</v>
      </c>
    </row>
    <row r="1771" spans="1:13" x14ac:dyDescent="0.2">
      <c r="A1771" t="s">
        <v>11011</v>
      </c>
      <c r="B1771" t="str">
        <f t="shared" si="27"/>
        <v>SGA_ALUMNI/DEVELOPMENT</v>
      </c>
      <c r="C1771" t="s">
        <v>562</v>
      </c>
      <c r="D1771" s="324" t="s">
        <v>411</v>
      </c>
      <c r="E1771" t="s">
        <v>7177</v>
      </c>
      <c r="F1771" t="s">
        <v>7178</v>
      </c>
      <c r="G1771" s="324">
        <v>3954</v>
      </c>
      <c r="H1771" s="542">
        <v>1953</v>
      </c>
      <c r="J1771" t="s">
        <v>572</v>
      </c>
      <c r="K1771" t="s">
        <v>572</v>
      </c>
      <c r="L1771" s="324">
        <v>100</v>
      </c>
      <c r="M1771" s="324">
        <v>100</v>
      </c>
    </row>
    <row r="1772" spans="1:13" x14ac:dyDescent="0.2">
      <c r="A1772" t="s">
        <v>11013</v>
      </c>
      <c r="B1772" t="str">
        <f t="shared" si="27"/>
        <v>SGA_TANNER HALL</v>
      </c>
      <c r="C1772" t="s">
        <v>562</v>
      </c>
      <c r="D1772" s="324" t="s">
        <v>411</v>
      </c>
      <c r="E1772" t="s">
        <v>7181</v>
      </c>
      <c r="F1772" t="s">
        <v>7182</v>
      </c>
      <c r="G1772" s="324">
        <v>24928</v>
      </c>
      <c r="H1772" s="542">
        <v>1956</v>
      </c>
      <c r="J1772" t="s">
        <v>572</v>
      </c>
      <c r="K1772" t="s">
        <v>584</v>
      </c>
      <c r="L1772" s="324">
        <v>100</v>
      </c>
      <c r="M1772" s="324">
        <v>100</v>
      </c>
    </row>
    <row r="1773" spans="1:13" x14ac:dyDescent="0.2">
      <c r="A1773" t="s">
        <v>11018</v>
      </c>
      <c r="B1773" t="str">
        <f t="shared" si="27"/>
        <v>SGA_PHY P SHOP</v>
      </c>
      <c r="C1773" t="s">
        <v>562</v>
      </c>
      <c r="D1773" s="324" t="s">
        <v>411</v>
      </c>
      <c r="E1773" t="s">
        <v>7190</v>
      </c>
      <c r="F1773" t="s">
        <v>7191</v>
      </c>
      <c r="G1773" s="324">
        <v>6974</v>
      </c>
      <c r="H1773" s="542">
        <v>1959</v>
      </c>
      <c r="J1773" t="s">
        <v>572</v>
      </c>
      <c r="K1773" t="s">
        <v>584</v>
      </c>
      <c r="L1773" s="324">
        <v>100</v>
      </c>
      <c r="M1773" s="324">
        <v>100</v>
      </c>
    </row>
    <row r="1774" spans="1:13" x14ac:dyDescent="0.2">
      <c r="A1774" t="s">
        <v>11024</v>
      </c>
      <c r="B1774" t="str">
        <f t="shared" si="27"/>
        <v>SGA_AUTO SHOP</v>
      </c>
      <c r="C1774" t="s">
        <v>562</v>
      </c>
      <c r="D1774" s="324" t="s">
        <v>411</v>
      </c>
      <c r="E1774" t="s">
        <v>7202</v>
      </c>
      <c r="F1774" t="s">
        <v>4379</v>
      </c>
      <c r="G1774" s="324">
        <v>3100</v>
      </c>
      <c r="H1774" s="542">
        <v>1948</v>
      </c>
      <c r="I1774" s="542">
        <v>2003</v>
      </c>
      <c r="J1774" t="s">
        <v>572</v>
      </c>
      <c r="K1774" t="s">
        <v>1725</v>
      </c>
      <c r="L1774" s="324">
        <v>100</v>
      </c>
      <c r="M1774" s="324">
        <v>100</v>
      </c>
    </row>
    <row r="1775" spans="1:13" x14ac:dyDescent="0.2">
      <c r="A1775" t="s">
        <v>11010</v>
      </c>
      <c r="B1775" t="str">
        <f t="shared" si="27"/>
        <v>SGA_Library</v>
      </c>
      <c r="C1775" t="s">
        <v>562</v>
      </c>
      <c r="D1775" s="324" t="s">
        <v>411</v>
      </c>
      <c r="E1775" t="s">
        <v>7176</v>
      </c>
      <c r="F1775" t="s">
        <v>4966</v>
      </c>
      <c r="G1775" s="324">
        <v>31977</v>
      </c>
      <c r="H1775" s="542">
        <v>1965</v>
      </c>
      <c r="I1775" s="542">
        <v>1988</v>
      </c>
      <c r="J1775" t="s">
        <v>572</v>
      </c>
      <c r="K1775" t="s">
        <v>1054</v>
      </c>
      <c r="L1775" s="324">
        <v>100</v>
      </c>
      <c r="M1775" s="324">
        <v>100</v>
      </c>
    </row>
    <row r="1776" spans="1:13" x14ac:dyDescent="0.2">
      <c r="A1776" t="s">
        <v>11026</v>
      </c>
      <c r="B1776" t="str">
        <f t="shared" si="27"/>
        <v>SGA_RICHEY HALL</v>
      </c>
      <c r="C1776" t="s">
        <v>562</v>
      </c>
      <c r="D1776" s="324" t="s">
        <v>411</v>
      </c>
      <c r="E1776" t="s">
        <v>7204</v>
      </c>
      <c r="F1776" t="s">
        <v>7205</v>
      </c>
      <c r="G1776" s="324">
        <v>28738</v>
      </c>
      <c r="H1776" s="542">
        <v>1964</v>
      </c>
      <c r="J1776" t="s">
        <v>572</v>
      </c>
      <c r="K1776" t="s">
        <v>572</v>
      </c>
      <c r="L1776" s="324">
        <v>100</v>
      </c>
      <c r="M1776" s="324">
        <v>100</v>
      </c>
    </row>
    <row r="1777" spans="1:13" x14ac:dyDescent="0.2">
      <c r="A1777" t="s">
        <v>11019</v>
      </c>
      <c r="B1777" t="str">
        <f t="shared" si="27"/>
        <v>SGA_ART BARN</v>
      </c>
      <c r="C1777" t="s">
        <v>562</v>
      </c>
      <c r="D1777" s="324" t="s">
        <v>411</v>
      </c>
      <c r="E1777" t="s">
        <v>7192</v>
      </c>
      <c r="F1777" t="s">
        <v>7193</v>
      </c>
      <c r="G1777" s="324">
        <v>4668</v>
      </c>
      <c r="H1777" s="542">
        <v>1927</v>
      </c>
      <c r="I1777" s="542">
        <v>2002</v>
      </c>
      <c r="J1777" t="s">
        <v>572</v>
      </c>
      <c r="K1777" t="s">
        <v>1725</v>
      </c>
      <c r="L1777" s="324">
        <v>100</v>
      </c>
      <c r="M1777" s="324">
        <v>100</v>
      </c>
    </row>
    <row r="1778" spans="1:13" x14ac:dyDescent="0.2">
      <c r="A1778" t="s">
        <v>11041</v>
      </c>
      <c r="B1778" t="str">
        <f t="shared" si="27"/>
        <v>SGA_HPER FLD HOUSE</v>
      </c>
      <c r="C1778" t="s">
        <v>562</v>
      </c>
      <c r="D1778" s="324" t="s">
        <v>411</v>
      </c>
      <c r="E1778" t="s">
        <v>7233</v>
      </c>
      <c r="F1778" t="s">
        <v>7234</v>
      </c>
      <c r="G1778" s="324">
        <v>1410</v>
      </c>
      <c r="H1778" s="542">
        <v>1956</v>
      </c>
      <c r="J1778" t="s">
        <v>572</v>
      </c>
      <c r="K1778" t="s">
        <v>572</v>
      </c>
      <c r="L1778" s="324">
        <v>100</v>
      </c>
      <c r="M1778" s="324">
        <v>100</v>
      </c>
    </row>
    <row r="1779" spans="1:13" x14ac:dyDescent="0.2">
      <c r="A1779" t="s">
        <v>11036</v>
      </c>
      <c r="B1779" t="str">
        <f t="shared" si="27"/>
        <v>SGA_WELLNESS</v>
      </c>
      <c r="C1779" t="s">
        <v>562</v>
      </c>
      <c r="D1779" s="324" t="s">
        <v>411</v>
      </c>
      <c r="E1779" t="s">
        <v>7223</v>
      </c>
      <c r="F1779" t="s">
        <v>7224</v>
      </c>
      <c r="G1779" s="324">
        <v>43413</v>
      </c>
      <c r="H1779" s="542">
        <v>1966</v>
      </c>
      <c r="I1779" s="542">
        <v>2003</v>
      </c>
      <c r="J1779" t="s">
        <v>572</v>
      </c>
      <c r="K1779" t="s">
        <v>572</v>
      </c>
      <c r="L1779" s="324">
        <v>100</v>
      </c>
      <c r="M1779" s="324">
        <v>100</v>
      </c>
    </row>
    <row r="1780" spans="1:13" x14ac:dyDescent="0.2">
      <c r="A1780" t="s">
        <v>11040</v>
      </c>
      <c r="B1780" t="str">
        <f t="shared" si="27"/>
        <v>SGA_Collins Hall</v>
      </c>
      <c r="C1780" t="s">
        <v>562</v>
      </c>
      <c r="D1780" s="324" t="s">
        <v>411</v>
      </c>
      <c r="E1780" t="s">
        <v>7231</v>
      </c>
      <c r="F1780" t="s">
        <v>7232</v>
      </c>
      <c r="G1780" s="324">
        <v>23630</v>
      </c>
      <c r="H1780" s="542">
        <v>1970</v>
      </c>
      <c r="J1780" t="s">
        <v>572</v>
      </c>
      <c r="K1780" t="s">
        <v>572</v>
      </c>
      <c r="L1780" s="324">
        <v>100</v>
      </c>
      <c r="M1780" s="324">
        <v>100</v>
      </c>
    </row>
    <row r="1781" spans="1:13" x14ac:dyDescent="0.2">
      <c r="A1781" t="s">
        <v>11042</v>
      </c>
      <c r="B1781" t="str">
        <f t="shared" si="27"/>
        <v>SGA_SHANNON HALL</v>
      </c>
      <c r="C1781" t="s">
        <v>562</v>
      </c>
      <c r="D1781" s="324" t="s">
        <v>411</v>
      </c>
      <c r="E1781" t="s">
        <v>7235</v>
      </c>
      <c r="F1781" t="s">
        <v>7236</v>
      </c>
      <c r="G1781" s="324">
        <v>39283</v>
      </c>
      <c r="H1781" s="542">
        <v>1970</v>
      </c>
      <c r="J1781" t="s">
        <v>572</v>
      </c>
      <c r="K1781" t="s">
        <v>572</v>
      </c>
      <c r="L1781" s="324">
        <v>100</v>
      </c>
      <c r="M1781" s="324">
        <v>100</v>
      </c>
    </row>
    <row r="1782" spans="1:13" x14ac:dyDescent="0.2">
      <c r="A1782" t="s">
        <v>11029</v>
      </c>
      <c r="B1782" t="str">
        <f t="shared" si="27"/>
        <v>SGA_ENGRAM HALL</v>
      </c>
      <c r="C1782" t="s">
        <v>562</v>
      </c>
      <c r="D1782" s="324" t="s">
        <v>411</v>
      </c>
      <c r="E1782" t="s">
        <v>7209</v>
      </c>
      <c r="F1782" t="s">
        <v>7210</v>
      </c>
      <c r="G1782" s="324">
        <v>35492</v>
      </c>
      <c r="H1782" s="542">
        <v>1970</v>
      </c>
      <c r="I1782" s="542">
        <v>2012</v>
      </c>
      <c r="J1782" t="s">
        <v>624</v>
      </c>
      <c r="K1782" t="s">
        <v>572</v>
      </c>
      <c r="L1782" s="324">
        <v>90</v>
      </c>
      <c r="M1782" s="324">
        <v>90</v>
      </c>
    </row>
    <row r="1783" spans="1:13" x14ac:dyDescent="0.2">
      <c r="A1783" t="s">
        <v>11033</v>
      </c>
      <c r="B1783" t="str">
        <f t="shared" si="27"/>
        <v>SGA_GOLF SHACK</v>
      </c>
      <c r="C1783" t="s">
        <v>562</v>
      </c>
      <c r="D1783" s="324" t="s">
        <v>411</v>
      </c>
      <c r="E1783" t="s">
        <v>7217</v>
      </c>
      <c r="F1783" t="s">
        <v>7218</v>
      </c>
      <c r="G1783" s="324">
        <v>722</v>
      </c>
      <c r="H1783" s="542">
        <v>1930</v>
      </c>
      <c r="J1783" t="s">
        <v>572</v>
      </c>
      <c r="K1783" t="s">
        <v>572</v>
      </c>
      <c r="L1783" s="324">
        <v>0</v>
      </c>
      <c r="M1783" s="324">
        <v>0</v>
      </c>
    </row>
    <row r="1784" spans="1:13" x14ac:dyDescent="0.2">
      <c r="A1784" t="s">
        <v>11020</v>
      </c>
      <c r="B1784" t="str">
        <f t="shared" si="27"/>
        <v>SGA_FLOYD HALL</v>
      </c>
      <c r="C1784" t="s">
        <v>562</v>
      </c>
      <c r="D1784" s="324" t="s">
        <v>411</v>
      </c>
      <c r="E1784" t="s">
        <v>7194</v>
      </c>
      <c r="F1784" t="s">
        <v>7195</v>
      </c>
      <c r="G1784" s="324">
        <v>59884</v>
      </c>
      <c r="H1784" s="542">
        <v>1974</v>
      </c>
      <c r="J1784" t="s">
        <v>572</v>
      </c>
      <c r="K1784" t="s">
        <v>572</v>
      </c>
      <c r="L1784" s="324">
        <v>90</v>
      </c>
      <c r="M1784" s="324">
        <v>90</v>
      </c>
    </row>
    <row r="1785" spans="1:13" x14ac:dyDescent="0.2">
      <c r="A1785" t="s">
        <v>11017</v>
      </c>
      <c r="B1785" t="str">
        <f t="shared" si="27"/>
        <v>SGA_NURSING</v>
      </c>
      <c r="C1785" t="s">
        <v>562</v>
      </c>
      <c r="D1785" s="324" t="s">
        <v>411</v>
      </c>
      <c r="E1785" t="s">
        <v>7188</v>
      </c>
      <c r="F1785" t="s">
        <v>7189</v>
      </c>
      <c r="G1785" s="324">
        <v>9724</v>
      </c>
      <c r="H1785" s="542">
        <v>1976</v>
      </c>
      <c r="J1785" t="s">
        <v>572</v>
      </c>
      <c r="K1785" t="s">
        <v>572</v>
      </c>
      <c r="L1785" s="324">
        <v>100</v>
      </c>
      <c r="M1785" s="324">
        <v>100</v>
      </c>
    </row>
    <row r="1786" spans="1:13" x14ac:dyDescent="0.2">
      <c r="A1786" t="s">
        <v>11012</v>
      </c>
      <c r="B1786" t="str">
        <f t="shared" si="27"/>
        <v>SGA_STADIUM/CONCESSION</v>
      </c>
      <c r="C1786" t="s">
        <v>562</v>
      </c>
      <c r="D1786" s="324" t="s">
        <v>411</v>
      </c>
      <c r="E1786" t="s">
        <v>7179</v>
      </c>
      <c r="F1786" t="s">
        <v>7180</v>
      </c>
      <c r="G1786" s="324">
        <v>8265</v>
      </c>
      <c r="H1786" s="542">
        <v>1975</v>
      </c>
      <c r="I1786" s="542">
        <v>2002</v>
      </c>
      <c r="J1786" t="s">
        <v>572</v>
      </c>
      <c r="K1786" t="s">
        <v>572</v>
      </c>
      <c r="L1786" s="324">
        <v>100</v>
      </c>
      <c r="M1786" s="324">
        <v>100</v>
      </c>
    </row>
    <row r="1787" spans="1:13" x14ac:dyDescent="0.2">
      <c r="A1787" t="s">
        <v>11034</v>
      </c>
      <c r="B1787" t="str">
        <f t="shared" si="27"/>
        <v>SGA_Tiger Village I</v>
      </c>
      <c r="C1787" t="s">
        <v>562</v>
      </c>
      <c r="D1787" s="324" t="s">
        <v>411</v>
      </c>
      <c r="E1787" t="s">
        <v>7219</v>
      </c>
      <c r="F1787" t="s">
        <v>7220</v>
      </c>
      <c r="G1787" s="324">
        <v>77432</v>
      </c>
      <c r="H1787" s="542">
        <v>2007</v>
      </c>
      <c r="J1787" t="s">
        <v>584</v>
      </c>
      <c r="K1787" t="s">
        <v>1075</v>
      </c>
      <c r="L1787" s="324">
        <v>0</v>
      </c>
      <c r="M1787" s="324">
        <v>0</v>
      </c>
    </row>
    <row r="1788" spans="1:13" x14ac:dyDescent="0.2">
      <c r="A1788" t="s">
        <v>11014</v>
      </c>
      <c r="B1788" t="str">
        <f t="shared" si="27"/>
        <v>SGA_Tiger Village II</v>
      </c>
      <c r="C1788" t="s">
        <v>562</v>
      </c>
      <c r="D1788" s="324" t="s">
        <v>411</v>
      </c>
      <c r="E1788" t="s">
        <v>7183</v>
      </c>
      <c r="F1788" t="s">
        <v>7184</v>
      </c>
      <c r="G1788" s="324">
        <v>91924</v>
      </c>
      <c r="H1788" s="542">
        <v>2010</v>
      </c>
      <c r="J1788" t="s">
        <v>584</v>
      </c>
      <c r="K1788" t="s">
        <v>1075</v>
      </c>
      <c r="L1788" s="324">
        <v>0</v>
      </c>
      <c r="M1788" s="324">
        <v>0</v>
      </c>
    </row>
    <row r="1789" spans="1:13" x14ac:dyDescent="0.2">
      <c r="A1789" t="s">
        <v>11038</v>
      </c>
      <c r="B1789" t="str">
        <f t="shared" si="27"/>
        <v>SGA_Admin Bldg</v>
      </c>
      <c r="C1789" t="s">
        <v>562</v>
      </c>
      <c r="D1789" s="324" t="s">
        <v>411</v>
      </c>
      <c r="E1789" t="s">
        <v>7227</v>
      </c>
      <c r="F1789" t="s">
        <v>7228</v>
      </c>
      <c r="G1789" s="324">
        <v>49197</v>
      </c>
      <c r="H1789" s="542">
        <v>1976</v>
      </c>
      <c r="J1789" t="s">
        <v>624</v>
      </c>
      <c r="K1789" t="s">
        <v>572</v>
      </c>
      <c r="L1789" s="324">
        <v>100</v>
      </c>
      <c r="M1789" s="324">
        <v>100</v>
      </c>
    </row>
    <row r="1790" spans="1:13" x14ac:dyDescent="0.2">
      <c r="A1790" t="s">
        <v>11027</v>
      </c>
      <c r="B1790" t="str">
        <f t="shared" si="27"/>
        <v>SGA_Physical Plant-WC</v>
      </c>
      <c r="C1790" t="s">
        <v>562</v>
      </c>
      <c r="D1790" s="324" t="s">
        <v>411</v>
      </c>
      <c r="E1790" t="s">
        <v>7206</v>
      </c>
      <c r="F1790" t="s">
        <v>7207</v>
      </c>
      <c r="G1790" s="324">
        <v>6769</v>
      </c>
      <c r="H1790" s="542">
        <v>1976</v>
      </c>
      <c r="J1790" t="s">
        <v>572</v>
      </c>
      <c r="K1790" t="s">
        <v>572</v>
      </c>
      <c r="L1790" s="324">
        <v>100</v>
      </c>
      <c r="M1790" s="324">
        <v>100</v>
      </c>
    </row>
    <row r="1791" spans="1:13" x14ac:dyDescent="0.2">
      <c r="A1791" t="s">
        <v>11021</v>
      </c>
      <c r="B1791" t="str">
        <f t="shared" si="27"/>
        <v>SGA_Phys Ed Bldg</v>
      </c>
      <c r="C1791" t="s">
        <v>562</v>
      </c>
      <c r="D1791" s="324" t="s">
        <v>411</v>
      </c>
      <c r="E1791" t="s">
        <v>7196</v>
      </c>
      <c r="F1791" t="s">
        <v>7197</v>
      </c>
      <c r="G1791" s="324">
        <v>20543</v>
      </c>
      <c r="H1791" s="542">
        <v>1976</v>
      </c>
      <c r="J1791" t="s">
        <v>572</v>
      </c>
      <c r="K1791" t="s">
        <v>572</v>
      </c>
      <c r="L1791" s="324">
        <v>100</v>
      </c>
      <c r="M1791" s="324">
        <v>100</v>
      </c>
    </row>
    <row r="1792" spans="1:13" x14ac:dyDescent="0.2">
      <c r="A1792" t="s">
        <v>11043</v>
      </c>
      <c r="B1792" t="str">
        <f t="shared" si="27"/>
        <v>SGA_Maintenance Shed-WC</v>
      </c>
      <c r="C1792" t="s">
        <v>562</v>
      </c>
      <c r="D1792" s="324" t="s">
        <v>411</v>
      </c>
      <c r="E1792" t="s">
        <v>7237</v>
      </c>
      <c r="F1792" t="s">
        <v>7238</v>
      </c>
      <c r="G1792" s="324">
        <v>1062</v>
      </c>
      <c r="H1792" s="542">
        <v>1976</v>
      </c>
      <c r="J1792" t="s">
        <v>572</v>
      </c>
      <c r="K1792" t="s">
        <v>572</v>
      </c>
      <c r="L1792" s="324">
        <v>100</v>
      </c>
      <c r="M1792" s="324">
        <v>100</v>
      </c>
    </row>
    <row r="1793" spans="1:13" x14ac:dyDescent="0.2">
      <c r="A1793" t="s">
        <v>11028</v>
      </c>
      <c r="B1793" t="str">
        <f t="shared" si="27"/>
        <v>SGA_DINING HALL</v>
      </c>
      <c r="C1793" t="s">
        <v>562</v>
      </c>
      <c r="D1793" s="324" t="s">
        <v>411</v>
      </c>
      <c r="E1793" t="s">
        <v>7208</v>
      </c>
      <c r="F1793" t="s">
        <v>1682</v>
      </c>
      <c r="G1793" s="324">
        <v>17765</v>
      </c>
      <c r="H1793" s="542">
        <v>1927</v>
      </c>
      <c r="I1793" s="542">
        <v>2011</v>
      </c>
      <c r="J1793" t="s">
        <v>584</v>
      </c>
      <c r="K1793" t="s">
        <v>584</v>
      </c>
      <c r="L1793" s="324">
        <v>0</v>
      </c>
      <c r="M1793" s="324">
        <v>0</v>
      </c>
    </row>
    <row r="1794" spans="1:13" x14ac:dyDescent="0.2">
      <c r="A1794" t="s">
        <v>11022</v>
      </c>
      <c r="B1794" t="str">
        <f t="shared" ref="B1794:B1857" si="28">CONCATENATE(D1794,"_",F1794)</f>
        <v>SGA_PE Storage-WC</v>
      </c>
      <c r="C1794" t="s">
        <v>562</v>
      </c>
      <c r="D1794" s="324" t="s">
        <v>411</v>
      </c>
      <c r="E1794" t="s">
        <v>7198</v>
      </c>
      <c r="F1794" t="s">
        <v>7199</v>
      </c>
      <c r="G1794" s="324">
        <v>1746</v>
      </c>
      <c r="H1794" s="542">
        <v>1983</v>
      </c>
      <c r="J1794" t="s">
        <v>572</v>
      </c>
      <c r="K1794" t="s">
        <v>572</v>
      </c>
      <c r="L1794" s="324">
        <v>100</v>
      </c>
      <c r="M1794" s="324">
        <v>100</v>
      </c>
    </row>
    <row r="1795" spans="1:13" x14ac:dyDescent="0.2">
      <c r="A1795" t="s">
        <v>11035</v>
      </c>
      <c r="B1795" t="str">
        <f t="shared" si="28"/>
        <v>SGA_Educ Bldg</v>
      </c>
      <c r="C1795" t="s">
        <v>562</v>
      </c>
      <c r="D1795" s="324" t="s">
        <v>411</v>
      </c>
      <c r="E1795" t="s">
        <v>7221</v>
      </c>
      <c r="F1795" t="s">
        <v>7222</v>
      </c>
      <c r="G1795" s="324">
        <v>23517</v>
      </c>
      <c r="H1795" s="542">
        <v>1984</v>
      </c>
      <c r="J1795" t="s">
        <v>572</v>
      </c>
      <c r="K1795" t="s">
        <v>572</v>
      </c>
      <c r="L1795" s="324">
        <v>100</v>
      </c>
      <c r="M1795" s="324">
        <v>100</v>
      </c>
    </row>
    <row r="1796" spans="1:13" x14ac:dyDescent="0.2">
      <c r="A1796" t="s">
        <v>11037</v>
      </c>
      <c r="B1796" t="str">
        <f t="shared" si="28"/>
        <v>SGA_Maintenance Storage-WC</v>
      </c>
      <c r="C1796" t="s">
        <v>562</v>
      </c>
      <c r="D1796" s="324" t="s">
        <v>411</v>
      </c>
      <c r="E1796" t="s">
        <v>7225</v>
      </c>
      <c r="F1796" t="s">
        <v>7226</v>
      </c>
      <c r="G1796" s="324">
        <v>4100</v>
      </c>
      <c r="H1796" s="542">
        <v>1998</v>
      </c>
      <c r="J1796" t="s">
        <v>572</v>
      </c>
      <c r="K1796" t="s">
        <v>572</v>
      </c>
      <c r="L1796" s="324">
        <v>100</v>
      </c>
      <c r="M1796" s="324">
        <v>100</v>
      </c>
    </row>
    <row r="1797" spans="1:13" x14ac:dyDescent="0.2">
      <c r="A1797" t="s">
        <v>11039</v>
      </c>
      <c r="B1797" t="str">
        <f t="shared" si="28"/>
        <v>SGA_Student Services Building-WC</v>
      </c>
      <c r="C1797" t="s">
        <v>562</v>
      </c>
      <c r="D1797" s="324" t="s">
        <v>411</v>
      </c>
      <c r="E1797" t="s">
        <v>7229</v>
      </c>
      <c r="F1797" t="s">
        <v>7230</v>
      </c>
      <c r="G1797" s="324">
        <v>28850</v>
      </c>
      <c r="H1797" s="542">
        <v>1998</v>
      </c>
      <c r="J1797" t="s">
        <v>572</v>
      </c>
      <c r="K1797" t="s">
        <v>572</v>
      </c>
      <c r="L1797" s="324">
        <v>80</v>
      </c>
      <c r="M1797" s="324">
        <v>80</v>
      </c>
    </row>
    <row r="1798" spans="1:13" x14ac:dyDescent="0.2">
      <c r="A1798" t="s">
        <v>10355</v>
      </c>
      <c r="B1798" t="str">
        <f t="shared" si="28"/>
        <v>SSU_Gardner Hall</v>
      </c>
      <c r="C1798" t="s">
        <v>550</v>
      </c>
      <c r="D1798" s="324" t="s">
        <v>32</v>
      </c>
      <c r="E1798" t="s">
        <v>889</v>
      </c>
      <c r="F1798" t="s">
        <v>6307</v>
      </c>
      <c r="G1798" s="324">
        <v>3608</v>
      </c>
      <c r="H1798" s="542">
        <v>1982</v>
      </c>
      <c r="J1798" t="s">
        <v>572</v>
      </c>
      <c r="K1798" t="s">
        <v>572</v>
      </c>
      <c r="L1798" s="324">
        <v>100</v>
      </c>
      <c r="M1798" s="324">
        <v>100</v>
      </c>
    </row>
    <row r="1799" spans="1:13" x14ac:dyDescent="0.2">
      <c r="A1799" t="s">
        <v>10329</v>
      </c>
      <c r="B1799" t="str">
        <f t="shared" si="28"/>
        <v>SSU_Wiley Wilcox Gym</v>
      </c>
      <c r="C1799" t="s">
        <v>550</v>
      </c>
      <c r="D1799" s="324" t="s">
        <v>32</v>
      </c>
      <c r="E1799" t="s">
        <v>1107</v>
      </c>
      <c r="F1799" t="s">
        <v>6282</v>
      </c>
      <c r="G1799" s="324">
        <v>77589</v>
      </c>
      <c r="H1799" s="542">
        <v>1932</v>
      </c>
      <c r="I1799" s="542">
        <v>1964</v>
      </c>
      <c r="J1799" t="s">
        <v>572</v>
      </c>
      <c r="K1799" t="s">
        <v>572</v>
      </c>
      <c r="L1799" s="324">
        <v>100</v>
      </c>
      <c r="M1799" s="324">
        <v>100</v>
      </c>
    </row>
    <row r="1800" spans="1:13" x14ac:dyDescent="0.2">
      <c r="A1800" t="s">
        <v>10362</v>
      </c>
      <c r="B1800" t="str">
        <f t="shared" si="28"/>
        <v>SSU_Colston</v>
      </c>
      <c r="C1800" t="s">
        <v>550</v>
      </c>
      <c r="D1800" s="324" t="s">
        <v>32</v>
      </c>
      <c r="E1800" t="s">
        <v>643</v>
      </c>
      <c r="F1800" t="s">
        <v>6314</v>
      </c>
      <c r="G1800" s="324">
        <v>29833</v>
      </c>
      <c r="H1800" s="542">
        <v>1959</v>
      </c>
      <c r="I1800" s="542">
        <v>1980</v>
      </c>
      <c r="J1800" t="s">
        <v>572</v>
      </c>
      <c r="K1800" t="s">
        <v>572</v>
      </c>
      <c r="L1800" s="324">
        <v>100</v>
      </c>
      <c r="M1800" s="324">
        <v>100</v>
      </c>
    </row>
    <row r="1801" spans="1:13" x14ac:dyDescent="0.2">
      <c r="A1801" t="s">
        <v>10322</v>
      </c>
      <c r="B1801" t="str">
        <f t="shared" si="28"/>
        <v>SSU_King Frazier Student Center</v>
      </c>
      <c r="C1801" t="s">
        <v>550</v>
      </c>
      <c r="D1801" s="324" t="s">
        <v>32</v>
      </c>
      <c r="E1801" t="s">
        <v>811</v>
      </c>
      <c r="F1801" t="s">
        <v>6275</v>
      </c>
      <c r="G1801" s="324">
        <v>52204</v>
      </c>
      <c r="H1801" s="542">
        <v>1969</v>
      </c>
      <c r="J1801" t="s">
        <v>572</v>
      </c>
      <c r="K1801" t="s">
        <v>572</v>
      </c>
      <c r="L1801" s="324">
        <v>41</v>
      </c>
      <c r="M1801" s="324">
        <v>41</v>
      </c>
    </row>
    <row r="1802" spans="1:13" x14ac:dyDescent="0.2">
      <c r="A1802" t="s">
        <v>10343</v>
      </c>
      <c r="B1802" t="str">
        <f t="shared" si="28"/>
        <v>SSU_Information House</v>
      </c>
      <c r="C1802" t="s">
        <v>550</v>
      </c>
      <c r="D1802" s="324" t="s">
        <v>32</v>
      </c>
      <c r="E1802" t="s">
        <v>1071</v>
      </c>
      <c r="F1802" t="s">
        <v>6297</v>
      </c>
      <c r="G1802" s="324">
        <v>215</v>
      </c>
      <c r="H1802" s="542">
        <v>1938</v>
      </c>
      <c r="J1802" t="s">
        <v>572</v>
      </c>
      <c r="K1802" t="s">
        <v>624</v>
      </c>
      <c r="L1802" s="324">
        <v>100</v>
      </c>
      <c r="M1802" s="324">
        <v>100</v>
      </c>
    </row>
    <row r="1803" spans="1:13" x14ac:dyDescent="0.2">
      <c r="A1803" t="s">
        <v>10326</v>
      </c>
      <c r="B1803" t="str">
        <f t="shared" si="28"/>
        <v>SSU_Hodge Hall</v>
      </c>
      <c r="C1803" t="s">
        <v>550</v>
      </c>
      <c r="D1803" s="324" t="s">
        <v>32</v>
      </c>
      <c r="E1803" t="s">
        <v>905</v>
      </c>
      <c r="F1803" t="s">
        <v>6279</v>
      </c>
      <c r="G1803" s="324">
        <v>4356</v>
      </c>
      <c r="H1803" s="542">
        <v>1938</v>
      </c>
      <c r="J1803" t="s">
        <v>572</v>
      </c>
      <c r="K1803" t="s">
        <v>572</v>
      </c>
      <c r="L1803" s="324">
        <v>100</v>
      </c>
      <c r="M1803" s="324">
        <v>100</v>
      </c>
    </row>
    <row r="1804" spans="1:13" x14ac:dyDescent="0.2">
      <c r="A1804" t="s">
        <v>10327</v>
      </c>
      <c r="B1804" t="str">
        <f t="shared" si="28"/>
        <v>SSU_Hill Hall</v>
      </c>
      <c r="C1804" t="s">
        <v>550</v>
      </c>
      <c r="D1804" s="324" t="s">
        <v>32</v>
      </c>
      <c r="E1804" t="s">
        <v>877</v>
      </c>
      <c r="F1804" t="s">
        <v>6280</v>
      </c>
      <c r="G1804" s="324">
        <v>34247</v>
      </c>
      <c r="H1804" s="542">
        <v>1902</v>
      </c>
      <c r="I1804" s="542">
        <v>1999</v>
      </c>
      <c r="J1804" t="s">
        <v>624</v>
      </c>
      <c r="K1804" t="s">
        <v>579</v>
      </c>
      <c r="L1804" s="324">
        <v>100</v>
      </c>
      <c r="M1804" s="324">
        <v>100</v>
      </c>
    </row>
    <row r="1805" spans="1:13" x14ac:dyDescent="0.2">
      <c r="A1805" t="s">
        <v>10359</v>
      </c>
      <c r="B1805" t="str">
        <f t="shared" si="28"/>
        <v>SSU_Lift Station</v>
      </c>
      <c r="C1805" t="s">
        <v>550</v>
      </c>
      <c r="D1805" s="324" t="s">
        <v>32</v>
      </c>
      <c r="E1805" t="s">
        <v>1047</v>
      </c>
      <c r="F1805" t="s">
        <v>6311</v>
      </c>
      <c r="G1805" s="324">
        <v>300</v>
      </c>
      <c r="H1805" s="542">
        <v>1954</v>
      </c>
      <c r="I1805" s="542">
        <v>1973</v>
      </c>
      <c r="J1805" t="s">
        <v>572</v>
      </c>
      <c r="K1805" t="s">
        <v>572</v>
      </c>
      <c r="L1805" s="324">
        <v>100</v>
      </c>
      <c r="M1805" s="324">
        <v>100</v>
      </c>
    </row>
    <row r="1806" spans="1:13" x14ac:dyDescent="0.2">
      <c r="A1806" t="s">
        <v>10363</v>
      </c>
      <c r="B1806" t="str">
        <f t="shared" si="28"/>
        <v>SSU_Morgan Hall</v>
      </c>
      <c r="C1806" t="s">
        <v>550</v>
      </c>
      <c r="D1806" s="324" t="s">
        <v>32</v>
      </c>
      <c r="E1806" t="s">
        <v>981</v>
      </c>
      <c r="F1806" t="s">
        <v>6074</v>
      </c>
      <c r="G1806" s="324">
        <v>5672</v>
      </c>
      <c r="H1806" s="542">
        <v>1936</v>
      </c>
      <c r="I1806" s="542">
        <v>1975</v>
      </c>
      <c r="J1806" t="s">
        <v>572</v>
      </c>
      <c r="K1806" t="s">
        <v>572</v>
      </c>
      <c r="L1806" s="324">
        <v>100</v>
      </c>
      <c r="M1806" s="324">
        <v>100</v>
      </c>
    </row>
    <row r="1807" spans="1:13" x14ac:dyDescent="0.2">
      <c r="A1807" t="s">
        <v>10323</v>
      </c>
      <c r="B1807" t="str">
        <f t="shared" si="28"/>
        <v>SSU_Morgan Annex</v>
      </c>
      <c r="C1807" t="s">
        <v>550</v>
      </c>
      <c r="D1807" s="324" t="s">
        <v>32</v>
      </c>
      <c r="E1807" t="s">
        <v>5795</v>
      </c>
      <c r="F1807" t="s">
        <v>6276</v>
      </c>
      <c r="G1807" s="324">
        <v>1629</v>
      </c>
      <c r="H1807" s="542">
        <v>1903</v>
      </c>
      <c r="I1807" s="542">
        <v>1997</v>
      </c>
      <c r="J1807" t="s">
        <v>572</v>
      </c>
      <c r="K1807" t="s">
        <v>572</v>
      </c>
      <c r="L1807" s="324">
        <v>100</v>
      </c>
      <c r="M1807" s="324">
        <v>100</v>
      </c>
    </row>
    <row r="1808" spans="1:13" x14ac:dyDescent="0.2">
      <c r="A1808" t="s">
        <v>10347</v>
      </c>
      <c r="B1808" t="str">
        <f t="shared" si="28"/>
        <v>SSU_Adams Hall</v>
      </c>
      <c r="C1808" t="s">
        <v>550</v>
      </c>
      <c r="D1808" s="324" t="s">
        <v>32</v>
      </c>
      <c r="E1808" t="s">
        <v>4728</v>
      </c>
      <c r="F1808" t="s">
        <v>5392</v>
      </c>
      <c r="G1808" s="324">
        <v>6513</v>
      </c>
      <c r="H1808" s="542">
        <v>1932</v>
      </c>
      <c r="I1808" s="542">
        <v>1991</v>
      </c>
      <c r="J1808" t="s">
        <v>572</v>
      </c>
      <c r="K1808" t="s">
        <v>572</v>
      </c>
      <c r="L1808" s="324">
        <v>100</v>
      </c>
      <c r="M1808" s="324">
        <v>100</v>
      </c>
    </row>
    <row r="1809" spans="1:13" x14ac:dyDescent="0.2">
      <c r="A1809" t="s">
        <v>10319</v>
      </c>
      <c r="B1809" t="str">
        <f t="shared" si="28"/>
        <v>SSU_Herty Hall</v>
      </c>
      <c r="C1809" t="s">
        <v>550</v>
      </c>
      <c r="D1809" s="324" t="s">
        <v>32</v>
      </c>
      <c r="E1809" t="s">
        <v>5811</v>
      </c>
      <c r="F1809" t="s">
        <v>5444</v>
      </c>
      <c r="G1809" s="324">
        <v>12000</v>
      </c>
      <c r="H1809" s="542">
        <v>1938</v>
      </c>
      <c r="I1809" s="542">
        <v>1996</v>
      </c>
      <c r="J1809" t="s">
        <v>572</v>
      </c>
      <c r="K1809" t="s">
        <v>572</v>
      </c>
      <c r="L1809" s="324">
        <v>100</v>
      </c>
      <c r="M1809" s="324">
        <v>100</v>
      </c>
    </row>
    <row r="1810" spans="1:13" x14ac:dyDescent="0.2">
      <c r="A1810" t="s">
        <v>10320</v>
      </c>
      <c r="B1810" t="str">
        <f t="shared" si="28"/>
        <v>SSU_Powell Hall</v>
      </c>
      <c r="C1810" t="s">
        <v>550</v>
      </c>
      <c r="D1810" s="324" t="s">
        <v>32</v>
      </c>
      <c r="E1810" t="s">
        <v>931</v>
      </c>
      <c r="F1810" t="s">
        <v>6273</v>
      </c>
      <c r="G1810" s="324">
        <v>5654</v>
      </c>
      <c r="H1810" s="542">
        <v>1935</v>
      </c>
      <c r="I1810" s="542">
        <v>1992</v>
      </c>
      <c r="J1810" t="s">
        <v>572</v>
      </c>
      <c r="K1810" t="s">
        <v>572</v>
      </c>
      <c r="L1810" s="324">
        <v>100</v>
      </c>
      <c r="M1810" s="324">
        <v>100</v>
      </c>
    </row>
    <row r="1811" spans="1:13" x14ac:dyDescent="0.2">
      <c r="A1811" t="s">
        <v>10336</v>
      </c>
      <c r="B1811" t="str">
        <f t="shared" si="28"/>
        <v>SSU_Hammond (Computer Services)</v>
      </c>
      <c r="C1811" t="s">
        <v>550</v>
      </c>
      <c r="D1811" s="324" t="s">
        <v>32</v>
      </c>
      <c r="E1811" t="s">
        <v>719</v>
      </c>
      <c r="F1811" t="s">
        <v>6289</v>
      </c>
      <c r="G1811" s="324">
        <v>5699</v>
      </c>
      <c r="H1811" s="542">
        <v>1936</v>
      </c>
      <c r="I1811" s="542">
        <v>1996</v>
      </c>
      <c r="J1811" t="s">
        <v>572</v>
      </c>
      <c r="K1811" t="s">
        <v>572</v>
      </c>
      <c r="L1811" s="324">
        <v>100</v>
      </c>
      <c r="M1811" s="324">
        <v>100</v>
      </c>
    </row>
    <row r="1812" spans="1:13" x14ac:dyDescent="0.2">
      <c r="A1812" t="s">
        <v>10339</v>
      </c>
      <c r="B1812" t="str">
        <f t="shared" si="28"/>
        <v>SSU_Harris (Security)</v>
      </c>
      <c r="C1812" t="s">
        <v>550</v>
      </c>
      <c r="D1812" s="324" t="s">
        <v>32</v>
      </c>
      <c r="E1812" t="s">
        <v>747</v>
      </c>
      <c r="F1812" t="s">
        <v>6293</v>
      </c>
      <c r="G1812" s="324">
        <v>2655</v>
      </c>
      <c r="H1812" s="542">
        <v>1947</v>
      </c>
      <c r="J1812" t="s">
        <v>572</v>
      </c>
      <c r="K1812" t="s">
        <v>572</v>
      </c>
      <c r="L1812" s="324">
        <v>100</v>
      </c>
      <c r="M1812" s="324">
        <v>100</v>
      </c>
    </row>
    <row r="1813" spans="1:13" x14ac:dyDescent="0.2">
      <c r="A1813" t="s">
        <v>10321</v>
      </c>
      <c r="B1813" t="str">
        <f t="shared" si="28"/>
        <v>SSU_CAMILLA HUBERT DRM</v>
      </c>
      <c r="C1813" t="s">
        <v>550</v>
      </c>
      <c r="D1813" s="324" t="s">
        <v>32</v>
      </c>
      <c r="E1813" t="s">
        <v>911</v>
      </c>
      <c r="F1813" t="s">
        <v>6274</v>
      </c>
      <c r="G1813" s="324">
        <v>18837</v>
      </c>
      <c r="H1813" s="542">
        <v>1937</v>
      </c>
      <c r="I1813" s="542">
        <v>2011</v>
      </c>
      <c r="J1813" t="s">
        <v>584</v>
      </c>
      <c r="K1813" t="s">
        <v>579</v>
      </c>
      <c r="L1813" s="324">
        <v>0</v>
      </c>
      <c r="M1813" s="324">
        <v>0</v>
      </c>
    </row>
    <row r="1814" spans="1:13" x14ac:dyDescent="0.2">
      <c r="A1814" t="s">
        <v>10351</v>
      </c>
      <c r="B1814" t="str">
        <f t="shared" si="28"/>
        <v>SSU_Marine Biology</v>
      </c>
      <c r="C1814" t="s">
        <v>550</v>
      </c>
      <c r="D1814" s="324" t="s">
        <v>32</v>
      </c>
      <c r="E1814" t="s">
        <v>1631</v>
      </c>
      <c r="F1814" t="s">
        <v>6304</v>
      </c>
      <c r="G1814" s="324">
        <v>6301</v>
      </c>
      <c r="H1814" s="542">
        <v>1987</v>
      </c>
      <c r="J1814" t="s">
        <v>572</v>
      </c>
      <c r="K1814" t="s">
        <v>572</v>
      </c>
      <c r="L1814" s="324">
        <v>100</v>
      </c>
      <c r="M1814" s="324">
        <v>100</v>
      </c>
    </row>
    <row r="1815" spans="1:13" x14ac:dyDescent="0.2">
      <c r="A1815" t="s">
        <v>10331</v>
      </c>
      <c r="B1815" t="str">
        <f t="shared" si="28"/>
        <v>SSU_BOWEN SMITH DORM</v>
      </c>
      <c r="C1815" t="s">
        <v>550</v>
      </c>
      <c r="D1815" s="324" t="s">
        <v>32</v>
      </c>
      <c r="E1815" t="s">
        <v>4489</v>
      </c>
      <c r="F1815" t="s">
        <v>6284</v>
      </c>
      <c r="G1815" s="324">
        <v>43100</v>
      </c>
      <c r="H1815" s="542">
        <v>1970</v>
      </c>
      <c r="J1815" t="s">
        <v>572</v>
      </c>
      <c r="K1815" t="s">
        <v>572</v>
      </c>
      <c r="L1815" s="324">
        <v>0</v>
      </c>
      <c r="M1815" s="324">
        <v>0</v>
      </c>
    </row>
    <row r="1816" spans="1:13" x14ac:dyDescent="0.2">
      <c r="A1816" t="s">
        <v>10328</v>
      </c>
      <c r="B1816" t="str">
        <f t="shared" si="28"/>
        <v>SSU_Harris McDew Infirmary</v>
      </c>
      <c r="C1816" t="s">
        <v>550</v>
      </c>
      <c r="D1816" s="324" t="s">
        <v>32</v>
      </c>
      <c r="E1816" t="s">
        <v>813</v>
      </c>
      <c r="F1816" t="s">
        <v>6281</v>
      </c>
      <c r="G1816" s="324">
        <v>6794</v>
      </c>
      <c r="H1816" s="542">
        <v>1982</v>
      </c>
      <c r="J1816" t="s">
        <v>572</v>
      </c>
      <c r="K1816" t="s">
        <v>572</v>
      </c>
      <c r="L1816" s="324">
        <v>0</v>
      </c>
      <c r="M1816" s="324">
        <v>0</v>
      </c>
    </row>
    <row r="1817" spans="1:13" x14ac:dyDescent="0.2">
      <c r="A1817" t="s">
        <v>10345</v>
      </c>
      <c r="B1817" t="str">
        <f t="shared" si="28"/>
        <v>SSU_Payne Hall</v>
      </c>
      <c r="C1817" t="s">
        <v>550</v>
      </c>
      <c r="D1817" s="324" t="s">
        <v>32</v>
      </c>
      <c r="E1817" t="s">
        <v>665</v>
      </c>
      <c r="F1817" t="s">
        <v>1604</v>
      </c>
      <c r="G1817" s="324">
        <v>26197</v>
      </c>
      <c r="H1817" s="542">
        <v>1965</v>
      </c>
      <c r="I1817" s="542">
        <v>1998</v>
      </c>
      <c r="J1817" t="s">
        <v>572</v>
      </c>
      <c r="K1817" t="s">
        <v>572</v>
      </c>
      <c r="L1817" s="324">
        <v>100</v>
      </c>
      <c r="M1817" s="324">
        <v>100</v>
      </c>
    </row>
    <row r="1818" spans="1:13" x14ac:dyDescent="0.2">
      <c r="A1818" t="s">
        <v>10338</v>
      </c>
      <c r="B1818" t="str">
        <f t="shared" si="28"/>
        <v>SSU_Hubert Tech Bldg</v>
      </c>
      <c r="C1818" t="s">
        <v>550</v>
      </c>
      <c r="D1818" s="324" t="s">
        <v>32</v>
      </c>
      <c r="E1818" t="s">
        <v>6291</v>
      </c>
      <c r="F1818" t="s">
        <v>6292</v>
      </c>
      <c r="G1818" s="324">
        <v>86292</v>
      </c>
      <c r="H1818" s="542">
        <v>1960</v>
      </c>
      <c r="J1818" t="s">
        <v>572</v>
      </c>
      <c r="K1818" t="s">
        <v>572</v>
      </c>
      <c r="L1818" s="324">
        <v>100</v>
      </c>
      <c r="M1818" s="324">
        <v>100</v>
      </c>
    </row>
    <row r="1819" spans="1:13" x14ac:dyDescent="0.2">
      <c r="A1819" t="s">
        <v>10349</v>
      </c>
      <c r="B1819" t="str">
        <f t="shared" si="28"/>
        <v>SSU_BOSTIC HALL DORM</v>
      </c>
      <c r="C1819" t="s">
        <v>550</v>
      </c>
      <c r="D1819" s="324" t="s">
        <v>32</v>
      </c>
      <c r="E1819" t="s">
        <v>6301</v>
      </c>
      <c r="F1819" t="s">
        <v>6302</v>
      </c>
      <c r="G1819" s="324">
        <v>39224</v>
      </c>
      <c r="H1819" s="542">
        <v>1972</v>
      </c>
      <c r="J1819" t="s">
        <v>572</v>
      </c>
      <c r="K1819" t="s">
        <v>572</v>
      </c>
      <c r="L1819" s="324">
        <v>0</v>
      </c>
      <c r="M1819" s="324">
        <v>0</v>
      </c>
    </row>
    <row r="1820" spans="1:13" x14ac:dyDescent="0.2">
      <c r="A1820" t="s">
        <v>10333</v>
      </c>
      <c r="B1820" t="str">
        <f t="shared" si="28"/>
        <v>SSU_Kennedy Fine Arts</v>
      </c>
      <c r="C1820" t="s">
        <v>550</v>
      </c>
      <c r="D1820" s="324" t="s">
        <v>32</v>
      </c>
      <c r="E1820" t="s">
        <v>969</v>
      </c>
      <c r="F1820" t="s">
        <v>6286</v>
      </c>
      <c r="G1820" s="324">
        <v>27048</v>
      </c>
      <c r="H1820" s="542">
        <v>1966</v>
      </c>
      <c r="J1820" t="s">
        <v>572</v>
      </c>
      <c r="K1820" t="s">
        <v>572</v>
      </c>
      <c r="L1820" s="324">
        <v>100</v>
      </c>
      <c r="M1820" s="324">
        <v>100</v>
      </c>
    </row>
    <row r="1821" spans="1:13" x14ac:dyDescent="0.2">
      <c r="A1821" t="s">
        <v>10337</v>
      </c>
      <c r="B1821" t="str">
        <f t="shared" si="28"/>
        <v>SSU_Evers Physical Plant WHS</v>
      </c>
      <c r="C1821" t="s">
        <v>550</v>
      </c>
      <c r="D1821" s="324" t="s">
        <v>32</v>
      </c>
      <c r="E1821" t="s">
        <v>673</v>
      </c>
      <c r="F1821" t="s">
        <v>6290</v>
      </c>
      <c r="G1821" s="324">
        <v>12729</v>
      </c>
      <c r="H1821" s="542">
        <v>1971</v>
      </c>
      <c r="J1821" t="s">
        <v>572</v>
      </c>
      <c r="K1821" t="s">
        <v>572</v>
      </c>
      <c r="L1821" s="324">
        <v>100</v>
      </c>
      <c r="M1821" s="324">
        <v>100</v>
      </c>
    </row>
    <row r="1822" spans="1:13" x14ac:dyDescent="0.2">
      <c r="A1822" t="s">
        <v>10356</v>
      </c>
      <c r="B1822" t="str">
        <f t="shared" si="28"/>
        <v>SSU_Howard Jordan</v>
      </c>
      <c r="C1822" t="s">
        <v>550</v>
      </c>
      <c r="D1822" s="324" t="s">
        <v>32</v>
      </c>
      <c r="E1822" t="s">
        <v>773</v>
      </c>
      <c r="F1822" t="s">
        <v>6308</v>
      </c>
      <c r="G1822" s="324">
        <v>39972</v>
      </c>
      <c r="H1822" s="542">
        <v>1987</v>
      </c>
      <c r="J1822" t="s">
        <v>572</v>
      </c>
      <c r="K1822" t="s">
        <v>572</v>
      </c>
      <c r="L1822" s="324">
        <v>100</v>
      </c>
      <c r="M1822" s="324">
        <v>100</v>
      </c>
    </row>
    <row r="1823" spans="1:13" x14ac:dyDescent="0.2">
      <c r="A1823" t="s">
        <v>10354</v>
      </c>
      <c r="B1823" t="str">
        <f t="shared" si="28"/>
        <v>SSU_Library</v>
      </c>
      <c r="C1823" t="s">
        <v>550</v>
      </c>
      <c r="D1823" s="324" t="s">
        <v>32</v>
      </c>
      <c r="E1823" t="s">
        <v>1025</v>
      </c>
      <c r="F1823" t="s">
        <v>4966</v>
      </c>
      <c r="G1823" s="324">
        <v>59820</v>
      </c>
      <c r="H1823" s="542">
        <v>1976</v>
      </c>
      <c r="J1823" t="s">
        <v>572</v>
      </c>
      <c r="K1823" t="s">
        <v>572</v>
      </c>
      <c r="L1823" s="324">
        <v>100</v>
      </c>
      <c r="M1823" s="324">
        <v>100</v>
      </c>
    </row>
    <row r="1824" spans="1:13" x14ac:dyDescent="0.2">
      <c r="A1824" t="s">
        <v>10361</v>
      </c>
      <c r="B1824" t="str">
        <f t="shared" si="28"/>
        <v>SSU_Whiting Hall</v>
      </c>
      <c r="C1824" t="s">
        <v>550</v>
      </c>
      <c r="D1824" s="324" t="s">
        <v>32</v>
      </c>
      <c r="E1824" t="s">
        <v>999</v>
      </c>
      <c r="F1824" t="s">
        <v>6313</v>
      </c>
      <c r="G1824" s="324">
        <v>38857</v>
      </c>
      <c r="H1824" s="542">
        <v>1976</v>
      </c>
      <c r="J1824" t="s">
        <v>572</v>
      </c>
      <c r="K1824" t="s">
        <v>572</v>
      </c>
      <c r="L1824" s="324">
        <v>100</v>
      </c>
      <c r="M1824" s="324">
        <v>100</v>
      </c>
    </row>
    <row r="1825" spans="1:13" x14ac:dyDescent="0.2">
      <c r="A1825" t="s">
        <v>10366</v>
      </c>
      <c r="B1825" t="str">
        <f t="shared" si="28"/>
        <v>SSU_Drew Griffith</v>
      </c>
      <c r="C1825" t="s">
        <v>550</v>
      </c>
      <c r="D1825" s="324" t="s">
        <v>32</v>
      </c>
      <c r="E1825" t="s">
        <v>957</v>
      </c>
      <c r="F1825" t="s">
        <v>6317</v>
      </c>
      <c r="G1825" s="324">
        <v>50926</v>
      </c>
      <c r="H1825" s="542">
        <v>1970</v>
      </c>
      <c r="J1825" t="s">
        <v>624</v>
      </c>
      <c r="K1825" t="s">
        <v>572</v>
      </c>
      <c r="L1825" s="324">
        <v>100</v>
      </c>
      <c r="M1825" s="324">
        <v>100</v>
      </c>
    </row>
    <row r="1826" spans="1:13" x14ac:dyDescent="0.2">
      <c r="A1826" t="s">
        <v>10357</v>
      </c>
      <c r="B1826" t="str">
        <f t="shared" si="28"/>
        <v>SSU_NROTC Unit</v>
      </c>
      <c r="C1826" t="s">
        <v>550</v>
      </c>
      <c r="D1826" s="324" t="s">
        <v>32</v>
      </c>
      <c r="E1826" t="s">
        <v>827</v>
      </c>
      <c r="F1826" t="s">
        <v>6309</v>
      </c>
      <c r="G1826" s="324">
        <v>13237</v>
      </c>
      <c r="H1826" s="542">
        <v>1976</v>
      </c>
      <c r="J1826" t="s">
        <v>572</v>
      </c>
      <c r="K1826" t="s">
        <v>572</v>
      </c>
      <c r="L1826" s="324">
        <v>100</v>
      </c>
      <c r="M1826" s="324">
        <v>100</v>
      </c>
    </row>
    <row r="1827" spans="1:13" x14ac:dyDescent="0.2">
      <c r="A1827" t="s">
        <v>10346</v>
      </c>
      <c r="B1827" t="str">
        <f t="shared" si="28"/>
        <v>SSU_Wright Stadium</v>
      </c>
      <c r="C1827" t="s">
        <v>550</v>
      </c>
      <c r="D1827" s="324" t="s">
        <v>32</v>
      </c>
      <c r="E1827" t="s">
        <v>729</v>
      </c>
      <c r="F1827" t="s">
        <v>6299</v>
      </c>
      <c r="G1827" s="324">
        <v>14393</v>
      </c>
      <c r="H1827" s="542">
        <v>1968</v>
      </c>
      <c r="J1827" t="s">
        <v>572</v>
      </c>
      <c r="K1827" t="s">
        <v>572</v>
      </c>
      <c r="L1827" s="324">
        <v>0</v>
      </c>
      <c r="M1827" s="324">
        <v>0</v>
      </c>
    </row>
    <row r="1828" spans="1:13" x14ac:dyDescent="0.2">
      <c r="A1828" t="s">
        <v>10344</v>
      </c>
      <c r="B1828" t="str">
        <f t="shared" si="28"/>
        <v>SSU_King Frazier Annex</v>
      </c>
      <c r="C1828" t="s">
        <v>550</v>
      </c>
      <c r="D1828" s="324" t="s">
        <v>32</v>
      </c>
      <c r="E1828" t="s">
        <v>731</v>
      </c>
      <c r="F1828" t="s">
        <v>6298</v>
      </c>
      <c r="G1828" s="324">
        <v>30646</v>
      </c>
      <c r="H1828" s="542">
        <v>1991</v>
      </c>
      <c r="J1828" t="s">
        <v>572</v>
      </c>
      <c r="K1828" t="s">
        <v>572</v>
      </c>
      <c r="L1828" s="324">
        <v>59</v>
      </c>
      <c r="M1828" s="324">
        <v>59</v>
      </c>
    </row>
    <row r="1829" spans="1:13" x14ac:dyDescent="0.2">
      <c r="A1829" t="s">
        <v>10364</v>
      </c>
      <c r="B1829" t="str">
        <f t="shared" si="28"/>
        <v>SSU_Tiger Arena</v>
      </c>
      <c r="C1829" t="s">
        <v>550</v>
      </c>
      <c r="D1829" s="324" t="s">
        <v>32</v>
      </c>
      <c r="E1829" t="s">
        <v>1073</v>
      </c>
      <c r="F1829" t="s">
        <v>6315</v>
      </c>
      <c r="G1829" s="324">
        <v>84351</v>
      </c>
      <c r="H1829" s="542">
        <v>1998</v>
      </c>
      <c r="J1829" t="s">
        <v>572</v>
      </c>
      <c r="K1829" t="s">
        <v>1075</v>
      </c>
      <c r="L1829" s="324">
        <v>98</v>
      </c>
      <c r="M1829" s="324">
        <v>98</v>
      </c>
    </row>
    <row r="1830" spans="1:13" x14ac:dyDescent="0.2">
      <c r="A1830" t="s">
        <v>10324</v>
      </c>
      <c r="B1830" t="str">
        <f t="shared" si="28"/>
        <v>SSU_UNIVERSITY VILLAGE</v>
      </c>
      <c r="C1830" t="s">
        <v>550</v>
      </c>
      <c r="D1830" s="324" t="s">
        <v>32</v>
      </c>
      <c r="E1830" t="s">
        <v>681</v>
      </c>
      <c r="F1830" t="s">
        <v>6277</v>
      </c>
      <c r="G1830" s="324">
        <v>257902</v>
      </c>
      <c r="H1830" s="542">
        <v>2000</v>
      </c>
      <c r="J1830" t="s">
        <v>584</v>
      </c>
      <c r="K1830" t="s">
        <v>572</v>
      </c>
      <c r="L1830" s="324">
        <v>0</v>
      </c>
      <c r="M1830" s="324">
        <v>0</v>
      </c>
    </row>
    <row r="1831" spans="1:13" x14ac:dyDescent="0.2">
      <c r="A1831" t="s">
        <v>10352</v>
      </c>
      <c r="B1831" t="str">
        <f t="shared" si="28"/>
        <v>SSU_Coastal Ga Ctr Downtown Savann</v>
      </c>
      <c r="C1831" t="s">
        <v>550</v>
      </c>
      <c r="D1831" s="324" t="s">
        <v>32</v>
      </c>
      <c r="E1831" t="s">
        <v>1049</v>
      </c>
      <c r="F1831" t="s">
        <v>6305</v>
      </c>
      <c r="G1831" s="324">
        <v>52433</v>
      </c>
      <c r="H1831" s="542">
        <v>2000</v>
      </c>
      <c r="J1831" t="s">
        <v>624</v>
      </c>
      <c r="K1831" t="s">
        <v>1075</v>
      </c>
      <c r="L1831" s="324">
        <v>100</v>
      </c>
      <c r="M1831" s="324">
        <v>100</v>
      </c>
    </row>
    <row r="1832" spans="1:13" x14ac:dyDescent="0.2">
      <c r="A1832" t="s">
        <v>10353</v>
      </c>
      <c r="B1832" t="str">
        <f t="shared" si="28"/>
        <v>SSU_FRESHMAN LIVING LEARNING CNTR</v>
      </c>
      <c r="C1832" t="s">
        <v>550</v>
      </c>
      <c r="D1832" s="324" t="s">
        <v>32</v>
      </c>
      <c r="E1832" t="s">
        <v>1041</v>
      </c>
      <c r="F1832" t="s">
        <v>6306</v>
      </c>
      <c r="G1832" s="324">
        <v>114406</v>
      </c>
      <c r="H1832" s="542">
        <v>2003</v>
      </c>
      <c r="J1832" t="s">
        <v>624</v>
      </c>
      <c r="K1832" t="s">
        <v>1075</v>
      </c>
      <c r="L1832" s="324">
        <v>0</v>
      </c>
      <c r="M1832" s="324">
        <v>0</v>
      </c>
    </row>
    <row r="1833" spans="1:13" x14ac:dyDescent="0.2">
      <c r="A1833" t="s">
        <v>10365</v>
      </c>
      <c r="B1833" t="str">
        <f t="shared" si="28"/>
        <v>SSU_Evers Physical Plant Addition</v>
      </c>
      <c r="C1833" t="s">
        <v>550</v>
      </c>
      <c r="D1833" s="324" t="s">
        <v>32</v>
      </c>
      <c r="E1833" t="s">
        <v>721</v>
      </c>
      <c r="F1833" t="s">
        <v>6316</v>
      </c>
      <c r="G1833" s="324">
        <v>5335</v>
      </c>
      <c r="H1833" s="542">
        <v>1994</v>
      </c>
      <c r="J1833" t="s">
        <v>572</v>
      </c>
      <c r="K1833" t="s">
        <v>572</v>
      </c>
      <c r="L1833" s="324">
        <v>100</v>
      </c>
      <c r="M1833" s="324">
        <v>100</v>
      </c>
    </row>
    <row r="1834" spans="1:13" x14ac:dyDescent="0.2">
      <c r="A1834" t="s">
        <v>10330</v>
      </c>
      <c r="B1834" t="str">
        <f t="shared" si="28"/>
        <v>SSU_Drew Griffith Addition</v>
      </c>
      <c r="C1834" t="s">
        <v>550</v>
      </c>
      <c r="D1834" s="324" t="s">
        <v>32</v>
      </c>
      <c r="E1834" t="s">
        <v>779</v>
      </c>
      <c r="F1834" t="s">
        <v>6283</v>
      </c>
      <c r="G1834" s="324">
        <v>20975</v>
      </c>
      <c r="H1834" s="542">
        <v>2001</v>
      </c>
      <c r="J1834" t="s">
        <v>572</v>
      </c>
      <c r="K1834" t="s">
        <v>572</v>
      </c>
      <c r="L1834" s="324">
        <v>100</v>
      </c>
      <c r="M1834" s="324">
        <v>100</v>
      </c>
    </row>
    <row r="1835" spans="1:13" x14ac:dyDescent="0.2">
      <c r="A1835" t="s">
        <v>10325</v>
      </c>
      <c r="B1835" t="str">
        <f t="shared" si="28"/>
        <v>SSU_University Commons</v>
      </c>
      <c r="C1835" t="s">
        <v>550</v>
      </c>
      <c r="D1835" s="324" t="s">
        <v>32</v>
      </c>
      <c r="E1835" t="s">
        <v>939</v>
      </c>
      <c r="F1835" t="s">
        <v>6278</v>
      </c>
      <c r="G1835" s="324">
        <v>288310</v>
      </c>
      <c r="H1835" s="542">
        <v>1985</v>
      </c>
      <c r="J1835" t="s">
        <v>584</v>
      </c>
      <c r="K1835" t="s">
        <v>572</v>
      </c>
      <c r="L1835" s="324">
        <v>0</v>
      </c>
      <c r="M1835" s="324">
        <v>0</v>
      </c>
    </row>
    <row r="1836" spans="1:13" x14ac:dyDescent="0.2">
      <c r="A1836" t="s">
        <v>10358</v>
      </c>
      <c r="B1836" t="str">
        <f t="shared" si="28"/>
        <v>SSU_Social Science Academic Bldg</v>
      </c>
      <c r="C1836" t="s">
        <v>550</v>
      </c>
      <c r="D1836" s="324" t="s">
        <v>32</v>
      </c>
      <c r="E1836" t="s">
        <v>6203</v>
      </c>
      <c r="F1836" t="s">
        <v>6310</v>
      </c>
      <c r="G1836" s="324">
        <v>54516</v>
      </c>
      <c r="H1836" s="542">
        <v>2007</v>
      </c>
      <c r="J1836" t="s">
        <v>624</v>
      </c>
      <c r="K1836" t="s">
        <v>1075</v>
      </c>
      <c r="L1836" s="324">
        <v>100</v>
      </c>
      <c r="M1836" s="324">
        <v>100</v>
      </c>
    </row>
    <row r="1837" spans="1:13" x14ac:dyDescent="0.2">
      <c r="A1837" t="s">
        <v>10335</v>
      </c>
      <c r="B1837" t="str">
        <f t="shared" si="28"/>
        <v>SSU_Diner</v>
      </c>
      <c r="C1837" t="s">
        <v>550</v>
      </c>
      <c r="D1837" s="324" t="s">
        <v>32</v>
      </c>
      <c r="E1837" t="s">
        <v>573</v>
      </c>
      <c r="F1837" t="s">
        <v>6288</v>
      </c>
      <c r="G1837" s="324">
        <v>1604</v>
      </c>
      <c r="H1837" s="542">
        <v>2010</v>
      </c>
      <c r="J1837" t="s">
        <v>572</v>
      </c>
      <c r="K1837" t="s">
        <v>572</v>
      </c>
      <c r="L1837" s="324">
        <v>0</v>
      </c>
      <c r="M1837" s="324">
        <v>0</v>
      </c>
    </row>
    <row r="1838" spans="1:13" x14ac:dyDescent="0.2">
      <c r="A1838" t="s">
        <v>10342</v>
      </c>
      <c r="B1838" t="str">
        <f t="shared" si="28"/>
        <v>SSU_Guard Hut (West)</v>
      </c>
      <c r="C1838" t="s">
        <v>550</v>
      </c>
      <c r="D1838" s="324" t="s">
        <v>32</v>
      </c>
      <c r="E1838" t="s">
        <v>941</v>
      </c>
      <c r="F1838" t="s">
        <v>6296</v>
      </c>
      <c r="G1838" s="324">
        <v>128</v>
      </c>
      <c r="H1838" s="542">
        <v>1999</v>
      </c>
      <c r="J1838" t="s">
        <v>572</v>
      </c>
      <c r="K1838" t="s">
        <v>572</v>
      </c>
      <c r="L1838" s="324">
        <v>100</v>
      </c>
      <c r="M1838" s="324">
        <v>100</v>
      </c>
    </row>
    <row r="1839" spans="1:13" x14ac:dyDescent="0.2">
      <c r="A1839" t="s">
        <v>10340</v>
      </c>
      <c r="B1839" t="str">
        <f t="shared" si="28"/>
        <v>SSU_Tiger Place</v>
      </c>
      <c r="C1839" t="s">
        <v>550</v>
      </c>
      <c r="D1839" s="324" t="s">
        <v>32</v>
      </c>
      <c r="E1839" t="s">
        <v>693</v>
      </c>
      <c r="F1839" t="s">
        <v>6294</v>
      </c>
      <c r="G1839" s="324">
        <v>33922</v>
      </c>
      <c r="H1839" s="542">
        <v>2011</v>
      </c>
      <c r="J1839" t="s">
        <v>584</v>
      </c>
      <c r="K1839" t="s">
        <v>1075</v>
      </c>
      <c r="L1839" s="324">
        <v>0</v>
      </c>
      <c r="M1839" s="324">
        <v>0</v>
      </c>
    </row>
    <row r="1840" spans="1:13" x14ac:dyDescent="0.2">
      <c r="A1840" t="s">
        <v>10360</v>
      </c>
      <c r="B1840" t="str">
        <f t="shared" si="28"/>
        <v>SSU_Tiger Court</v>
      </c>
      <c r="C1840" t="s">
        <v>550</v>
      </c>
      <c r="D1840" s="324" t="s">
        <v>32</v>
      </c>
      <c r="E1840" t="s">
        <v>1007</v>
      </c>
      <c r="F1840" t="s">
        <v>6312</v>
      </c>
      <c r="G1840" s="324">
        <v>65340</v>
      </c>
      <c r="H1840" s="542">
        <v>2011</v>
      </c>
      <c r="J1840" t="s">
        <v>584</v>
      </c>
      <c r="K1840" t="s">
        <v>1075</v>
      </c>
      <c r="L1840" s="324">
        <v>0</v>
      </c>
      <c r="M1840" s="324">
        <v>0</v>
      </c>
    </row>
    <row r="1841" spans="1:13" x14ac:dyDescent="0.2">
      <c r="A1841" t="s">
        <v>10332</v>
      </c>
      <c r="B1841" t="str">
        <f t="shared" si="28"/>
        <v>SSU_New Student Center</v>
      </c>
      <c r="C1841" t="s">
        <v>550</v>
      </c>
      <c r="D1841" s="324" t="s">
        <v>32</v>
      </c>
      <c r="E1841" t="s">
        <v>801</v>
      </c>
      <c r="F1841" t="s">
        <v>6285</v>
      </c>
      <c r="G1841" s="324">
        <v>42950</v>
      </c>
      <c r="H1841" s="542">
        <v>2011</v>
      </c>
      <c r="J1841" t="s">
        <v>1725</v>
      </c>
      <c r="K1841" t="s">
        <v>1075</v>
      </c>
      <c r="L1841" s="324">
        <v>0</v>
      </c>
      <c r="M1841" s="324">
        <v>0</v>
      </c>
    </row>
    <row r="1842" spans="1:13" x14ac:dyDescent="0.2">
      <c r="A1842" t="s">
        <v>10348</v>
      </c>
      <c r="B1842" t="str">
        <f t="shared" si="28"/>
        <v>SSU_Athletic Complex</v>
      </c>
      <c r="C1842" t="s">
        <v>550</v>
      </c>
      <c r="D1842" s="324" t="s">
        <v>32</v>
      </c>
      <c r="E1842" t="s">
        <v>651</v>
      </c>
      <c r="F1842" t="s">
        <v>6300</v>
      </c>
      <c r="G1842" s="324">
        <v>30000</v>
      </c>
      <c r="H1842" s="542">
        <v>2011</v>
      </c>
      <c r="J1842" t="s">
        <v>1725</v>
      </c>
      <c r="K1842" t="s">
        <v>572</v>
      </c>
      <c r="L1842" s="324">
        <v>100</v>
      </c>
      <c r="M1842" s="324">
        <v>100</v>
      </c>
    </row>
    <row r="1843" spans="1:13" x14ac:dyDescent="0.2">
      <c r="A1843" t="s">
        <v>10334</v>
      </c>
      <c r="B1843" t="str">
        <f t="shared" si="28"/>
        <v>SSU_Richard R Wright ResidenceHall</v>
      </c>
      <c r="C1843" t="s">
        <v>550</v>
      </c>
      <c r="D1843" s="324" t="s">
        <v>32</v>
      </c>
      <c r="E1843" t="s">
        <v>915</v>
      </c>
      <c r="F1843" t="s">
        <v>6287</v>
      </c>
      <c r="G1843" s="324">
        <v>24046</v>
      </c>
      <c r="H1843" s="542">
        <v>2011</v>
      </c>
      <c r="J1843" t="s">
        <v>584</v>
      </c>
      <c r="K1843" t="s">
        <v>1075</v>
      </c>
      <c r="L1843" s="324">
        <v>0</v>
      </c>
      <c r="M1843" s="324">
        <v>0</v>
      </c>
    </row>
    <row r="1844" spans="1:13" x14ac:dyDescent="0.2">
      <c r="A1844" t="s">
        <v>10350</v>
      </c>
      <c r="B1844" t="str">
        <f t="shared" si="28"/>
        <v>SSU_Engineering Science Technology</v>
      </c>
      <c r="C1844" t="s">
        <v>550</v>
      </c>
      <c r="D1844" s="324" t="s">
        <v>32</v>
      </c>
      <c r="E1844" t="s">
        <v>867</v>
      </c>
      <c r="F1844" t="s">
        <v>6303</v>
      </c>
      <c r="G1844" s="324">
        <v>29970</v>
      </c>
      <c r="H1844" s="542">
        <v>2017</v>
      </c>
      <c r="J1844" t="s">
        <v>624</v>
      </c>
      <c r="K1844" t="s">
        <v>1075</v>
      </c>
      <c r="L1844" s="324">
        <v>100</v>
      </c>
      <c r="M1844" s="324">
        <v>100</v>
      </c>
    </row>
    <row r="1845" spans="1:13" x14ac:dyDescent="0.2">
      <c r="A1845" t="s">
        <v>10341</v>
      </c>
      <c r="B1845" t="str">
        <f t="shared" si="28"/>
        <v>SSU_Marine Science Center</v>
      </c>
      <c r="C1845" t="s">
        <v>550</v>
      </c>
      <c r="D1845" s="324" t="s">
        <v>32</v>
      </c>
      <c r="E1845" t="s">
        <v>951</v>
      </c>
      <c r="F1845" t="s">
        <v>6295</v>
      </c>
      <c r="G1845" s="324">
        <v>18834</v>
      </c>
      <c r="H1845" s="542">
        <v>2017</v>
      </c>
      <c r="J1845" t="s">
        <v>624</v>
      </c>
      <c r="K1845" t="s">
        <v>1075</v>
      </c>
      <c r="L1845" s="324">
        <v>100</v>
      </c>
      <c r="M1845" s="324">
        <v>100</v>
      </c>
    </row>
    <row r="1846" spans="1:13" x14ac:dyDescent="0.2">
      <c r="A1846" t="s">
        <v>8354</v>
      </c>
      <c r="B1846" t="str">
        <f t="shared" si="28"/>
        <v>UGA_FRANKLIN HOUSE</v>
      </c>
      <c r="C1846" t="s">
        <v>540</v>
      </c>
      <c r="D1846" s="324" t="s">
        <v>51</v>
      </c>
      <c r="E1846" t="s">
        <v>1318</v>
      </c>
      <c r="F1846" t="s">
        <v>2740</v>
      </c>
      <c r="G1846" s="324">
        <v>2562</v>
      </c>
      <c r="H1846" s="542">
        <v>1810</v>
      </c>
      <c r="J1846" t="s">
        <v>579</v>
      </c>
      <c r="K1846" t="s">
        <v>572</v>
      </c>
      <c r="L1846" s="324">
        <v>100</v>
      </c>
      <c r="M1846" s="324">
        <v>100</v>
      </c>
    </row>
    <row r="1847" spans="1:13" x14ac:dyDescent="0.2">
      <c r="A1847" t="s">
        <v>9368</v>
      </c>
      <c r="B1847" t="str">
        <f t="shared" si="28"/>
        <v>UGA_HODGSON OIL BLDG</v>
      </c>
      <c r="C1847" t="s">
        <v>540</v>
      </c>
      <c r="D1847" s="324" t="s">
        <v>51</v>
      </c>
      <c r="E1847" t="s">
        <v>1244</v>
      </c>
      <c r="F1847" t="s">
        <v>4720</v>
      </c>
      <c r="G1847" s="324">
        <v>34759</v>
      </c>
      <c r="H1847" s="542">
        <v>1920</v>
      </c>
      <c r="J1847" t="s">
        <v>572</v>
      </c>
      <c r="K1847" t="s">
        <v>572</v>
      </c>
      <c r="L1847" s="324">
        <v>100</v>
      </c>
      <c r="M1847" s="324">
        <v>100</v>
      </c>
    </row>
    <row r="1848" spans="1:13" x14ac:dyDescent="0.2">
      <c r="A1848" t="s">
        <v>7943</v>
      </c>
      <c r="B1848" t="str">
        <f t="shared" si="28"/>
        <v>UGA_PHI KAPPA HALL</v>
      </c>
      <c r="C1848" t="s">
        <v>540</v>
      </c>
      <c r="D1848" s="324" t="s">
        <v>51</v>
      </c>
      <c r="E1848" t="s">
        <v>637</v>
      </c>
      <c r="F1848" t="s">
        <v>1934</v>
      </c>
      <c r="G1848" s="324">
        <v>5060</v>
      </c>
      <c r="H1848" s="542">
        <v>1834</v>
      </c>
      <c r="J1848" t="s">
        <v>572</v>
      </c>
      <c r="K1848" t="s">
        <v>1725</v>
      </c>
      <c r="L1848" s="324">
        <v>100</v>
      </c>
      <c r="M1848" s="324">
        <v>100</v>
      </c>
    </row>
    <row r="1849" spans="1:13" x14ac:dyDescent="0.2">
      <c r="A1849" t="s">
        <v>9112</v>
      </c>
      <c r="B1849" t="str">
        <f t="shared" si="28"/>
        <v>UGA_DEMOSTHENIAN HALL</v>
      </c>
      <c r="C1849" t="s">
        <v>540</v>
      </c>
      <c r="D1849" s="324" t="s">
        <v>51</v>
      </c>
      <c r="E1849" t="s">
        <v>1089</v>
      </c>
      <c r="F1849" t="s">
        <v>4220</v>
      </c>
      <c r="G1849" s="324">
        <v>2770</v>
      </c>
      <c r="H1849" s="542">
        <v>1824</v>
      </c>
      <c r="J1849" t="s">
        <v>572</v>
      </c>
      <c r="K1849" t="s">
        <v>1725</v>
      </c>
      <c r="L1849" s="324">
        <v>100</v>
      </c>
      <c r="M1849" s="324">
        <v>100</v>
      </c>
    </row>
    <row r="1850" spans="1:13" x14ac:dyDescent="0.2">
      <c r="A1850" t="s">
        <v>8306</v>
      </c>
      <c r="B1850" t="str">
        <f t="shared" si="28"/>
        <v>UGA_CHAPEL</v>
      </c>
      <c r="C1850" t="s">
        <v>540</v>
      </c>
      <c r="D1850" s="324" t="s">
        <v>51</v>
      </c>
      <c r="E1850" t="s">
        <v>639</v>
      </c>
      <c r="F1850" t="s">
        <v>2648</v>
      </c>
      <c r="G1850" s="324">
        <v>8405</v>
      </c>
      <c r="H1850" s="542">
        <v>1832</v>
      </c>
      <c r="J1850" t="s">
        <v>572</v>
      </c>
      <c r="K1850" t="s">
        <v>572</v>
      </c>
      <c r="L1850" s="324">
        <v>100</v>
      </c>
      <c r="M1850" s="324">
        <v>100</v>
      </c>
    </row>
    <row r="1851" spans="1:13" x14ac:dyDescent="0.2">
      <c r="A1851" t="s">
        <v>9362</v>
      </c>
      <c r="B1851" t="str">
        <f t="shared" si="28"/>
        <v>UGA_TERRELL HALL</v>
      </c>
      <c r="C1851" t="s">
        <v>540</v>
      </c>
      <c r="D1851" s="324" t="s">
        <v>51</v>
      </c>
      <c r="E1851" t="s">
        <v>4708</v>
      </c>
      <c r="F1851" t="s">
        <v>4709</v>
      </c>
      <c r="G1851" s="324">
        <v>27029</v>
      </c>
      <c r="H1851" s="542">
        <v>1904</v>
      </c>
      <c r="J1851" t="s">
        <v>572</v>
      </c>
      <c r="K1851" t="s">
        <v>572</v>
      </c>
      <c r="L1851" s="324">
        <v>100</v>
      </c>
      <c r="M1851" s="324">
        <v>100</v>
      </c>
    </row>
    <row r="1852" spans="1:13" x14ac:dyDescent="0.2">
      <c r="A1852" t="s">
        <v>9369</v>
      </c>
      <c r="B1852" t="str">
        <f t="shared" si="28"/>
        <v>UGA_MEIGS HALL</v>
      </c>
      <c r="C1852" t="s">
        <v>540</v>
      </c>
      <c r="D1852" s="324" t="s">
        <v>51</v>
      </c>
      <c r="E1852" t="s">
        <v>657</v>
      </c>
      <c r="F1852" t="s">
        <v>4721</v>
      </c>
      <c r="G1852" s="324">
        <v>14176</v>
      </c>
      <c r="H1852" s="542">
        <v>1905</v>
      </c>
      <c r="J1852" t="s">
        <v>572</v>
      </c>
      <c r="K1852" t="s">
        <v>572</v>
      </c>
      <c r="L1852" s="324">
        <v>100</v>
      </c>
      <c r="M1852" s="324">
        <v>100</v>
      </c>
    </row>
    <row r="1853" spans="1:13" x14ac:dyDescent="0.2">
      <c r="A1853" t="s">
        <v>8131</v>
      </c>
      <c r="B1853" t="str">
        <f t="shared" si="28"/>
        <v>UGA_MOORE COLLEGE</v>
      </c>
      <c r="C1853" t="s">
        <v>540</v>
      </c>
      <c r="D1853" s="324" t="s">
        <v>51</v>
      </c>
      <c r="E1853" t="s">
        <v>807</v>
      </c>
      <c r="F1853" t="s">
        <v>2307</v>
      </c>
      <c r="G1853" s="324">
        <v>20484</v>
      </c>
      <c r="H1853" s="542">
        <v>1874</v>
      </c>
      <c r="J1853" t="s">
        <v>572</v>
      </c>
      <c r="K1853" t="s">
        <v>572</v>
      </c>
      <c r="L1853" s="324">
        <v>100</v>
      </c>
      <c r="M1853" s="324">
        <v>100</v>
      </c>
    </row>
    <row r="1854" spans="1:13" x14ac:dyDescent="0.2">
      <c r="A1854" t="s">
        <v>8196</v>
      </c>
      <c r="B1854" t="str">
        <f t="shared" si="28"/>
        <v>UGA_NEW COLLEGE</v>
      </c>
      <c r="C1854" t="s">
        <v>540</v>
      </c>
      <c r="D1854" s="324" t="s">
        <v>51</v>
      </c>
      <c r="E1854" t="s">
        <v>671</v>
      </c>
      <c r="F1854" t="s">
        <v>2433</v>
      </c>
      <c r="G1854" s="324">
        <v>20119</v>
      </c>
      <c r="H1854" s="542">
        <v>1823</v>
      </c>
      <c r="J1854" t="s">
        <v>572</v>
      </c>
      <c r="K1854" t="s">
        <v>1725</v>
      </c>
      <c r="L1854" s="324">
        <v>100</v>
      </c>
      <c r="M1854" s="324">
        <v>100</v>
      </c>
    </row>
    <row r="1855" spans="1:13" x14ac:dyDescent="0.2">
      <c r="A1855" t="s">
        <v>8562</v>
      </c>
      <c r="B1855" t="str">
        <f t="shared" si="28"/>
        <v>UGA_CANDLER HALL</v>
      </c>
      <c r="C1855" t="s">
        <v>540</v>
      </c>
      <c r="D1855" s="324" t="s">
        <v>51</v>
      </c>
      <c r="E1855" t="s">
        <v>1045</v>
      </c>
      <c r="F1855" t="s">
        <v>3146</v>
      </c>
      <c r="G1855" s="324">
        <v>19820</v>
      </c>
      <c r="H1855" s="542">
        <v>1901</v>
      </c>
      <c r="J1855" t="s">
        <v>572</v>
      </c>
      <c r="K1855" t="s">
        <v>572</v>
      </c>
      <c r="L1855" s="324">
        <v>100</v>
      </c>
      <c r="M1855" s="324">
        <v>100</v>
      </c>
    </row>
    <row r="1856" spans="1:13" x14ac:dyDescent="0.2">
      <c r="A1856" t="s">
        <v>9154</v>
      </c>
      <c r="B1856" t="str">
        <f t="shared" si="28"/>
        <v>UGA_BISHOP HOUSE</v>
      </c>
      <c r="C1856" t="s">
        <v>540</v>
      </c>
      <c r="D1856" s="324" t="s">
        <v>51</v>
      </c>
      <c r="E1856" t="s">
        <v>1013</v>
      </c>
      <c r="F1856" t="s">
        <v>4301</v>
      </c>
      <c r="G1856" s="324">
        <v>5289</v>
      </c>
      <c r="H1856" s="542">
        <v>1837</v>
      </c>
      <c r="J1856" t="s">
        <v>572</v>
      </c>
      <c r="K1856" t="s">
        <v>579</v>
      </c>
      <c r="L1856" s="324">
        <v>100</v>
      </c>
      <c r="M1856" s="324">
        <v>100</v>
      </c>
    </row>
    <row r="1857" spans="1:13" x14ac:dyDescent="0.2">
      <c r="A1857" t="s">
        <v>9195</v>
      </c>
      <c r="B1857" t="str">
        <f t="shared" si="28"/>
        <v>UGA_SCHOOL OF SOCIAL WORK</v>
      </c>
      <c r="C1857" t="s">
        <v>540</v>
      </c>
      <c r="D1857" s="324" t="s">
        <v>51</v>
      </c>
      <c r="E1857" t="s">
        <v>847</v>
      </c>
      <c r="F1857" t="s">
        <v>4380</v>
      </c>
      <c r="G1857" s="324">
        <v>39180</v>
      </c>
      <c r="H1857" s="542">
        <v>1901</v>
      </c>
      <c r="J1857" t="s">
        <v>572</v>
      </c>
      <c r="K1857" t="s">
        <v>572</v>
      </c>
      <c r="L1857" s="324">
        <v>100</v>
      </c>
      <c r="M1857" s="324">
        <v>100</v>
      </c>
    </row>
    <row r="1858" spans="1:13" x14ac:dyDescent="0.2">
      <c r="A1858" t="s">
        <v>8523</v>
      </c>
      <c r="B1858" t="str">
        <f t="shared" ref="B1858:B1921" si="29">CONCATENATE(D1858,"_",F1858)</f>
        <v>UGA_JACKSON ST BLDG</v>
      </c>
      <c r="C1858" t="s">
        <v>540</v>
      </c>
      <c r="D1858" s="324" t="s">
        <v>51</v>
      </c>
      <c r="E1858" t="s">
        <v>855</v>
      </c>
      <c r="F1858" t="s">
        <v>3071</v>
      </c>
      <c r="G1858" s="324">
        <v>49809</v>
      </c>
      <c r="H1858" s="542">
        <v>1961</v>
      </c>
      <c r="J1858" t="s">
        <v>572</v>
      </c>
      <c r="K1858" t="s">
        <v>1725</v>
      </c>
      <c r="L1858" s="324">
        <v>100</v>
      </c>
      <c r="M1858" s="324">
        <v>100</v>
      </c>
    </row>
    <row r="1859" spans="1:13" x14ac:dyDescent="0.2">
      <c r="A1859" t="s">
        <v>9113</v>
      </c>
      <c r="B1859" t="str">
        <f t="shared" si="29"/>
        <v>UGA_WADDEL HALL</v>
      </c>
      <c r="C1859" t="s">
        <v>540</v>
      </c>
      <c r="D1859" s="324" t="s">
        <v>51</v>
      </c>
      <c r="E1859" t="s">
        <v>663</v>
      </c>
      <c r="F1859" t="s">
        <v>4221</v>
      </c>
      <c r="G1859" s="324">
        <v>2866</v>
      </c>
      <c r="H1859" s="542">
        <v>1821</v>
      </c>
      <c r="J1859" t="s">
        <v>572</v>
      </c>
      <c r="K1859" t="s">
        <v>572</v>
      </c>
      <c r="L1859" s="324">
        <v>100</v>
      </c>
      <c r="M1859" s="324">
        <v>100</v>
      </c>
    </row>
    <row r="1860" spans="1:13" x14ac:dyDescent="0.2">
      <c r="A1860" t="s">
        <v>8407</v>
      </c>
      <c r="B1860" t="str">
        <f t="shared" si="29"/>
        <v>UGA_PEABODY HALL</v>
      </c>
      <c r="C1860" t="s">
        <v>540</v>
      </c>
      <c r="D1860" s="324" t="s">
        <v>51</v>
      </c>
      <c r="E1860" t="s">
        <v>2843</v>
      </c>
      <c r="F1860" t="s">
        <v>2844</v>
      </c>
      <c r="G1860" s="324">
        <v>25651</v>
      </c>
      <c r="H1860" s="542">
        <v>1913</v>
      </c>
      <c r="J1860" t="s">
        <v>572</v>
      </c>
      <c r="K1860" t="s">
        <v>579</v>
      </c>
      <c r="L1860" s="324">
        <v>100</v>
      </c>
      <c r="M1860" s="324">
        <v>100</v>
      </c>
    </row>
    <row r="1861" spans="1:13" x14ac:dyDescent="0.2">
      <c r="A1861" t="s">
        <v>9056</v>
      </c>
      <c r="B1861" t="str">
        <f t="shared" si="29"/>
        <v>UGA_LAW SCHOOL</v>
      </c>
      <c r="C1861" t="s">
        <v>540</v>
      </c>
      <c r="D1861" s="324" t="s">
        <v>51</v>
      </c>
      <c r="E1861" t="s">
        <v>4109</v>
      </c>
      <c r="F1861" t="s">
        <v>4110</v>
      </c>
      <c r="G1861" s="324">
        <v>133708</v>
      </c>
      <c r="H1861" s="542">
        <v>1932</v>
      </c>
      <c r="J1861" t="s">
        <v>572</v>
      </c>
      <c r="K1861" t="s">
        <v>572</v>
      </c>
      <c r="L1861" s="324">
        <v>100</v>
      </c>
      <c r="M1861" s="324">
        <v>100</v>
      </c>
    </row>
    <row r="1862" spans="1:13" x14ac:dyDescent="0.2">
      <c r="A1862" t="s">
        <v>7938</v>
      </c>
      <c r="B1862" t="str">
        <f t="shared" si="29"/>
        <v>UGA_DENMARK HALL</v>
      </c>
      <c r="C1862" t="s">
        <v>540</v>
      </c>
      <c r="D1862" s="324" t="s">
        <v>51</v>
      </c>
      <c r="E1862" t="s">
        <v>1924</v>
      </c>
      <c r="F1862" t="s">
        <v>1925</v>
      </c>
      <c r="G1862" s="324">
        <v>19637</v>
      </c>
      <c r="H1862" s="542">
        <v>1901</v>
      </c>
      <c r="J1862" t="s">
        <v>572</v>
      </c>
      <c r="K1862" t="s">
        <v>579</v>
      </c>
      <c r="L1862" s="324">
        <v>100</v>
      </c>
      <c r="M1862" s="324">
        <v>100</v>
      </c>
    </row>
    <row r="1863" spans="1:13" x14ac:dyDescent="0.2">
      <c r="A1863" t="s">
        <v>8618</v>
      </c>
      <c r="B1863" t="str">
        <f t="shared" si="29"/>
        <v>UGA_DEAN RUSK HALL</v>
      </c>
      <c r="C1863" t="s">
        <v>540</v>
      </c>
      <c r="D1863" s="324" t="s">
        <v>51</v>
      </c>
      <c r="E1863" t="s">
        <v>709</v>
      </c>
      <c r="F1863" t="s">
        <v>3254</v>
      </c>
      <c r="G1863" s="324">
        <v>37492</v>
      </c>
      <c r="H1863" s="542">
        <v>1996</v>
      </c>
      <c r="J1863" t="s">
        <v>1725</v>
      </c>
      <c r="K1863" t="s">
        <v>572</v>
      </c>
      <c r="L1863" s="324">
        <v>100</v>
      </c>
      <c r="M1863" s="324">
        <v>100</v>
      </c>
    </row>
    <row r="1864" spans="1:13" x14ac:dyDescent="0.2">
      <c r="A1864" t="s">
        <v>9151</v>
      </c>
      <c r="B1864" t="str">
        <f t="shared" si="29"/>
        <v>UGA_CALDWELL HALL</v>
      </c>
      <c r="C1864" t="s">
        <v>540</v>
      </c>
      <c r="D1864" s="324" t="s">
        <v>51</v>
      </c>
      <c r="E1864" t="s">
        <v>4295</v>
      </c>
      <c r="F1864" t="s">
        <v>4296</v>
      </c>
      <c r="G1864" s="324">
        <v>76485</v>
      </c>
      <c r="H1864" s="542">
        <v>1981</v>
      </c>
      <c r="J1864" t="s">
        <v>572</v>
      </c>
      <c r="K1864" t="s">
        <v>572</v>
      </c>
      <c r="L1864" s="324">
        <v>100</v>
      </c>
      <c r="M1864" s="324">
        <v>100</v>
      </c>
    </row>
    <row r="1865" spans="1:13" x14ac:dyDescent="0.2">
      <c r="A1865" t="s">
        <v>9324</v>
      </c>
      <c r="B1865" t="str">
        <f t="shared" si="29"/>
        <v>UGA_ANTHRO GRN HS</v>
      </c>
      <c r="C1865" t="s">
        <v>540</v>
      </c>
      <c r="D1865" s="324" t="s">
        <v>51</v>
      </c>
      <c r="E1865" t="s">
        <v>4632</v>
      </c>
      <c r="F1865" t="s">
        <v>4633</v>
      </c>
      <c r="G1865" s="324">
        <v>336</v>
      </c>
      <c r="H1865" s="542">
        <v>2006</v>
      </c>
      <c r="J1865" t="s">
        <v>572</v>
      </c>
      <c r="K1865" t="s">
        <v>572</v>
      </c>
      <c r="L1865" s="324">
        <v>100</v>
      </c>
      <c r="M1865" s="324">
        <v>100</v>
      </c>
    </row>
    <row r="1866" spans="1:13" x14ac:dyDescent="0.2">
      <c r="A1866" t="s">
        <v>8563</v>
      </c>
      <c r="B1866" t="str">
        <f t="shared" si="29"/>
        <v>UGA_BALDWIN HALL</v>
      </c>
      <c r="C1866" t="s">
        <v>540</v>
      </c>
      <c r="D1866" s="324" t="s">
        <v>51</v>
      </c>
      <c r="E1866" t="s">
        <v>1061</v>
      </c>
      <c r="F1866" t="s">
        <v>3147</v>
      </c>
      <c r="G1866" s="324">
        <v>103110</v>
      </c>
      <c r="H1866" s="542">
        <v>1938</v>
      </c>
      <c r="J1866" t="s">
        <v>572</v>
      </c>
      <c r="K1866" t="s">
        <v>572</v>
      </c>
      <c r="L1866" s="324">
        <v>100</v>
      </c>
      <c r="M1866" s="324">
        <v>100</v>
      </c>
    </row>
    <row r="1867" spans="1:13" x14ac:dyDescent="0.2">
      <c r="A1867" t="s">
        <v>8184</v>
      </c>
      <c r="B1867" t="str">
        <f t="shared" si="29"/>
        <v>UGA_LECONTE HALL</v>
      </c>
      <c r="C1867" t="s">
        <v>540</v>
      </c>
      <c r="D1867" s="324" t="s">
        <v>51</v>
      </c>
      <c r="E1867" t="s">
        <v>2409</v>
      </c>
      <c r="F1867" t="s">
        <v>2410</v>
      </c>
      <c r="G1867" s="324">
        <v>28346</v>
      </c>
      <c r="H1867" s="542">
        <v>1938</v>
      </c>
      <c r="J1867" t="s">
        <v>572</v>
      </c>
      <c r="K1867" t="s">
        <v>572</v>
      </c>
      <c r="L1867" s="324">
        <v>100</v>
      </c>
      <c r="M1867" s="324">
        <v>100</v>
      </c>
    </row>
    <row r="1868" spans="1:13" x14ac:dyDescent="0.2">
      <c r="A1868" t="s">
        <v>8996</v>
      </c>
      <c r="B1868" t="str">
        <f t="shared" si="29"/>
        <v>UGA_LIBRARY, MAIN</v>
      </c>
      <c r="C1868" t="s">
        <v>540</v>
      </c>
      <c r="D1868" s="324" t="s">
        <v>51</v>
      </c>
      <c r="E1868" t="s">
        <v>987</v>
      </c>
      <c r="F1868" t="s">
        <v>3992</v>
      </c>
      <c r="G1868" s="324">
        <v>343047</v>
      </c>
      <c r="H1868" s="542">
        <v>1952</v>
      </c>
      <c r="J1868" t="s">
        <v>1725</v>
      </c>
      <c r="K1868" t="s">
        <v>1725</v>
      </c>
      <c r="L1868" s="324">
        <v>100</v>
      </c>
      <c r="M1868" s="324">
        <v>100</v>
      </c>
    </row>
    <row r="1869" spans="1:13" x14ac:dyDescent="0.2">
      <c r="A1869" t="s">
        <v>8359</v>
      </c>
      <c r="B1869" t="str">
        <f t="shared" si="29"/>
        <v>UGA_BROOKS HALL</v>
      </c>
      <c r="C1869" t="s">
        <v>540</v>
      </c>
      <c r="D1869" s="324" t="s">
        <v>51</v>
      </c>
      <c r="E1869" t="s">
        <v>901</v>
      </c>
      <c r="F1869" t="s">
        <v>2749</v>
      </c>
      <c r="G1869" s="324">
        <v>97665</v>
      </c>
      <c r="H1869" s="542">
        <v>1924</v>
      </c>
      <c r="J1869" t="s">
        <v>1725</v>
      </c>
      <c r="K1869" t="s">
        <v>572</v>
      </c>
      <c r="L1869" s="324">
        <v>100</v>
      </c>
      <c r="M1869" s="324">
        <v>100</v>
      </c>
    </row>
    <row r="1870" spans="1:13" x14ac:dyDescent="0.2">
      <c r="A1870" t="s">
        <v>9420</v>
      </c>
      <c r="B1870" t="str">
        <f t="shared" si="29"/>
        <v>UGA_PARK HALL</v>
      </c>
      <c r="C1870" t="s">
        <v>540</v>
      </c>
      <c r="D1870" s="324" t="s">
        <v>51</v>
      </c>
      <c r="E1870" t="s">
        <v>927</v>
      </c>
      <c r="F1870" t="s">
        <v>4818</v>
      </c>
      <c r="G1870" s="324">
        <v>82391</v>
      </c>
      <c r="H1870" s="542">
        <v>1938</v>
      </c>
      <c r="J1870" t="s">
        <v>572</v>
      </c>
      <c r="K1870" t="s">
        <v>1725</v>
      </c>
      <c r="L1870" s="324">
        <v>100</v>
      </c>
      <c r="M1870" s="324">
        <v>100</v>
      </c>
    </row>
    <row r="1871" spans="1:13" x14ac:dyDescent="0.2">
      <c r="A1871" t="s">
        <v>8273</v>
      </c>
      <c r="B1871" t="str">
        <f t="shared" si="29"/>
        <v>UGA_SANFORD HALL</v>
      </c>
      <c r="C1871" t="s">
        <v>540</v>
      </c>
      <c r="D1871" s="324" t="s">
        <v>51</v>
      </c>
      <c r="E1871" t="s">
        <v>620</v>
      </c>
      <c r="F1871" t="s">
        <v>2583</v>
      </c>
      <c r="G1871" s="324">
        <v>37294</v>
      </c>
      <c r="H1871" s="542">
        <v>1997</v>
      </c>
      <c r="J1871" t="s">
        <v>572</v>
      </c>
      <c r="K1871" t="s">
        <v>572</v>
      </c>
      <c r="L1871" s="324">
        <v>100</v>
      </c>
      <c r="M1871" s="324">
        <v>100</v>
      </c>
    </row>
    <row r="1872" spans="1:13" x14ac:dyDescent="0.2">
      <c r="A1872" t="s">
        <v>8246</v>
      </c>
      <c r="B1872" t="str">
        <f t="shared" si="29"/>
        <v>UGA_FINE ARTS SCEN WKS</v>
      </c>
      <c r="C1872" t="s">
        <v>540</v>
      </c>
      <c r="D1872" s="324" t="s">
        <v>51</v>
      </c>
      <c r="E1872" t="s">
        <v>1027</v>
      </c>
      <c r="F1872" t="s">
        <v>2531</v>
      </c>
      <c r="G1872" s="324">
        <v>3475</v>
      </c>
      <c r="H1872" s="542">
        <v>1988</v>
      </c>
      <c r="J1872" t="s">
        <v>572</v>
      </c>
      <c r="K1872" t="s">
        <v>572</v>
      </c>
      <c r="L1872" s="324">
        <v>100</v>
      </c>
      <c r="M1872" s="324">
        <v>100</v>
      </c>
    </row>
    <row r="1873" spans="1:13" x14ac:dyDescent="0.2">
      <c r="A1873" t="s">
        <v>9012</v>
      </c>
      <c r="B1873" t="str">
        <f t="shared" si="29"/>
        <v>UGA_FINE ARTS</v>
      </c>
      <c r="C1873" t="s">
        <v>540</v>
      </c>
      <c r="D1873" s="324" t="s">
        <v>51</v>
      </c>
      <c r="E1873" t="s">
        <v>1291</v>
      </c>
      <c r="F1873" t="s">
        <v>4022</v>
      </c>
      <c r="G1873" s="324">
        <v>83476</v>
      </c>
      <c r="H1873" s="542">
        <v>1941</v>
      </c>
      <c r="J1873" t="s">
        <v>572</v>
      </c>
      <c r="K1873" t="s">
        <v>1725</v>
      </c>
      <c r="L1873" s="324">
        <v>100</v>
      </c>
      <c r="M1873" s="324">
        <v>100</v>
      </c>
    </row>
    <row r="1874" spans="1:13" x14ac:dyDescent="0.2">
      <c r="A1874" t="s">
        <v>8132</v>
      </c>
      <c r="B1874" t="str">
        <f t="shared" si="29"/>
        <v>UGA_MILITARY,ARMY ROTC</v>
      </c>
      <c r="C1874" t="s">
        <v>540</v>
      </c>
      <c r="D1874" s="324" t="s">
        <v>51</v>
      </c>
      <c r="E1874" t="s">
        <v>821</v>
      </c>
      <c r="F1874" t="s">
        <v>2308</v>
      </c>
      <c r="G1874" s="324">
        <v>15400</v>
      </c>
      <c r="H1874" s="542">
        <v>1931</v>
      </c>
      <c r="J1874" t="s">
        <v>572</v>
      </c>
      <c r="K1874" t="s">
        <v>1725</v>
      </c>
      <c r="L1874" s="324">
        <v>100</v>
      </c>
      <c r="M1874" s="324">
        <v>100</v>
      </c>
    </row>
    <row r="1875" spans="1:13" x14ac:dyDescent="0.2">
      <c r="A1875" t="s">
        <v>8774</v>
      </c>
      <c r="B1875" t="str">
        <f t="shared" si="29"/>
        <v>UGA_JOURNALISM</v>
      </c>
      <c r="C1875" t="s">
        <v>540</v>
      </c>
      <c r="D1875" s="324" t="s">
        <v>51</v>
      </c>
      <c r="E1875" t="s">
        <v>570</v>
      </c>
      <c r="F1875" t="s">
        <v>3557</v>
      </c>
      <c r="G1875" s="324">
        <v>122859</v>
      </c>
      <c r="H1875" s="542">
        <v>1969</v>
      </c>
      <c r="J1875" t="s">
        <v>572</v>
      </c>
      <c r="K1875" t="s">
        <v>572</v>
      </c>
      <c r="L1875" s="324">
        <v>100</v>
      </c>
      <c r="M1875" s="324">
        <v>100</v>
      </c>
    </row>
    <row r="1876" spans="1:13" x14ac:dyDescent="0.2">
      <c r="A1876" t="s">
        <v>8701</v>
      </c>
      <c r="B1876" t="str">
        <f t="shared" si="29"/>
        <v>UGA_PSYCHOLOGY</v>
      </c>
      <c r="C1876" t="s">
        <v>540</v>
      </c>
      <c r="D1876" s="324" t="s">
        <v>51</v>
      </c>
      <c r="E1876" t="s">
        <v>1067</v>
      </c>
      <c r="F1876" t="s">
        <v>3418</v>
      </c>
      <c r="G1876" s="324">
        <v>103033</v>
      </c>
      <c r="H1876" s="542">
        <v>1969</v>
      </c>
      <c r="J1876" t="s">
        <v>572</v>
      </c>
      <c r="K1876" t="s">
        <v>572</v>
      </c>
      <c r="L1876" s="324">
        <v>100</v>
      </c>
      <c r="M1876" s="324">
        <v>100</v>
      </c>
    </row>
    <row r="1877" spans="1:13" x14ac:dyDescent="0.2">
      <c r="A1877" t="s">
        <v>8603</v>
      </c>
      <c r="B1877" t="str">
        <f t="shared" si="29"/>
        <v>UGA_INST PLAZA</v>
      </c>
      <c r="C1877" t="s">
        <v>540</v>
      </c>
      <c r="D1877" s="324" t="s">
        <v>51</v>
      </c>
      <c r="E1877" t="s">
        <v>591</v>
      </c>
      <c r="F1877" t="s">
        <v>3226</v>
      </c>
      <c r="G1877" s="324">
        <v>27209</v>
      </c>
      <c r="H1877" s="542">
        <v>1969</v>
      </c>
      <c r="J1877" t="s">
        <v>572</v>
      </c>
      <c r="K1877" t="s">
        <v>572</v>
      </c>
      <c r="L1877" s="324">
        <v>100</v>
      </c>
      <c r="M1877" s="324">
        <v>100</v>
      </c>
    </row>
    <row r="1878" spans="1:13" x14ac:dyDescent="0.2">
      <c r="A1878" t="s">
        <v>8133</v>
      </c>
      <c r="B1878" t="str">
        <f t="shared" si="29"/>
        <v>UGA_ZELL B MILLER SLC</v>
      </c>
      <c r="C1878" t="s">
        <v>540</v>
      </c>
      <c r="D1878" s="324" t="s">
        <v>51</v>
      </c>
      <c r="E1878" t="s">
        <v>612</v>
      </c>
      <c r="F1878" t="s">
        <v>2309</v>
      </c>
      <c r="G1878" s="324">
        <v>265232</v>
      </c>
      <c r="H1878" s="542">
        <v>2003</v>
      </c>
      <c r="J1878" t="s">
        <v>1725</v>
      </c>
      <c r="K1878" t="s">
        <v>572</v>
      </c>
      <c r="L1878" s="324">
        <v>100</v>
      </c>
      <c r="M1878" s="324">
        <v>100</v>
      </c>
    </row>
    <row r="1879" spans="1:13" x14ac:dyDescent="0.2">
      <c r="A1879" t="s">
        <v>8914</v>
      </c>
      <c r="B1879" t="str">
        <f t="shared" si="29"/>
        <v>UGA_HULL STREET PRKING</v>
      </c>
      <c r="C1879" t="s">
        <v>540</v>
      </c>
      <c r="D1879" s="324" t="s">
        <v>51</v>
      </c>
      <c r="E1879" t="s">
        <v>1178</v>
      </c>
      <c r="F1879" t="s">
        <v>3835</v>
      </c>
      <c r="G1879" s="324">
        <v>234942</v>
      </c>
      <c r="H1879" s="542">
        <v>2004</v>
      </c>
      <c r="J1879" t="s">
        <v>572</v>
      </c>
      <c r="K1879" t="s">
        <v>572</v>
      </c>
      <c r="L1879" s="324">
        <v>0</v>
      </c>
      <c r="M1879" s="324">
        <v>0</v>
      </c>
    </row>
    <row r="1880" spans="1:13" x14ac:dyDescent="0.2">
      <c r="A1880" t="s">
        <v>8702</v>
      </c>
      <c r="B1880" t="str">
        <f t="shared" si="29"/>
        <v>UGA_GEOL. HYDROTHERMAL</v>
      </c>
      <c r="C1880" t="s">
        <v>540</v>
      </c>
      <c r="D1880" s="324" t="s">
        <v>51</v>
      </c>
      <c r="E1880" t="s">
        <v>775</v>
      </c>
      <c r="F1880" t="s">
        <v>3419</v>
      </c>
      <c r="G1880" s="324">
        <v>2442</v>
      </c>
      <c r="H1880" s="542">
        <v>1962</v>
      </c>
      <c r="J1880" t="s">
        <v>572</v>
      </c>
      <c r="K1880" t="s">
        <v>1725</v>
      </c>
      <c r="L1880" s="324">
        <v>100</v>
      </c>
      <c r="M1880" s="324">
        <v>100</v>
      </c>
    </row>
    <row r="1881" spans="1:13" x14ac:dyDescent="0.2">
      <c r="A1881" t="s">
        <v>8307</v>
      </c>
      <c r="B1881" t="str">
        <f t="shared" si="29"/>
        <v>UGA_CHICOPEE NO.1</v>
      </c>
      <c r="C1881" t="s">
        <v>540</v>
      </c>
      <c r="D1881" s="324" t="s">
        <v>51</v>
      </c>
      <c r="E1881" t="s">
        <v>889</v>
      </c>
      <c r="F1881" t="s">
        <v>2649</v>
      </c>
      <c r="G1881" s="324">
        <v>251973</v>
      </c>
      <c r="H1881" s="542">
        <v>1847</v>
      </c>
      <c r="J1881" t="s">
        <v>572</v>
      </c>
      <c r="K1881" t="s">
        <v>572</v>
      </c>
      <c r="L1881" s="324">
        <v>100</v>
      </c>
      <c r="M1881" s="324">
        <v>100</v>
      </c>
    </row>
    <row r="1882" spans="1:13" x14ac:dyDescent="0.2">
      <c r="A1882" t="s">
        <v>8715</v>
      </c>
      <c r="B1882" t="str">
        <f t="shared" si="29"/>
        <v>UGA_CHICOPEE NO.2</v>
      </c>
      <c r="C1882" t="s">
        <v>540</v>
      </c>
      <c r="D1882" s="324" t="s">
        <v>51</v>
      </c>
      <c r="E1882" t="s">
        <v>1107</v>
      </c>
      <c r="F1882" t="s">
        <v>3444</v>
      </c>
      <c r="G1882" s="324">
        <v>43052</v>
      </c>
      <c r="H1882" s="542">
        <v>1940</v>
      </c>
      <c r="J1882" t="s">
        <v>572</v>
      </c>
      <c r="K1882" t="s">
        <v>572</v>
      </c>
      <c r="L1882" s="324">
        <v>100</v>
      </c>
      <c r="M1882" s="324">
        <v>100</v>
      </c>
    </row>
    <row r="1883" spans="1:13" x14ac:dyDescent="0.2">
      <c r="A1883" t="s">
        <v>9421</v>
      </c>
      <c r="B1883" t="str">
        <f t="shared" si="29"/>
        <v>UGA_CHICOPEE NO.3</v>
      </c>
      <c r="C1883" t="s">
        <v>540</v>
      </c>
      <c r="D1883" s="324" t="s">
        <v>51</v>
      </c>
      <c r="E1883" t="s">
        <v>643</v>
      </c>
      <c r="F1883" t="s">
        <v>4819</v>
      </c>
      <c r="G1883" s="324">
        <v>19000</v>
      </c>
      <c r="H1883" s="542">
        <v>1970</v>
      </c>
      <c r="J1883" t="s">
        <v>572</v>
      </c>
      <c r="K1883" t="s">
        <v>572</v>
      </c>
      <c r="L1883" s="324">
        <v>100</v>
      </c>
      <c r="M1883" s="324">
        <v>100</v>
      </c>
    </row>
    <row r="1884" spans="1:13" x14ac:dyDescent="0.2">
      <c r="A1884" t="s">
        <v>8557</v>
      </c>
      <c r="B1884" t="str">
        <f t="shared" si="29"/>
        <v>UGA_CHICOPEE NO.4</v>
      </c>
      <c r="C1884" t="s">
        <v>540</v>
      </c>
      <c r="D1884" s="324" t="s">
        <v>51</v>
      </c>
      <c r="E1884" t="s">
        <v>811</v>
      </c>
      <c r="F1884" t="s">
        <v>3137</v>
      </c>
      <c r="G1884" s="324">
        <v>720</v>
      </c>
      <c r="H1884" s="542">
        <v>1847</v>
      </c>
      <c r="J1884" t="s">
        <v>572</v>
      </c>
      <c r="K1884" t="s">
        <v>572</v>
      </c>
      <c r="L1884" s="324">
        <v>100</v>
      </c>
      <c r="M1884" s="324">
        <v>100</v>
      </c>
    </row>
    <row r="1885" spans="1:13" x14ac:dyDescent="0.2">
      <c r="A1885" t="s">
        <v>7868</v>
      </c>
      <c r="B1885" t="str">
        <f t="shared" si="29"/>
        <v>UGA_CHICOPEE NO.7</v>
      </c>
      <c r="C1885" t="s">
        <v>540</v>
      </c>
      <c r="D1885" s="324" t="s">
        <v>51</v>
      </c>
      <c r="E1885" t="s">
        <v>877</v>
      </c>
      <c r="F1885" t="s">
        <v>1785</v>
      </c>
      <c r="G1885" s="324">
        <v>721</v>
      </c>
      <c r="H1885" s="542">
        <v>1988</v>
      </c>
      <c r="J1885" t="s">
        <v>572</v>
      </c>
      <c r="K1885" t="s">
        <v>572</v>
      </c>
      <c r="L1885" s="324">
        <v>100</v>
      </c>
      <c r="M1885" s="324">
        <v>100</v>
      </c>
    </row>
    <row r="1886" spans="1:13" x14ac:dyDescent="0.2">
      <c r="A1886" t="s">
        <v>8495</v>
      </c>
      <c r="B1886" t="str">
        <f t="shared" si="29"/>
        <v>UGA_CHICOPEE NO.8</v>
      </c>
      <c r="C1886" t="s">
        <v>540</v>
      </c>
      <c r="D1886" s="324" t="s">
        <v>51</v>
      </c>
      <c r="E1886" t="s">
        <v>1047</v>
      </c>
      <c r="F1886" t="s">
        <v>3016</v>
      </c>
      <c r="G1886" s="324">
        <v>2862</v>
      </c>
      <c r="H1886" s="542">
        <v>1965</v>
      </c>
      <c r="J1886" t="s">
        <v>572</v>
      </c>
      <c r="K1886" t="s">
        <v>1725</v>
      </c>
      <c r="L1886" s="324">
        <v>100</v>
      </c>
      <c r="M1886" s="324">
        <v>100</v>
      </c>
    </row>
    <row r="1887" spans="1:13" x14ac:dyDescent="0.2">
      <c r="A1887" t="s">
        <v>8397</v>
      </c>
      <c r="B1887" t="str">
        <f t="shared" si="29"/>
        <v>UGA_BUSINESS SERVICES</v>
      </c>
      <c r="C1887" t="s">
        <v>540</v>
      </c>
      <c r="D1887" s="324" t="s">
        <v>51</v>
      </c>
      <c r="E1887" t="s">
        <v>787</v>
      </c>
      <c r="F1887" t="s">
        <v>2824</v>
      </c>
      <c r="G1887" s="324">
        <v>58347</v>
      </c>
      <c r="H1887" s="542">
        <v>1939</v>
      </c>
      <c r="J1887" t="s">
        <v>572</v>
      </c>
      <c r="K1887" t="s">
        <v>1725</v>
      </c>
      <c r="L1887" s="324">
        <v>100</v>
      </c>
      <c r="M1887" s="324">
        <v>100</v>
      </c>
    </row>
    <row r="1888" spans="1:13" x14ac:dyDescent="0.2">
      <c r="A1888" t="s">
        <v>9373</v>
      </c>
      <c r="B1888" t="str">
        <f t="shared" si="29"/>
        <v>UGA_382 E BROAD STREET</v>
      </c>
      <c r="C1888" t="s">
        <v>540</v>
      </c>
      <c r="D1888" s="324" t="s">
        <v>51</v>
      </c>
      <c r="E1888" t="s">
        <v>4728</v>
      </c>
      <c r="F1888" t="s">
        <v>4729</v>
      </c>
      <c r="G1888" s="324">
        <v>10722</v>
      </c>
      <c r="H1888" s="542">
        <v>1896</v>
      </c>
      <c r="J1888" t="s">
        <v>579</v>
      </c>
      <c r="K1888" t="s">
        <v>572</v>
      </c>
      <c r="L1888" s="324">
        <v>100</v>
      </c>
      <c r="M1888" s="324">
        <v>100</v>
      </c>
    </row>
    <row r="1889" spans="1:13" x14ac:dyDescent="0.2">
      <c r="A1889" t="s">
        <v>7995</v>
      </c>
      <c r="B1889" t="str">
        <f t="shared" si="29"/>
        <v>UGA_HOLMES/HUNTER ACAD</v>
      </c>
      <c r="C1889" t="s">
        <v>540</v>
      </c>
      <c r="D1889" s="324" t="s">
        <v>51</v>
      </c>
      <c r="E1889" t="s">
        <v>2036</v>
      </c>
      <c r="F1889" t="s">
        <v>2037</v>
      </c>
      <c r="G1889" s="324">
        <v>50929</v>
      </c>
      <c r="H1889" s="542">
        <v>1831</v>
      </c>
      <c r="J1889" t="s">
        <v>572</v>
      </c>
      <c r="K1889" t="s">
        <v>1725</v>
      </c>
      <c r="L1889" s="324">
        <v>100</v>
      </c>
      <c r="M1889" s="324">
        <v>100</v>
      </c>
    </row>
    <row r="1890" spans="1:13" x14ac:dyDescent="0.2">
      <c r="A1890" t="s">
        <v>7791</v>
      </c>
      <c r="B1890" t="str">
        <f t="shared" si="29"/>
        <v>UGA_SPRING ST BLDG</v>
      </c>
      <c r="C1890" t="s">
        <v>540</v>
      </c>
      <c r="D1890" s="324" t="s">
        <v>51</v>
      </c>
      <c r="E1890" t="s">
        <v>1631</v>
      </c>
      <c r="F1890" t="s">
        <v>1632</v>
      </c>
      <c r="G1890" s="324">
        <v>10709</v>
      </c>
      <c r="H1890" s="542">
        <v>1948</v>
      </c>
      <c r="J1890" t="s">
        <v>572</v>
      </c>
      <c r="K1890" t="s">
        <v>572</v>
      </c>
      <c r="L1890" s="324">
        <v>100</v>
      </c>
      <c r="M1890" s="324">
        <v>100</v>
      </c>
    </row>
    <row r="1891" spans="1:13" x14ac:dyDescent="0.2">
      <c r="A1891" t="s">
        <v>9251</v>
      </c>
      <c r="B1891" t="str">
        <f t="shared" si="29"/>
        <v>UGA_NORTH CAMPUS PRKNG</v>
      </c>
      <c r="C1891" t="s">
        <v>540</v>
      </c>
      <c r="D1891" s="324" t="s">
        <v>51</v>
      </c>
      <c r="E1891" t="s">
        <v>4489</v>
      </c>
      <c r="F1891" t="s">
        <v>4490</v>
      </c>
      <c r="G1891" s="324">
        <v>389074</v>
      </c>
      <c r="H1891" s="542">
        <v>1999</v>
      </c>
      <c r="J1891" t="s">
        <v>1725</v>
      </c>
      <c r="K1891" t="s">
        <v>572</v>
      </c>
      <c r="L1891" s="324">
        <v>0</v>
      </c>
      <c r="M1891" s="324">
        <v>0</v>
      </c>
    </row>
    <row r="1892" spans="1:13" x14ac:dyDescent="0.2">
      <c r="A1892" t="s">
        <v>8134</v>
      </c>
      <c r="B1892" t="str">
        <f t="shared" si="29"/>
        <v>UGA_TANNER BUILDING</v>
      </c>
      <c r="C1892" t="s">
        <v>540</v>
      </c>
      <c r="D1892" s="324" t="s">
        <v>51</v>
      </c>
      <c r="E1892" t="s">
        <v>749</v>
      </c>
      <c r="F1892" t="s">
        <v>2310</v>
      </c>
      <c r="G1892" s="324">
        <v>14184</v>
      </c>
      <c r="H1892" s="542">
        <v>1912</v>
      </c>
      <c r="J1892" t="s">
        <v>572</v>
      </c>
      <c r="K1892" t="s">
        <v>572</v>
      </c>
      <c r="L1892" s="324">
        <v>100</v>
      </c>
      <c r="M1892" s="324">
        <v>100</v>
      </c>
    </row>
    <row r="1893" spans="1:13" x14ac:dyDescent="0.2">
      <c r="A1893" t="s">
        <v>8746</v>
      </c>
      <c r="B1893" t="str">
        <f t="shared" si="29"/>
        <v>UGA_SCULPTURE CANOPY</v>
      </c>
      <c r="C1893" t="s">
        <v>540</v>
      </c>
      <c r="D1893" s="324" t="s">
        <v>51</v>
      </c>
      <c r="E1893" t="s">
        <v>913</v>
      </c>
      <c r="F1893" t="s">
        <v>3504</v>
      </c>
      <c r="G1893" s="324">
        <v>1024</v>
      </c>
      <c r="H1893" s="542">
        <v>2000</v>
      </c>
      <c r="J1893" t="s">
        <v>572</v>
      </c>
      <c r="K1893" t="s">
        <v>572</v>
      </c>
      <c r="L1893" s="324">
        <v>100</v>
      </c>
      <c r="M1893" s="324">
        <v>100</v>
      </c>
    </row>
    <row r="1894" spans="1:13" x14ac:dyDescent="0.2">
      <c r="A1894" t="s">
        <v>9422</v>
      </c>
      <c r="B1894" t="str">
        <f t="shared" si="29"/>
        <v>UGA_OLD COLLEGE</v>
      </c>
      <c r="C1894" t="s">
        <v>540</v>
      </c>
      <c r="D1894" s="324" t="s">
        <v>51</v>
      </c>
      <c r="E1894" t="s">
        <v>891</v>
      </c>
      <c r="F1894" t="s">
        <v>4820</v>
      </c>
      <c r="G1894" s="324">
        <v>20577</v>
      </c>
      <c r="H1894" s="542">
        <v>1806</v>
      </c>
      <c r="J1894" t="s">
        <v>572</v>
      </c>
      <c r="K1894" t="s">
        <v>1725</v>
      </c>
      <c r="L1894" s="324">
        <v>100</v>
      </c>
      <c r="M1894" s="324">
        <v>100</v>
      </c>
    </row>
    <row r="1895" spans="1:13" x14ac:dyDescent="0.2">
      <c r="A1895" t="s">
        <v>9114</v>
      </c>
      <c r="B1895" t="str">
        <f t="shared" si="29"/>
        <v>UGA_ONE PRESS PLACE</v>
      </c>
      <c r="C1895" t="s">
        <v>540</v>
      </c>
      <c r="D1895" s="324" t="s">
        <v>51</v>
      </c>
      <c r="E1895" t="s">
        <v>777</v>
      </c>
      <c r="F1895" t="s">
        <v>4222</v>
      </c>
      <c r="G1895" s="324">
        <v>37452</v>
      </c>
      <c r="H1895" s="542">
        <v>1991</v>
      </c>
      <c r="J1895" t="s">
        <v>579</v>
      </c>
      <c r="K1895" t="s">
        <v>572</v>
      </c>
      <c r="L1895" s="324">
        <v>100</v>
      </c>
      <c r="M1895" s="324">
        <v>100</v>
      </c>
    </row>
    <row r="1896" spans="1:13" x14ac:dyDescent="0.2">
      <c r="A1896" t="s">
        <v>9156</v>
      </c>
      <c r="B1896" t="str">
        <f t="shared" si="29"/>
        <v>UGA_N CAM CHILLER BLDG</v>
      </c>
      <c r="C1896" t="s">
        <v>540</v>
      </c>
      <c r="D1896" s="324" t="s">
        <v>51</v>
      </c>
      <c r="E1896" t="s">
        <v>4304</v>
      </c>
      <c r="F1896" t="s">
        <v>4305</v>
      </c>
      <c r="G1896" s="324">
        <v>1838</v>
      </c>
      <c r="H1896" s="542">
        <v>1993</v>
      </c>
      <c r="J1896" t="s">
        <v>572</v>
      </c>
      <c r="K1896" t="s">
        <v>572</v>
      </c>
      <c r="L1896" s="324">
        <v>100</v>
      </c>
      <c r="M1896" s="324">
        <v>100</v>
      </c>
    </row>
    <row r="1897" spans="1:13" x14ac:dyDescent="0.2">
      <c r="A1897" t="s">
        <v>7861</v>
      </c>
      <c r="B1897" t="str">
        <f t="shared" si="29"/>
        <v>UGA_TATE DECK BOOTH 1</v>
      </c>
      <c r="C1897" t="s">
        <v>540</v>
      </c>
      <c r="D1897" s="324" t="s">
        <v>51</v>
      </c>
      <c r="E1897" t="s">
        <v>1039</v>
      </c>
      <c r="F1897" t="s">
        <v>1772</v>
      </c>
      <c r="G1897" s="324">
        <v>50</v>
      </c>
      <c r="H1897" s="542">
        <v>2008</v>
      </c>
      <c r="J1897" t="s">
        <v>584</v>
      </c>
      <c r="K1897" t="s">
        <v>572</v>
      </c>
      <c r="L1897" s="324">
        <v>0</v>
      </c>
      <c r="M1897" s="324">
        <v>0</v>
      </c>
    </row>
    <row r="1898" spans="1:13" x14ac:dyDescent="0.2">
      <c r="A1898" t="s">
        <v>8280</v>
      </c>
      <c r="B1898" t="str">
        <f t="shared" si="29"/>
        <v>UGA_TATE DECK BOOTH 2</v>
      </c>
      <c r="C1898" t="s">
        <v>540</v>
      </c>
      <c r="D1898" s="324" t="s">
        <v>51</v>
      </c>
      <c r="E1898" t="s">
        <v>2596</v>
      </c>
      <c r="F1898" t="s">
        <v>2597</v>
      </c>
      <c r="G1898" s="324">
        <v>41</v>
      </c>
      <c r="H1898" s="542">
        <v>2008</v>
      </c>
      <c r="J1898" t="s">
        <v>584</v>
      </c>
      <c r="K1898" t="s">
        <v>572</v>
      </c>
      <c r="L1898" s="324">
        <v>0</v>
      </c>
      <c r="M1898" s="324">
        <v>0</v>
      </c>
    </row>
    <row r="1899" spans="1:13" x14ac:dyDescent="0.2">
      <c r="A1899" t="s">
        <v>8488</v>
      </c>
      <c r="B1899" t="str">
        <f t="shared" si="29"/>
        <v>UGA_JOE BROWN</v>
      </c>
      <c r="C1899" t="s">
        <v>540</v>
      </c>
      <c r="D1899" s="324" t="s">
        <v>51</v>
      </c>
      <c r="E1899" t="s">
        <v>3002</v>
      </c>
      <c r="F1899" t="s">
        <v>3003</v>
      </c>
      <c r="G1899" s="324">
        <v>31765</v>
      </c>
      <c r="H1899" s="542">
        <v>1932</v>
      </c>
      <c r="J1899" t="s">
        <v>572</v>
      </c>
      <c r="K1899" t="s">
        <v>1725</v>
      </c>
      <c r="L1899" s="324">
        <v>100</v>
      </c>
      <c r="M1899" s="324">
        <v>100</v>
      </c>
    </row>
    <row r="1900" spans="1:13" x14ac:dyDescent="0.2">
      <c r="A1900" t="s">
        <v>9088</v>
      </c>
      <c r="B1900" t="str">
        <f t="shared" si="29"/>
        <v>UGA_PAYNE HALL</v>
      </c>
      <c r="C1900" t="s">
        <v>540</v>
      </c>
      <c r="D1900" s="324" t="s">
        <v>51</v>
      </c>
      <c r="E1900" t="s">
        <v>4173</v>
      </c>
      <c r="F1900" t="s">
        <v>4174</v>
      </c>
      <c r="G1900" s="324">
        <v>43050</v>
      </c>
      <c r="H1900" s="542">
        <v>1939</v>
      </c>
      <c r="J1900" t="s">
        <v>572</v>
      </c>
      <c r="K1900" t="s">
        <v>572</v>
      </c>
      <c r="L1900" s="324">
        <v>0</v>
      </c>
      <c r="M1900" s="324">
        <v>0</v>
      </c>
    </row>
    <row r="1901" spans="1:13" x14ac:dyDescent="0.2">
      <c r="A1901" t="s">
        <v>8899</v>
      </c>
      <c r="B1901" t="str">
        <f t="shared" si="29"/>
        <v>UGA_MILLEDGE HALL</v>
      </c>
      <c r="C1901" t="s">
        <v>540</v>
      </c>
      <c r="D1901" s="324" t="s">
        <v>51</v>
      </c>
      <c r="E1901" t="s">
        <v>3805</v>
      </c>
      <c r="F1901" t="s">
        <v>3806</v>
      </c>
      <c r="G1901" s="324">
        <v>32883</v>
      </c>
      <c r="H1901" s="542">
        <v>1921</v>
      </c>
      <c r="J1901" t="s">
        <v>572</v>
      </c>
      <c r="K1901" t="s">
        <v>572</v>
      </c>
      <c r="L1901" s="324">
        <v>100</v>
      </c>
      <c r="M1901" s="324">
        <v>100</v>
      </c>
    </row>
    <row r="1902" spans="1:13" x14ac:dyDescent="0.2">
      <c r="A1902" t="s">
        <v>8281</v>
      </c>
      <c r="B1902" t="str">
        <f t="shared" si="29"/>
        <v>UGA_REED HALL</v>
      </c>
      <c r="C1902" t="s">
        <v>540</v>
      </c>
      <c r="D1902" s="324" t="s">
        <v>51</v>
      </c>
      <c r="E1902" t="s">
        <v>2598</v>
      </c>
      <c r="F1902" t="s">
        <v>2599</v>
      </c>
      <c r="G1902" s="324">
        <v>94985</v>
      </c>
      <c r="H1902" s="542">
        <v>1953</v>
      </c>
      <c r="J1902" t="s">
        <v>572</v>
      </c>
      <c r="K1902" t="s">
        <v>572</v>
      </c>
      <c r="L1902" s="324">
        <v>2</v>
      </c>
      <c r="M1902" s="324">
        <v>2</v>
      </c>
    </row>
    <row r="1903" spans="1:13" x14ac:dyDescent="0.2">
      <c r="A1903" t="s">
        <v>9423</v>
      </c>
      <c r="B1903" t="str">
        <f t="shared" si="29"/>
        <v>UGA_CLARK HOWELL HALL</v>
      </c>
      <c r="C1903" t="s">
        <v>540</v>
      </c>
      <c r="D1903" s="324" t="s">
        <v>51</v>
      </c>
      <c r="E1903" t="s">
        <v>4821</v>
      </c>
      <c r="F1903" t="s">
        <v>4822</v>
      </c>
      <c r="G1903" s="324">
        <v>33980</v>
      </c>
      <c r="H1903" s="542">
        <v>1936</v>
      </c>
      <c r="J1903" t="s">
        <v>572</v>
      </c>
      <c r="K1903" t="s">
        <v>584</v>
      </c>
      <c r="L1903" s="324">
        <v>100</v>
      </c>
      <c r="M1903" s="324">
        <v>100</v>
      </c>
    </row>
    <row r="1904" spans="1:13" x14ac:dyDescent="0.2">
      <c r="A1904" t="s">
        <v>8489</v>
      </c>
      <c r="B1904" t="str">
        <f t="shared" si="29"/>
        <v>UGA_HUMAN RESOURCES</v>
      </c>
      <c r="C1904" t="s">
        <v>540</v>
      </c>
      <c r="D1904" s="324" t="s">
        <v>51</v>
      </c>
      <c r="E1904" t="s">
        <v>3004</v>
      </c>
      <c r="F1904" t="s">
        <v>3005</v>
      </c>
      <c r="G1904" s="324">
        <v>12156</v>
      </c>
      <c r="H1904" s="542">
        <v>1951</v>
      </c>
      <c r="J1904" t="s">
        <v>572</v>
      </c>
      <c r="K1904" t="s">
        <v>584</v>
      </c>
      <c r="L1904" s="324">
        <v>100</v>
      </c>
      <c r="M1904" s="324">
        <v>100</v>
      </c>
    </row>
    <row r="1905" spans="1:13" x14ac:dyDescent="0.2">
      <c r="A1905" t="s">
        <v>7945</v>
      </c>
      <c r="B1905" t="str">
        <f t="shared" si="29"/>
        <v>UGA_ADMINISTRATION</v>
      </c>
      <c r="C1905" t="s">
        <v>540</v>
      </c>
      <c r="D1905" s="324" t="s">
        <v>51</v>
      </c>
      <c r="E1905" t="s">
        <v>1937</v>
      </c>
      <c r="F1905" t="s">
        <v>1938</v>
      </c>
      <c r="G1905" s="324">
        <v>20471</v>
      </c>
      <c r="H1905" s="542">
        <v>1907</v>
      </c>
      <c r="J1905" t="s">
        <v>572</v>
      </c>
      <c r="K1905" t="s">
        <v>572</v>
      </c>
      <c r="L1905" s="324">
        <v>100</v>
      </c>
      <c r="M1905" s="324">
        <v>100</v>
      </c>
    </row>
    <row r="1906" spans="1:13" x14ac:dyDescent="0.2">
      <c r="A1906" t="s">
        <v>9089</v>
      </c>
      <c r="B1906" t="str">
        <f t="shared" si="29"/>
        <v>UGA_LUSTRAT HOUSE</v>
      </c>
      <c r="C1906" t="s">
        <v>540</v>
      </c>
      <c r="D1906" s="324" t="s">
        <v>51</v>
      </c>
      <c r="E1906" t="s">
        <v>4175</v>
      </c>
      <c r="F1906" t="s">
        <v>4176</v>
      </c>
      <c r="G1906" s="324">
        <v>5692</v>
      </c>
      <c r="H1906" s="542">
        <v>1847</v>
      </c>
      <c r="J1906" t="s">
        <v>572</v>
      </c>
      <c r="K1906" t="s">
        <v>1725</v>
      </c>
      <c r="L1906" s="324">
        <v>100</v>
      </c>
      <c r="M1906" s="324">
        <v>100</v>
      </c>
    </row>
    <row r="1907" spans="1:13" x14ac:dyDescent="0.2">
      <c r="A1907" t="s">
        <v>9374</v>
      </c>
      <c r="B1907" t="str">
        <f t="shared" si="29"/>
        <v>UGA_GILBERT HALL</v>
      </c>
      <c r="C1907" t="s">
        <v>540</v>
      </c>
      <c r="D1907" s="324" t="s">
        <v>51</v>
      </c>
      <c r="E1907" t="s">
        <v>4730</v>
      </c>
      <c r="F1907" t="s">
        <v>4731</v>
      </c>
      <c r="G1907" s="324">
        <v>60219</v>
      </c>
      <c r="H1907" s="542">
        <v>1939</v>
      </c>
      <c r="J1907" t="s">
        <v>572</v>
      </c>
      <c r="K1907" t="s">
        <v>572</v>
      </c>
      <c r="L1907" s="324">
        <v>100</v>
      </c>
      <c r="M1907" s="324">
        <v>100</v>
      </c>
    </row>
    <row r="1908" spans="1:13" x14ac:dyDescent="0.2">
      <c r="A1908" t="s">
        <v>8408</v>
      </c>
      <c r="B1908" t="str">
        <f t="shared" si="29"/>
        <v>UGA_FOUNDERS HOUSE</v>
      </c>
      <c r="C1908" t="s">
        <v>540</v>
      </c>
      <c r="D1908" s="324" t="s">
        <v>51</v>
      </c>
      <c r="E1908" t="s">
        <v>2845</v>
      </c>
      <c r="F1908" t="s">
        <v>2846</v>
      </c>
      <c r="G1908" s="324">
        <v>4263</v>
      </c>
      <c r="H1908" s="542">
        <v>1850</v>
      </c>
      <c r="J1908" t="s">
        <v>572</v>
      </c>
      <c r="K1908" t="s">
        <v>1725</v>
      </c>
      <c r="L1908" s="324">
        <v>100</v>
      </c>
      <c r="M1908" s="324">
        <v>100</v>
      </c>
    </row>
    <row r="1909" spans="1:13" x14ac:dyDescent="0.2">
      <c r="A1909" t="s">
        <v>7939</v>
      </c>
      <c r="B1909" t="str">
        <f t="shared" si="29"/>
        <v>UGA_FOUNDERS KITCHEN</v>
      </c>
      <c r="C1909" t="s">
        <v>540</v>
      </c>
      <c r="D1909" s="324" t="s">
        <v>51</v>
      </c>
      <c r="E1909" t="s">
        <v>1926</v>
      </c>
      <c r="F1909" t="s">
        <v>1927</v>
      </c>
      <c r="G1909" s="324">
        <v>600</v>
      </c>
      <c r="H1909" s="542">
        <v>1850</v>
      </c>
      <c r="J1909" t="s">
        <v>572</v>
      </c>
      <c r="K1909" t="s">
        <v>584</v>
      </c>
      <c r="L1909" s="324">
        <v>100</v>
      </c>
      <c r="M1909" s="324">
        <v>100</v>
      </c>
    </row>
    <row r="1910" spans="1:13" x14ac:dyDescent="0.2">
      <c r="A1910" t="s">
        <v>7981</v>
      </c>
      <c r="B1910" t="str">
        <f t="shared" si="29"/>
        <v>UGA_FOUNDERS SMOKEHOUSE</v>
      </c>
      <c r="C1910" t="s">
        <v>540</v>
      </c>
      <c r="D1910" s="324" t="s">
        <v>51</v>
      </c>
      <c r="E1910" t="s">
        <v>2008</v>
      </c>
      <c r="F1910" t="s">
        <v>2009</v>
      </c>
      <c r="G1910" s="324">
        <v>231</v>
      </c>
      <c r="H1910" s="542">
        <v>1850</v>
      </c>
      <c r="J1910" t="s">
        <v>572</v>
      </c>
      <c r="K1910" t="s">
        <v>584</v>
      </c>
      <c r="L1910" s="324">
        <v>100</v>
      </c>
      <c r="M1910" s="324">
        <v>100</v>
      </c>
    </row>
    <row r="1911" spans="1:13" x14ac:dyDescent="0.2">
      <c r="A1911" t="s">
        <v>8360</v>
      </c>
      <c r="B1911" t="str">
        <f t="shared" si="29"/>
        <v>UGA_REED PLAZA CONCESSIONS</v>
      </c>
      <c r="C1911" t="s">
        <v>540</v>
      </c>
      <c r="D1911" s="324" t="s">
        <v>51</v>
      </c>
      <c r="E1911" t="s">
        <v>2750</v>
      </c>
      <c r="F1911" t="s">
        <v>2751</v>
      </c>
      <c r="G1911" s="324">
        <v>3311</v>
      </c>
      <c r="H1911" s="542">
        <v>2010</v>
      </c>
      <c r="J1911" t="s">
        <v>572</v>
      </c>
      <c r="K1911" t="s">
        <v>572</v>
      </c>
      <c r="L1911" s="324">
        <v>0</v>
      </c>
      <c r="M1911" s="324">
        <v>0</v>
      </c>
    </row>
    <row r="1912" spans="1:13" x14ac:dyDescent="0.2">
      <c r="A1912" t="s">
        <v>8355</v>
      </c>
      <c r="B1912" t="str">
        <f t="shared" si="29"/>
        <v>UGA_REED PLAZA EAST RESTROOM</v>
      </c>
      <c r="C1912" t="s">
        <v>540</v>
      </c>
      <c r="D1912" s="324" t="s">
        <v>51</v>
      </c>
      <c r="E1912" t="s">
        <v>2741</v>
      </c>
      <c r="F1912" t="s">
        <v>2742</v>
      </c>
      <c r="G1912" s="324">
        <v>2669</v>
      </c>
      <c r="H1912" s="542">
        <v>2010</v>
      </c>
      <c r="J1912" t="s">
        <v>572</v>
      </c>
      <c r="K1912" t="s">
        <v>572</v>
      </c>
      <c r="L1912" s="324">
        <v>0</v>
      </c>
      <c r="M1912" s="324">
        <v>0</v>
      </c>
    </row>
    <row r="1913" spans="1:13" x14ac:dyDescent="0.2">
      <c r="A1913" t="s">
        <v>8821</v>
      </c>
      <c r="B1913" t="str">
        <f t="shared" si="29"/>
        <v>UGA_REED PLAZA WEST RESTROOM</v>
      </c>
      <c r="C1913" t="s">
        <v>540</v>
      </c>
      <c r="D1913" s="324" t="s">
        <v>51</v>
      </c>
      <c r="E1913" t="s">
        <v>3649</v>
      </c>
      <c r="F1913" t="s">
        <v>3650</v>
      </c>
      <c r="G1913" s="324">
        <v>2600</v>
      </c>
      <c r="H1913" s="542">
        <v>2010</v>
      </c>
      <c r="J1913" t="s">
        <v>572</v>
      </c>
      <c r="K1913" t="s">
        <v>572</v>
      </c>
      <c r="L1913" s="324">
        <v>0</v>
      </c>
      <c r="M1913" s="324">
        <v>0</v>
      </c>
    </row>
    <row r="1914" spans="1:13" x14ac:dyDescent="0.2">
      <c r="A1914" t="s">
        <v>9082</v>
      </c>
      <c r="B1914" t="str">
        <f t="shared" si="29"/>
        <v>UGA_TATE EXPANSION '09</v>
      </c>
      <c r="C1914" t="s">
        <v>540</v>
      </c>
      <c r="D1914" s="324" t="s">
        <v>51</v>
      </c>
      <c r="E1914" t="s">
        <v>4161</v>
      </c>
      <c r="F1914" t="s">
        <v>4162</v>
      </c>
      <c r="G1914" s="324">
        <v>101506</v>
      </c>
      <c r="H1914" s="542">
        <v>2009</v>
      </c>
      <c r="J1914" t="s">
        <v>584</v>
      </c>
      <c r="K1914" t="s">
        <v>572</v>
      </c>
      <c r="L1914" s="324">
        <v>90</v>
      </c>
      <c r="M1914" s="324">
        <v>90</v>
      </c>
    </row>
    <row r="1915" spans="1:13" x14ac:dyDescent="0.2">
      <c r="A1915" t="s">
        <v>9157</v>
      </c>
      <c r="B1915" t="str">
        <f t="shared" si="29"/>
        <v>UGA_TATE CNTR PRK DCK</v>
      </c>
      <c r="C1915" t="s">
        <v>540</v>
      </c>
      <c r="D1915" s="324" t="s">
        <v>51</v>
      </c>
      <c r="E1915" t="s">
        <v>4306</v>
      </c>
      <c r="F1915" t="s">
        <v>4307</v>
      </c>
      <c r="G1915" s="324">
        <v>214663</v>
      </c>
      <c r="H1915" s="542">
        <v>2008</v>
      </c>
      <c r="J1915" t="s">
        <v>584</v>
      </c>
      <c r="K1915" t="s">
        <v>572</v>
      </c>
      <c r="L1915" s="324">
        <v>0</v>
      </c>
      <c r="M1915" s="324">
        <v>0</v>
      </c>
    </row>
    <row r="1916" spans="1:13" x14ac:dyDescent="0.2">
      <c r="A1916" t="s">
        <v>9212</v>
      </c>
      <c r="B1916" t="str">
        <f t="shared" si="29"/>
        <v>UGA_MEMORIAL HALL</v>
      </c>
      <c r="C1916" t="s">
        <v>540</v>
      </c>
      <c r="D1916" s="324" t="s">
        <v>51</v>
      </c>
      <c r="E1916" t="s">
        <v>4413</v>
      </c>
      <c r="F1916" t="s">
        <v>4414</v>
      </c>
      <c r="G1916" s="324">
        <v>71985</v>
      </c>
      <c r="H1916" s="542">
        <v>1923</v>
      </c>
      <c r="J1916" t="s">
        <v>572</v>
      </c>
      <c r="K1916" t="s">
        <v>1725</v>
      </c>
      <c r="L1916" s="324">
        <v>100</v>
      </c>
      <c r="M1916" s="324">
        <v>100</v>
      </c>
    </row>
    <row r="1917" spans="1:13" x14ac:dyDescent="0.2">
      <c r="A1917" t="s">
        <v>7892</v>
      </c>
      <c r="B1917" t="str">
        <f t="shared" si="29"/>
        <v>UGA_UNIV. BOOKSTORE</v>
      </c>
      <c r="C1917" t="s">
        <v>540</v>
      </c>
      <c r="D1917" s="324" t="s">
        <v>51</v>
      </c>
      <c r="E1917" t="s">
        <v>1832</v>
      </c>
      <c r="F1917" t="s">
        <v>1833</v>
      </c>
      <c r="G1917" s="324">
        <v>60849</v>
      </c>
      <c r="H1917" s="542">
        <v>1968</v>
      </c>
      <c r="J1917" t="s">
        <v>572</v>
      </c>
      <c r="K1917" t="s">
        <v>572</v>
      </c>
      <c r="L1917" s="324">
        <v>0</v>
      </c>
      <c r="M1917" s="324">
        <v>0</v>
      </c>
    </row>
    <row r="1918" spans="1:13" x14ac:dyDescent="0.2">
      <c r="A1918" t="s">
        <v>9013</v>
      </c>
      <c r="B1918" t="str">
        <f t="shared" si="29"/>
        <v>UGA_TATE STUDENT CTR</v>
      </c>
      <c r="C1918" t="s">
        <v>540</v>
      </c>
      <c r="D1918" s="324" t="s">
        <v>51</v>
      </c>
      <c r="E1918" t="s">
        <v>4023</v>
      </c>
      <c r="F1918" t="s">
        <v>4024</v>
      </c>
      <c r="G1918" s="324">
        <v>116001</v>
      </c>
      <c r="H1918" s="542">
        <v>1983</v>
      </c>
      <c r="J1918" t="s">
        <v>572</v>
      </c>
      <c r="K1918" t="s">
        <v>572</v>
      </c>
      <c r="L1918" s="324">
        <v>90</v>
      </c>
      <c r="M1918" s="324">
        <v>90</v>
      </c>
    </row>
    <row r="1919" spans="1:13" x14ac:dyDescent="0.2">
      <c r="A1919" t="s">
        <v>8496</v>
      </c>
      <c r="B1919" t="str">
        <f t="shared" si="29"/>
        <v>UGA_STAD. NORTH STANDS</v>
      </c>
      <c r="C1919" t="s">
        <v>540</v>
      </c>
      <c r="D1919" s="324" t="s">
        <v>51</v>
      </c>
      <c r="E1919" t="s">
        <v>3017</v>
      </c>
      <c r="F1919" t="s">
        <v>3018</v>
      </c>
      <c r="G1919" s="324">
        <v>306826</v>
      </c>
      <c r="H1919" s="542">
        <v>1929</v>
      </c>
      <c r="J1919" t="s">
        <v>572</v>
      </c>
      <c r="K1919" t="s">
        <v>572</v>
      </c>
      <c r="L1919" s="324">
        <v>0</v>
      </c>
      <c r="M1919" s="324">
        <v>0</v>
      </c>
    </row>
    <row r="1920" spans="1:13" x14ac:dyDescent="0.2">
      <c r="A1920" t="s">
        <v>8524</v>
      </c>
      <c r="B1920" t="str">
        <f t="shared" si="29"/>
        <v>UGA_STAD. SOUTH STANDS</v>
      </c>
      <c r="C1920" t="s">
        <v>540</v>
      </c>
      <c r="D1920" s="324" t="s">
        <v>51</v>
      </c>
      <c r="E1920" t="s">
        <v>3072</v>
      </c>
      <c r="F1920" t="s">
        <v>3073</v>
      </c>
      <c r="G1920" s="324">
        <v>250963</v>
      </c>
      <c r="H1920" s="542">
        <v>1929</v>
      </c>
      <c r="J1920" t="s">
        <v>572</v>
      </c>
      <c r="K1920" t="s">
        <v>572</v>
      </c>
      <c r="L1920" s="324">
        <v>0</v>
      </c>
      <c r="M1920" s="324">
        <v>0</v>
      </c>
    </row>
    <row r="1921" spans="1:13" x14ac:dyDescent="0.2">
      <c r="A1921" t="s">
        <v>8247</v>
      </c>
      <c r="B1921" t="str">
        <f t="shared" si="29"/>
        <v>UGA_STAD. EAST STANDS</v>
      </c>
      <c r="C1921" t="s">
        <v>540</v>
      </c>
      <c r="D1921" s="324" t="s">
        <v>51</v>
      </c>
      <c r="E1921" t="s">
        <v>2532</v>
      </c>
      <c r="F1921" t="s">
        <v>2533</v>
      </c>
      <c r="G1921" s="324">
        <v>241004</v>
      </c>
      <c r="H1921" s="542">
        <v>1981</v>
      </c>
      <c r="J1921" t="s">
        <v>572</v>
      </c>
      <c r="K1921" t="s">
        <v>572</v>
      </c>
      <c r="L1921" s="324">
        <v>0</v>
      </c>
      <c r="M1921" s="324">
        <v>0</v>
      </c>
    </row>
    <row r="1922" spans="1:13" x14ac:dyDescent="0.2">
      <c r="A1922" t="s">
        <v>7869</v>
      </c>
      <c r="B1922" t="str">
        <f t="shared" ref="B1922:B1985" si="30">CONCATENATE(D1922,"_",F1922)</f>
        <v>UGA_STAD WEST STANDS</v>
      </c>
      <c r="C1922" t="s">
        <v>540</v>
      </c>
      <c r="D1922" s="324" t="s">
        <v>51</v>
      </c>
      <c r="E1922" t="s">
        <v>1786</v>
      </c>
      <c r="F1922" t="s">
        <v>1787</v>
      </c>
      <c r="G1922" s="324">
        <v>59387</v>
      </c>
      <c r="H1922" s="542">
        <v>1991</v>
      </c>
      <c r="J1922" t="s">
        <v>572</v>
      </c>
      <c r="K1922" t="s">
        <v>572</v>
      </c>
      <c r="L1922" s="324">
        <v>0</v>
      </c>
      <c r="M1922" s="324">
        <v>0</v>
      </c>
    </row>
    <row r="1923" spans="1:13" x14ac:dyDescent="0.2">
      <c r="A1923" t="s">
        <v>7893</v>
      </c>
      <c r="B1923" t="str">
        <f t="shared" si="30"/>
        <v>UGA_STAD. DRESS ROOMS</v>
      </c>
      <c r="C1923" t="s">
        <v>540</v>
      </c>
      <c r="D1923" s="324" t="s">
        <v>51</v>
      </c>
      <c r="E1923" t="s">
        <v>1834</v>
      </c>
      <c r="F1923" t="s">
        <v>1835</v>
      </c>
      <c r="G1923" s="324">
        <v>8920</v>
      </c>
      <c r="H1923" s="542">
        <v>1971</v>
      </c>
      <c r="J1923" t="s">
        <v>572</v>
      </c>
      <c r="K1923" t="s">
        <v>572</v>
      </c>
      <c r="L1923" s="324">
        <v>0</v>
      </c>
      <c r="M1923" s="324">
        <v>0</v>
      </c>
    </row>
    <row r="1924" spans="1:13" x14ac:dyDescent="0.2">
      <c r="A1924" t="s">
        <v>8836</v>
      </c>
      <c r="B1924" t="str">
        <f t="shared" si="30"/>
        <v>UGA_RADIO TRNSMIT BLD</v>
      </c>
      <c r="C1924" t="s">
        <v>540</v>
      </c>
      <c r="D1924" s="324" t="s">
        <v>51</v>
      </c>
      <c r="E1924" t="s">
        <v>3679</v>
      </c>
      <c r="F1924" t="s">
        <v>3680</v>
      </c>
      <c r="G1924" s="324">
        <v>213</v>
      </c>
      <c r="H1924" s="542">
        <v>1987</v>
      </c>
      <c r="J1924" t="s">
        <v>572</v>
      </c>
      <c r="K1924" t="s">
        <v>572</v>
      </c>
      <c r="L1924" s="324">
        <v>100</v>
      </c>
      <c r="M1924" s="324">
        <v>100</v>
      </c>
    </row>
    <row r="1925" spans="1:13" x14ac:dyDescent="0.2">
      <c r="A1925" t="s">
        <v>8619</v>
      </c>
      <c r="B1925" t="str">
        <f t="shared" si="30"/>
        <v>UGA_IVESTER HALL</v>
      </c>
      <c r="C1925" t="s">
        <v>540</v>
      </c>
      <c r="D1925" s="324" t="s">
        <v>51</v>
      </c>
      <c r="E1925" t="s">
        <v>3255</v>
      </c>
      <c r="F1925" t="s">
        <v>3256</v>
      </c>
      <c r="G1925" s="324">
        <v>43951</v>
      </c>
      <c r="H1925" s="542">
        <v>2019</v>
      </c>
      <c r="J1925" t="s">
        <v>572</v>
      </c>
      <c r="K1925" t="s">
        <v>1054</v>
      </c>
      <c r="L1925" s="324">
        <v>100</v>
      </c>
      <c r="M1925" s="324">
        <v>100</v>
      </c>
    </row>
    <row r="1926" spans="1:13" x14ac:dyDescent="0.2">
      <c r="A1926" t="s">
        <v>9282</v>
      </c>
      <c r="B1926" t="str">
        <f t="shared" si="30"/>
        <v>UGA_BENSON HALL</v>
      </c>
      <c r="C1926" t="s">
        <v>540</v>
      </c>
      <c r="D1926" s="324" t="s">
        <v>51</v>
      </c>
      <c r="E1926" t="s">
        <v>4549</v>
      </c>
      <c r="F1926" t="s">
        <v>4550</v>
      </c>
      <c r="G1926" s="324">
        <v>43911</v>
      </c>
      <c r="H1926" s="542">
        <v>2017</v>
      </c>
      <c r="J1926" t="s">
        <v>1725</v>
      </c>
      <c r="K1926" t="s">
        <v>1054</v>
      </c>
      <c r="L1926" s="324">
        <v>100</v>
      </c>
      <c r="M1926" s="324">
        <v>100</v>
      </c>
    </row>
    <row r="1927" spans="1:13" x14ac:dyDescent="0.2">
      <c r="A1927" t="s">
        <v>7837</v>
      </c>
      <c r="B1927" t="str">
        <f t="shared" si="30"/>
        <v>UGA_AMOS HALL</v>
      </c>
      <c r="C1927" t="s">
        <v>540</v>
      </c>
      <c r="D1927" s="324" t="s">
        <v>51</v>
      </c>
      <c r="E1927" t="s">
        <v>1723</v>
      </c>
      <c r="F1927" t="s">
        <v>1724</v>
      </c>
      <c r="G1927" s="324">
        <v>70365</v>
      </c>
      <c r="H1927" s="542">
        <v>2017</v>
      </c>
      <c r="J1927" t="s">
        <v>1725</v>
      </c>
      <c r="K1927" t="s">
        <v>1054</v>
      </c>
      <c r="L1927" s="324">
        <v>100</v>
      </c>
      <c r="M1927" s="324">
        <v>100</v>
      </c>
    </row>
    <row r="1928" spans="1:13" x14ac:dyDescent="0.2">
      <c r="A1928" t="s">
        <v>8452</v>
      </c>
      <c r="B1928" t="str">
        <f t="shared" si="30"/>
        <v>UGA_ORKIN HALL</v>
      </c>
      <c r="C1928" t="s">
        <v>540</v>
      </c>
      <c r="D1928" s="324" t="s">
        <v>51</v>
      </c>
      <c r="E1928" t="s">
        <v>2931</v>
      </c>
      <c r="F1928" t="s">
        <v>2932</v>
      </c>
      <c r="G1928" s="324">
        <v>45639</v>
      </c>
      <c r="H1928" s="542">
        <v>2019</v>
      </c>
      <c r="J1928" t="s">
        <v>572</v>
      </c>
      <c r="K1928" t="s">
        <v>1054</v>
      </c>
      <c r="L1928" s="324">
        <v>100</v>
      </c>
      <c r="M1928" s="324">
        <v>100</v>
      </c>
    </row>
    <row r="1929" spans="1:13" x14ac:dyDescent="0.2">
      <c r="A1929" t="s">
        <v>7870</v>
      </c>
      <c r="B1929" t="str">
        <f t="shared" si="30"/>
        <v>UGA_MOORE-ROOKER HALL</v>
      </c>
      <c r="C1929" t="s">
        <v>540</v>
      </c>
      <c r="D1929" s="324" t="s">
        <v>51</v>
      </c>
      <c r="E1929" t="s">
        <v>1788</v>
      </c>
      <c r="F1929" t="s">
        <v>1789</v>
      </c>
      <c r="G1929" s="324">
        <v>45339</v>
      </c>
      <c r="H1929" s="542">
        <v>2017</v>
      </c>
      <c r="J1929" t="s">
        <v>1725</v>
      </c>
      <c r="K1929" t="s">
        <v>1054</v>
      </c>
      <c r="L1929" s="324">
        <v>100</v>
      </c>
      <c r="M1929" s="324">
        <v>100</v>
      </c>
    </row>
    <row r="1930" spans="1:13" x14ac:dyDescent="0.2">
      <c r="A1930" t="s">
        <v>8525</v>
      </c>
      <c r="B1930" t="str">
        <f t="shared" si="30"/>
        <v>UGA_CORRELL HALL</v>
      </c>
      <c r="C1930" t="s">
        <v>540</v>
      </c>
      <c r="D1930" s="324" t="s">
        <v>51</v>
      </c>
      <c r="E1930" t="s">
        <v>3074</v>
      </c>
      <c r="F1930" t="s">
        <v>3075</v>
      </c>
      <c r="G1930" s="324">
        <v>77432</v>
      </c>
      <c r="H1930" s="542">
        <v>2015</v>
      </c>
      <c r="J1930" t="s">
        <v>1725</v>
      </c>
      <c r="K1930" t="s">
        <v>572</v>
      </c>
      <c r="L1930" s="324">
        <v>100</v>
      </c>
      <c r="M1930" s="324">
        <v>100</v>
      </c>
    </row>
    <row r="1931" spans="1:13" x14ac:dyDescent="0.2">
      <c r="A1931" t="s">
        <v>8185</v>
      </c>
      <c r="B1931" t="str">
        <f t="shared" si="30"/>
        <v>UGA_SPEC COLL LIBRARY</v>
      </c>
      <c r="C1931" t="s">
        <v>540</v>
      </c>
      <c r="D1931" s="324" t="s">
        <v>51</v>
      </c>
      <c r="E1931" t="s">
        <v>2411</v>
      </c>
      <c r="F1931" t="s">
        <v>2412</v>
      </c>
      <c r="G1931" s="324">
        <v>163427</v>
      </c>
      <c r="H1931" s="542">
        <v>2011</v>
      </c>
      <c r="J1931" t="s">
        <v>1725</v>
      </c>
      <c r="K1931" t="s">
        <v>572</v>
      </c>
      <c r="L1931" s="324">
        <v>100</v>
      </c>
      <c r="M1931" s="324">
        <v>100</v>
      </c>
    </row>
    <row r="1932" spans="1:13" x14ac:dyDescent="0.2">
      <c r="A1932" t="s">
        <v>8398</v>
      </c>
      <c r="B1932" t="str">
        <f t="shared" si="30"/>
        <v>UGA_DIST ENERGY PL #1</v>
      </c>
      <c r="C1932" t="s">
        <v>540</v>
      </c>
      <c r="D1932" s="324" t="s">
        <v>51</v>
      </c>
      <c r="E1932" t="s">
        <v>2825</v>
      </c>
      <c r="F1932" t="s">
        <v>2826</v>
      </c>
      <c r="G1932" s="324">
        <v>15692</v>
      </c>
      <c r="H1932" s="542">
        <v>2010</v>
      </c>
      <c r="J1932" t="s">
        <v>572</v>
      </c>
      <c r="K1932" t="s">
        <v>572</v>
      </c>
      <c r="L1932" s="324">
        <v>100</v>
      </c>
      <c r="M1932" s="324">
        <v>100</v>
      </c>
    </row>
    <row r="1933" spans="1:13" x14ac:dyDescent="0.2">
      <c r="A1933" t="s">
        <v>9014</v>
      </c>
      <c r="B1933" t="str">
        <f t="shared" si="30"/>
        <v>UGA_WRAY NICHOLSON HSE</v>
      </c>
      <c r="C1933" t="s">
        <v>540</v>
      </c>
      <c r="D1933" s="324" t="s">
        <v>51</v>
      </c>
      <c r="E1933" t="s">
        <v>4025</v>
      </c>
      <c r="F1933" t="s">
        <v>4026</v>
      </c>
      <c r="G1933" s="324">
        <v>10048</v>
      </c>
      <c r="H1933" s="542">
        <v>1860</v>
      </c>
      <c r="J1933" t="s">
        <v>572</v>
      </c>
      <c r="K1933" t="s">
        <v>572</v>
      </c>
      <c r="L1933" s="324">
        <v>100</v>
      </c>
      <c r="M1933" s="324">
        <v>100</v>
      </c>
    </row>
    <row r="1934" spans="1:13" x14ac:dyDescent="0.2">
      <c r="A1934" t="s">
        <v>8620</v>
      </c>
      <c r="B1934" t="str">
        <f t="shared" si="30"/>
        <v>UGA_WNP 240</v>
      </c>
      <c r="C1934" t="s">
        <v>540</v>
      </c>
      <c r="D1934" s="324" t="s">
        <v>51</v>
      </c>
      <c r="E1934" t="s">
        <v>3257</v>
      </c>
      <c r="F1934" t="s">
        <v>3258</v>
      </c>
      <c r="G1934" s="324">
        <v>3154</v>
      </c>
      <c r="H1934" s="542">
        <v>1910</v>
      </c>
      <c r="J1934" t="s">
        <v>572</v>
      </c>
      <c r="K1934" t="s">
        <v>579</v>
      </c>
      <c r="L1934" s="324">
        <v>100</v>
      </c>
      <c r="M1934" s="324">
        <v>100</v>
      </c>
    </row>
    <row r="1935" spans="1:13" x14ac:dyDescent="0.2">
      <c r="A1935" t="s">
        <v>9057</v>
      </c>
      <c r="B1935" t="str">
        <f t="shared" si="30"/>
        <v>UGA_WNP 290</v>
      </c>
      <c r="C1935" t="s">
        <v>540</v>
      </c>
      <c r="D1935" s="324" t="s">
        <v>51</v>
      </c>
      <c r="E1935" t="s">
        <v>4111</v>
      </c>
      <c r="F1935" t="s">
        <v>4112</v>
      </c>
      <c r="G1935" s="324">
        <v>2455</v>
      </c>
      <c r="H1935" s="542">
        <v>1910</v>
      </c>
      <c r="J1935" t="s">
        <v>572</v>
      </c>
      <c r="K1935" t="s">
        <v>572</v>
      </c>
      <c r="L1935" s="324">
        <v>100</v>
      </c>
      <c r="M1935" s="324">
        <v>100</v>
      </c>
    </row>
    <row r="1936" spans="1:13" x14ac:dyDescent="0.2">
      <c r="A1936" t="s">
        <v>7871</v>
      </c>
      <c r="B1936" t="str">
        <f t="shared" si="30"/>
        <v>UGA_WNP 150</v>
      </c>
      <c r="C1936" t="s">
        <v>540</v>
      </c>
      <c r="D1936" s="324" t="s">
        <v>51</v>
      </c>
      <c r="E1936" t="s">
        <v>1790</v>
      </c>
      <c r="F1936" t="s">
        <v>1791</v>
      </c>
      <c r="G1936" s="324">
        <v>1583</v>
      </c>
      <c r="H1936" s="542">
        <v>1910</v>
      </c>
      <c r="J1936" t="s">
        <v>572</v>
      </c>
      <c r="K1936" t="s">
        <v>572</v>
      </c>
      <c r="L1936" s="324">
        <v>100</v>
      </c>
      <c r="M1936" s="324">
        <v>100</v>
      </c>
    </row>
    <row r="1937" spans="1:13" x14ac:dyDescent="0.2">
      <c r="A1937" t="s">
        <v>8409</v>
      </c>
      <c r="B1937" t="str">
        <f t="shared" si="30"/>
        <v>UGA_WNP 154</v>
      </c>
      <c r="C1937" t="s">
        <v>540</v>
      </c>
      <c r="D1937" s="324" t="s">
        <v>51</v>
      </c>
      <c r="E1937" t="s">
        <v>2847</v>
      </c>
      <c r="F1937" t="s">
        <v>2848</v>
      </c>
      <c r="G1937" s="324">
        <v>941</v>
      </c>
      <c r="H1937" s="542">
        <v>1910</v>
      </c>
      <c r="J1937" t="s">
        <v>572</v>
      </c>
      <c r="K1937" t="s">
        <v>572</v>
      </c>
      <c r="L1937" s="324">
        <v>100</v>
      </c>
      <c r="M1937" s="324">
        <v>100</v>
      </c>
    </row>
    <row r="1938" spans="1:13" x14ac:dyDescent="0.2">
      <c r="A1938" t="s">
        <v>8526</v>
      </c>
      <c r="B1938" t="str">
        <f t="shared" si="30"/>
        <v>UGA_198 WADDELL ST</v>
      </c>
      <c r="C1938" t="s">
        <v>540</v>
      </c>
      <c r="D1938" s="324" t="s">
        <v>51</v>
      </c>
      <c r="E1938" t="s">
        <v>3076</v>
      </c>
      <c r="F1938" t="s">
        <v>3077</v>
      </c>
      <c r="G1938" s="324">
        <v>5629</v>
      </c>
      <c r="H1938" s="542">
        <v>1940</v>
      </c>
      <c r="J1938" t="s">
        <v>572</v>
      </c>
      <c r="K1938" t="s">
        <v>572</v>
      </c>
      <c r="L1938" s="324">
        <v>100</v>
      </c>
      <c r="M1938" s="324">
        <v>100</v>
      </c>
    </row>
    <row r="1939" spans="1:13" x14ac:dyDescent="0.2">
      <c r="A1939" t="s">
        <v>9083</v>
      </c>
      <c r="B1939" t="str">
        <f t="shared" si="30"/>
        <v>UGA_FMD NORTH</v>
      </c>
      <c r="C1939" t="s">
        <v>540</v>
      </c>
      <c r="D1939" s="324" t="s">
        <v>51</v>
      </c>
      <c r="E1939" t="s">
        <v>4163</v>
      </c>
      <c r="F1939" t="s">
        <v>4164</v>
      </c>
      <c r="G1939" s="324">
        <v>11722</v>
      </c>
      <c r="H1939" s="542">
        <v>1940</v>
      </c>
      <c r="J1939" t="s">
        <v>572</v>
      </c>
      <c r="K1939" t="s">
        <v>572</v>
      </c>
      <c r="L1939" s="324">
        <v>88</v>
      </c>
      <c r="M1939" s="324">
        <v>88</v>
      </c>
    </row>
    <row r="1940" spans="1:13" x14ac:dyDescent="0.2">
      <c r="A1940" t="s">
        <v>7894</v>
      </c>
      <c r="B1940" t="str">
        <f t="shared" si="30"/>
        <v>UGA_STUDIO 225</v>
      </c>
      <c r="C1940" t="s">
        <v>540</v>
      </c>
      <c r="D1940" s="324" t="s">
        <v>51</v>
      </c>
      <c r="E1940" t="s">
        <v>1836</v>
      </c>
      <c r="F1940" t="s">
        <v>1837</v>
      </c>
      <c r="G1940" s="324">
        <v>11136</v>
      </c>
      <c r="H1940" s="542">
        <v>1955</v>
      </c>
      <c r="J1940" t="s">
        <v>572</v>
      </c>
      <c r="K1940" t="s">
        <v>572</v>
      </c>
      <c r="L1940" s="324">
        <v>100</v>
      </c>
      <c r="M1940" s="324">
        <v>100</v>
      </c>
    </row>
    <row r="1941" spans="1:13" x14ac:dyDescent="0.2">
      <c r="A1941" t="s">
        <v>8135</v>
      </c>
      <c r="B1941" t="str">
        <f t="shared" si="30"/>
        <v>UGA_BROAD ST STUDIO 2</v>
      </c>
      <c r="C1941" t="s">
        <v>540</v>
      </c>
      <c r="D1941" s="324" t="s">
        <v>51</v>
      </c>
      <c r="E1941" t="s">
        <v>2311</v>
      </c>
      <c r="F1941" t="s">
        <v>2312</v>
      </c>
      <c r="G1941" s="324">
        <v>8639</v>
      </c>
      <c r="H1941" s="542">
        <v>1949</v>
      </c>
      <c r="J1941" t="s">
        <v>572</v>
      </c>
      <c r="K1941" t="s">
        <v>572</v>
      </c>
      <c r="L1941" s="324">
        <v>100</v>
      </c>
      <c r="M1941" s="324">
        <v>100</v>
      </c>
    </row>
    <row r="1942" spans="1:13" x14ac:dyDescent="0.2">
      <c r="A1942" t="s">
        <v>8660</v>
      </c>
      <c r="B1942" t="str">
        <f t="shared" si="30"/>
        <v>UGA_BROAD ST STUDIO 3</v>
      </c>
      <c r="C1942" t="s">
        <v>540</v>
      </c>
      <c r="D1942" s="324" t="s">
        <v>51</v>
      </c>
      <c r="E1942" t="s">
        <v>3336</v>
      </c>
      <c r="F1942" t="s">
        <v>3337</v>
      </c>
      <c r="G1942" s="324">
        <v>6160</v>
      </c>
      <c r="H1942" s="542">
        <v>1949</v>
      </c>
      <c r="J1942" t="s">
        <v>572</v>
      </c>
      <c r="K1942" t="s">
        <v>572</v>
      </c>
      <c r="L1942" s="324">
        <v>100</v>
      </c>
      <c r="M1942" s="324">
        <v>100</v>
      </c>
    </row>
    <row r="1943" spans="1:13" x14ac:dyDescent="0.2">
      <c r="A1943" t="s">
        <v>8497</v>
      </c>
      <c r="B1943" t="str">
        <f t="shared" si="30"/>
        <v>UGA_BIOLOGICAL SCIENCE</v>
      </c>
      <c r="C1943" t="s">
        <v>540</v>
      </c>
      <c r="D1943" s="324" t="s">
        <v>51</v>
      </c>
      <c r="E1943" t="s">
        <v>3019</v>
      </c>
      <c r="F1943" t="s">
        <v>3020</v>
      </c>
      <c r="G1943" s="324">
        <v>210287</v>
      </c>
      <c r="H1943" s="542">
        <v>1960</v>
      </c>
      <c r="J1943" t="s">
        <v>572</v>
      </c>
      <c r="K1943" t="s">
        <v>1725</v>
      </c>
      <c r="L1943" s="324">
        <v>100</v>
      </c>
      <c r="M1943" s="324">
        <v>100</v>
      </c>
    </row>
    <row r="1944" spans="1:13" x14ac:dyDescent="0.2">
      <c r="A1944" t="s">
        <v>7792</v>
      </c>
      <c r="B1944" t="str">
        <f t="shared" si="30"/>
        <v>UGA_CHEMISTRY</v>
      </c>
      <c r="C1944" t="s">
        <v>540</v>
      </c>
      <c r="D1944" s="324" t="s">
        <v>51</v>
      </c>
      <c r="E1944" t="s">
        <v>1633</v>
      </c>
      <c r="F1944" t="s">
        <v>1634</v>
      </c>
      <c r="G1944" s="324">
        <v>185450</v>
      </c>
      <c r="H1944" s="542">
        <v>1960</v>
      </c>
      <c r="J1944" t="s">
        <v>572</v>
      </c>
      <c r="K1944" t="s">
        <v>1725</v>
      </c>
      <c r="L1944" s="324">
        <v>100</v>
      </c>
      <c r="M1944" s="324">
        <v>100</v>
      </c>
    </row>
    <row r="1945" spans="1:13" x14ac:dyDescent="0.2">
      <c r="A1945" t="s">
        <v>9252</v>
      </c>
      <c r="B1945" t="str">
        <f t="shared" si="30"/>
        <v>UGA_GEOGRAPHY GEOLOGY</v>
      </c>
      <c r="C1945" t="s">
        <v>540</v>
      </c>
      <c r="D1945" s="324" t="s">
        <v>51</v>
      </c>
      <c r="E1945" t="s">
        <v>4491</v>
      </c>
      <c r="F1945" t="s">
        <v>4492</v>
      </c>
      <c r="G1945" s="324">
        <v>98194</v>
      </c>
      <c r="H1945" s="542">
        <v>1960</v>
      </c>
      <c r="J1945" t="s">
        <v>572</v>
      </c>
      <c r="K1945" t="s">
        <v>584</v>
      </c>
      <c r="L1945" s="324">
        <v>100</v>
      </c>
      <c r="M1945" s="324">
        <v>100</v>
      </c>
    </row>
    <row r="1946" spans="1:13" x14ac:dyDescent="0.2">
      <c r="A1946" t="s">
        <v>9090</v>
      </c>
      <c r="B1946" t="str">
        <f t="shared" si="30"/>
        <v>UGA_PHYSICS</v>
      </c>
      <c r="C1946" t="s">
        <v>540</v>
      </c>
      <c r="D1946" s="324" t="s">
        <v>51</v>
      </c>
      <c r="E1946" t="s">
        <v>4177</v>
      </c>
      <c r="F1946" t="s">
        <v>4178</v>
      </c>
      <c r="G1946" s="324">
        <v>85977</v>
      </c>
      <c r="H1946" s="542">
        <v>1959</v>
      </c>
      <c r="J1946" t="s">
        <v>572</v>
      </c>
      <c r="K1946" t="s">
        <v>1725</v>
      </c>
      <c r="L1946" s="324">
        <v>100</v>
      </c>
      <c r="M1946" s="324">
        <v>100</v>
      </c>
    </row>
    <row r="1947" spans="1:13" x14ac:dyDescent="0.2">
      <c r="A1947" t="s">
        <v>7793</v>
      </c>
      <c r="B1947" t="str">
        <f t="shared" si="30"/>
        <v>UGA_CHEMISTRY ANNEX</v>
      </c>
      <c r="C1947" t="s">
        <v>540</v>
      </c>
      <c r="D1947" s="324" t="s">
        <v>51</v>
      </c>
      <c r="E1947" t="s">
        <v>1635</v>
      </c>
      <c r="F1947" t="s">
        <v>1636</v>
      </c>
      <c r="G1947" s="324">
        <v>20107</v>
      </c>
      <c r="H1947" s="542">
        <v>1997</v>
      </c>
      <c r="J1947" t="s">
        <v>572</v>
      </c>
      <c r="K1947" t="s">
        <v>572</v>
      </c>
      <c r="L1947" s="324">
        <v>100</v>
      </c>
      <c r="M1947" s="324">
        <v>100</v>
      </c>
    </row>
    <row r="1948" spans="1:13" x14ac:dyDescent="0.2">
      <c r="A1948" t="s">
        <v>8057</v>
      </c>
      <c r="B1948" t="str">
        <f t="shared" si="30"/>
        <v>UGA_DAWSON HALL</v>
      </c>
      <c r="C1948" t="s">
        <v>540</v>
      </c>
      <c r="D1948" s="324" t="s">
        <v>51</v>
      </c>
      <c r="E1948" t="s">
        <v>2159</v>
      </c>
      <c r="F1948" t="s">
        <v>2160</v>
      </c>
      <c r="G1948" s="324">
        <v>81726</v>
      </c>
      <c r="H1948" s="542">
        <v>1932</v>
      </c>
      <c r="J1948" t="s">
        <v>572</v>
      </c>
      <c r="K1948" t="s">
        <v>1725</v>
      </c>
      <c r="L1948" s="324">
        <v>100</v>
      </c>
      <c r="M1948" s="324">
        <v>100</v>
      </c>
    </row>
    <row r="1949" spans="1:13" x14ac:dyDescent="0.2">
      <c r="A1949" t="s">
        <v>8776</v>
      </c>
      <c r="B1949" t="str">
        <f t="shared" si="30"/>
        <v>UGA_CONNER HALL</v>
      </c>
      <c r="C1949" t="s">
        <v>540</v>
      </c>
      <c r="D1949" s="324" t="s">
        <v>51</v>
      </c>
      <c r="E1949" t="s">
        <v>3560</v>
      </c>
      <c r="F1949" t="s">
        <v>3561</v>
      </c>
      <c r="G1949" s="324">
        <v>53815</v>
      </c>
      <c r="H1949" s="542">
        <v>1908</v>
      </c>
      <c r="J1949" t="s">
        <v>572</v>
      </c>
      <c r="K1949" t="s">
        <v>572</v>
      </c>
      <c r="L1949" s="324">
        <v>100</v>
      </c>
      <c r="M1949" s="324">
        <v>100</v>
      </c>
    </row>
    <row r="1950" spans="1:13" x14ac:dyDescent="0.2">
      <c r="A1950" t="s">
        <v>7996</v>
      </c>
      <c r="B1950" t="str">
        <f t="shared" si="30"/>
        <v>UGA_LUMPKIN HOUSE</v>
      </c>
      <c r="C1950" t="s">
        <v>540</v>
      </c>
      <c r="D1950" s="324" t="s">
        <v>51</v>
      </c>
      <c r="E1950" t="s">
        <v>2038</v>
      </c>
      <c r="F1950" t="s">
        <v>2039</v>
      </c>
      <c r="G1950" s="324">
        <v>6697</v>
      </c>
      <c r="H1950" s="542">
        <v>1850</v>
      </c>
      <c r="J1950" t="s">
        <v>572</v>
      </c>
      <c r="K1950" t="s">
        <v>579</v>
      </c>
      <c r="L1950" s="324">
        <v>100</v>
      </c>
      <c r="M1950" s="324">
        <v>100</v>
      </c>
    </row>
    <row r="1951" spans="1:13" x14ac:dyDescent="0.2">
      <c r="A1951" t="s">
        <v>7872</v>
      </c>
      <c r="B1951" t="str">
        <f t="shared" si="30"/>
        <v>UGA_POULTRY SCIENCE</v>
      </c>
      <c r="C1951" t="s">
        <v>540</v>
      </c>
      <c r="D1951" s="324" t="s">
        <v>51</v>
      </c>
      <c r="E1951" t="s">
        <v>1792</v>
      </c>
      <c r="F1951" t="s">
        <v>1793</v>
      </c>
      <c r="G1951" s="324">
        <v>64883</v>
      </c>
      <c r="H1951" s="542">
        <v>1960</v>
      </c>
      <c r="J1951" t="s">
        <v>572</v>
      </c>
      <c r="K1951" t="s">
        <v>1725</v>
      </c>
      <c r="L1951" s="324">
        <v>100</v>
      </c>
      <c r="M1951" s="324">
        <v>100</v>
      </c>
    </row>
    <row r="1952" spans="1:13" x14ac:dyDescent="0.2">
      <c r="A1952" t="s">
        <v>7982</v>
      </c>
      <c r="B1952" t="str">
        <f t="shared" si="30"/>
        <v>UGA_HAZ STRG CHEMISTRY</v>
      </c>
      <c r="C1952" t="s">
        <v>540</v>
      </c>
      <c r="D1952" s="324" t="s">
        <v>51</v>
      </c>
      <c r="E1952" t="s">
        <v>2010</v>
      </c>
      <c r="F1952" t="s">
        <v>2011</v>
      </c>
      <c r="G1952" s="324">
        <v>468</v>
      </c>
      <c r="H1952" s="542">
        <v>2017</v>
      </c>
      <c r="J1952" t="s">
        <v>572</v>
      </c>
      <c r="K1952" t="s">
        <v>572</v>
      </c>
      <c r="L1952" s="324">
        <v>100</v>
      </c>
      <c r="M1952" s="324">
        <v>100</v>
      </c>
    </row>
    <row r="1953" spans="1:13" x14ac:dyDescent="0.2">
      <c r="A1953" t="s">
        <v>9115</v>
      </c>
      <c r="B1953" t="str">
        <f t="shared" si="30"/>
        <v>UGA_FOOD SCIENCE</v>
      </c>
      <c r="C1953" t="s">
        <v>540</v>
      </c>
      <c r="D1953" s="324" t="s">
        <v>51</v>
      </c>
      <c r="E1953" t="s">
        <v>4223</v>
      </c>
      <c r="F1953" t="s">
        <v>4224</v>
      </c>
      <c r="G1953" s="324">
        <v>66850</v>
      </c>
      <c r="H1953" s="542">
        <v>1958</v>
      </c>
      <c r="J1953" t="s">
        <v>1725</v>
      </c>
      <c r="K1953" t="s">
        <v>572</v>
      </c>
      <c r="L1953" s="324">
        <v>100</v>
      </c>
      <c r="M1953" s="324">
        <v>100</v>
      </c>
    </row>
    <row r="1954" spans="1:13" x14ac:dyDescent="0.2">
      <c r="A1954" t="s">
        <v>8308</v>
      </c>
      <c r="B1954" t="str">
        <f t="shared" si="30"/>
        <v>UGA_BARROW HALL</v>
      </c>
      <c r="C1954" t="s">
        <v>540</v>
      </c>
      <c r="D1954" s="324" t="s">
        <v>51</v>
      </c>
      <c r="E1954" t="s">
        <v>2650</v>
      </c>
      <c r="F1954" t="s">
        <v>2651</v>
      </c>
      <c r="G1954" s="324">
        <v>43993</v>
      </c>
      <c r="H1954" s="542">
        <v>1911</v>
      </c>
      <c r="J1954" t="s">
        <v>572</v>
      </c>
      <c r="K1954" t="s">
        <v>579</v>
      </c>
      <c r="L1954" s="324">
        <v>100</v>
      </c>
      <c r="M1954" s="324">
        <v>100</v>
      </c>
    </row>
    <row r="1955" spans="1:13" x14ac:dyDescent="0.2">
      <c r="A1955" t="s">
        <v>9091</v>
      </c>
      <c r="B1955" t="str">
        <f t="shared" si="30"/>
        <v>UGA_FOOD PROCESS LAB</v>
      </c>
      <c r="C1955" t="s">
        <v>540</v>
      </c>
      <c r="D1955" s="324" t="s">
        <v>51</v>
      </c>
      <c r="E1955" t="s">
        <v>4179</v>
      </c>
      <c r="F1955" t="s">
        <v>4180</v>
      </c>
      <c r="G1955" s="324">
        <v>5589</v>
      </c>
      <c r="H1955" s="542">
        <v>1936</v>
      </c>
      <c r="J1955" t="s">
        <v>572</v>
      </c>
      <c r="K1955" t="s">
        <v>572</v>
      </c>
      <c r="L1955" s="324">
        <v>100</v>
      </c>
      <c r="M1955" s="324">
        <v>100</v>
      </c>
    </row>
    <row r="1956" spans="1:13" x14ac:dyDescent="0.2">
      <c r="A1956" t="s">
        <v>8564</v>
      </c>
      <c r="B1956" t="str">
        <f t="shared" si="30"/>
        <v>UGA_BOYD GRAD RSCH CTR</v>
      </c>
      <c r="C1956" t="s">
        <v>540</v>
      </c>
      <c r="D1956" s="324" t="s">
        <v>51</v>
      </c>
      <c r="E1956" t="s">
        <v>3148</v>
      </c>
      <c r="F1956" t="s">
        <v>3149</v>
      </c>
      <c r="G1956" s="324">
        <v>159932</v>
      </c>
      <c r="H1956" s="542">
        <v>1968</v>
      </c>
      <c r="J1956" t="s">
        <v>572</v>
      </c>
      <c r="K1956" t="s">
        <v>1725</v>
      </c>
      <c r="L1956" s="324">
        <v>100</v>
      </c>
      <c r="M1956" s="324">
        <v>100</v>
      </c>
    </row>
    <row r="1957" spans="1:13" x14ac:dyDescent="0.2">
      <c r="A1957" t="s">
        <v>8822</v>
      </c>
      <c r="B1957" t="str">
        <f t="shared" si="30"/>
        <v>UGA_ECOLOGY ANNEX</v>
      </c>
      <c r="C1957" t="s">
        <v>540</v>
      </c>
      <c r="D1957" s="324" t="s">
        <v>51</v>
      </c>
      <c r="E1957" t="s">
        <v>3651</v>
      </c>
      <c r="F1957" t="s">
        <v>3652</v>
      </c>
      <c r="G1957" s="324">
        <v>4401</v>
      </c>
      <c r="H1957" s="542">
        <v>1979</v>
      </c>
      <c r="J1957" t="s">
        <v>572</v>
      </c>
      <c r="K1957" t="s">
        <v>572</v>
      </c>
      <c r="L1957" s="324">
        <v>100</v>
      </c>
      <c r="M1957" s="324">
        <v>100</v>
      </c>
    </row>
    <row r="1958" spans="1:13" x14ac:dyDescent="0.2">
      <c r="A1958" t="s">
        <v>9325</v>
      </c>
      <c r="B1958" t="str">
        <f t="shared" si="30"/>
        <v>UGA_MARINE SCI - DANCE</v>
      </c>
      <c r="C1958" t="s">
        <v>540</v>
      </c>
      <c r="D1958" s="324" t="s">
        <v>51</v>
      </c>
      <c r="E1958" t="s">
        <v>4634</v>
      </c>
      <c r="F1958" t="s">
        <v>4635</v>
      </c>
      <c r="G1958" s="324">
        <v>97409</v>
      </c>
      <c r="H1958" s="542">
        <v>1928</v>
      </c>
      <c r="J1958" t="s">
        <v>572</v>
      </c>
      <c r="K1958" t="s">
        <v>1725</v>
      </c>
      <c r="L1958" s="324">
        <v>100</v>
      </c>
      <c r="M1958" s="324">
        <v>100</v>
      </c>
    </row>
    <row r="1959" spans="1:13" x14ac:dyDescent="0.2">
      <c r="A1959" t="s">
        <v>8747</v>
      </c>
      <c r="B1959" t="str">
        <f t="shared" si="30"/>
        <v>UGA_HARDMAN HALL</v>
      </c>
      <c r="C1959" t="s">
        <v>540</v>
      </c>
      <c r="D1959" s="324" t="s">
        <v>51</v>
      </c>
      <c r="E1959" t="s">
        <v>3505</v>
      </c>
      <c r="F1959" t="s">
        <v>3506</v>
      </c>
      <c r="G1959" s="324">
        <v>25664</v>
      </c>
      <c r="H1959" s="542">
        <v>1918</v>
      </c>
      <c r="J1959" t="s">
        <v>572</v>
      </c>
      <c r="K1959" t="s">
        <v>1725</v>
      </c>
      <c r="L1959" s="324">
        <v>100</v>
      </c>
      <c r="M1959" s="324">
        <v>100</v>
      </c>
    </row>
    <row r="1960" spans="1:13" x14ac:dyDescent="0.2">
      <c r="A1960" t="s">
        <v>8081</v>
      </c>
      <c r="B1960" t="str">
        <f t="shared" si="30"/>
        <v>UGA_ECOLOGY</v>
      </c>
      <c r="C1960" t="s">
        <v>540</v>
      </c>
      <c r="D1960" s="324" t="s">
        <v>51</v>
      </c>
      <c r="E1960" t="s">
        <v>2207</v>
      </c>
      <c r="F1960" t="s">
        <v>2208</v>
      </c>
      <c r="G1960" s="324">
        <v>45053</v>
      </c>
      <c r="H1960" s="542">
        <v>1974</v>
      </c>
      <c r="J1960" t="s">
        <v>572</v>
      </c>
      <c r="K1960" t="s">
        <v>1725</v>
      </c>
      <c r="L1960" s="324">
        <v>100</v>
      </c>
      <c r="M1960" s="324">
        <v>100</v>
      </c>
    </row>
    <row r="1961" spans="1:13" x14ac:dyDescent="0.2">
      <c r="A1961" t="s">
        <v>8082</v>
      </c>
      <c r="B1961" t="str">
        <f t="shared" si="30"/>
        <v>UGA_SCIENCE LRN CTR</v>
      </c>
      <c r="C1961" t="s">
        <v>540</v>
      </c>
      <c r="D1961" s="324" t="s">
        <v>51</v>
      </c>
      <c r="E1961" t="s">
        <v>2209</v>
      </c>
      <c r="F1961" t="s">
        <v>2210</v>
      </c>
      <c r="G1961" s="324">
        <v>155997</v>
      </c>
      <c r="H1961" s="542">
        <v>2016</v>
      </c>
      <c r="J1961" t="s">
        <v>572</v>
      </c>
      <c r="K1961" t="s">
        <v>572</v>
      </c>
      <c r="L1961" s="324">
        <v>100</v>
      </c>
      <c r="M1961" s="324">
        <v>100</v>
      </c>
    </row>
    <row r="1962" spans="1:13" x14ac:dyDescent="0.2">
      <c r="A1962" t="s">
        <v>8136</v>
      </c>
      <c r="B1962" t="str">
        <f t="shared" si="30"/>
        <v>UGA_ESD HAZ STRG PHARMACY</v>
      </c>
      <c r="C1962" t="s">
        <v>540</v>
      </c>
      <c r="D1962" s="324" t="s">
        <v>51</v>
      </c>
      <c r="E1962" t="s">
        <v>2313</v>
      </c>
      <c r="F1962" t="s">
        <v>2314</v>
      </c>
      <c r="G1962" s="324">
        <v>468</v>
      </c>
      <c r="H1962" s="542">
        <v>2017</v>
      </c>
      <c r="J1962" t="s">
        <v>572</v>
      </c>
      <c r="K1962" t="s">
        <v>572</v>
      </c>
      <c r="L1962" s="324">
        <v>100</v>
      </c>
      <c r="M1962" s="324">
        <v>100</v>
      </c>
    </row>
    <row r="1963" spans="1:13" x14ac:dyDescent="0.2">
      <c r="A1963" t="s">
        <v>9158</v>
      </c>
      <c r="B1963" t="str">
        <f t="shared" si="30"/>
        <v>UGA_PHARMACY SOUTH</v>
      </c>
      <c r="C1963" t="s">
        <v>540</v>
      </c>
      <c r="D1963" s="324" t="s">
        <v>51</v>
      </c>
      <c r="E1963" t="s">
        <v>4308</v>
      </c>
      <c r="F1963" t="s">
        <v>4309</v>
      </c>
      <c r="G1963" s="324">
        <v>93973</v>
      </c>
      <c r="H1963" s="542">
        <v>2007</v>
      </c>
      <c r="J1963" t="s">
        <v>1725</v>
      </c>
      <c r="K1963" t="s">
        <v>1054</v>
      </c>
      <c r="L1963" s="324">
        <v>100</v>
      </c>
      <c r="M1963" s="324">
        <v>100</v>
      </c>
    </row>
    <row r="1964" spans="1:13" x14ac:dyDescent="0.2">
      <c r="A1964" t="s">
        <v>8997</v>
      </c>
      <c r="B1964" t="str">
        <f t="shared" si="30"/>
        <v>UGA_PHAR STG BUILDING</v>
      </c>
      <c r="C1964" t="s">
        <v>540</v>
      </c>
      <c r="D1964" s="324" t="s">
        <v>51</v>
      </c>
      <c r="E1964" t="s">
        <v>3993</v>
      </c>
      <c r="F1964" t="s">
        <v>3994</v>
      </c>
      <c r="G1964" s="324">
        <v>163</v>
      </c>
      <c r="H1964" s="542">
        <v>1997</v>
      </c>
      <c r="J1964" t="s">
        <v>572</v>
      </c>
      <c r="K1964" t="s">
        <v>572</v>
      </c>
      <c r="L1964" s="324">
        <v>100</v>
      </c>
      <c r="M1964" s="324">
        <v>100</v>
      </c>
    </row>
    <row r="1965" spans="1:13" x14ac:dyDescent="0.2">
      <c r="A1965" t="s">
        <v>8748</v>
      </c>
      <c r="B1965" t="str">
        <f t="shared" si="30"/>
        <v>UGA_FOREST RESOURCES-1</v>
      </c>
      <c r="C1965" t="s">
        <v>540</v>
      </c>
      <c r="D1965" s="324" t="s">
        <v>51</v>
      </c>
      <c r="E1965" t="s">
        <v>3507</v>
      </c>
      <c r="F1965" t="s">
        <v>3508</v>
      </c>
      <c r="G1965" s="324">
        <v>21519</v>
      </c>
      <c r="H1965" s="542">
        <v>1938</v>
      </c>
      <c r="J1965" t="s">
        <v>572</v>
      </c>
      <c r="K1965" t="s">
        <v>584</v>
      </c>
      <c r="L1965" s="324">
        <v>100</v>
      </c>
      <c r="M1965" s="324">
        <v>100</v>
      </c>
    </row>
    <row r="1966" spans="1:13" x14ac:dyDescent="0.2">
      <c r="A1966" t="s">
        <v>7838</v>
      </c>
      <c r="B1966" t="str">
        <f t="shared" si="30"/>
        <v>UGA_ROBT C WILSON PHAR</v>
      </c>
      <c r="C1966" t="s">
        <v>540</v>
      </c>
      <c r="D1966" s="324" t="s">
        <v>51</v>
      </c>
      <c r="E1966" t="s">
        <v>1726</v>
      </c>
      <c r="F1966" t="s">
        <v>1727</v>
      </c>
      <c r="G1966" s="324">
        <v>103929</v>
      </c>
      <c r="H1966" s="542">
        <v>1964</v>
      </c>
      <c r="J1966" t="s">
        <v>572</v>
      </c>
      <c r="K1966" t="s">
        <v>572</v>
      </c>
      <c r="L1966" s="324">
        <v>100</v>
      </c>
      <c r="M1966" s="324">
        <v>100</v>
      </c>
    </row>
    <row r="1967" spans="1:13" x14ac:dyDescent="0.2">
      <c r="A1967" t="s">
        <v>8124</v>
      </c>
      <c r="B1967" t="str">
        <f t="shared" si="30"/>
        <v>UGA_HOKE SMITH ANNEX</v>
      </c>
      <c r="C1967" t="s">
        <v>540</v>
      </c>
      <c r="D1967" s="324" t="s">
        <v>51</v>
      </c>
      <c r="E1967" t="s">
        <v>2293</v>
      </c>
      <c r="F1967" t="s">
        <v>2294</v>
      </c>
      <c r="G1967" s="324">
        <v>27762</v>
      </c>
      <c r="H1967" s="542">
        <v>1940</v>
      </c>
      <c r="J1967" t="s">
        <v>572</v>
      </c>
      <c r="K1967" t="s">
        <v>1725</v>
      </c>
      <c r="L1967" s="324">
        <v>5</v>
      </c>
      <c r="M1967" s="324">
        <v>5</v>
      </c>
    </row>
    <row r="1968" spans="1:13" x14ac:dyDescent="0.2">
      <c r="A1968" t="s">
        <v>8066</v>
      </c>
      <c r="B1968" t="str">
        <f t="shared" si="30"/>
        <v>UGA_HOKE SMITH BLDG</v>
      </c>
      <c r="C1968" t="s">
        <v>540</v>
      </c>
      <c r="D1968" s="324" t="s">
        <v>51</v>
      </c>
      <c r="E1968" t="s">
        <v>2177</v>
      </c>
      <c r="F1968" t="s">
        <v>2178</v>
      </c>
      <c r="G1968" s="324">
        <v>21012</v>
      </c>
      <c r="H1968" s="542">
        <v>1937</v>
      </c>
      <c r="J1968" t="s">
        <v>572</v>
      </c>
      <c r="K1968" t="s">
        <v>572</v>
      </c>
      <c r="L1968" s="324">
        <v>5</v>
      </c>
      <c r="M1968" s="324">
        <v>5</v>
      </c>
    </row>
    <row r="1969" spans="1:13" x14ac:dyDescent="0.2">
      <c r="A1969" t="s">
        <v>9084</v>
      </c>
      <c r="B1969" t="str">
        <f t="shared" si="30"/>
        <v>UGA_FOREST RESOURCES-3</v>
      </c>
      <c r="C1969" t="s">
        <v>540</v>
      </c>
      <c r="D1969" s="324" t="s">
        <v>51</v>
      </c>
      <c r="E1969" t="s">
        <v>4165</v>
      </c>
      <c r="F1969" t="s">
        <v>4166</v>
      </c>
      <c r="G1969" s="324">
        <v>40942</v>
      </c>
      <c r="H1969" s="542">
        <v>1968</v>
      </c>
      <c r="J1969" t="s">
        <v>572</v>
      </c>
      <c r="K1969" t="s">
        <v>584</v>
      </c>
      <c r="L1969" s="324">
        <v>100</v>
      </c>
      <c r="M1969" s="324">
        <v>100</v>
      </c>
    </row>
    <row r="1970" spans="1:13" x14ac:dyDescent="0.2">
      <c r="A1970" t="s">
        <v>9085</v>
      </c>
      <c r="B1970" t="str">
        <f t="shared" si="30"/>
        <v>UGA_FOREST RESOURCES-4</v>
      </c>
      <c r="C1970" t="s">
        <v>540</v>
      </c>
      <c r="D1970" s="324" t="s">
        <v>51</v>
      </c>
      <c r="E1970" t="s">
        <v>4167</v>
      </c>
      <c r="F1970" t="s">
        <v>4168</v>
      </c>
      <c r="G1970" s="324">
        <v>49535</v>
      </c>
      <c r="H1970" s="542">
        <v>1992</v>
      </c>
      <c r="J1970" t="s">
        <v>572</v>
      </c>
      <c r="K1970" t="s">
        <v>572</v>
      </c>
      <c r="L1970" s="324">
        <v>100</v>
      </c>
      <c r="M1970" s="324">
        <v>100</v>
      </c>
    </row>
    <row r="1971" spans="1:13" x14ac:dyDescent="0.2">
      <c r="A1971" t="s">
        <v>9253</v>
      </c>
      <c r="B1971" t="str">
        <f t="shared" si="30"/>
        <v>UGA_ENVIRO HEALTH SCI</v>
      </c>
      <c r="C1971" t="s">
        <v>540</v>
      </c>
      <c r="D1971" s="324" t="s">
        <v>51</v>
      </c>
      <c r="E1971" t="s">
        <v>4493</v>
      </c>
      <c r="F1971" t="s">
        <v>4494</v>
      </c>
      <c r="G1971" s="324">
        <v>23679</v>
      </c>
      <c r="H1971" s="542">
        <v>1939</v>
      </c>
      <c r="J1971" t="s">
        <v>572</v>
      </c>
      <c r="K1971" t="s">
        <v>579</v>
      </c>
      <c r="L1971" s="324">
        <v>94</v>
      </c>
      <c r="M1971" s="324">
        <v>94</v>
      </c>
    </row>
    <row r="1972" spans="1:13" x14ac:dyDescent="0.2">
      <c r="A1972" t="s">
        <v>8949</v>
      </c>
      <c r="B1972" t="str">
        <f t="shared" si="30"/>
        <v>UGA_LIFE SCI F.DAVISON</v>
      </c>
      <c r="C1972" t="s">
        <v>540</v>
      </c>
      <c r="D1972" s="324" t="s">
        <v>51</v>
      </c>
      <c r="E1972" t="s">
        <v>3901</v>
      </c>
      <c r="F1972" t="s">
        <v>3902</v>
      </c>
      <c r="G1972" s="324">
        <v>260809</v>
      </c>
      <c r="H1972" s="542">
        <v>1989</v>
      </c>
      <c r="J1972" t="s">
        <v>572</v>
      </c>
      <c r="K1972" t="s">
        <v>572</v>
      </c>
      <c r="L1972" s="324">
        <v>100</v>
      </c>
      <c r="M1972" s="324">
        <v>100</v>
      </c>
    </row>
    <row r="1973" spans="1:13" x14ac:dyDescent="0.2">
      <c r="A1973" t="s">
        <v>9326</v>
      </c>
      <c r="B1973" t="str">
        <f t="shared" si="30"/>
        <v>UGA_L S FERM PLANT</v>
      </c>
      <c r="C1973" t="s">
        <v>540</v>
      </c>
      <c r="D1973" s="324" t="s">
        <v>51</v>
      </c>
      <c r="E1973" t="s">
        <v>4636</v>
      </c>
      <c r="F1973" t="s">
        <v>4637</v>
      </c>
      <c r="G1973" s="324">
        <v>5654</v>
      </c>
      <c r="H1973" s="542">
        <v>1992</v>
      </c>
      <c r="J1973" t="s">
        <v>572</v>
      </c>
      <c r="K1973" t="s">
        <v>572</v>
      </c>
      <c r="L1973" s="324">
        <v>100</v>
      </c>
      <c r="M1973" s="324">
        <v>100</v>
      </c>
    </row>
    <row r="1974" spans="1:13" x14ac:dyDescent="0.2">
      <c r="A1974" t="s">
        <v>9015</v>
      </c>
      <c r="B1974" t="str">
        <f t="shared" si="30"/>
        <v>UGA_ADERHOLD HALL</v>
      </c>
      <c r="C1974" t="s">
        <v>540</v>
      </c>
      <c r="D1974" s="324" t="s">
        <v>51</v>
      </c>
      <c r="E1974" t="s">
        <v>4027</v>
      </c>
      <c r="F1974" t="s">
        <v>4028</v>
      </c>
      <c r="G1974" s="324">
        <v>202005</v>
      </c>
      <c r="H1974" s="542">
        <v>1971</v>
      </c>
      <c r="J1974" t="s">
        <v>572</v>
      </c>
      <c r="K1974" t="s">
        <v>572</v>
      </c>
      <c r="L1974" s="324">
        <v>100</v>
      </c>
      <c r="M1974" s="324">
        <v>100</v>
      </c>
    </row>
    <row r="1975" spans="1:13" x14ac:dyDescent="0.2">
      <c r="A1975" t="s">
        <v>9058</v>
      </c>
      <c r="B1975" t="str">
        <f t="shared" si="30"/>
        <v>UGA_MILLER PLANT SCI</v>
      </c>
      <c r="C1975" t="s">
        <v>540</v>
      </c>
      <c r="D1975" s="324" t="s">
        <v>51</v>
      </c>
      <c r="E1975" t="s">
        <v>4113</v>
      </c>
      <c r="F1975" t="s">
        <v>4114</v>
      </c>
      <c r="G1975" s="324">
        <v>160255</v>
      </c>
      <c r="H1975" s="542">
        <v>1972</v>
      </c>
      <c r="J1975" t="s">
        <v>572</v>
      </c>
      <c r="K1975" t="s">
        <v>572</v>
      </c>
      <c r="L1975" s="324">
        <v>100</v>
      </c>
      <c r="M1975" s="324">
        <v>100</v>
      </c>
    </row>
    <row r="1976" spans="1:13" x14ac:dyDescent="0.2">
      <c r="A1976" t="s">
        <v>8410</v>
      </c>
      <c r="B1976" t="str">
        <f t="shared" si="30"/>
        <v>UGA_LOCOMO DIAG CTR</v>
      </c>
      <c r="C1976" t="s">
        <v>540</v>
      </c>
      <c r="D1976" s="324" t="s">
        <v>51</v>
      </c>
      <c r="E1976" t="s">
        <v>2849</v>
      </c>
      <c r="F1976" t="s">
        <v>2850</v>
      </c>
      <c r="G1976" s="324">
        <v>1513</v>
      </c>
      <c r="H1976" s="542">
        <v>1990</v>
      </c>
      <c r="J1976" t="s">
        <v>572</v>
      </c>
      <c r="K1976" t="s">
        <v>572</v>
      </c>
      <c r="L1976" s="324">
        <v>100</v>
      </c>
      <c r="M1976" s="324">
        <v>100</v>
      </c>
    </row>
    <row r="1977" spans="1:13" x14ac:dyDescent="0.2">
      <c r="A1977" t="s">
        <v>7895</v>
      </c>
      <c r="B1977" t="str">
        <f t="shared" si="30"/>
        <v>UGA_VET MED - 9</v>
      </c>
      <c r="C1977" t="s">
        <v>540</v>
      </c>
      <c r="D1977" s="324" t="s">
        <v>51</v>
      </c>
      <c r="E1977" t="s">
        <v>1838</v>
      </c>
      <c r="F1977" t="s">
        <v>1839</v>
      </c>
      <c r="G1977" s="324">
        <v>7825</v>
      </c>
      <c r="H1977" s="542">
        <v>1973</v>
      </c>
      <c r="J1977" t="s">
        <v>572</v>
      </c>
      <c r="K1977" t="s">
        <v>584</v>
      </c>
      <c r="L1977" s="324">
        <v>100</v>
      </c>
      <c r="M1977" s="324">
        <v>100</v>
      </c>
    </row>
    <row r="1978" spans="1:13" x14ac:dyDescent="0.2">
      <c r="A1978" t="s">
        <v>7794</v>
      </c>
      <c r="B1978" t="str">
        <f t="shared" si="30"/>
        <v>UGA_VET MED - 10</v>
      </c>
      <c r="C1978" t="s">
        <v>540</v>
      </c>
      <c r="D1978" s="324" t="s">
        <v>51</v>
      </c>
      <c r="E1978" t="s">
        <v>1637</v>
      </c>
      <c r="F1978" t="s">
        <v>1638</v>
      </c>
      <c r="G1978" s="324">
        <v>7036</v>
      </c>
      <c r="H1978" s="542">
        <v>1973</v>
      </c>
      <c r="J1978" t="s">
        <v>572</v>
      </c>
      <c r="K1978" t="s">
        <v>572</v>
      </c>
      <c r="L1978" s="324">
        <v>100</v>
      </c>
      <c r="M1978" s="324">
        <v>100</v>
      </c>
    </row>
    <row r="1979" spans="1:13" x14ac:dyDescent="0.2">
      <c r="A1979" t="s">
        <v>8248</v>
      </c>
      <c r="B1979" t="str">
        <f t="shared" si="30"/>
        <v>UGA_VET MED - 11</v>
      </c>
      <c r="C1979" t="s">
        <v>540</v>
      </c>
      <c r="D1979" s="324" t="s">
        <v>51</v>
      </c>
      <c r="E1979" t="s">
        <v>2534</v>
      </c>
      <c r="F1979" t="s">
        <v>2535</v>
      </c>
      <c r="G1979" s="324">
        <v>11968</v>
      </c>
      <c r="H1979" s="542">
        <v>1973</v>
      </c>
      <c r="J1979" t="s">
        <v>572</v>
      </c>
      <c r="K1979" t="s">
        <v>579</v>
      </c>
      <c r="L1979" s="324">
        <v>100</v>
      </c>
      <c r="M1979" s="324">
        <v>100</v>
      </c>
    </row>
    <row r="1980" spans="1:13" x14ac:dyDescent="0.2">
      <c r="A1980" t="s">
        <v>9283</v>
      </c>
      <c r="B1980" t="str">
        <f t="shared" si="30"/>
        <v>UGA_VET MED - 1</v>
      </c>
      <c r="C1980" t="s">
        <v>540</v>
      </c>
      <c r="D1980" s="324" t="s">
        <v>51</v>
      </c>
      <c r="E1980" t="s">
        <v>4551</v>
      </c>
      <c r="F1980" t="s">
        <v>4552</v>
      </c>
      <c r="G1980" s="324">
        <v>286293</v>
      </c>
      <c r="H1980" s="542">
        <v>1949</v>
      </c>
      <c r="J1980" t="s">
        <v>572</v>
      </c>
      <c r="K1980" t="s">
        <v>1725</v>
      </c>
      <c r="L1980" s="324">
        <v>100</v>
      </c>
      <c r="M1980" s="324">
        <v>100</v>
      </c>
    </row>
    <row r="1981" spans="1:13" x14ac:dyDescent="0.2">
      <c r="A1981" t="s">
        <v>8621</v>
      </c>
      <c r="B1981" t="str">
        <f t="shared" si="30"/>
        <v>UGA_VET MED-2</v>
      </c>
      <c r="C1981" t="s">
        <v>540</v>
      </c>
      <c r="D1981" s="324" t="s">
        <v>51</v>
      </c>
      <c r="E1981" t="s">
        <v>3259</v>
      </c>
      <c r="F1981" t="s">
        <v>3260</v>
      </c>
      <c r="G1981" s="324">
        <v>2631</v>
      </c>
      <c r="H1981" s="542">
        <v>1968</v>
      </c>
      <c r="J1981" t="s">
        <v>572</v>
      </c>
      <c r="K1981" t="s">
        <v>572</v>
      </c>
      <c r="L1981" s="324">
        <v>100</v>
      </c>
      <c r="M1981" s="324">
        <v>100</v>
      </c>
    </row>
    <row r="1982" spans="1:13" x14ac:dyDescent="0.2">
      <c r="A1982" t="s">
        <v>8661</v>
      </c>
      <c r="B1982" t="str">
        <f t="shared" si="30"/>
        <v>UGA_VET MED-6</v>
      </c>
      <c r="C1982" t="s">
        <v>540</v>
      </c>
      <c r="D1982" s="324" t="s">
        <v>51</v>
      </c>
      <c r="E1982" t="s">
        <v>3338</v>
      </c>
      <c r="F1982" t="s">
        <v>3339</v>
      </c>
      <c r="G1982" s="324">
        <v>4700</v>
      </c>
      <c r="H1982" s="542">
        <v>1970</v>
      </c>
      <c r="J1982" t="s">
        <v>572</v>
      </c>
      <c r="K1982" t="s">
        <v>572</v>
      </c>
      <c r="L1982" s="324">
        <v>100</v>
      </c>
      <c r="M1982" s="324">
        <v>100</v>
      </c>
    </row>
    <row r="1983" spans="1:13" x14ac:dyDescent="0.2">
      <c r="A1983" t="s">
        <v>8125</v>
      </c>
      <c r="B1983" t="str">
        <f t="shared" si="30"/>
        <v>UGA_ANIMAL HEALTH RSCH</v>
      </c>
      <c r="C1983" t="s">
        <v>540</v>
      </c>
      <c r="D1983" s="324" t="s">
        <v>51</v>
      </c>
      <c r="E1983" t="s">
        <v>2295</v>
      </c>
      <c r="F1983" t="s">
        <v>2296</v>
      </c>
      <c r="G1983" s="324">
        <v>75022</v>
      </c>
      <c r="H1983" s="542">
        <v>2001</v>
      </c>
      <c r="J1983" t="s">
        <v>1725</v>
      </c>
      <c r="K1983" t="s">
        <v>572</v>
      </c>
      <c r="L1983" s="324">
        <v>100</v>
      </c>
      <c r="M1983" s="324">
        <v>100</v>
      </c>
    </row>
    <row r="1984" spans="1:13" x14ac:dyDescent="0.2">
      <c r="A1984" t="s">
        <v>8453</v>
      </c>
      <c r="B1984" t="str">
        <f t="shared" si="30"/>
        <v>UGA_ATH V M DIAG LAB</v>
      </c>
      <c r="C1984" t="s">
        <v>540</v>
      </c>
      <c r="D1984" s="324" t="s">
        <v>51</v>
      </c>
      <c r="E1984" t="s">
        <v>2933</v>
      </c>
      <c r="F1984" t="s">
        <v>2934</v>
      </c>
      <c r="G1984" s="324">
        <v>27550</v>
      </c>
      <c r="H1984" s="542">
        <v>2001</v>
      </c>
      <c r="J1984" t="s">
        <v>1725</v>
      </c>
      <c r="K1984" t="s">
        <v>572</v>
      </c>
      <c r="L1984" s="324">
        <v>100</v>
      </c>
      <c r="M1984" s="324">
        <v>100</v>
      </c>
    </row>
    <row r="1985" spans="1:13" x14ac:dyDescent="0.2">
      <c r="A1985" t="s">
        <v>9116</v>
      </c>
      <c r="B1985" t="str">
        <f t="shared" si="30"/>
        <v>UGA_WILDLIFE HEALTH</v>
      </c>
      <c r="C1985" t="s">
        <v>540</v>
      </c>
      <c r="D1985" s="324" t="s">
        <v>51</v>
      </c>
      <c r="E1985" t="s">
        <v>4225</v>
      </c>
      <c r="F1985" t="s">
        <v>4226</v>
      </c>
      <c r="G1985" s="324">
        <v>26333</v>
      </c>
      <c r="H1985" s="542">
        <v>1971</v>
      </c>
      <c r="J1985" t="s">
        <v>572</v>
      </c>
      <c r="K1985" t="s">
        <v>584</v>
      </c>
      <c r="L1985" s="324">
        <v>100</v>
      </c>
      <c r="M1985" s="324">
        <v>100</v>
      </c>
    </row>
    <row r="1986" spans="1:13" x14ac:dyDescent="0.2">
      <c r="A1986" t="s">
        <v>8527</v>
      </c>
      <c r="B1986" t="str">
        <f t="shared" ref="B1986:B2049" si="31">CONCATENATE(D1986,"_",F1986)</f>
        <v>UGA_VET MED HAZ MAT BL</v>
      </c>
      <c r="C1986" t="s">
        <v>540</v>
      </c>
      <c r="D1986" s="324" t="s">
        <v>51</v>
      </c>
      <c r="E1986" t="s">
        <v>3078</v>
      </c>
      <c r="F1986" t="s">
        <v>3079</v>
      </c>
      <c r="G1986" s="324">
        <v>163</v>
      </c>
      <c r="H1986" s="542">
        <v>2006</v>
      </c>
      <c r="J1986" t="s">
        <v>572</v>
      </c>
      <c r="K1986" t="s">
        <v>572</v>
      </c>
      <c r="L1986" s="324">
        <v>100</v>
      </c>
      <c r="M1986" s="324">
        <v>100</v>
      </c>
    </row>
    <row r="1987" spans="1:13" x14ac:dyDescent="0.2">
      <c r="A1987" t="s">
        <v>8399</v>
      </c>
      <c r="B1987" t="str">
        <f t="shared" si="31"/>
        <v>UGA_VET BIORES FAC-VBF</v>
      </c>
      <c r="C1987" t="s">
        <v>540</v>
      </c>
      <c r="D1987" s="324" t="s">
        <v>51</v>
      </c>
      <c r="E1987" t="s">
        <v>2827</v>
      </c>
      <c r="F1987" t="s">
        <v>2828</v>
      </c>
      <c r="G1987" s="324">
        <v>32341</v>
      </c>
      <c r="H1987" s="542">
        <v>2004</v>
      </c>
      <c r="J1987" t="s">
        <v>1725</v>
      </c>
      <c r="K1987" t="s">
        <v>572</v>
      </c>
      <c r="L1987" s="324">
        <v>100</v>
      </c>
      <c r="M1987" s="324">
        <v>100</v>
      </c>
    </row>
    <row r="1988" spans="1:13" x14ac:dyDescent="0.2">
      <c r="A1988" t="s">
        <v>8716</v>
      </c>
      <c r="B1988" t="str">
        <f t="shared" si="31"/>
        <v>UGA_HAZ STRG VET MED</v>
      </c>
      <c r="C1988" t="s">
        <v>540</v>
      </c>
      <c r="D1988" s="324" t="s">
        <v>51</v>
      </c>
      <c r="E1988" t="s">
        <v>3445</v>
      </c>
      <c r="F1988" t="s">
        <v>3446</v>
      </c>
      <c r="G1988" s="324">
        <v>468</v>
      </c>
      <c r="H1988" s="542">
        <v>2016</v>
      </c>
      <c r="J1988" t="s">
        <v>572</v>
      </c>
      <c r="K1988" t="s">
        <v>572</v>
      </c>
      <c r="L1988" s="324">
        <v>100</v>
      </c>
      <c r="M1988" s="324">
        <v>100</v>
      </c>
    </row>
    <row r="1989" spans="1:13" x14ac:dyDescent="0.2">
      <c r="A1989" t="s">
        <v>8998</v>
      </c>
      <c r="B1989" t="str">
        <f t="shared" si="31"/>
        <v>UGA_DRIFTMIER ENG CTRF</v>
      </c>
      <c r="C1989" t="s">
        <v>540</v>
      </c>
      <c r="D1989" s="324" t="s">
        <v>51</v>
      </c>
      <c r="E1989" t="s">
        <v>3995</v>
      </c>
      <c r="F1989" t="s">
        <v>3996</v>
      </c>
      <c r="G1989" s="324">
        <v>98128</v>
      </c>
      <c r="H1989" s="542">
        <v>1965</v>
      </c>
      <c r="J1989" t="s">
        <v>572</v>
      </c>
      <c r="K1989" t="s">
        <v>572</v>
      </c>
      <c r="L1989" s="324">
        <v>100</v>
      </c>
      <c r="M1989" s="324">
        <v>100</v>
      </c>
    </row>
    <row r="1990" spans="1:13" x14ac:dyDescent="0.2">
      <c r="A1990" t="s">
        <v>8565</v>
      </c>
      <c r="B1990" t="str">
        <f t="shared" si="31"/>
        <v>UGA_AG. ENG. SHED-1</v>
      </c>
      <c r="C1990" t="s">
        <v>540</v>
      </c>
      <c r="D1990" s="324" t="s">
        <v>51</v>
      </c>
      <c r="E1990" t="s">
        <v>3150</v>
      </c>
      <c r="F1990" t="s">
        <v>3151</v>
      </c>
      <c r="G1990" s="324">
        <v>1549</v>
      </c>
      <c r="H1990" s="542">
        <v>1965</v>
      </c>
      <c r="J1990" t="s">
        <v>572</v>
      </c>
      <c r="K1990" t="s">
        <v>584</v>
      </c>
      <c r="L1990" s="324">
        <v>100</v>
      </c>
      <c r="M1990" s="324">
        <v>100</v>
      </c>
    </row>
    <row r="1991" spans="1:13" x14ac:dyDescent="0.2">
      <c r="A1991" t="s">
        <v>8566</v>
      </c>
      <c r="B1991" t="str">
        <f t="shared" si="31"/>
        <v>UGA_DRIFTMIER ENG ANNX</v>
      </c>
      <c r="C1991" t="s">
        <v>540</v>
      </c>
      <c r="D1991" s="324" t="s">
        <v>51</v>
      </c>
      <c r="E1991" t="s">
        <v>3152</v>
      </c>
      <c r="F1991" t="s">
        <v>3153</v>
      </c>
      <c r="G1991" s="324">
        <v>8481</v>
      </c>
      <c r="H1991" s="542">
        <v>1968</v>
      </c>
      <c r="J1991" t="s">
        <v>572</v>
      </c>
      <c r="K1991" t="s">
        <v>572</v>
      </c>
      <c r="L1991" s="324">
        <v>100</v>
      </c>
      <c r="M1991" s="324">
        <v>100</v>
      </c>
    </row>
    <row r="1992" spans="1:13" x14ac:dyDescent="0.2">
      <c r="A1992" t="s">
        <v>7946</v>
      </c>
      <c r="B1992" t="str">
        <f t="shared" si="31"/>
        <v>UGA_AG. ENG. SHED-2</v>
      </c>
      <c r="C1992" t="s">
        <v>540</v>
      </c>
      <c r="D1992" s="324" t="s">
        <v>51</v>
      </c>
      <c r="E1992" t="s">
        <v>1939</v>
      </c>
      <c r="F1992" t="s">
        <v>1940</v>
      </c>
      <c r="G1992" s="324">
        <v>220</v>
      </c>
      <c r="H1992" s="542">
        <v>1964</v>
      </c>
      <c r="J1992" t="s">
        <v>572</v>
      </c>
      <c r="K1992" t="s">
        <v>1725</v>
      </c>
      <c r="L1992" s="324">
        <v>100</v>
      </c>
      <c r="M1992" s="324">
        <v>100</v>
      </c>
    </row>
    <row r="1993" spans="1:13" x14ac:dyDescent="0.2">
      <c r="A1993" t="s">
        <v>7862</v>
      </c>
      <c r="B1993" t="str">
        <f t="shared" si="31"/>
        <v>UGA_COMMUNICATION HUT1</v>
      </c>
      <c r="C1993" t="s">
        <v>540</v>
      </c>
      <c r="D1993" s="324" t="s">
        <v>51</v>
      </c>
      <c r="E1993" t="s">
        <v>1773</v>
      </c>
      <c r="F1993" t="s">
        <v>1774</v>
      </c>
      <c r="G1993" s="324">
        <v>240</v>
      </c>
      <c r="H1993" s="542">
        <v>2003</v>
      </c>
      <c r="J1993" t="s">
        <v>572</v>
      </c>
      <c r="K1993" t="s">
        <v>572</v>
      </c>
      <c r="L1993" s="324">
        <v>0</v>
      </c>
      <c r="M1993" s="324">
        <v>0</v>
      </c>
    </row>
    <row r="1994" spans="1:13" x14ac:dyDescent="0.2">
      <c r="A1994" t="s">
        <v>8083</v>
      </c>
      <c r="B1994" t="str">
        <f t="shared" si="31"/>
        <v>UGA_CARLTON ST DECK</v>
      </c>
      <c r="C1994" t="s">
        <v>540</v>
      </c>
      <c r="D1994" s="324" t="s">
        <v>51</v>
      </c>
      <c r="E1994" t="s">
        <v>2211</v>
      </c>
      <c r="F1994" t="s">
        <v>2212</v>
      </c>
      <c r="G1994" s="324">
        <v>256088</v>
      </c>
      <c r="H1994" s="542">
        <v>2001</v>
      </c>
      <c r="J1994" t="s">
        <v>584</v>
      </c>
      <c r="K1994" t="s">
        <v>572</v>
      </c>
      <c r="L1994" s="324">
        <v>0</v>
      </c>
      <c r="M1994" s="324">
        <v>0</v>
      </c>
    </row>
    <row r="1995" spans="1:13" x14ac:dyDescent="0.2">
      <c r="A1995" t="s">
        <v>8999</v>
      </c>
      <c r="B1995" t="str">
        <f t="shared" si="31"/>
        <v>UGA_COVERDELL CENTER</v>
      </c>
      <c r="C1995" t="s">
        <v>540</v>
      </c>
      <c r="D1995" s="324" t="s">
        <v>51</v>
      </c>
      <c r="E1995" t="s">
        <v>3997</v>
      </c>
      <c r="F1995" t="s">
        <v>3998</v>
      </c>
      <c r="G1995" s="324">
        <v>170818</v>
      </c>
      <c r="H1995" s="542">
        <v>2005</v>
      </c>
      <c r="J1995" t="s">
        <v>572</v>
      </c>
      <c r="K1995" t="s">
        <v>572</v>
      </c>
      <c r="L1995" s="324">
        <v>100</v>
      </c>
      <c r="M1995" s="324">
        <v>100</v>
      </c>
    </row>
    <row r="1996" spans="1:13" x14ac:dyDescent="0.2">
      <c r="A1996" t="s">
        <v>8528</v>
      </c>
      <c r="B1996" t="str">
        <f t="shared" si="31"/>
        <v>UGA_COMPUTING SERVICES</v>
      </c>
      <c r="C1996" t="s">
        <v>540</v>
      </c>
      <c r="D1996" s="324" t="s">
        <v>51</v>
      </c>
      <c r="E1996" t="s">
        <v>3080</v>
      </c>
      <c r="F1996" t="s">
        <v>3081</v>
      </c>
      <c r="G1996" s="324">
        <v>55131</v>
      </c>
      <c r="H1996" s="542">
        <v>1958</v>
      </c>
      <c r="J1996" t="s">
        <v>572</v>
      </c>
      <c r="K1996" t="s">
        <v>584</v>
      </c>
      <c r="L1996" s="324">
        <v>100</v>
      </c>
      <c r="M1996" s="324">
        <v>100</v>
      </c>
    </row>
    <row r="1997" spans="1:13" x14ac:dyDescent="0.2">
      <c r="A1997" t="s">
        <v>8197</v>
      </c>
      <c r="B1997" t="str">
        <f t="shared" si="31"/>
        <v>UGA_STEM RESEARCH BUILDING I</v>
      </c>
      <c r="C1997" t="s">
        <v>540</v>
      </c>
      <c r="D1997" s="324" t="s">
        <v>51</v>
      </c>
      <c r="E1997" t="s">
        <v>2434</v>
      </c>
      <c r="F1997" t="s">
        <v>2435</v>
      </c>
      <c r="G1997" s="324">
        <v>100000</v>
      </c>
      <c r="H1997" s="542">
        <v>2021</v>
      </c>
      <c r="J1997" t="s">
        <v>572</v>
      </c>
      <c r="K1997" t="s">
        <v>1054</v>
      </c>
      <c r="L1997" s="324">
        <v>100</v>
      </c>
      <c r="M1997" s="324">
        <v>100</v>
      </c>
    </row>
    <row r="1998" spans="1:13" x14ac:dyDescent="0.2">
      <c r="A1998" t="s">
        <v>8558</v>
      </c>
      <c r="B1998" t="str">
        <f t="shared" si="31"/>
        <v>UGA_STEM PARKING DECK</v>
      </c>
      <c r="C1998" t="s">
        <v>540</v>
      </c>
      <c r="D1998" s="324" t="s">
        <v>51</v>
      </c>
      <c r="E1998" t="s">
        <v>3138</v>
      </c>
      <c r="F1998" t="s">
        <v>3139</v>
      </c>
      <c r="G1998" s="324">
        <v>179153</v>
      </c>
      <c r="H1998" s="542">
        <v>2021</v>
      </c>
      <c r="J1998" t="s">
        <v>572</v>
      </c>
      <c r="K1998" t="s">
        <v>1054</v>
      </c>
      <c r="L1998" s="324">
        <v>0</v>
      </c>
      <c r="M1998" s="324">
        <v>0</v>
      </c>
    </row>
    <row r="1999" spans="1:13" x14ac:dyDescent="0.2">
      <c r="A1999" t="s">
        <v>9016</v>
      </c>
      <c r="B1999" t="str">
        <f t="shared" si="31"/>
        <v>UGA_SOUTH CAMPUS PRKNG</v>
      </c>
      <c r="C1999" t="s">
        <v>540</v>
      </c>
      <c r="D1999" s="324" t="s">
        <v>51</v>
      </c>
      <c r="E1999" t="s">
        <v>4029</v>
      </c>
      <c r="F1999" t="s">
        <v>4030</v>
      </c>
      <c r="G1999" s="324">
        <v>402272</v>
      </c>
      <c r="H1999" s="542">
        <v>1986</v>
      </c>
      <c r="J1999" t="s">
        <v>572</v>
      </c>
      <c r="K1999" t="s">
        <v>572</v>
      </c>
      <c r="L1999" s="324">
        <v>1</v>
      </c>
      <c r="M1999" s="324">
        <v>1</v>
      </c>
    </row>
    <row r="2000" spans="1:13" x14ac:dyDescent="0.2">
      <c r="A2000" t="s">
        <v>8823</v>
      </c>
      <c r="B2000" t="str">
        <f t="shared" si="31"/>
        <v>UGA_FOREST RESOURCES-2</v>
      </c>
      <c r="C2000" t="s">
        <v>540</v>
      </c>
      <c r="D2000" s="324" t="s">
        <v>51</v>
      </c>
      <c r="E2000" t="s">
        <v>3653</v>
      </c>
      <c r="F2000" t="s">
        <v>3654</v>
      </c>
      <c r="G2000" s="324">
        <v>14900</v>
      </c>
      <c r="H2000" s="542">
        <v>1968</v>
      </c>
      <c r="J2000" t="s">
        <v>572</v>
      </c>
      <c r="K2000" t="s">
        <v>584</v>
      </c>
      <c r="L2000" s="324">
        <v>100</v>
      </c>
      <c r="M2000" s="324">
        <v>100</v>
      </c>
    </row>
    <row r="2001" spans="1:13" x14ac:dyDescent="0.2">
      <c r="A2001" t="s">
        <v>8498</v>
      </c>
      <c r="B2001" t="str">
        <f t="shared" si="31"/>
        <v>UGA_RUTHERFORD HALL</v>
      </c>
      <c r="C2001" t="s">
        <v>540</v>
      </c>
      <c r="D2001" s="324" t="s">
        <v>51</v>
      </c>
      <c r="E2001" t="s">
        <v>3021</v>
      </c>
      <c r="F2001" t="s">
        <v>3022</v>
      </c>
      <c r="G2001" s="324">
        <v>92669</v>
      </c>
      <c r="H2001" s="542">
        <v>2013</v>
      </c>
      <c r="J2001" t="s">
        <v>584</v>
      </c>
      <c r="K2001" t="s">
        <v>1054</v>
      </c>
      <c r="L2001" s="324">
        <v>0</v>
      </c>
      <c r="M2001" s="324">
        <v>0</v>
      </c>
    </row>
    <row r="2002" spans="1:13" x14ac:dyDescent="0.2">
      <c r="A2002" t="s">
        <v>8274</v>
      </c>
      <c r="B2002" t="str">
        <f t="shared" si="31"/>
        <v>UGA_SOULE HALL</v>
      </c>
      <c r="C2002" t="s">
        <v>540</v>
      </c>
      <c r="D2002" s="324" t="s">
        <v>51</v>
      </c>
      <c r="E2002" t="s">
        <v>2584</v>
      </c>
      <c r="F2002" t="s">
        <v>2585</v>
      </c>
      <c r="G2002" s="324">
        <v>33025</v>
      </c>
      <c r="H2002" s="542">
        <v>1920</v>
      </c>
      <c r="J2002" t="s">
        <v>572</v>
      </c>
      <c r="K2002" t="s">
        <v>572</v>
      </c>
      <c r="L2002" s="324">
        <v>0</v>
      </c>
      <c r="M2002" s="324">
        <v>0</v>
      </c>
    </row>
    <row r="2003" spans="1:13" x14ac:dyDescent="0.2">
      <c r="A2003" t="s">
        <v>8309</v>
      </c>
      <c r="B2003" t="str">
        <f t="shared" si="31"/>
        <v>UGA_MARY LYNDON HALL</v>
      </c>
      <c r="C2003" t="s">
        <v>540</v>
      </c>
      <c r="D2003" s="324" t="s">
        <v>51</v>
      </c>
      <c r="E2003" t="s">
        <v>2652</v>
      </c>
      <c r="F2003" t="s">
        <v>2653</v>
      </c>
      <c r="G2003" s="324">
        <v>47578</v>
      </c>
      <c r="H2003" s="542">
        <v>1936</v>
      </c>
      <c r="J2003" t="s">
        <v>572</v>
      </c>
      <c r="K2003" t="s">
        <v>1725</v>
      </c>
      <c r="L2003" s="324">
        <v>1</v>
      </c>
      <c r="M2003" s="324">
        <v>1</v>
      </c>
    </row>
    <row r="2004" spans="1:13" x14ac:dyDescent="0.2">
      <c r="A2004" t="s">
        <v>7940</v>
      </c>
      <c r="B2004" t="str">
        <f t="shared" si="31"/>
        <v>UGA_MYERS HALL</v>
      </c>
      <c r="C2004" t="s">
        <v>540</v>
      </c>
      <c r="D2004" s="324" t="s">
        <v>51</v>
      </c>
      <c r="E2004" t="s">
        <v>1928</v>
      </c>
      <c r="F2004" t="s">
        <v>1929</v>
      </c>
      <c r="G2004" s="324">
        <v>125466</v>
      </c>
      <c r="H2004" s="542">
        <v>1953</v>
      </c>
      <c r="J2004" t="s">
        <v>572</v>
      </c>
      <c r="K2004" t="s">
        <v>572</v>
      </c>
      <c r="L2004" s="324">
        <v>3</v>
      </c>
      <c r="M2004" s="324">
        <v>3</v>
      </c>
    </row>
    <row r="2005" spans="1:13" x14ac:dyDescent="0.2">
      <c r="A2005" t="s">
        <v>9196</v>
      </c>
      <c r="B2005" t="str">
        <f t="shared" si="31"/>
        <v>UGA_FAMILY SCI CTR I</v>
      </c>
      <c r="C2005" t="s">
        <v>540</v>
      </c>
      <c r="D2005" s="324" t="s">
        <v>51</v>
      </c>
      <c r="E2005" t="s">
        <v>4381</v>
      </c>
      <c r="F2005" t="s">
        <v>4382</v>
      </c>
      <c r="G2005" s="324">
        <v>3743</v>
      </c>
      <c r="H2005" s="542">
        <v>1940</v>
      </c>
      <c r="J2005" t="s">
        <v>572</v>
      </c>
      <c r="K2005" t="s">
        <v>1725</v>
      </c>
      <c r="L2005" s="324">
        <v>100</v>
      </c>
      <c r="M2005" s="324">
        <v>100</v>
      </c>
    </row>
    <row r="2006" spans="1:13" x14ac:dyDescent="0.2">
      <c r="A2006" t="s">
        <v>9424</v>
      </c>
      <c r="B2006" t="str">
        <f t="shared" si="31"/>
        <v>UGA_C SCHWAB FINANCIAL PLNING CTR</v>
      </c>
      <c r="C2006" t="s">
        <v>540</v>
      </c>
      <c r="D2006" s="324" t="s">
        <v>51</v>
      </c>
      <c r="E2006" t="s">
        <v>4823</v>
      </c>
      <c r="F2006" t="s">
        <v>4824</v>
      </c>
      <c r="G2006" s="324">
        <v>4625</v>
      </c>
      <c r="H2006" s="542">
        <v>1940</v>
      </c>
      <c r="J2006" t="s">
        <v>572</v>
      </c>
      <c r="K2006" t="s">
        <v>1725</v>
      </c>
      <c r="L2006" s="324">
        <v>100</v>
      </c>
      <c r="M2006" s="324">
        <v>100</v>
      </c>
    </row>
    <row r="2007" spans="1:13" x14ac:dyDescent="0.2">
      <c r="A2007" t="s">
        <v>8058</v>
      </c>
      <c r="B2007" t="str">
        <f t="shared" si="31"/>
        <v>UGA_HOUSING AND CONSUMER RSCH CNTR</v>
      </c>
      <c r="C2007" t="s">
        <v>540</v>
      </c>
      <c r="D2007" s="324" t="s">
        <v>51</v>
      </c>
      <c r="E2007" t="s">
        <v>2161</v>
      </c>
      <c r="F2007" t="s">
        <v>2162</v>
      </c>
      <c r="G2007" s="324">
        <v>3692</v>
      </c>
      <c r="H2007" s="542">
        <v>1940</v>
      </c>
      <c r="J2007" t="s">
        <v>572</v>
      </c>
      <c r="K2007" t="s">
        <v>1725</v>
      </c>
      <c r="L2007" s="324">
        <v>100</v>
      </c>
      <c r="M2007" s="324">
        <v>100</v>
      </c>
    </row>
    <row r="2008" spans="1:13" x14ac:dyDescent="0.2">
      <c r="A2008" t="s">
        <v>9327</v>
      </c>
      <c r="B2008" t="str">
        <f t="shared" si="31"/>
        <v>UGA_FAMILY SCI CTR II</v>
      </c>
      <c r="C2008" t="s">
        <v>540</v>
      </c>
      <c r="D2008" s="324" t="s">
        <v>51</v>
      </c>
      <c r="E2008" t="s">
        <v>4638</v>
      </c>
      <c r="F2008" t="s">
        <v>4639</v>
      </c>
      <c r="G2008" s="324">
        <v>3673</v>
      </c>
      <c r="H2008" s="542">
        <v>1940</v>
      </c>
      <c r="J2008" t="s">
        <v>572</v>
      </c>
      <c r="K2008" t="s">
        <v>1725</v>
      </c>
      <c r="L2008" s="324">
        <v>100</v>
      </c>
      <c r="M2008" s="324">
        <v>100</v>
      </c>
    </row>
    <row r="2009" spans="1:13" x14ac:dyDescent="0.2">
      <c r="A2009" t="s">
        <v>8604</v>
      </c>
      <c r="B2009" t="str">
        <f t="shared" si="31"/>
        <v>UGA_TUCKER HALL</v>
      </c>
      <c r="C2009" t="s">
        <v>540</v>
      </c>
      <c r="D2009" s="324" t="s">
        <v>51</v>
      </c>
      <c r="E2009" t="s">
        <v>3227</v>
      </c>
      <c r="F2009" t="s">
        <v>3228</v>
      </c>
      <c r="G2009" s="324">
        <v>36497</v>
      </c>
      <c r="H2009" s="542">
        <v>1961</v>
      </c>
      <c r="J2009" t="s">
        <v>572</v>
      </c>
      <c r="K2009" t="s">
        <v>584</v>
      </c>
      <c r="L2009" s="324">
        <v>100</v>
      </c>
      <c r="M2009" s="324">
        <v>100</v>
      </c>
    </row>
    <row r="2010" spans="1:13" x14ac:dyDescent="0.2">
      <c r="A2010" t="s">
        <v>8662</v>
      </c>
      <c r="B2010" t="str">
        <f t="shared" si="31"/>
        <v>UGA_GREENHSE A NR PHAR</v>
      </c>
      <c r="C2010" t="s">
        <v>540</v>
      </c>
      <c r="D2010" s="324" t="s">
        <v>51</v>
      </c>
      <c r="E2010" t="s">
        <v>3340</v>
      </c>
      <c r="F2010" t="s">
        <v>3341</v>
      </c>
      <c r="G2010" s="324">
        <v>10793</v>
      </c>
      <c r="H2010" s="542">
        <v>1959</v>
      </c>
      <c r="J2010" t="s">
        <v>572</v>
      </c>
      <c r="K2010" t="s">
        <v>1725</v>
      </c>
      <c r="L2010" s="324">
        <v>100</v>
      </c>
      <c r="M2010" s="324">
        <v>100</v>
      </c>
    </row>
    <row r="2011" spans="1:13" x14ac:dyDescent="0.2">
      <c r="A2011" t="s">
        <v>9363</v>
      </c>
      <c r="B2011" t="str">
        <f t="shared" si="31"/>
        <v>UGA_ANIMAL DAIRY SCI - RHODES CTR</v>
      </c>
      <c r="C2011" t="s">
        <v>540</v>
      </c>
      <c r="D2011" s="324" t="s">
        <v>51</v>
      </c>
      <c r="E2011" t="s">
        <v>4710</v>
      </c>
      <c r="F2011" t="s">
        <v>4711</v>
      </c>
      <c r="G2011" s="324">
        <v>70488</v>
      </c>
      <c r="H2011" s="542">
        <v>1998</v>
      </c>
      <c r="J2011" t="s">
        <v>1725</v>
      </c>
      <c r="K2011" t="s">
        <v>572</v>
      </c>
      <c r="L2011" s="324">
        <v>100</v>
      </c>
      <c r="M2011" s="324">
        <v>100</v>
      </c>
    </row>
    <row r="2012" spans="1:13" x14ac:dyDescent="0.2">
      <c r="A2012" t="s">
        <v>7947</v>
      </c>
      <c r="B2012" t="str">
        <f t="shared" si="31"/>
        <v>UGA_RHODES CNTR ADS -C</v>
      </c>
      <c r="C2012" t="s">
        <v>540</v>
      </c>
      <c r="D2012" s="324" t="s">
        <v>51</v>
      </c>
      <c r="E2012" t="s">
        <v>1941</v>
      </c>
      <c r="F2012" t="s">
        <v>1942</v>
      </c>
      <c r="G2012" s="324">
        <v>27754</v>
      </c>
      <c r="H2012" s="542">
        <v>1998</v>
      </c>
      <c r="J2012" t="s">
        <v>1725</v>
      </c>
      <c r="K2012" t="s">
        <v>572</v>
      </c>
      <c r="L2012" s="324">
        <v>100</v>
      </c>
      <c r="M2012" s="324">
        <v>100</v>
      </c>
    </row>
    <row r="2013" spans="1:13" x14ac:dyDescent="0.2">
      <c r="A2013" t="s">
        <v>8084</v>
      </c>
      <c r="B2013" t="str">
        <f t="shared" si="31"/>
        <v>UGA_RHODES CNTR ADS -B</v>
      </c>
      <c r="C2013" t="s">
        <v>540</v>
      </c>
      <c r="D2013" s="324" t="s">
        <v>51</v>
      </c>
      <c r="E2013" t="s">
        <v>2213</v>
      </c>
      <c r="F2013" t="s">
        <v>2214</v>
      </c>
      <c r="G2013" s="324">
        <v>45108</v>
      </c>
      <c r="H2013" s="542">
        <v>1998</v>
      </c>
      <c r="J2013" t="s">
        <v>1725</v>
      </c>
      <c r="K2013" t="s">
        <v>572</v>
      </c>
      <c r="L2013" s="324">
        <v>100</v>
      </c>
      <c r="M2013" s="324">
        <v>100</v>
      </c>
    </row>
    <row r="2014" spans="1:13" x14ac:dyDescent="0.2">
      <c r="A2014" t="s">
        <v>9117</v>
      </c>
      <c r="B2014" t="str">
        <f t="shared" si="31"/>
        <v>UGA_LIVEST INS ARENA</v>
      </c>
      <c r="C2014" t="s">
        <v>540</v>
      </c>
      <c r="D2014" s="324" t="s">
        <v>51</v>
      </c>
      <c r="E2014" t="s">
        <v>4227</v>
      </c>
      <c r="F2014" t="s">
        <v>4228</v>
      </c>
      <c r="G2014" s="324">
        <v>70707</v>
      </c>
      <c r="H2014" s="542">
        <v>2001</v>
      </c>
      <c r="J2014" t="s">
        <v>572</v>
      </c>
      <c r="K2014" t="s">
        <v>572</v>
      </c>
      <c r="L2014" s="324">
        <v>100</v>
      </c>
      <c r="M2014" s="324">
        <v>100</v>
      </c>
    </row>
    <row r="2015" spans="1:13" x14ac:dyDescent="0.2">
      <c r="A2015" t="s">
        <v>8085</v>
      </c>
      <c r="B2015" t="str">
        <f t="shared" si="31"/>
        <v>UGA_FACIL MGMT EAST</v>
      </c>
      <c r="C2015" t="s">
        <v>540</v>
      </c>
      <c r="D2015" s="324" t="s">
        <v>51</v>
      </c>
      <c r="E2015" t="s">
        <v>2215</v>
      </c>
      <c r="F2015" t="s">
        <v>2216</v>
      </c>
      <c r="G2015" s="324">
        <v>8384</v>
      </c>
      <c r="H2015" s="542">
        <v>2009</v>
      </c>
      <c r="J2015" t="s">
        <v>572</v>
      </c>
      <c r="K2015" t="s">
        <v>572</v>
      </c>
      <c r="L2015" s="324">
        <v>100</v>
      </c>
      <c r="M2015" s="324">
        <v>100</v>
      </c>
    </row>
    <row r="2016" spans="1:13" x14ac:dyDescent="0.2">
      <c r="A2016" t="s">
        <v>8310</v>
      </c>
      <c r="B2016" t="str">
        <f t="shared" si="31"/>
        <v>UGA_EAST VILL PRKNG</v>
      </c>
      <c r="C2016" t="s">
        <v>540</v>
      </c>
      <c r="D2016" s="324" t="s">
        <v>51</v>
      </c>
      <c r="E2016" t="s">
        <v>2654</v>
      </c>
      <c r="F2016" t="s">
        <v>2655</v>
      </c>
      <c r="G2016" s="324">
        <v>266847</v>
      </c>
      <c r="H2016" s="542">
        <v>2002</v>
      </c>
      <c r="J2016" t="s">
        <v>584</v>
      </c>
      <c r="K2016" t="s">
        <v>572</v>
      </c>
      <c r="L2016" s="324">
        <v>0</v>
      </c>
      <c r="M2016" s="324">
        <v>0</v>
      </c>
    </row>
    <row r="2017" spans="1:13" x14ac:dyDescent="0.2">
      <c r="A2017" t="s">
        <v>8356</v>
      </c>
      <c r="B2017" t="str">
        <f t="shared" si="31"/>
        <v>UGA_JOE FRANK HARRIS COMMONS</v>
      </c>
      <c r="C2017" t="s">
        <v>540</v>
      </c>
      <c r="D2017" s="324" t="s">
        <v>51</v>
      </c>
      <c r="E2017" t="s">
        <v>2743</v>
      </c>
      <c r="F2017" t="s">
        <v>2744</v>
      </c>
      <c r="G2017" s="324">
        <v>58040</v>
      </c>
      <c r="H2017" s="542">
        <v>2004</v>
      </c>
      <c r="J2017" t="s">
        <v>584</v>
      </c>
      <c r="K2017" t="s">
        <v>572</v>
      </c>
      <c r="L2017" s="324">
        <v>0</v>
      </c>
      <c r="M2017" s="324">
        <v>0</v>
      </c>
    </row>
    <row r="2018" spans="1:13" x14ac:dyDescent="0.2">
      <c r="A2018" t="s">
        <v>8915</v>
      </c>
      <c r="B2018" t="str">
        <f t="shared" si="31"/>
        <v>UGA_GEO D BUSBEE HALL</v>
      </c>
      <c r="C2018" t="s">
        <v>540</v>
      </c>
      <c r="D2018" s="324" t="s">
        <v>51</v>
      </c>
      <c r="E2018" t="s">
        <v>3836</v>
      </c>
      <c r="F2018" t="s">
        <v>3837</v>
      </c>
      <c r="G2018" s="324">
        <v>157160</v>
      </c>
      <c r="H2018" s="542">
        <v>2004</v>
      </c>
      <c r="J2018" t="s">
        <v>584</v>
      </c>
      <c r="K2018" t="s">
        <v>572</v>
      </c>
      <c r="L2018" s="324">
        <v>3</v>
      </c>
      <c r="M2018" s="324">
        <v>3</v>
      </c>
    </row>
    <row r="2019" spans="1:13" x14ac:dyDescent="0.2">
      <c r="A2019" t="s">
        <v>8837</v>
      </c>
      <c r="B2019" t="str">
        <f t="shared" si="31"/>
        <v>UGA_E V ROOKER HALL</v>
      </c>
      <c r="C2019" t="s">
        <v>540</v>
      </c>
      <c r="D2019" s="324" t="s">
        <v>51</v>
      </c>
      <c r="E2019" t="s">
        <v>3681</v>
      </c>
      <c r="F2019" t="s">
        <v>3682</v>
      </c>
      <c r="G2019" s="324">
        <v>108906</v>
      </c>
      <c r="H2019" s="542">
        <v>2004</v>
      </c>
      <c r="J2019" t="s">
        <v>584</v>
      </c>
      <c r="K2019" t="s">
        <v>572</v>
      </c>
      <c r="L2019" s="324">
        <v>1</v>
      </c>
      <c r="M2019" s="324">
        <v>1</v>
      </c>
    </row>
    <row r="2020" spans="1:13" x14ac:dyDescent="0.2">
      <c r="A2020" t="s">
        <v>9118</v>
      </c>
      <c r="B2020" t="str">
        <f t="shared" si="31"/>
        <v>UGA_E V VANDIVER HALL</v>
      </c>
      <c r="C2020" t="s">
        <v>540</v>
      </c>
      <c r="D2020" s="324" t="s">
        <v>51</v>
      </c>
      <c r="E2020" t="s">
        <v>4229</v>
      </c>
      <c r="F2020" t="s">
        <v>4230</v>
      </c>
      <c r="G2020" s="324">
        <v>134734</v>
      </c>
      <c r="H2020" s="542">
        <v>2004</v>
      </c>
      <c r="J2020" t="s">
        <v>584</v>
      </c>
      <c r="K2020" t="s">
        <v>572</v>
      </c>
      <c r="L2020" s="324">
        <v>1</v>
      </c>
      <c r="M2020" s="324">
        <v>1</v>
      </c>
    </row>
    <row r="2021" spans="1:13" x14ac:dyDescent="0.2">
      <c r="A2021" t="s">
        <v>8777</v>
      </c>
      <c r="B2021" t="str">
        <f t="shared" si="31"/>
        <v>UGA_E V MCWHORTER HALL</v>
      </c>
      <c r="C2021" t="s">
        <v>540</v>
      </c>
      <c r="D2021" s="324" t="s">
        <v>51</v>
      </c>
      <c r="E2021" t="s">
        <v>3562</v>
      </c>
      <c r="F2021" t="s">
        <v>3563</v>
      </c>
      <c r="G2021" s="324">
        <v>107370</v>
      </c>
      <c r="H2021" s="542">
        <v>2004</v>
      </c>
      <c r="J2021" t="s">
        <v>584</v>
      </c>
      <c r="K2021" t="s">
        <v>572</v>
      </c>
      <c r="L2021" s="324">
        <v>1</v>
      </c>
      <c r="M2021" s="324">
        <v>1</v>
      </c>
    </row>
    <row r="2022" spans="1:13" x14ac:dyDescent="0.2">
      <c r="A2022" t="s">
        <v>9375</v>
      </c>
      <c r="B2022" t="str">
        <f t="shared" si="31"/>
        <v>UGA_EAST CAMPUS RES HL</v>
      </c>
      <c r="C2022" t="s">
        <v>540</v>
      </c>
      <c r="D2022" s="324" t="s">
        <v>51</v>
      </c>
      <c r="E2022" t="s">
        <v>4732</v>
      </c>
      <c r="F2022" t="s">
        <v>4733</v>
      </c>
      <c r="G2022" s="324">
        <v>191103</v>
      </c>
      <c r="H2022" s="542">
        <v>2010</v>
      </c>
      <c r="J2022" t="s">
        <v>584</v>
      </c>
      <c r="K2022" t="s">
        <v>1054</v>
      </c>
      <c r="L2022" s="324">
        <v>0</v>
      </c>
      <c r="M2022" s="324">
        <v>0</v>
      </c>
    </row>
    <row r="2023" spans="1:13" x14ac:dyDescent="0.2">
      <c r="A2023" t="s">
        <v>8086</v>
      </c>
      <c r="B2023" t="str">
        <f t="shared" si="31"/>
        <v>UGA_CHEMISTRY STORAGE</v>
      </c>
      <c r="C2023" t="s">
        <v>540</v>
      </c>
      <c r="D2023" s="324" t="s">
        <v>51</v>
      </c>
      <c r="E2023" t="s">
        <v>2217</v>
      </c>
      <c r="F2023" t="s">
        <v>2218</v>
      </c>
      <c r="G2023" s="324">
        <v>694</v>
      </c>
      <c r="H2023" s="542">
        <v>1962</v>
      </c>
      <c r="J2023" t="s">
        <v>572</v>
      </c>
      <c r="K2023" t="s">
        <v>584</v>
      </c>
      <c r="L2023" s="324">
        <v>100</v>
      </c>
      <c r="M2023" s="324">
        <v>100</v>
      </c>
    </row>
    <row r="2024" spans="1:13" x14ac:dyDescent="0.2">
      <c r="A2024" t="s">
        <v>7983</v>
      </c>
      <c r="B2024" t="str">
        <f t="shared" si="31"/>
        <v>UGA_DIST ENGY #2 ANNEX</v>
      </c>
      <c r="C2024" t="s">
        <v>540</v>
      </c>
      <c r="D2024" s="324" t="s">
        <v>51</v>
      </c>
      <c r="E2024" t="s">
        <v>2012</v>
      </c>
      <c r="F2024" t="s">
        <v>2013</v>
      </c>
      <c r="G2024" s="324">
        <v>7101</v>
      </c>
      <c r="H2024" s="542">
        <v>2016</v>
      </c>
      <c r="J2024" t="s">
        <v>572</v>
      </c>
      <c r="K2024" t="s">
        <v>1054</v>
      </c>
      <c r="L2024" s="324">
        <v>100</v>
      </c>
      <c r="M2024" s="324">
        <v>100</v>
      </c>
    </row>
    <row r="2025" spans="1:13" x14ac:dyDescent="0.2">
      <c r="A2025" t="s">
        <v>9297</v>
      </c>
      <c r="B2025" t="str">
        <f t="shared" si="31"/>
        <v>UGA_FUEL OIL TRANS HSE</v>
      </c>
      <c r="C2025" t="s">
        <v>540</v>
      </c>
      <c r="D2025" s="324" t="s">
        <v>51</v>
      </c>
      <c r="E2025" t="s">
        <v>4579</v>
      </c>
      <c r="F2025" t="s">
        <v>4580</v>
      </c>
      <c r="G2025" s="324">
        <v>72</v>
      </c>
      <c r="H2025" s="542">
        <v>1997</v>
      </c>
      <c r="J2025" t="s">
        <v>572</v>
      </c>
      <c r="K2025" t="s">
        <v>572</v>
      </c>
      <c r="L2025" s="324">
        <v>100</v>
      </c>
      <c r="M2025" s="324">
        <v>100</v>
      </c>
    </row>
    <row r="2026" spans="1:13" x14ac:dyDescent="0.2">
      <c r="A2026" t="s">
        <v>8605</v>
      </c>
      <c r="B2026" t="str">
        <f t="shared" si="31"/>
        <v>UGA_DIST ENERGY PL #2</v>
      </c>
      <c r="C2026" t="s">
        <v>540</v>
      </c>
      <c r="D2026" s="324" t="s">
        <v>51</v>
      </c>
      <c r="E2026" t="s">
        <v>3229</v>
      </c>
      <c r="F2026" t="s">
        <v>3230</v>
      </c>
      <c r="G2026" s="324">
        <v>2797</v>
      </c>
      <c r="H2026" s="542">
        <v>1994</v>
      </c>
      <c r="J2026" t="s">
        <v>572</v>
      </c>
      <c r="K2026" t="s">
        <v>572</v>
      </c>
      <c r="L2026" s="324">
        <v>100</v>
      </c>
      <c r="M2026" s="324">
        <v>100</v>
      </c>
    </row>
    <row r="2027" spans="1:13" x14ac:dyDescent="0.2">
      <c r="A2027" t="s">
        <v>8663</v>
      </c>
      <c r="B2027" t="str">
        <f t="shared" si="31"/>
        <v>UGA_CENT STEAM PLT BOILER HS 2</v>
      </c>
      <c r="C2027" t="s">
        <v>540</v>
      </c>
      <c r="D2027" s="324" t="s">
        <v>51</v>
      </c>
      <c r="E2027" t="s">
        <v>3342</v>
      </c>
      <c r="F2027" t="s">
        <v>3343</v>
      </c>
      <c r="G2027" s="324">
        <v>8866</v>
      </c>
      <c r="H2027" s="542">
        <v>1972</v>
      </c>
      <c r="J2027" t="s">
        <v>572</v>
      </c>
      <c r="K2027" t="s">
        <v>572</v>
      </c>
      <c r="L2027" s="324">
        <v>100</v>
      </c>
      <c r="M2027" s="324">
        <v>100</v>
      </c>
    </row>
    <row r="2028" spans="1:13" x14ac:dyDescent="0.2">
      <c r="A2028" t="s">
        <v>8087</v>
      </c>
      <c r="B2028" t="str">
        <f t="shared" si="31"/>
        <v>UGA_FUEL OIL STORAGE</v>
      </c>
      <c r="C2028" t="s">
        <v>540</v>
      </c>
      <c r="D2028" s="324" t="s">
        <v>51</v>
      </c>
      <c r="E2028" t="s">
        <v>2219</v>
      </c>
      <c r="F2028" t="s">
        <v>2220</v>
      </c>
      <c r="G2028" s="324">
        <v>252</v>
      </c>
      <c r="H2028" s="542">
        <v>1948</v>
      </c>
      <c r="J2028" t="s">
        <v>572</v>
      </c>
      <c r="K2028" t="s">
        <v>572</v>
      </c>
      <c r="L2028" s="324">
        <v>100</v>
      </c>
      <c r="M2028" s="324">
        <v>100</v>
      </c>
    </row>
    <row r="2029" spans="1:13" x14ac:dyDescent="0.2">
      <c r="A2029" t="s">
        <v>7896</v>
      </c>
      <c r="B2029" t="str">
        <f t="shared" si="31"/>
        <v>UGA_CENTRAL STEAM PLT BOILER HS 1</v>
      </c>
      <c r="C2029" t="s">
        <v>540</v>
      </c>
      <c r="D2029" s="324" t="s">
        <v>51</v>
      </c>
      <c r="E2029" t="s">
        <v>1840</v>
      </c>
      <c r="F2029" t="s">
        <v>1841</v>
      </c>
      <c r="G2029" s="324">
        <v>6332</v>
      </c>
      <c r="H2029" s="542">
        <v>1948</v>
      </c>
      <c r="J2029" t="s">
        <v>572</v>
      </c>
      <c r="K2029" t="s">
        <v>579</v>
      </c>
      <c r="L2029" s="324">
        <v>100</v>
      </c>
      <c r="M2029" s="324">
        <v>100</v>
      </c>
    </row>
    <row r="2030" spans="1:13" x14ac:dyDescent="0.2">
      <c r="A2030" t="s">
        <v>7863</v>
      </c>
      <c r="B2030" t="str">
        <f t="shared" si="31"/>
        <v>UGA_LIBRARY, SCIENCE</v>
      </c>
      <c r="C2030" t="s">
        <v>540</v>
      </c>
      <c r="D2030" s="324" t="s">
        <v>51</v>
      </c>
      <c r="E2030" t="s">
        <v>1775</v>
      </c>
      <c r="F2030" t="s">
        <v>1776</v>
      </c>
      <c r="G2030" s="324">
        <v>94800</v>
      </c>
      <c r="H2030" s="542">
        <v>1968</v>
      </c>
      <c r="J2030" t="s">
        <v>572</v>
      </c>
      <c r="K2030" t="s">
        <v>584</v>
      </c>
      <c r="L2030" s="324">
        <v>100</v>
      </c>
      <c r="M2030" s="324">
        <v>100</v>
      </c>
    </row>
    <row r="2031" spans="1:13" x14ac:dyDescent="0.2">
      <c r="A2031" t="s">
        <v>8361</v>
      </c>
      <c r="B2031" t="str">
        <f t="shared" si="31"/>
        <v>UGA_CEDAR STREET ART</v>
      </c>
      <c r="C2031" t="s">
        <v>540</v>
      </c>
      <c r="D2031" s="324" t="s">
        <v>51</v>
      </c>
      <c r="E2031" t="s">
        <v>2752</v>
      </c>
      <c r="F2031" t="s">
        <v>2753</v>
      </c>
      <c r="G2031" s="324">
        <v>553</v>
      </c>
      <c r="H2031" s="542">
        <v>1948</v>
      </c>
      <c r="J2031" t="s">
        <v>572</v>
      </c>
      <c r="K2031" t="s">
        <v>579</v>
      </c>
      <c r="L2031" s="324">
        <v>100</v>
      </c>
      <c r="M2031" s="324">
        <v>100</v>
      </c>
    </row>
    <row r="2032" spans="1:13" x14ac:dyDescent="0.2">
      <c r="A2032" t="s">
        <v>8377</v>
      </c>
      <c r="B2032" t="str">
        <f t="shared" si="31"/>
        <v>UGA_ELECTRONICS SHOP</v>
      </c>
      <c r="C2032" t="s">
        <v>540</v>
      </c>
      <c r="D2032" s="324" t="s">
        <v>51</v>
      </c>
      <c r="E2032" t="s">
        <v>2784</v>
      </c>
      <c r="F2032" t="s">
        <v>2785</v>
      </c>
      <c r="G2032" s="324">
        <v>8983</v>
      </c>
      <c r="H2032" s="542">
        <v>1948</v>
      </c>
      <c r="J2032" t="s">
        <v>572</v>
      </c>
      <c r="K2032" t="s">
        <v>1725</v>
      </c>
      <c r="L2032" s="324">
        <v>100</v>
      </c>
      <c r="M2032" s="324">
        <v>100</v>
      </c>
    </row>
    <row r="2033" spans="1:13" x14ac:dyDescent="0.2">
      <c r="A2033" t="s">
        <v>9119</v>
      </c>
      <c r="B2033" t="str">
        <f t="shared" si="31"/>
        <v>UGA_V T M CAR WASH</v>
      </c>
      <c r="C2033" t="s">
        <v>540</v>
      </c>
      <c r="D2033" s="324" t="s">
        <v>51</v>
      </c>
      <c r="E2033" t="s">
        <v>4231</v>
      </c>
      <c r="F2033" t="s">
        <v>4232</v>
      </c>
      <c r="G2033" s="324">
        <v>1556</v>
      </c>
      <c r="H2033" s="542">
        <v>1995</v>
      </c>
      <c r="J2033" t="s">
        <v>572</v>
      </c>
      <c r="K2033" t="s">
        <v>572</v>
      </c>
      <c r="L2033" s="324">
        <v>100</v>
      </c>
      <c r="M2033" s="324">
        <v>100</v>
      </c>
    </row>
    <row r="2034" spans="1:13" x14ac:dyDescent="0.2">
      <c r="A2034" t="s">
        <v>8454</v>
      </c>
      <c r="B2034" t="str">
        <f t="shared" si="31"/>
        <v>UGA_AUTOMOTIVE CENTER</v>
      </c>
      <c r="C2034" t="s">
        <v>540</v>
      </c>
      <c r="D2034" s="324" t="s">
        <v>51</v>
      </c>
      <c r="E2034" t="s">
        <v>2935</v>
      </c>
      <c r="F2034" t="s">
        <v>2936</v>
      </c>
      <c r="G2034" s="324">
        <v>19675</v>
      </c>
      <c r="H2034" s="542">
        <v>1971</v>
      </c>
      <c r="J2034" t="s">
        <v>572</v>
      </c>
      <c r="K2034" t="s">
        <v>1725</v>
      </c>
      <c r="L2034" s="324">
        <v>100</v>
      </c>
      <c r="M2034" s="324">
        <v>100</v>
      </c>
    </row>
    <row r="2035" spans="1:13" x14ac:dyDescent="0.2">
      <c r="A2035" t="s">
        <v>8198</v>
      </c>
      <c r="B2035" t="str">
        <f t="shared" si="31"/>
        <v>UGA_AUTO CTR TIRE STG</v>
      </c>
      <c r="C2035" t="s">
        <v>540</v>
      </c>
      <c r="D2035" s="324" t="s">
        <v>51</v>
      </c>
      <c r="E2035" t="s">
        <v>2436</v>
      </c>
      <c r="F2035" t="s">
        <v>2437</v>
      </c>
      <c r="G2035" s="324">
        <v>580</v>
      </c>
      <c r="H2035" s="542">
        <v>1989</v>
      </c>
      <c r="J2035" t="s">
        <v>572</v>
      </c>
      <c r="K2035" t="s">
        <v>572</v>
      </c>
      <c r="L2035" s="324">
        <v>100</v>
      </c>
      <c r="M2035" s="324">
        <v>100</v>
      </c>
    </row>
    <row r="2036" spans="1:13" x14ac:dyDescent="0.2">
      <c r="A2036" t="s">
        <v>8411</v>
      </c>
      <c r="B2036" t="str">
        <f t="shared" si="31"/>
        <v>UGA_CAMPUS TRANS FAC</v>
      </c>
      <c r="C2036" t="s">
        <v>540</v>
      </c>
      <c r="D2036" s="324" t="s">
        <v>51</v>
      </c>
      <c r="E2036" t="s">
        <v>2851</v>
      </c>
      <c r="F2036" t="s">
        <v>2852</v>
      </c>
      <c r="G2036" s="324">
        <v>16907</v>
      </c>
      <c r="H2036" s="542">
        <v>1994</v>
      </c>
      <c r="J2036" t="s">
        <v>572</v>
      </c>
      <c r="K2036" t="s">
        <v>572</v>
      </c>
      <c r="L2036" s="324">
        <v>0</v>
      </c>
      <c r="M2036" s="324">
        <v>0</v>
      </c>
    </row>
    <row r="2037" spans="1:13" x14ac:dyDescent="0.2">
      <c r="A2037" t="s">
        <v>9425</v>
      </c>
      <c r="B2037" t="str">
        <f t="shared" si="31"/>
        <v>UGA_PRACTICE FLDS STRG</v>
      </c>
      <c r="C2037" t="s">
        <v>540</v>
      </c>
      <c r="D2037" s="324" t="s">
        <v>51</v>
      </c>
      <c r="E2037" t="s">
        <v>4825</v>
      </c>
      <c r="F2037" t="s">
        <v>4826</v>
      </c>
      <c r="G2037" s="324">
        <v>2150</v>
      </c>
      <c r="H2037" s="542">
        <v>2017</v>
      </c>
      <c r="J2037" t="s">
        <v>572</v>
      </c>
      <c r="K2037" t="s">
        <v>572</v>
      </c>
      <c r="L2037" s="324">
        <v>0</v>
      </c>
      <c r="M2037" s="324">
        <v>0</v>
      </c>
    </row>
    <row r="2038" spans="1:13" x14ac:dyDescent="0.2">
      <c r="A2038" t="s">
        <v>8590</v>
      </c>
      <c r="B2038" t="str">
        <f t="shared" si="31"/>
        <v>UGA_LANDSCAPE STRG SHED</v>
      </c>
      <c r="C2038" t="s">
        <v>540</v>
      </c>
      <c r="D2038" s="324" t="s">
        <v>51</v>
      </c>
      <c r="E2038" t="s">
        <v>3200</v>
      </c>
      <c r="F2038" t="s">
        <v>3201</v>
      </c>
      <c r="G2038" s="324">
        <v>308</v>
      </c>
      <c r="H2038" s="542">
        <v>2016</v>
      </c>
      <c r="J2038" t="s">
        <v>572</v>
      </c>
      <c r="K2038" t="s">
        <v>572</v>
      </c>
      <c r="L2038" s="324">
        <v>0</v>
      </c>
      <c r="M2038" s="324">
        <v>0</v>
      </c>
    </row>
    <row r="2039" spans="1:13" x14ac:dyDescent="0.2">
      <c r="A2039" t="s">
        <v>9059</v>
      </c>
      <c r="B2039" t="str">
        <f t="shared" si="31"/>
        <v>UGA_GEORGIA CENTER C.E</v>
      </c>
      <c r="C2039" t="s">
        <v>540</v>
      </c>
      <c r="D2039" s="324" t="s">
        <v>51</v>
      </c>
      <c r="E2039" t="s">
        <v>4115</v>
      </c>
      <c r="F2039" t="s">
        <v>4116</v>
      </c>
      <c r="G2039" s="324">
        <v>272124</v>
      </c>
      <c r="H2039" s="542">
        <v>1956</v>
      </c>
      <c r="J2039" t="s">
        <v>572</v>
      </c>
      <c r="K2039" t="s">
        <v>572</v>
      </c>
      <c r="L2039" s="324">
        <v>71</v>
      </c>
      <c r="M2039" s="324">
        <v>71</v>
      </c>
    </row>
    <row r="2040" spans="1:13" x14ac:dyDescent="0.2">
      <c r="A2040" t="s">
        <v>8749</v>
      </c>
      <c r="B2040" t="str">
        <f t="shared" si="31"/>
        <v>UGA_SNELLING HALL</v>
      </c>
      <c r="C2040" t="s">
        <v>540</v>
      </c>
      <c r="D2040" s="324" t="s">
        <v>51</v>
      </c>
      <c r="E2040" t="s">
        <v>3509</v>
      </c>
      <c r="F2040" t="s">
        <v>3510</v>
      </c>
      <c r="G2040" s="324">
        <v>40041</v>
      </c>
      <c r="H2040" s="542">
        <v>1940</v>
      </c>
      <c r="J2040" t="s">
        <v>572</v>
      </c>
      <c r="K2040" t="s">
        <v>1725</v>
      </c>
      <c r="L2040" s="324">
        <v>0</v>
      </c>
      <c r="M2040" s="324">
        <v>0</v>
      </c>
    </row>
    <row r="2041" spans="1:13" x14ac:dyDescent="0.2">
      <c r="A2041" t="s">
        <v>7839</v>
      </c>
      <c r="B2041" t="str">
        <f t="shared" si="31"/>
        <v>UGA_VET MED AR OFF TR2</v>
      </c>
      <c r="C2041" t="s">
        <v>540</v>
      </c>
      <c r="D2041" s="324" t="s">
        <v>51</v>
      </c>
      <c r="E2041" t="s">
        <v>1728</v>
      </c>
      <c r="F2041" t="s">
        <v>1729</v>
      </c>
      <c r="G2041" s="324">
        <v>638</v>
      </c>
      <c r="H2041" s="542">
        <v>1969</v>
      </c>
      <c r="J2041" t="s">
        <v>572</v>
      </c>
      <c r="K2041" t="s">
        <v>1725</v>
      </c>
      <c r="L2041" s="324">
        <v>0</v>
      </c>
      <c r="M2041" s="324">
        <v>0</v>
      </c>
    </row>
    <row r="2042" spans="1:13" x14ac:dyDescent="0.2">
      <c r="A2042" t="s">
        <v>9426</v>
      </c>
      <c r="B2042" t="str">
        <f t="shared" si="31"/>
        <v>UGA_CHILD DEVEL. LAB</v>
      </c>
      <c r="C2042" t="s">
        <v>540</v>
      </c>
      <c r="D2042" s="324" t="s">
        <v>51</v>
      </c>
      <c r="E2042" t="s">
        <v>4827</v>
      </c>
      <c r="F2042" t="s">
        <v>4828</v>
      </c>
      <c r="G2042" s="324">
        <v>22319</v>
      </c>
      <c r="H2042" s="542">
        <v>1940</v>
      </c>
      <c r="J2042" t="s">
        <v>572</v>
      </c>
      <c r="K2042" t="s">
        <v>1725</v>
      </c>
      <c r="L2042" s="324">
        <v>100</v>
      </c>
      <c r="M2042" s="324">
        <v>100</v>
      </c>
    </row>
    <row r="2043" spans="1:13" x14ac:dyDescent="0.2">
      <c r="A2043" t="s">
        <v>7965</v>
      </c>
      <c r="B2043" t="str">
        <f t="shared" si="31"/>
        <v>UGA_STEGEMAN COLISEUM</v>
      </c>
      <c r="C2043" t="s">
        <v>540</v>
      </c>
      <c r="D2043" s="324" t="s">
        <v>51</v>
      </c>
      <c r="E2043" t="s">
        <v>1977</v>
      </c>
      <c r="F2043" t="s">
        <v>1978</v>
      </c>
      <c r="G2043" s="324">
        <v>291530</v>
      </c>
      <c r="H2043" s="542">
        <v>1964</v>
      </c>
      <c r="J2043" t="s">
        <v>572</v>
      </c>
      <c r="K2043" t="s">
        <v>584</v>
      </c>
      <c r="L2043" s="324">
        <v>69</v>
      </c>
      <c r="M2043" s="324">
        <v>69</v>
      </c>
    </row>
    <row r="2044" spans="1:13" x14ac:dyDescent="0.2">
      <c r="A2044" t="s">
        <v>9120</v>
      </c>
      <c r="B2044" t="str">
        <f t="shared" si="31"/>
        <v>UGA_COBB HOUSE</v>
      </c>
      <c r="C2044" t="s">
        <v>540</v>
      </c>
      <c r="D2044" s="324" t="s">
        <v>51</v>
      </c>
      <c r="E2044" t="s">
        <v>4233</v>
      </c>
      <c r="F2044" t="s">
        <v>4234</v>
      </c>
      <c r="G2044" s="324">
        <v>2453</v>
      </c>
      <c r="H2044" s="542">
        <v>1938</v>
      </c>
      <c r="J2044" t="s">
        <v>572</v>
      </c>
      <c r="K2044" t="s">
        <v>579</v>
      </c>
      <c r="L2044" s="324">
        <v>100</v>
      </c>
      <c r="M2044" s="324">
        <v>100</v>
      </c>
    </row>
    <row r="2045" spans="1:13" x14ac:dyDescent="0.2">
      <c r="A2045" t="s">
        <v>8800</v>
      </c>
      <c r="B2045" t="str">
        <f t="shared" si="31"/>
        <v>UGA_TREANOR HOUSE</v>
      </c>
      <c r="C2045" t="s">
        <v>540</v>
      </c>
      <c r="D2045" s="324" t="s">
        <v>51</v>
      </c>
      <c r="E2045" t="s">
        <v>3607</v>
      </c>
      <c r="F2045" t="s">
        <v>3608</v>
      </c>
      <c r="G2045" s="324">
        <v>5703</v>
      </c>
      <c r="H2045" s="542">
        <v>1850</v>
      </c>
      <c r="J2045" t="s">
        <v>572</v>
      </c>
      <c r="K2045" t="s">
        <v>572</v>
      </c>
      <c r="L2045" s="324">
        <v>100</v>
      </c>
      <c r="M2045" s="324">
        <v>100</v>
      </c>
    </row>
    <row r="2046" spans="1:13" x14ac:dyDescent="0.2">
      <c r="A2046" t="s">
        <v>8703</v>
      </c>
      <c r="B2046" t="str">
        <f t="shared" si="31"/>
        <v>UGA_ATH STG SHD 1 NCAA</v>
      </c>
      <c r="C2046" t="s">
        <v>540</v>
      </c>
      <c r="D2046" s="324" t="s">
        <v>51</v>
      </c>
      <c r="E2046" t="s">
        <v>3420</v>
      </c>
      <c r="F2046" t="s">
        <v>3421</v>
      </c>
      <c r="G2046" s="324">
        <v>288</v>
      </c>
      <c r="H2046" s="542">
        <v>1985</v>
      </c>
      <c r="J2046" t="s">
        <v>572</v>
      </c>
      <c r="K2046" t="s">
        <v>572</v>
      </c>
      <c r="L2046" s="324">
        <v>0</v>
      </c>
      <c r="M2046" s="324">
        <v>0</v>
      </c>
    </row>
    <row r="2047" spans="1:13" x14ac:dyDescent="0.2">
      <c r="A2047" t="s">
        <v>8973</v>
      </c>
      <c r="B2047" t="str">
        <f t="shared" si="31"/>
        <v>UGA_TOWNS TRACK GRAND</v>
      </c>
      <c r="C2047" t="s">
        <v>540</v>
      </c>
      <c r="D2047" s="324" t="s">
        <v>51</v>
      </c>
      <c r="E2047" t="s">
        <v>3948</v>
      </c>
      <c r="F2047" t="s">
        <v>3949</v>
      </c>
      <c r="G2047" s="324">
        <v>3906</v>
      </c>
      <c r="H2047" s="542">
        <v>1988</v>
      </c>
      <c r="J2047" t="s">
        <v>572</v>
      </c>
      <c r="K2047" t="s">
        <v>572</v>
      </c>
      <c r="L2047" s="324">
        <v>0</v>
      </c>
      <c r="M2047" s="324">
        <v>0</v>
      </c>
    </row>
    <row r="2048" spans="1:13" x14ac:dyDescent="0.2">
      <c r="A2048" t="s">
        <v>9092</v>
      </c>
      <c r="B2048" t="str">
        <f t="shared" si="31"/>
        <v>UGA_TENNIS HALL FAME</v>
      </c>
      <c r="C2048" t="s">
        <v>540</v>
      </c>
      <c r="D2048" s="324" t="s">
        <v>51</v>
      </c>
      <c r="E2048" t="s">
        <v>4181</v>
      </c>
      <c r="F2048" t="s">
        <v>4182</v>
      </c>
      <c r="G2048" s="324">
        <v>4588</v>
      </c>
      <c r="H2048" s="542">
        <v>1984</v>
      </c>
      <c r="J2048" t="s">
        <v>572</v>
      </c>
      <c r="K2048" t="s">
        <v>572</v>
      </c>
      <c r="L2048" s="324">
        <v>0</v>
      </c>
      <c r="M2048" s="324">
        <v>0</v>
      </c>
    </row>
    <row r="2049" spans="1:13" x14ac:dyDescent="0.2">
      <c r="A2049" t="s">
        <v>8455</v>
      </c>
      <c r="B2049" t="str">
        <f t="shared" si="31"/>
        <v>UGA_BUTTS-MEHRE</v>
      </c>
      <c r="C2049" t="s">
        <v>540</v>
      </c>
      <c r="D2049" s="324" t="s">
        <v>51</v>
      </c>
      <c r="E2049" t="s">
        <v>2937</v>
      </c>
      <c r="F2049" t="s">
        <v>2938</v>
      </c>
      <c r="G2049" s="324">
        <v>86429</v>
      </c>
      <c r="H2049" s="542">
        <v>1987</v>
      </c>
      <c r="J2049" t="s">
        <v>572</v>
      </c>
      <c r="K2049" t="s">
        <v>572</v>
      </c>
      <c r="L2049" s="324">
        <v>0</v>
      </c>
      <c r="M2049" s="324">
        <v>0</v>
      </c>
    </row>
    <row r="2050" spans="1:13" x14ac:dyDescent="0.2">
      <c r="A2050" t="s">
        <v>8606</v>
      </c>
      <c r="B2050" t="str">
        <f t="shared" ref="B2050:B2113" si="32">CONCATENATE(D2050,"_",F2050)</f>
        <v>UGA_RANKIN ST ATH ACAD</v>
      </c>
      <c r="C2050" t="s">
        <v>540</v>
      </c>
      <c r="D2050" s="324" t="s">
        <v>51</v>
      </c>
      <c r="E2050" t="s">
        <v>3231</v>
      </c>
      <c r="F2050" t="s">
        <v>3232</v>
      </c>
      <c r="G2050" s="324">
        <v>30496</v>
      </c>
      <c r="H2050" s="542">
        <v>2002</v>
      </c>
      <c r="J2050" t="s">
        <v>572</v>
      </c>
      <c r="K2050" t="s">
        <v>572</v>
      </c>
      <c r="L2050" s="324">
        <v>0</v>
      </c>
      <c r="M2050" s="324">
        <v>0</v>
      </c>
    </row>
    <row r="2051" spans="1:13" x14ac:dyDescent="0.2">
      <c r="A2051" t="s">
        <v>7997</v>
      </c>
      <c r="B2051" t="str">
        <f t="shared" si="32"/>
        <v>UGA_PAYNE IAF</v>
      </c>
      <c r="C2051" t="s">
        <v>540</v>
      </c>
      <c r="D2051" s="324" t="s">
        <v>51</v>
      </c>
      <c r="E2051" t="s">
        <v>2040</v>
      </c>
      <c r="F2051" t="s">
        <v>2041</v>
      </c>
      <c r="G2051" s="324">
        <v>182066</v>
      </c>
      <c r="H2051" s="542">
        <v>2017</v>
      </c>
      <c r="J2051" t="s">
        <v>572</v>
      </c>
      <c r="K2051" t="s">
        <v>1054</v>
      </c>
      <c r="L2051" s="324">
        <v>0</v>
      </c>
      <c r="M2051" s="324">
        <v>0</v>
      </c>
    </row>
    <row r="2052" spans="1:13" x14ac:dyDescent="0.2">
      <c r="A2052" t="s">
        <v>8778</v>
      </c>
      <c r="B2052" t="str">
        <f t="shared" si="32"/>
        <v>UGA_J.W. FANNING BLDG</v>
      </c>
      <c r="C2052" t="s">
        <v>540</v>
      </c>
      <c r="D2052" s="324" t="s">
        <v>51</v>
      </c>
      <c r="E2052" t="s">
        <v>3564</v>
      </c>
      <c r="F2052" t="s">
        <v>3565</v>
      </c>
      <c r="G2052" s="324">
        <v>21954</v>
      </c>
      <c r="H2052" s="542">
        <v>2002</v>
      </c>
      <c r="J2052" t="s">
        <v>572</v>
      </c>
      <c r="K2052" t="s">
        <v>572</v>
      </c>
      <c r="L2052" s="324">
        <v>100</v>
      </c>
      <c r="M2052" s="324">
        <v>100</v>
      </c>
    </row>
    <row r="2053" spans="1:13" x14ac:dyDescent="0.2">
      <c r="A2053" t="s">
        <v>7873</v>
      </c>
      <c r="B2053" t="str">
        <f t="shared" si="32"/>
        <v>UGA_WOMENS TENNIS CLUB</v>
      </c>
      <c r="C2053" t="s">
        <v>540</v>
      </c>
      <c r="D2053" s="324" t="s">
        <v>51</v>
      </c>
      <c r="E2053" t="s">
        <v>1794</v>
      </c>
      <c r="F2053" t="s">
        <v>1795</v>
      </c>
      <c r="G2053" s="324">
        <v>7739</v>
      </c>
      <c r="H2053" s="542">
        <v>2004</v>
      </c>
      <c r="J2053" t="s">
        <v>572</v>
      </c>
      <c r="K2053" t="s">
        <v>572</v>
      </c>
      <c r="L2053" s="324">
        <v>0</v>
      </c>
      <c r="M2053" s="324">
        <v>0</v>
      </c>
    </row>
    <row r="2054" spans="1:13" x14ac:dyDescent="0.2">
      <c r="A2054" t="s">
        <v>9254</v>
      </c>
      <c r="B2054" t="str">
        <f t="shared" si="32"/>
        <v>UGA_MENS TENNIS CLUBHS</v>
      </c>
      <c r="C2054" t="s">
        <v>540</v>
      </c>
      <c r="D2054" s="324" t="s">
        <v>51</v>
      </c>
      <c r="E2054" t="s">
        <v>4495</v>
      </c>
      <c r="F2054" t="s">
        <v>4496</v>
      </c>
      <c r="G2054" s="324">
        <v>7305</v>
      </c>
      <c r="H2054" s="542">
        <v>2004</v>
      </c>
      <c r="J2054" t="s">
        <v>572</v>
      </c>
      <c r="K2054" t="s">
        <v>572</v>
      </c>
      <c r="L2054" s="324">
        <v>0</v>
      </c>
      <c r="M2054" s="324">
        <v>0</v>
      </c>
    </row>
    <row r="2055" spans="1:13" x14ac:dyDescent="0.2">
      <c r="A2055" t="s">
        <v>8499</v>
      </c>
      <c r="B2055" t="str">
        <f t="shared" si="32"/>
        <v>UGA_VET MED - 5A</v>
      </c>
      <c r="C2055" t="s">
        <v>540</v>
      </c>
      <c r="D2055" s="324" t="s">
        <v>51</v>
      </c>
      <c r="E2055" t="s">
        <v>3023</v>
      </c>
      <c r="F2055" t="s">
        <v>3024</v>
      </c>
      <c r="G2055" s="324">
        <v>397</v>
      </c>
      <c r="H2055" s="542">
        <v>1953</v>
      </c>
      <c r="J2055" t="s">
        <v>572</v>
      </c>
      <c r="K2055" t="s">
        <v>579</v>
      </c>
      <c r="L2055" s="324">
        <v>100</v>
      </c>
      <c r="M2055" s="324">
        <v>100</v>
      </c>
    </row>
    <row r="2056" spans="1:13" x14ac:dyDescent="0.2">
      <c r="A2056" t="s">
        <v>9284</v>
      </c>
      <c r="B2056" t="str">
        <f t="shared" si="32"/>
        <v>UGA_VET MED - 5C</v>
      </c>
      <c r="C2056" t="s">
        <v>540</v>
      </c>
      <c r="D2056" s="324" t="s">
        <v>51</v>
      </c>
      <c r="E2056" t="s">
        <v>4553</v>
      </c>
      <c r="F2056" t="s">
        <v>4554</v>
      </c>
      <c r="G2056" s="324">
        <v>1007</v>
      </c>
      <c r="H2056" s="542">
        <v>1953</v>
      </c>
      <c r="J2056" t="s">
        <v>572</v>
      </c>
      <c r="K2056" t="s">
        <v>579</v>
      </c>
      <c r="L2056" s="324">
        <v>100</v>
      </c>
      <c r="M2056" s="324">
        <v>100</v>
      </c>
    </row>
    <row r="2057" spans="1:13" x14ac:dyDescent="0.2">
      <c r="A2057" t="s">
        <v>8378</v>
      </c>
      <c r="B2057" t="str">
        <f t="shared" si="32"/>
        <v>UGA_VET MED - 5D</v>
      </c>
      <c r="C2057" t="s">
        <v>540</v>
      </c>
      <c r="D2057" s="324" t="s">
        <v>51</v>
      </c>
      <c r="E2057" t="s">
        <v>2786</v>
      </c>
      <c r="F2057" t="s">
        <v>2787</v>
      </c>
      <c r="G2057" s="324">
        <v>1557</v>
      </c>
      <c r="H2057" s="542">
        <v>1953</v>
      </c>
      <c r="J2057" t="s">
        <v>572</v>
      </c>
      <c r="K2057" t="s">
        <v>579</v>
      </c>
      <c r="L2057" s="324">
        <v>100</v>
      </c>
      <c r="M2057" s="324">
        <v>100</v>
      </c>
    </row>
    <row r="2058" spans="1:13" x14ac:dyDescent="0.2">
      <c r="A2058" t="s">
        <v>9181</v>
      </c>
      <c r="B2058" t="str">
        <f t="shared" si="32"/>
        <v>UGA_FOLEY BASEBALL STA</v>
      </c>
      <c r="C2058" t="s">
        <v>540</v>
      </c>
      <c r="D2058" s="324" t="s">
        <v>51</v>
      </c>
      <c r="E2058" t="s">
        <v>4353</v>
      </c>
      <c r="F2058" t="s">
        <v>4354</v>
      </c>
      <c r="G2058" s="324">
        <v>40429</v>
      </c>
      <c r="H2058" s="542">
        <v>1990</v>
      </c>
      <c r="J2058" t="s">
        <v>572</v>
      </c>
      <c r="K2058" t="s">
        <v>572</v>
      </c>
      <c r="L2058" s="324">
        <v>0</v>
      </c>
      <c r="M2058" s="324">
        <v>0</v>
      </c>
    </row>
    <row r="2059" spans="1:13" x14ac:dyDescent="0.2">
      <c r="A2059" t="s">
        <v>8874</v>
      </c>
      <c r="B2059" t="str">
        <f t="shared" si="32"/>
        <v>UGA_BASEBALL MAINT BL</v>
      </c>
      <c r="C2059" t="s">
        <v>540</v>
      </c>
      <c r="D2059" s="324" t="s">
        <v>51</v>
      </c>
      <c r="E2059" t="s">
        <v>3755</v>
      </c>
      <c r="F2059" t="s">
        <v>3756</v>
      </c>
      <c r="G2059" s="324">
        <v>1470</v>
      </c>
      <c r="H2059" s="542">
        <v>1992</v>
      </c>
      <c r="J2059" t="s">
        <v>572</v>
      </c>
      <c r="K2059" t="s">
        <v>572</v>
      </c>
      <c r="L2059" s="324">
        <v>0</v>
      </c>
      <c r="M2059" s="324">
        <v>0</v>
      </c>
    </row>
    <row r="2060" spans="1:13" x14ac:dyDescent="0.2">
      <c r="A2060" t="s">
        <v>8950</v>
      </c>
      <c r="B2060" t="str">
        <f t="shared" si="32"/>
        <v>UGA_COLISEUM TRAIN FAC</v>
      </c>
      <c r="C2060" t="s">
        <v>540</v>
      </c>
      <c r="D2060" s="324" t="s">
        <v>51</v>
      </c>
      <c r="E2060" t="s">
        <v>3903</v>
      </c>
      <c r="F2060" t="s">
        <v>3904</v>
      </c>
      <c r="G2060" s="324">
        <v>133159</v>
      </c>
      <c r="H2060" s="542">
        <v>2007</v>
      </c>
      <c r="J2060" t="s">
        <v>572</v>
      </c>
      <c r="K2060" t="s">
        <v>572</v>
      </c>
      <c r="L2060" s="324">
        <v>0</v>
      </c>
      <c r="M2060" s="324">
        <v>0</v>
      </c>
    </row>
    <row r="2061" spans="1:13" x14ac:dyDescent="0.2">
      <c r="A2061" t="s">
        <v>9402</v>
      </c>
      <c r="B2061" t="str">
        <f t="shared" si="32"/>
        <v>UGA_BUTTS-MEHRE HERITAGE HALL EXPA</v>
      </c>
      <c r="C2061" t="s">
        <v>540</v>
      </c>
      <c r="D2061" s="324" t="s">
        <v>51</v>
      </c>
      <c r="E2061" t="s">
        <v>4782</v>
      </c>
      <c r="F2061" t="s">
        <v>4783</v>
      </c>
      <c r="G2061" s="324">
        <v>109600</v>
      </c>
      <c r="H2061" s="542">
        <v>2021</v>
      </c>
      <c r="J2061" t="s">
        <v>572</v>
      </c>
      <c r="K2061" t="s">
        <v>1075</v>
      </c>
      <c r="L2061" s="324">
        <v>0</v>
      </c>
      <c r="M2061" s="324">
        <v>0</v>
      </c>
    </row>
    <row r="2062" spans="1:13" x14ac:dyDescent="0.2">
      <c r="A2062" t="s">
        <v>8717</v>
      </c>
      <c r="B2062" t="str">
        <f t="shared" si="32"/>
        <v>UGA_RAMSEY STU CTR PA</v>
      </c>
      <c r="C2062" t="s">
        <v>540</v>
      </c>
      <c r="D2062" s="324" t="s">
        <v>51</v>
      </c>
      <c r="E2062" t="s">
        <v>3447</v>
      </c>
      <c r="F2062" t="s">
        <v>3448</v>
      </c>
      <c r="G2062" s="324">
        <v>386288</v>
      </c>
      <c r="H2062" s="542">
        <v>1995</v>
      </c>
      <c r="J2062" t="s">
        <v>572</v>
      </c>
      <c r="K2062" t="s">
        <v>572</v>
      </c>
      <c r="L2062" s="324">
        <v>100</v>
      </c>
      <c r="M2062" s="324">
        <v>100</v>
      </c>
    </row>
    <row r="2063" spans="1:13" x14ac:dyDescent="0.2">
      <c r="A2063" t="s">
        <v>8379</v>
      </c>
      <c r="B2063" t="str">
        <f t="shared" si="32"/>
        <v>UGA_MUSIC BUILDING</v>
      </c>
      <c r="C2063" t="s">
        <v>540</v>
      </c>
      <c r="D2063" s="324" t="s">
        <v>51</v>
      </c>
      <c r="E2063" t="s">
        <v>2788</v>
      </c>
      <c r="F2063" t="s">
        <v>2789</v>
      </c>
      <c r="G2063" s="324">
        <v>104502</v>
      </c>
      <c r="H2063" s="542">
        <v>1995</v>
      </c>
      <c r="J2063" t="s">
        <v>572</v>
      </c>
      <c r="K2063" t="s">
        <v>572</v>
      </c>
      <c r="L2063" s="324">
        <v>100</v>
      </c>
      <c r="M2063" s="324">
        <v>100</v>
      </c>
    </row>
    <row r="2064" spans="1:13" x14ac:dyDescent="0.2">
      <c r="A2064" t="s">
        <v>8664</v>
      </c>
      <c r="B2064" t="str">
        <f t="shared" si="32"/>
        <v>UGA_PERFORMNG ARTS CTR</v>
      </c>
      <c r="C2064" t="s">
        <v>540</v>
      </c>
      <c r="D2064" s="324" t="s">
        <v>51</v>
      </c>
      <c r="E2064" t="s">
        <v>3344</v>
      </c>
      <c r="F2064" t="s">
        <v>3345</v>
      </c>
      <c r="G2064" s="324">
        <v>51203</v>
      </c>
      <c r="H2064" s="542">
        <v>1995</v>
      </c>
      <c r="J2064" t="s">
        <v>572</v>
      </c>
      <c r="K2064" t="s">
        <v>572</v>
      </c>
      <c r="L2064" s="324">
        <v>100</v>
      </c>
      <c r="M2064" s="324">
        <v>100</v>
      </c>
    </row>
    <row r="2065" spans="1:13" x14ac:dyDescent="0.2">
      <c r="A2065" t="s">
        <v>9197</v>
      </c>
      <c r="B2065" t="str">
        <f t="shared" si="32"/>
        <v>UGA_GA MUS OF ART PVAC</v>
      </c>
      <c r="C2065" t="s">
        <v>540</v>
      </c>
      <c r="D2065" s="324" t="s">
        <v>51</v>
      </c>
      <c r="E2065" t="s">
        <v>4383</v>
      </c>
      <c r="F2065" t="s">
        <v>4384</v>
      </c>
      <c r="G2065" s="324">
        <v>98282</v>
      </c>
      <c r="H2065" s="542">
        <v>1995</v>
      </c>
      <c r="J2065" t="s">
        <v>572</v>
      </c>
      <c r="K2065" t="s">
        <v>572</v>
      </c>
      <c r="L2065" s="324">
        <v>100</v>
      </c>
      <c r="M2065" s="324">
        <v>100</v>
      </c>
    </row>
    <row r="2066" spans="1:13" x14ac:dyDescent="0.2">
      <c r="A2066" t="s">
        <v>8838</v>
      </c>
      <c r="B2066" t="str">
        <f t="shared" si="32"/>
        <v>UGA_MAIN ART BUILDING</v>
      </c>
      <c r="C2066" t="s">
        <v>540</v>
      </c>
      <c r="D2066" s="324" t="s">
        <v>51</v>
      </c>
      <c r="E2066" t="s">
        <v>3683</v>
      </c>
      <c r="F2066" t="s">
        <v>3684</v>
      </c>
      <c r="G2066" s="324">
        <v>214611</v>
      </c>
      <c r="H2066" s="542">
        <v>2006</v>
      </c>
      <c r="J2066" t="s">
        <v>572</v>
      </c>
      <c r="K2066" t="s">
        <v>572</v>
      </c>
      <c r="L2066" s="324">
        <v>100</v>
      </c>
      <c r="M2066" s="324">
        <v>100</v>
      </c>
    </row>
    <row r="2067" spans="1:13" x14ac:dyDescent="0.2">
      <c r="A2067" t="s">
        <v>8718</v>
      </c>
      <c r="B2067" t="str">
        <f t="shared" si="32"/>
        <v>UGA_EAST CAMPUS PRKNG</v>
      </c>
      <c r="C2067" t="s">
        <v>540</v>
      </c>
      <c r="D2067" s="324" t="s">
        <v>51</v>
      </c>
      <c r="E2067" t="s">
        <v>3449</v>
      </c>
      <c r="F2067" t="s">
        <v>3450</v>
      </c>
      <c r="G2067" s="324">
        <v>407028</v>
      </c>
      <c r="H2067" s="542">
        <v>1995</v>
      </c>
      <c r="J2067" t="s">
        <v>1725</v>
      </c>
      <c r="K2067" t="s">
        <v>572</v>
      </c>
      <c r="L2067" s="324">
        <v>1</v>
      </c>
      <c r="M2067" s="324">
        <v>1</v>
      </c>
    </row>
    <row r="2068" spans="1:13" x14ac:dyDescent="0.2">
      <c r="A2068" t="s">
        <v>9403</v>
      </c>
      <c r="B2068" t="str">
        <f t="shared" si="32"/>
        <v>UGA_PRF ARTS PRKING DK</v>
      </c>
      <c r="C2068" t="s">
        <v>540</v>
      </c>
      <c r="D2068" s="324" t="s">
        <v>51</v>
      </c>
      <c r="E2068" t="s">
        <v>4784</v>
      </c>
      <c r="F2068" t="s">
        <v>4785</v>
      </c>
      <c r="G2068" s="324">
        <v>153892</v>
      </c>
      <c r="H2068" s="542">
        <v>2009</v>
      </c>
      <c r="J2068" t="s">
        <v>584</v>
      </c>
      <c r="K2068" t="s">
        <v>572</v>
      </c>
      <c r="L2068" s="324">
        <v>0</v>
      </c>
      <c r="M2068" s="324">
        <v>0</v>
      </c>
    </row>
    <row r="2069" spans="1:13" x14ac:dyDescent="0.2">
      <c r="A2069" t="s">
        <v>9285</v>
      </c>
      <c r="B2069" t="str">
        <f t="shared" si="32"/>
        <v>UGA_UGA HEALTH CNTR</v>
      </c>
      <c r="C2069" t="s">
        <v>540</v>
      </c>
      <c r="D2069" s="324" t="s">
        <v>51</v>
      </c>
      <c r="E2069" t="s">
        <v>4555</v>
      </c>
      <c r="F2069" t="s">
        <v>4556</v>
      </c>
      <c r="G2069" s="324">
        <v>112198</v>
      </c>
      <c r="H2069" s="542">
        <v>1998</v>
      </c>
      <c r="J2069" t="s">
        <v>572</v>
      </c>
      <c r="K2069" t="s">
        <v>572</v>
      </c>
      <c r="L2069" s="324">
        <v>0</v>
      </c>
      <c r="M2069" s="324">
        <v>0</v>
      </c>
    </row>
    <row r="2070" spans="1:13" x14ac:dyDescent="0.2">
      <c r="A2070" t="s">
        <v>8380</v>
      </c>
      <c r="B2070" t="str">
        <f t="shared" si="32"/>
        <v>UGA_WOODRUFF FLD TWR 1</v>
      </c>
      <c r="C2070" t="s">
        <v>540</v>
      </c>
      <c r="D2070" s="324" t="s">
        <v>51</v>
      </c>
      <c r="E2070" t="s">
        <v>2790</v>
      </c>
      <c r="F2070" t="s">
        <v>2791</v>
      </c>
      <c r="G2070" s="324">
        <v>36</v>
      </c>
      <c r="H2070" s="542">
        <v>2014</v>
      </c>
      <c r="J2070" t="s">
        <v>572</v>
      </c>
      <c r="K2070" t="s">
        <v>572</v>
      </c>
      <c r="L2070" s="324">
        <v>0</v>
      </c>
      <c r="M2070" s="324">
        <v>0</v>
      </c>
    </row>
    <row r="2071" spans="1:13" x14ac:dyDescent="0.2">
      <c r="A2071" t="s">
        <v>8622</v>
      </c>
      <c r="B2071" t="str">
        <f t="shared" si="32"/>
        <v>UGA_WOODRUFF FLD TWR 2</v>
      </c>
      <c r="C2071" t="s">
        <v>540</v>
      </c>
      <c r="D2071" s="324" t="s">
        <v>51</v>
      </c>
      <c r="E2071" t="s">
        <v>3261</v>
      </c>
      <c r="F2071" t="s">
        <v>3262</v>
      </c>
      <c r="G2071" s="324">
        <v>36</v>
      </c>
      <c r="H2071" s="542">
        <v>2014</v>
      </c>
      <c r="J2071" t="s">
        <v>572</v>
      </c>
      <c r="K2071" t="s">
        <v>572</v>
      </c>
      <c r="L2071" s="324">
        <v>0</v>
      </c>
      <c r="M2071" s="324">
        <v>0</v>
      </c>
    </row>
    <row r="2072" spans="1:13" x14ac:dyDescent="0.2">
      <c r="A2072" t="s">
        <v>8282</v>
      </c>
      <c r="B2072" t="str">
        <f t="shared" si="32"/>
        <v>UGA_WOODRUFF FLD TWR 3</v>
      </c>
      <c r="C2072" t="s">
        <v>540</v>
      </c>
      <c r="D2072" s="324" t="s">
        <v>51</v>
      </c>
      <c r="E2072" t="s">
        <v>2600</v>
      </c>
      <c r="F2072" t="s">
        <v>2601</v>
      </c>
      <c r="G2072" s="324">
        <v>36</v>
      </c>
      <c r="H2072" s="542">
        <v>2014</v>
      </c>
      <c r="J2072" t="s">
        <v>572</v>
      </c>
      <c r="K2072" t="s">
        <v>572</v>
      </c>
      <c r="L2072" s="324">
        <v>0</v>
      </c>
      <c r="M2072" s="324">
        <v>0</v>
      </c>
    </row>
    <row r="2073" spans="1:13" x14ac:dyDescent="0.2">
      <c r="A2073" t="s">
        <v>9198</v>
      </c>
      <c r="B2073" t="str">
        <f t="shared" si="32"/>
        <v>UGA_ADS HAY BARN</v>
      </c>
      <c r="C2073" t="s">
        <v>540</v>
      </c>
      <c r="D2073" s="324" t="s">
        <v>51</v>
      </c>
      <c r="E2073" t="s">
        <v>4385</v>
      </c>
      <c r="F2073" t="s">
        <v>4386</v>
      </c>
      <c r="G2073" s="324">
        <v>6000</v>
      </c>
      <c r="H2073" s="542">
        <v>2018</v>
      </c>
      <c r="J2073" t="s">
        <v>572</v>
      </c>
      <c r="K2073" t="s">
        <v>1054</v>
      </c>
      <c r="L2073" s="324">
        <v>0</v>
      </c>
      <c r="M2073" s="324">
        <v>0</v>
      </c>
    </row>
    <row r="2074" spans="1:13" x14ac:dyDescent="0.2">
      <c r="A2074" t="s">
        <v>8529</v>
      </c>
      <c r="B2074" t="str">
        <f t="shared" si="32"/>
        <v>UGA_JACK TURNER STADIUM</v>
      </c>
      <c r="C2074" t="s">
        <v>540</v>
      </c>
      <c r="D2074" s="324" t="s">
        <v>51</v>
      </c>
      <c r="E2074" t="s">
        <v>3082</v>
      </c>
      <c r="F2074" t="s">
        <v>3083</v>
      </c>
      <c r="G2074" s="324">
        <v>30171</v>
      </c>
      <c r="H2074" s="542">
        <v>1998</v>
      </c>
      <c r="J2074" t="s">
        <v>572</v>
      </c>
      <c r="K2074" t="s">
        <v>572</v>
      </c>
      <c r="L2074" s="324">
        <v>0</v>
      </c>
      <c r="M2074" s="324">
        <v>0</v>
      </c>
    </row>
    <row r="2075" spans="1:13" x14ac:dyDescent="0.2">
      <c r="A2075" t="s">
        <v>9017</v>
      </c>
      <c r="B2075" t="str">
        <f t="shared" si="32"/>
        <v>UGA_SOCCER STADIUM</v>
      </c>
      <c r="C2075" t="s">
        <v>540</v>
      </c>
      <c r="D2075" s="324" t="s">
        <v>51</v>
      </c>
      <c r="E2075" t="s">
        <v>4031</v>
      </c>
      <c r="F2075" t="s">
        <v>4032</v>
      </c>
      <c r="G2075" s="324">
        <v>11556</v>
      </c>
      <c r="H2075" s="542">
        <v>1998</v>
      </c>
      <c r="J2075" t="s">
        <v>572</v>
      </c>
      <c r="K2075" t="s">
        <v>572</v>
      </c>
      <c r="L2075" s="324">
        <v>0</v>
      </c>
      <c r="M2075" s="324">
        <v>0</v>
      </c>
    </row>
    <row r="2076" spans="1:13" x14ac:dyDescent="0.2">
      <c r="A2076" t="s">
        <v>8974</v>
      </c>
      <c r="B2076" t="str">
        <f t="shared" si="32"/>
        <v>UGA_SMSC MAINT FAC</v>
      </c>
      <c r="C2076" t="s">
        <v>540</v>
      </c>
      <c r="D2076" s="324" t="s">
        <v>51</v>
      </c>
      <c r="E2076" t="s">
        <v>3950</v>
      </c>
      <c r="F2076" t="s">
        <v>3951</v>
      </c>
      <c r="G2076" s="324">
        <v>2000</v>
      </c>
      <c r="H2076" s="542">
        <v>1999</v>
      </c>
      <c r="J2076" t="s">
        <v>572</v>
      </c>
      <c r="K2076" t="s">
        <v>572</v>
      </c>
      <c r="L2076" s="324">
        <v>0</v>
      </c>
      <c r="M2076" s="324">
        <v>0</v>
      </c>
    </row>
    <row r="2077" spans="1:13" x14ac:dyDescent="0.2">
      <c r="A2077" t="s">
        <v>7874</v>
      </c>
      <c r="B2077" t="str">
        <f t="shared" si="32"/>
        <v>UGA_TURNER SOCCER COMP</v>
      </c>
      <c r="C2077" t="s">
        <v>540</v>
      </c>
      <c r="D2077" s="324" t="s">
        <v>51</v>
      </c>
      <c r="E2077" t="s">
        <v>1796</v>
      </c>
      <c r="F2077" t="s">
        <v>1797</v>
      </c>
      <c r="G2077" s="324">
        <v>9580</v>
      </c>
      <c r="H2077" s="542">
        <v>2003</v>
      </c>
      <c r="J2077" t="s">
        <v>572</v>
      </c>
      <c r="K2077" t="s">
        <v>572</v>
      </c>
      <c r="L2077" s="324">
        <v>0</v>
      </c>
      <c r="M2077" s="324">
        <v>0</v>
      </c>
    </row>
    <row r="2078" spans="1:13" x14ac:dyDescent="0.2">
      <c r="A2078" t="s">
        <v>7897</v>
      </c>
      <c r="B2078" t="str">
        <f t="shared" si="32"/>
        <v>UGA_SOFTBALL INDOOR TR</v>
      </c>
      <c r="C2078" t="s">
        <v>540</v>
      </c>
      <c r="D2078" s="324" t="s">
        <v>51</v>
      </c>
      <c r="E2078" t="s">
        <v>1842</v>
      </c>
      <c r="F2078" t="s">
        <v>1843</v>
      </c>
      <c r="G2078" s="324">
        <v>4025</v>
      </c>
      <c r="H2078" s="542">
        <v>2002</v>
      </c>
      <c r="J2078" t="s">
        <v>572</v>
      </c>
      <c r="K2078" t="s">
        <v>572</v>
      </c>
      <c r="L2078" s="324">
        <v>0</v>
      </c>
      <c r="M2078" s="324">
        <v>0</v>
      </c>
    </row>
    <row r="2079" spans="1:13" x14ac:dyDescent="0.2">
      <c r="A2079" t="s">
        <v>8665</v>
      </c>
      <c r="B2079" t="str">
        <f t="shared" si="32"/>
        <v>UGA_SOC PROMO STAND</v>
      </c>
      <c r="C2079" t="s">
        <v>540</v>
      </c>
      <c r="D2079" s="324" t="s">
        <v>51</v>
      </c>
      <c r="E2079" t="s">
        <v>3346</v>
      </c>
      <c r="F2079" t="s">
        <v>3347</v>
      </c>
      <c r="G2079" s="324">
        <v>826</v>
      </c>
      <c r="H2079" s="542">
        <v>2003</v>
      </c>
      <c r="J2079" t="s">
        <v>572</v>
      </c>
      <c r="K2079" t="s">
        <v>572</v>
      </c>
      <c r="L2079" s="324">
        <v>0</v>
      </c>
      <c r="M2079" s="324">
        <v>0</v>
      </c>
    </row>
    <row r="2080" spans="1:13" x14ac:dyDescent="0.2">
      <c r="A2080" t="s">
        <v>9286</v>
      </c>
      <c r="B2080" t="str">
        <f t="shared" si="32"/>
        <v>UGA_SOC CONCESSION STD</v>
      </c>
      <c r="C2080" t="s">
        <v>540</v>
      </c>
      <c r="D2080" s="324" t="s">
        <v>51</v>
      </c>
      <c r="E2080" t="s">
        <v>4557</v>
      </c>
      <c r="F2080" t="s">
        <v>4558</v>
      </c>
      <c r="G2080" s="324">
        <v>963</v>
      </c>
      <c r="H2080" s="542">
        <v>2003</v>
      </c>
      <c r="J2080" t="s">
        <v>572</v>
      </c>
      <c r="K2080" t="s">
        <v>572</v>
      </c>
      <c r="L2080" s="324">
        <v>0</v>
      </c>
      <c r="M2080" s="324">
        <v>0</v>
      </c>
    </row>
    <row r="2081" spans="1:13" x14ac:dyDescent="0.2">
      <c r="A2081" t="s">
        <v>8249</v>
      </c>
      <c r="B2081" t="str">
        <f t="shared" si="32"/>
        <v>UGA_QUARTERS A</v>
      </c>
      <c r="C2081" t="s">
        <v>540</v>
      </c>
      <c r="D2081" s="324" t="s">
        <v>51</v>
      </c>
      <c r="E2081" t="s">
        <v>2536</v>
      </c>
      <c r="F2081" t="s">
        <v>2537</v>
      </c>
      <c r="G2081" s="324">
        <v>7836</v>
      </c>
      <c r="H2081" s="542">
        <v>1909</v>
      </c>
      <c r="J2081" t="s">
        <v>572</v>
      </c>
      <c r="K2081" t="s">
        <v>572</v>
      </c>
      <c r="L2081" s="324">
        <v>100</v>
      </c>
      <c r="M2081" s="324">
        <v>100</v>
      </c>
    </row>
    <row r="2082" spans="1:13" x14ac:dyDescent="0.2">
      <c r="A2082" t="s">
        <v>8591</v>
      </c>
      <c r="B2082" t="str">
        <f t="shared" si="32"/>
        <v>UGA_QUARTERS B</v>
      </c>
      <c r="C2082" t="s">
        <v>540</v>
      </c>
      <c r="D2082" s="324" t="s">
        <v>51</v>
      </c>
      <c r="E2082" t="s">
        <v>3202</v>
      </c>
      <c r="F2082" t="s">
        <v>3203</v>
      </c>
      <c r="G2082" s="324">
        <v>4853</v>
      </c>
      <c r="H2082" s="542">
        <v>1897</v>
      </c>
      <c r="J2082" t="s">
        <v>572</v>
      </c>
      <c r="K2082" t="s">
        <v>572</v>
      </c>
      <c r="L2082" s="324">
        <v>100</v>
      </c>
      <c r="M2082" s="324">
        <v>100</v>
      </c>
    </row>
    <row r="2083" spans="1:13" x14ac:dyDescent="0.2">
      <c r="A2083" t="s">
        <v>8357</v>
      </c>
      <c r="B2083" t="str">
        <f t="shared" si="32"/>
        <v>UGA_MILLER HALL</v>
      </c>
      <c r="C2083" t="s">
        <v>540</v>
      </c>
      <c r="D2083" s="324" t="s">
        <v>51</v>
      </c>
      <c r="E2083" t="s">
        <v>2745</v>
      </c>
      <c r="F2083" t="s">
        <v>2746</v>
      </c>
      <c r="G2083" s="324">
        <v>25266</v>
      </c>
      <c r="H2083" s="542">
        <v>1917</v>
      </c>
      <c r="J2083" t="s">
        <v>572</v>
      </c>
      <c r="K2083" t="s">
        <v>1725</v>
      </c>
      <c r="L2083" s="324">
        <v>100</v>
      </c>
      <c r="M2083" s="324">
        <v>100</v>
      </c>
    </row>
    <row r="2084" spans="1:13" x14ac:dyDescent="0.2">
      <c r="A2084" t="s">
        <v>8875</v>
      </c>
      <c r="B2084" t="str">
        <f t="shared" si="32"/>
        <v>UGA_WINNIE DAVIS</v>
      </c>
      <c r="C2084" t="s">
        <v>540</v>
      </c>
      <c r="D2084" s="324" t="s">
        <v>51</v>
      </c>
      <c r="E2084" t="s">
        <v>3757</v>
      </c>
      <c r="F2084" t="s">
        <v>3758</v>
      </c>
      <c r="G2084" s="324">
        <v>15143</v>
      </c>
      <c r="H2084" s="542">
        <v>1902</v>
      </c>
      <c r="J2084" t="s">
        <v>572</v>
      </c>
      <c r="K2084" t="s">
        <v>572</v>
      </c>
      <c r="L2084" s="324">
        <v>100</v>
      </c>
      <c r="M2084" s="324">
        <v>100</v>
      </c>
    </row>
    <row r="2085" spans="1:13" x14ac:dyDescent="0.2">
      <c r="A2085" t="s">
        <v>8283</v>
      </c>
      <c r="B2085" t="str">
        <f t="shared" si="32"/>
        <v>UGA_CARNEGIE LIB LRNG</v>
      </c>
      <c r="C2085" t="s">
        <v>540</v>
      </c>
      <c r="D2085" s="324" t="s">
        <v>51</v>
      </c>
      <c r="E2085" t="s">
        <v>2602</v>
      </c>
      <c r="F2085" t="s">
        <v>2603</v>
      </c>
      <c r="G2085" s="324">
        <v>7455</v>
      </c>
      <c r="H2085" s="542">
        <v>1910</v>
      </c>
      <c r="J2085" t="s">
        <v>572</v>
      </c>
      <c r="K2085" t="s">
        <v>572</v>
      </c>
      <c r="L2085" s="324">
        <v>100</v>
      </c>
      <c r="M2085" s="324">
        <v>100</v>
      </c>
    </row>
    <row r="2086" spans="1:13" x14ac:dyDescent="0.2">
      <c r="A2086" t="s">
        <v>9255</v>
      </c>
      <c r="B2086" t="str">
        <f t="shared" si="32"/>
        <v>UGA_RHODES HALL</v>
      </c>
      <c r="C2086" t="s">
        <v>540</v>
      </c>
      <c r="D2086" s="324" t="s">
        <v>51</v>
      </c>
      <c r="E2086" t="s">
        <v>4497</v>
      </c>
      <c r="F2086" t="s">
        <v>4498</v>
      </c>
      <c r="G2086" s="324">
        <v>27618</v>
      </c>
      <c r="H2086" s="542">
        <v>1906</v>
      </c>
      <c r="J2086" t="s">
        <v>572</v>
      </c>
      <c r="K2086" t="s">
        <v>572</v>
      </c>
      <c r="L2086" s="324">
        <v>100</v>
      </c>
      <c r="M2086" s="324">
        <v>100</v>
      </c>
    </row>
    <row r="2087" spans="1:13" x14ac:dyDescent="0.2">
      <c r="A2087" t="s">
        <v>7840</v>
      </c>
      <c r="B2087" t="str">
        <f t="shared" si="32"/>
        <v>UGA_POUND HALL</v>
      </c>
      <c r="C2087" t="s">
        <v>540</v>
      </c>
      <c r="D2087" s="324" t="s">
        <v>51</v>
      </c>
      <c r="E2087" t="s">
        <v>1730</v>
      </c>
      <c r="F2087" t="s">
        <v>1731</v>
      </c>
      <c r="G2087" s="324">
        <v>22526</v>
      </c>
      <c r="H2087" s="542">
        <v>1917</v>
      </c>
      <c r="J2087" t="s">
        <v>572</v>
      </c>
      <c r="K2087" t="s">
        <v>572</v>
      </c>
      <c r="L2087" s="324">
        <v>100</v>
      </c>
      <c r="M2087" s="324">
        <v>100</v>
      </c>
    </row>
    <row r="2088" spans="1:13" x14ac:dyDescent="0.2">
      <c r="A2088" t="s">
        <v>8275</v>
      </c>
      <c r="B2088" t="str">
        <f t="shared" si="32"/>
        <v>UGA_BROWN HALL</v>
      </c>
      <c r="C2088" t="s">
        <v>540</v>
      </c>
      <c r="D2088" s="324" t="s">
        <v>51</v>
      </c>
      <c r="E2088" t="s">
        <v>2586</v>
      </c>
      <c r="F2088" t="s">
        <v>2587</v>
      </c>
      <c r="G2088" s="324">
        <v>49564</v>
      </c>
      <c r="H2088" s="542">
        <v>1954</v>
      </c>
      <c r="J2088" t="s">
        <v>572</v>
      </c>
      <c r="K2088" t="s">
        <v>572</v>
      </c>
      <c r="L2088" s="324">
        <v>0</v>
      </c>
      <c r="M2088" s="324">
        <v>0</v>
      </c>
    </row>
    <row r="2089" spans="1:13" x14ac:dyDescent="0.2">
      <c r="A2089" t="s">
        <v>8623</v>
      </c>
      <c r="B2089" t="str">
        <f t="shared" si="32"/>
        <v>UGA_SCOTT HALL</v>
      </c>
      <c r="C2089" t="s">
        <v>540</v>
      </c>
      <c r="D2089" s="324" t="s">
        <v>51</v>
      </c>
      <c r="E2089" t="s">
        <v>3263</v>
      </c>
      <c r="F2089" t="s">
        <v>3264</v>
      </c>
      <c r="G2089" s="324">
        <v>13806</v>
      </c>
      <c r="H2089" s="542">
        <v>1963</v>
      </c>
      <c r="J2089" t="s">
        <v>572</v>
      </c>
      <c r="K2089" t="s">
        <v>572</v>
      </c>
      <c r="L2089" s="324">
        <v>100</v>
      </c>
      <c r="M2089" s="324">
        <v>100</v>
      </c>
    </row>
    <row r="2090" spans="1:13" x14ac:dyDescent="0.2">
      <c r="A2090" t="s">
        <v>8490</v>
      </c>
      <c r="B2090" t="str">
        <f t="shared" si="32"/>
        <v>UGA_RUSSELL HALL HSC</v>
      </c>
      <c r="C2090" t="s">
        <v>540</v>
      </c>
      <c r="D2090" s="324" t="s">
        <v>51</v>
      </c>
      <c r="E2090" t="s">
        <v>3006</v>
      </c>
      <c r="F2090" t="s">
        <v>3007</v>
      </c>
      <c r="G2090" s="324">
        <v>63622</v>
      </c>
      <c r="H2090" s="542">
        <v>1973</v>
      </c>
      <c r="J2090" t="s">
        <v>572</v>
      </c>
      <c r="K2090" t="s">
        <v>572</v>
      </c>
      <c r="L2090" s="324">
        <v>100</v>
      </c>
      <c r="M2090" s="324">
        <v>100</v>
      </c>
    </row>
    <row r="2091" spans="1:13" x14ac:dyDescent="0.2">
      <c r="A2091" t="s">
        <v>8358</v>
      </c>
      <c r="B2091" t="str">
        <f t="shared" si="32"/>
        <v>UGA_GEORGE HALL</v>
      </c>
      <c r="C2091" t="s">
        <v>540</v>
      </c>
      <c r="D2091" s="324" t="s">
        <v>51</v>
      </c>
      <c r="E2091" t="s">
        <v>2747</v>
      </c>
      <c r="F2091" t="s">
        <v>2748</v>
      </c>
      <c r="G2091" s="324">
        <v>11343</v>
      </c>
      <c r="H2091" s="542">
        <v>1974</v>
      </c>
      <c r="J2091" t="s">
        <v>572</v>
      </c>
      <c r="K2091" t="s">
        <v>572</v>
      </c>
      <c r="L2091" s="324">
        <v>100</v>
      </c>
      <c r="M2091" s="324">
        <v>100</v>
      </c>
    </row>
    <row r="2092" spans="1:13" x14ac:dyDescent="0.2">
      <c r="A2092" t="s">
        <v>8666</v>
      </c>
      <c r="B2092" t="str">
        <f t="shared" si="32"/>
        <v>UGA_HUDSON HALL</v>
      </c>
      <c r="C2092" t="s">
        <v>540</v>
      </c>
      <c r="D2092" s="324" t="s">
        <v>51</v>
      </c>
      <c r="E2092" t="s">
        <v>3348</v>
      </c>
      <c r="F2092" t="s">
        <v>3349</v>
      </c>
      <c r="G2092" s="324">
        <v>10092</v>
      </c>
      <c r="H2092" s="542">
        <v>1961</v>
      </c>
      <c r="J2092" t="s">
        <v>572</v>
      </c>
      <c r="K2092" t="s">
        <v>572</v>
      </c>
      <c r="L2092" s="324">
        <v>100</v>
      </c>
      <c r="M2092" s="324">
        <v>100</v>
      </c>
    </row>
    <row r="2093" spans="1:13" x14ac:dyDescent="0.2">
      <c r="A2093" t="s">
        <v>8750</v>
      </c>
      <c r="B2093" t="str">
        <f t="shared" si="32"/>
        <v>UGA_WRIGHT HALL</v>
      </c>
      <c r="C2093" t="s">
        <v>540</v>
      </c>
      <c r="D2093" s="324" t="s">
        <v>51</v>
      </c>
      <c r="E2093" t="s">
        <v>3511</v>
      </c>
      <c r="F2093" t="s">
        <v>3512</v>
      </c>
      <c r="G2093" s="324">
        <v>58883</v>
      </c>
      <c r="H2093" s="542">
        <v>1971</v>
      </c>
      <c r="J2093" t="s">
        <v>572</v>
      </c>
      <c r="K2093" t="s">
        <v>572</v>
      </c>
      <c r="L2093" s="324">
        <v>100</v>
      </c>
      <c r="M2093" s="324">
        <v>100</v>
      </c>
    </row>
    <row r="2094" spans="1:13" x14ac:dyDescent="0.2">
      <c r="A2094" t="s">
        <v>9298</v>
      </c>
      <c r="B2094" t="str">
        <f t="shared" si="32"/>
        <v>UGA_CENTRAL HEATING PLANT</v>
      </c>
      <c r="C2094" t="s">
        <v>540</v>
      </c>
      <c r="D2094" s="324" t="s">
        <v>51</v>
      </c>
      <c r="E2094" t="s">
        <v>4581</v>
      </c>
      <c r="F2094" t="s">
        <v>4582</v>
      </c>
      <c r="G2094" s="324">
        <v>6052</v>
      </c>
      <c r="H2094" s="542">
        <v>1953</v>
      </c>
      <c r="J2094" t="s">
        <v>572</v>
      </c>
      <c r="K2094" t="s">
        <v>572</v>
      </c>
      <c r="L2094" s="324">
        <v>100</v>
      </c>
      <c r="M2094" s="324">
        <v>100</v>
      </c>
    </row>
    <row r="2095" spans="1:13" x14ac:dyDescent="0.2">
      <c r="A2095" t="s">
        <v>8667</v>
      </c>
      <c r="B2095" t="str">
        <f t="shared" si="32"/>
        <v>UGA_FMD HSC</v>
      </c>
      <c r="C2095" t="s">
        <v>540</v>
      </c>
      <c r="D2095" s="324" t="s">
        <v>51</v>
      </c>
      <c r="E2095" t="s">
        <v>3350</v>
      </c>
      <c r="F2095" t="s">
        <v>3351</v>
      </c>
      <c r="G2095" s="324">
        <v>4092</v>
      </c>
      <c r="H2095" s="542">
        <v>1953</v>
      </c>
      <c r="J2095" t="s">
        <v>572</v>
      </c>
      <c r="K2095" t="s">
        <v>572</v>
      </c>
      <c r="L2095" s="324">
        <v>100</v>
      </c>
      <c r="M2095" s="324">
        <v>100</v>
      </c>
    </row>
    <row r="2096" spans="1:13" x14ac:dyDescent="0.2">
      <c r="A2096" t="s">
        <v>7898</v>
      </c>
      <c r="B2096" t="str">
        <f t="shared" si="32"/>
        <v>UGA_WHEELER HALL</v>
      </c>
      <c r="C2096" t="s">
        <v>540</v>
      </c>
      <c r="D2096" s="324" t="s">
        <v>51</v>
      </c>
      <c r="E2096" t="s">
        <v>1844</v>
      </c>
      <c r="F2096" t="s">
        <v>1845</v>
      </c>
      <c r="G2096" s="324">
        <v>14778</v>
      </c>
      <c r="H2096" s="542">
        <v>2003</v>
      </c>
      <c r="J2096" t="s">
        <v>572</v>
      </c>
      <c r="K2096" t="s">
        <v>572</v>
      </c>
      <c r="L2096" s="324">
        <v>100</v>
      </c>
      <c r="M2096" s="324">
        <v>100</v>
      </c>
    </row>
    <row r="2097" spans="1:13" x14ac:dyDescent="0.2">
      <c r="A2097" t="s">
        <v>8719</v>
      </c>
      <c r="B2097" t="str">
        <f t="shared" si="32"/>
        <v>UGA_QUARTERS "A" GARAGE</v>
      </c>
      <c r="C2097" t="s">
        <v>540</v>
      </c>
      <c r="D2097" s="324" t="s">
        <v>51</v>
      </c>
      <c r="E2097" t="s">
        <v>3451</v>
      </c>
      <c r="F2097" t="s">
        <v>3452</v>
      </c>
      <c r="G2097" s="324">
        <v>625</v>
      </c>
      <c r="H2097" s="542">
        <v>1976</v>
      </c>
      <c r="J2097" t="s">
        <v>572</v>
      </c>
      <c r="K2097" t="s">
        <v>1725</v>
      </c>
      <c r="L2097" s="324">
        <v>100</v>
      </c>
      <c r="M2097" s="324">
        <v>100</v>
      </c>
    </row>
    <row r="2098" spans="1:13" x14ac:dyDescent="0.2">
      <c r="A2098" t="s">
        <v>8916</v>
      </c>
      <c r="B2098" t="str">
        <f t="shared" si="32"/>
        <v>UGA_QUARTERS "B" GARAGE</v>
      </c>
      <c r="C2098" t="s">
        <v>540</v>
      </c>
      <c r="D2098" s="324" t="s">
        <v>51</v>
      </c>
      <c r="E2098" t="s">
        <v>3838</v>
      </c>
      <c r="F2098" t="s">
        <v>3839</v>
      </c>
      <c r="G2098" s="324">
        <v>420</v>
      </c>
      <c r="H2098" s="542">
        <v>1995</v>
      </c>
      <c r="J2098" t="s">
        <v>572</v>
      </c>
      <c r="K2098" t="s">
        <v>1725</v>
      </c>
      <c r="L2098" s="324">
        <v>100</v>
      </c>
      <c r="M2098" s="324">
        <v>100</v>
      </c>
    </row>
    <row r="2099" spans="1:13" x14ac:dyDescent="0.2">
      <c r="A2099" t="s">
        <v>8158</v>
      </c>
      <c r="B2099" t="str">
        <f t="shared" si="32"/>
        <v>UGA_HANDBALL COURT</v>
      </c>
      <c r="C2099" t="s">
        <v>540</v>
      </c>
      <c r="D2099" s="324" t="s">
        <v>51</v>
      </c>
      <c r="E2099" t="s">
        <v>2357</v>
      </c>
      <c r="F2099" t="s">
        <v>2358</v>
      </c>
      <c r="G2099" s="324">
        <v>2562</v>
      </c>
      <c r="H2099" s="542">
        <v>1971</v>
      </c>
      <c r="J2099" t="s">
        <v>572</v>
      </c>
      <c r="K2099" t="s">
        <v>1725</v>
      </c>
      <c r="L2099" s="324">
        <v>100</v>
      </c>
      <c r="M2099" s="324">
        <v>100</v>
      </c>
    </row>
    <row r="2100" spans="1:13" x14ac:dyDescent="0.2">
      <c r="A2100" t="s">
        <v>7795</v>
      </c>
      <c r="B2100" t="str">
        <f t="shared" si="32"/>
        <v>UGA_CLINICAL  &amp; TRANSLATIONAL RESE</v>
      </c>
      <c r="C2100" t="s">
        <v>540</v>
      </c>
      <c r="D2100" s="324" t="s">
        <v>51</v>
      </c>
      <c r="E2100" t="s">
        <v>1639</v>
      </c>
      <c r="F2100" t="s">
        <v>1640</v>
      </c>
      <c r="G2100" s="324">
        <v>3734</v>
      </c>
      <c r="H2100" s="542">
        <v>1989</v>
      </c>
      <c r="J2100" t="s">
        <v>572</v>
      </c>
      <c r="K2100" t="s">
        <v>1725</v>
      </c>
      <c r="L2100" s="324">
        <v>100</v>
      </c>
      <c r="M2100" s="324">
        <v>100</v>
      </c>
    </row>
    <row r="2101" spans="1:13" x14ac:dyDescent="0.2">
      <c r="A2101" t="s">
        <v>9060</v>
      </c>
      <c r="B2101" t="str">
        <f t="shared" si="32"/>
        <v>UGA_UNIV CHILDCARE CTR</v>
      </c>
      <c r="C2101" t="s">
        <v>540</v>
      </c>
      <c r="D2101" s="324" t="s">
        <v>51</v>
      </c>
      <c r="E2101" t="s">
        <v>4117</v>
      </c>
      <c r="F2101" t="s">
        <v>4118</v>
      </c>
      <c r="G2101" s="324">
        <v>11762</v>
      </c>
      <c r="H2101" s="542">
        <v>1985</v>
      </c>
      <c r="J2101" t="s">
        <v>572</v>
      </c>
      <c r="K2101" t="s">
        <v>1725</v>
      </c>
      <c r="L2101" s="324">
        <v>100</v>
      </c>
      <c r="M2101" s="324">
        <v>100</v>
      </c>
    </row>
    <row r="2102" spans="1:13" x14ac:dyDescent="0.2">
      <c r="A2102" t="s">
        <v>8668</v>
      </c>
      <c r="B2102" t="str">
        <f t="shared" si="32"/>
        <v>UGA_105 BOWSTROM RD</v>
      </c>
      <c r="C2102" t="s">
        <v>540</v>
      </c>
      <c r="D2102" s="324" t="s">
        <v>51</v>
      </c>
      <c r="E2102" t="s">
        <v>3352</v>
      </c>
      <c r="F2102" t="s">
        <v>3353</v>
      </c>
      <c r="G2102" s="324">
        <v>13798</v>
      </c>
      <c r="H2102" s="542">
        <v>1973</v>
      </c>
      <c r="J2102" t="s">
        <v>572</v>
      </c>
      <c r="K2102" t="s">
        <v>1725</v>
      </c>
      <c r="L2102" s="324">
        <v>100</v>
      </c>
      <c r="M2102" s="324">
        <v>100</v>
      </c>
    </row>
    <row r="2103" spans="1:13" x14ac:dyDescent="0.2">
      <c r="A2103" t="s">
        <v>8059</v>
      </c>
      <c r="B2103" t="str">
        <f t="shared" si="32"/>
        <v>UGA_WAREHOUSE</v>
      </c>
      <c r="C2103" t="s">
        <v>540</v>
      </c>
      <c r="D2103" s="324" t="s">
        <v>51</v>
      </c>
      <c r="E2103" t="s">
        <v>2163</v>
      </c>
      <c r="F2103" t="s">
        <v>2164</v>
      </c>
      <c r="G2103" s="324">
        <v>4680</v>
      </c>
      <c r="H2103" s="542">
        <v>1990</v>
      </c>
      <c r="J2103" t="s">
        <v>572</v>
      </c>
      <c r="K2103" t="s">
        <v>1725</v>
      </c>
      <c r="L2103" s="324">
        <v>100</v>
      </c>
      <c r="M2103" s="324">
        <v>100</v>
      </c>
    </row>
    <row r="2104" spans="1:13" x14ac:dyDescent="0.2">
      <c r="A2104" t="s">
        <v>8400</v>
      </c>
      <c r="B2104" t="str">
        <f t="shared" si="32"/>
        <v>UGA_FMD HSC ANNEX</v>
      </c>
      <c r="C2104" t="s">
        <v>540</v>
      </c>
      <c r="D2104" s="324" t="s">
        <v>51</v>
      </c>
      <c r="E2104" t="s">
        <v>2829</v>
      </c>
      <c r="F2104" t="s">
        <v>2830</v>
      </c>
      <c r="G2104" s="324">
        <v>2854</v>
      </c>
      <c r="H2104" s="542">
        <v>1974</v>
      </c>
      <c r="J2104" t="s">
        <v>572</v>
      </c>
      <c r="K2104" t="s">
        <v>1725</v>
      </c>
      <c r="L2104" s="324">
        <v>100</v>
      </c>
      <c r="M2104" s="324">
        <v>100</v>
      </c>
    </row>
    <row r="2105" spans="1:13" x14ac:dyDescent="0.2">
      <c r="A2105" t="s">
        <v>8824</v>
      </c>
      <c r="B2105" t="str">
        <f t="shared" si="32"/>
        <v>UGA_DECA OFFICE BLDG</v>
      </c>
      <c r="C2105" t="s">
        <v>540</v>
      </c>
      <c r="D2105" s="324" t="s">
        <v>51</v>
      </c>
      <c r="E2105" t="s">
        <v>3655</v>
      </c>
      <c r="F2105" t="s">
        <v>3656</v>
      </c>
      <c r="G2105" s="324">
        <v>1160</v>
      </c>
      <c r="H2105" s="542">
        <v>1987</v>
      </c>
      <c r="J2105" t="s">
        <v>572</v>
      </c>
      <c r="K2105" t="s">
        <v>1725</v>
      </c>
      <c r="L2105" s="324">
        <v>100</v>
      </c>
      <c r="M2105" s="324">
        <v>100</v>
      </c>
    </row>
    <row r="2106" spans="1:13" x14ac:dyDescent="0.2">
      <c r="A2106" t="s">
        <v>7875</v>
      </c>
      <c r="B2106" t="str">
        <f t="shared" si="32"/>
        <v>UGA_150 GILMORE CIRCLE</v>
      </c>
      <c r="C2106" t="s">
        <v>540</v>
      </c>
      <c r="D2106" s="324" t="s">
        <v>51</v>
      </c>
      <c r="E2106" t="s">
        <v>1798</v>
      </c>
      <c r="F2106" t="s">
        <v>1799</v>
      </c>
      <c r="G2106" s="324">
        <v>1805</v>
      </c>
      <c r="H2106" s="542">
        <v>1956</v>
      </c>
      <c r="J2106" t="s">
        <v>572</v>
      </c>
      <c r="K2106" t="s">
        <v>1725</v>
      </c>
      <c r="L2106" s="324">
        <v>0</v>
      </c>
      <c r="M2106" s="324">
        <v>0</v>
      </c>
    </row>
    <row r="2107" spans="1:13" x14ac:dyDescent="0.2">
      <c r="A2107" t="s">
        <v>9299</v>
      </c>
      <c r="B2107" t="str">
        <f t="shared" si="32"/>
        <v>UGA_151 GILMORE CIRCLE</v>
      </c>
      <c r="C2107" t="s">
        <v>540</v>
      </c>
      <c r="D2107" s="324" t="s">
        <v>51</v>
      </c>
      <c r="E2107" t="s">
        <v>4583</v>
      </c>
      <c r="F2107" t="s">
        <v>4584</v>
      </c>
      <c r="G2107" s="324">
        <v>1805</v>
      </c>
      <c r="H2107" s="542">
        <v>1956</v>
      </c>
      <c r="J2107" t="s">
        <v>572</v>
      </c>
      <c r="K2107" t="s">
        <v>1725</v>
      </c>
      <c r="L2107" s="324">
        <v>0</v>
      </c>
      <c r="M2107" s="324">
        <v>0</v>
      </c>
    </row>
    <row r="2108" spans="1:13" x14ac:dyDescent="0.2">
      <c r="A2108" t="s">
        <v>9086</v>
      </c>
      <c r="B2108" t="str">
        <f t="shared" si="32"/>
        <v>UGA_152 GILMORE CIRCLE</v>
      </c>
      <c r="C2108" t="s">
        <v>540</v>
      </c>
      <c r="D2108" s="324" t="s">
        <v>51</v>
      </c>
      <c r="E2108" t="s">
        <v>4169</v>
      </c>
      <c r="F2108" t="s">
        <v>4170</v>
      </c>
      <c r="G2108" s="324">
        <v>1805</v>
      </c>
      <c r="H2108" s="542">
        <v>1956</v>
      </c>
      <c r="J2108" t="s">
        <v>572</v>
      </c>
      <c r="K2108" t="s">
        <v>1725</v>
      </c>
      <c r="L2108" s="324">
        <v>0</v>
      </c>
      <c r="M2108" s="324">
        <v>0</v>
      </c>
    </row>
    <row r="2109" spans="1:13" x14ac:dyDescent="0.2">
      <c r="A2109" t="s">
        <v>7966</v>
      </c>
      <c r="B2109" t="str">
        <f t="shared" si="32"/>
        <v>UGA_153 GILMORE CIRCLE</v>
      </c>
      <c r="C2109" t="s">
        <v>540</v>
      </c>
      <c r="D2109" s="324" t="s">
        <v>51</v>
      </c>
      <c r="E2109" t="s">
        <v>1979</v>
      </c>
      <c r="F2109" t="s">
        <v>1980</v>
      </c>
      <c r="G2109" s="324">
        <v>1805</v>
      </c>
      <c r="H2109" s="542">
        <v>1956</v>
      </c>
      <c r="J2109" t="s">
        <v>572</v>
      </c>
      <c r="K2109" t="s">
        <v>1725</v>
      </c>
      <c r="L2109" s="324">
        <v>0</v>
      </c>
      <c r="M2109" s="324">
        <v>0</v>
      </c>
    </row>
    <row r="2110" spans="1:13" x14ac:dyDescent="0.2">
      <c r="A2110" t="s">
        <v>8088</v>
      </c>
      <c r="B2110" t="str">
        <f t="shared" si="32"/>
        <v>UGA_154 GILMORE CIRCLE</v>
      </c>
      <c r="C2110" t="s">
        <v>540</v>
      </c>
      <c r="D2110" s="324" t="s">
        <v>51</v>
      </c>
      <c r="E2110" t="s">
        <v>2221</v>
      </c>
      <c r="F2110" t="s">
        <v>2222</v>
      </c>
      <c r="G2110" s="324">
        <v>1805</v>
      </c>
      <c r="H2110" s="542">
        <v>1956</v>
      </c>
      <c r="J2110" t="s">
        <v>572</v>
      </c>
      <c r="K2110" t="s">
        <v>1725</v>
      </c>
      <c r="L2110" s="324">
        <v>0</v>
      </c>
      <c r="M2110" s="324">
        <v>0</v>
      </c>
    </row>
    <row r="2111" spans="1:13" x14ac:dyDescent="0.2">
      <c r="A2111" t="s">
        <v>8456</v>
      </c>
      <c r="B2111" t="str">
        <f t="shared" si="32"/>
        <v>UGA_155 GILMORE CIRCLE</v>
      </c>
      <c r="C2111" t="s">
        <v>540</v>
      </c>
      <c r="D2111" s="324" t="s">
        <v>51</v>
      </c>
      <c r="E2111" t="s">
        <v>2939</v>
      </c>
      <c r="F2111" t="s">
        <v>2940</v>
      </c>
      <c r="G2111" s="324">
        <v>1805</v>
      </c>
      <c r="H2111" s="542">
        <v>1956</v>
      </c>
      <c r="J2111" t="s">
        <v>572</v>
      </c>
      <c r="K2111" t="s">
        <v>1725</v>
      </c>
      <c r="L2111" s="324">
        <v>0</v>
      </c>
      <c r="M2111" s="324">
        <v>0</v>
      </c>
    </row>
    <row r="2112" spans="1:13" x14ac:dyDescent="0.2">
      <c r="A2112" t="s">
        <v>9364</v>
      </c>
      <c r="B2112" t="str">
        <f t="shared" si="32"/>
        <v>UGA_HSC-HOUSING BLDG G</v>
      </c>
      <c r="C2112" t="s">
        <v>540</v>
      </c>
      <c r="D2112" s="324" t="s">
        <v>51</v>
      </c>
      <c r="E2112" t="s">
        <v>4712</v>
      </c>
      <c r="F2112" t="s">
        <v>4713</v>
      </c>
      <c r="G2112" s="324">
        <v>5490</v>
      </c>
      <c r="H2112" s="542">
        <v>1957</v>
      </c>
      <c r="J2112" t="s">
        <v>572</v>
      </c>
      <c r="K2112" t="s">
        <v>1725</v>
      </c>
      <c r="L2112" s="324">
        <v>0</v>
      </c>
      <c r="M2112" s="324">
        <v>0</v>
      </c>
    </row>
    <row r="2113" spans="1:13" x14ac:dyDescent="0.2">
      <c r="A2113" t="s">
        <v>9121</v>
      </c>
      <c r="B2113" t="str">
        <f t="shared" si="32"/>
        <v>UGA_HSC-HOUSING BLDG H</v>
      </c>
      <c r="C2113" t="s">
        <v>540</v>
      </c>
      <c r="D2113" s="324" t="s">
        <v>51</v>
      </c>
      <c r="E2113" t="s">
        <v>4235</v>
      </c>
      <c r="F2113" t="s">
        <v>4236</v>
      </c>
      <c r="G2113" s="324">
        <v>5490</v>
      </c>
      <c r="H2113" s="542">
        <v>1957</v>
      </c>
      <c r="J2113" t="s">
        <v>572</v>
      </c>
      <c r="K2113" t="s">
        <v>1725</v>
      </c>
      <c r="L2113" s="324">
        <v>0</v>
      </c>
      <c r="M2113" s="324">
        <v>0</v>
      </c>
    </row>
    <row r="2114" spans="1:13" x14ac:dyDescent="0.2">
      <c r="A2114" t="s">
        <v>8902</v>
      </c>
      <c r="B2114" t="str">
        <f t="shared" ref="B2114:B2177" si="33">CONCATENATE(D2114,"_",F2114)</f>
        <v>UGA_HSC-HOUSING BLDG J</v>
      </c>
      <c r="C2114" t="s">
        <v>540</v>
      </c>
      <c r="D2114" s="324" t="s">
        <v>51</v>
      </c>
      <c r="E2114" t="s">
        <v>3811</v>
      </c>
      <c r="F2114" t="s">
        <v>3812</v>
      </c>
      <c r="G2114" s="324">
        <v>5490</v>
      </c>
      <c r="H2114" s="542">
        <v>1957</v>
      </c>
      <c r="J2114" t="s">
        <v>572</v>
      </c>
      <c r="K2114" t="s">
        <v>1725</v>
      </c>
      <c r="L2114" s="324">
        <v>0</v>
      </c>
      <c r="M2114" s="324">
        <v>0</v>
      </c>
    </row>
    <row r="2115" spans="1:13" x14ac:dyDescent="0.2">
      <c r="A2115" t="s">
        <v>8035</v>
      </c>
      <c r="B2115" t="str">
        <f t="shared" si="33"/>
        <v>UGA_HSC-HOUSING BLDG K</v>
      </c>
      <c r="C2115" t="s">
        <v>540</v>
      </c>
      <c r="D2115" s="324" t="s">
        <v>51</v>
      </c>
      <c r="E2115" t="s">
        <v>2115</v>
      </c>
      <c r="F2115" t="s">
        <v>2116</v>
      </c>
      <c r="G2115" s="324">
        <v>5490</v>
      </c>
      <c r="H2115" s="542">
        <v>1957</v>
      </c>
      <c r="J2115" t="s">
        <v>572</v>
      </c>
      <c r="K2115" t="s">
        <v>1725</v>
      </c>
      <c r="L2115" s="324">
        <v>0</v>
      </c>
      <c r="M2115" s="324">
        <v>0</v>
      </c>
    </row>
    <row r="2116" spans="1:13" x14ac:dyDescent="0.2">
      <c r="A2116" t="s">
        <v>9087</v>
      </c>
      <c r="B2116" t="str">
        <f t="shared" si="33"/>
        <v>UGA_HSC-HOUSING BLDG L</v>
      </c>
      <c r="C2116" t="s">
        <v>540</v>
      </c>
      <c r="D2116" s="324" t="s">
        <v>51</v>
      </c>
      <c r="E2116" t="s">
        <v>4171</v>
      </c>
      <c r="F2116" t="s">
        <v>4172</v>
      </c>
      <c r="G2116" s="324">
        <v>5490</v>
      </c>
      <c r="H2116" s="542">
        <v>1957</v>
      </c>
      <c r="J2116" t="s">
        <v>572</v>
      </c>
      <c r="K2116" t="s">
        <v>1725</v>
      </c>
      <c r="L2116" s="324">
        <v>0</v>
      </c>
      <c r="M2116" s="324">
        <v>0</v>
      </c>
    </row>
    <row r="2117" spans="1:13" x14ac:dyDescent="0.2">
      <c r="A2117" t="s">
        <v>8186</v>
      </c>
      <c r="B2117" t="str">
        <f t="shared" si="33"/>
        <v>UGA_HSC-HOUSING BLDG M</v>
      </c>
      <c r="C2117" t="s">
        <v>540</v>
      </c>
      <c r="D2117" s="324" t="s">
        <v>51</v>
      </c>
      <c r="E2117" t="s">
        <v>2413</v>
      </c>
      <c r="F2117" t="s">
        <v>2414</v>
      </c>
      <c r="G2117" s="324">
        <v>5490</v>
      </c>
      <c r="H2117" s="542">
        <v>1957</v>
      </c>
      <c r="J2117" t="s">
        <v>572</v>
      </c>
      <c r="K2117" t="s">
        <v>1725</v>
      </c>
      <c r="L2117" s="324">
        <v>0</v>
      </c>
      <c r="M2117" s="324">
        <v>0</v>
      </c>
    </row>
    <row r="2118" spans="1:13" x14ac:dyDescent="0.2">
      <c r="A2118" t="s">
        <v>9093</v>
      </c>
      <c r="B2118" t="str">
        <f t="shared" si="33"/>
        <v>UGA_211 KENNY RD</v>
      </c>
      <c r="C2118" t="s">
        <v>540</v>
      </c>
      <c r="D2118" s="324" t="s">
        <v>51</v>
      </c>
      <c r="E2118" t="s">
        <v>4183</v>
      </c>
      <c r="F2118" t="s">
        <v>4184</v>
      </c>
      <c r="G2118" s="324">
        <v>8313</v>
      </c>
      <c r="H2118" s="542">
        <v>1969</v>
      </c>
      <c r="J2118" t="s">
        <v>572</v>
      </c>
      <c r="K2118" t="s">
        <v>1725</v>
      </c>
      <c r="L2118" s="324">
        <v>0</v>
      </c>
      <c r="M2118" s="324">
        <v>0</v>
      </c>
    </row>
    <row r="2119" spans="1:13" x14ac:dyDescent="0.2">
      <c r="A2119" t="s">
        <v>8060</v>
      </c>
      <c r="B2119" t="str">
        <f t="shared" si="33"/>
        <v>UGA_212 KENNY RD</v>
      </c>
      <c r="C2119" t="s">
        <v>540</v>
      </c>
      <c r="D2119" s="324" t="s">
        <v>51</v>
      </c>
      <c r="E2119" t="s">
        <v>2165</v>
      </c>
      <c r="F2119" t="s">
        <v>2166</v>
      </c>
      <c r="G2119" s="324">
        <v>6714</v>
      </c>
      <c r="H2119" s="542">
        <v>1969</v>
      </c>
      <c r="J2119" t="s">
        <v>572</v>
      </c>
      <c r="K2119" t="s">
        <v>1725</v>
      </c>
      <c r="L2119" s="324">
        <v>0</v>
      </c>
      <c r="M2119" s="324">
        <v>0</v>
      </c>
    </row>
    <row r="2120" spans="1:13" x14ac:dyDescent="0.2">
      <c r="A2120" t="s">
        <v>8530</v>
      </c>
      <c r="B2120" t="str">
        <f t="shared" si="33"/>
        <v>UGA_213 KENNY RD</v>
      </c>
      <c r="C2120" t="s">
        <v>540</v>
      </c>
      <c r="D2120" s="324" t="s">
        <v>51</v>
      </c>
      <c r="E2120" t="s">
        <v>3084</v>
      </c>
      <c r="F2120" t="s">
        <v>3085</v>
      </c>
      <c r="G2120" s="324">
        <v>8743</v>
      </c>
      <c r="H2120" s="542">
        <v>1969</v>
      </c>
      <c r="J2120" t="s">
        <v>572</v>
      </c>
      <c r="K2120" t="s">
        <v>1725</v>
      </c>
      <c r="L2120" s="324">
        <v>0</v>
      </c>
      <c r="M2120" s="324">
        <v>0</v>
      </c>
    </row>
    <row r="2121" spans="1:13" x14ac:dyDescent="0.2">
      <c r="A2121" t="s">
        <v>7876</v>
      </c>
      <c r="B2121" t="str">
        <f t="shared" si="33"/>
        <v>UGA_215 KENNY RD</v>
      </c>
      <c r="C2121" t="s">
        <v>540</v>
      </c>
      <c r="D2121" s="324" t="s">
        <v>51</v>
      </c>
      <c r="E2121" t="s">
        <v>1800</v>
      </c>
      <c r="F2121" t="s">
        <v>1801</v>
      </c>
      <c r="G2121" s="324">
        <v>13099</v>
      </c>
      <c r="H2121" s="542">
        <v>1969</v>
      </c>
      <c r="J2121" t="s">
        <v>572</v>
      </c>
      <c r="K2121" t="s">
        <v>1725</v>
      </c>
      <c r="L2121" s="324">
        <v>0</v>
      </c>
      <c r="M2121" s="324">
        <v>0</v>
      </c>
    </row>
    <row r="2122" spans="1:13" x14ac:dyDescent="0.2">
      <c r="A2122" t="s">
        <v>9094</v>
      </c>
      <c r="B2122" t="str">
        <f t="shared" si="33"/>
        <v>UGA_219 KENNY RD</v>
      </c>
      <c r="C2122" t="s">
        <v>540</v>
      </c>
      <c r="D2122" s="324" t="s">
        <v>51</v>
      </c>
      <c r="E2122" t="s">
        <v>4185</v>
      </c>
      <c r="F2122" t="s">
        <v>4186</v>
      </c>
      <c r="G2122" s="324">
        <v>8572</v>
      </c>
      <c r="H2122" s="542">
        <v>1970</v>
      </c>
      <c r="J2122" t="s">
        <v>572</v>
      </c>
      <c r="K2122" t="s">
        <v>1725</v>
      </c>
      <c r="L2122" s="324">
        <v>0</v>
      </c>
      <c r="M2122" s="324">
        <v>0</v>
      </c>
    </row>
    <row r="2123" spans="1:13" x14ac:dyDescent="0.2">
      <c r="A2123" t="s">
        <v>8825</v>
      </c>
      <c r="B2123" t="str">
        <f t="shared" si="33"/>
        <v>UGA_221 KENNY RD</v>
      </c>
      <c r="C2123" t="s">
        <v>540</v>
      </c>
      <c r="D2123" s="324" t="s">
        <v>51</v>
      </c>
      <c r="E2123" t="s">
        <v>3657</v>
      </c>
      <c r="F2123" t="s">
        <v>3658</v>
      </c>
      <c r="G2123" s="324">
        <v>8572</v>
      </c>
      <c r="H2123" s="542">
        <v>1970</v>
      </c>
      <c r="J2123" t="s">
        <v>572</v>
      </c>
      <c r="K2123" t="s">
        <v>1725</v>
      </c>
      <c r="L2123" s="324">
        <v>0</v>
      </c>
      <c r="M2123" s="324">
        <v>0</v>
      </c>
    </row>
    <row r="2124" spans="1:13" x14ac:dyDescent="0.2">
      <c r="A2124" t="s">
        <v>8975</v>
      </c>
      <c r="B2124" t="str">
        <f t="shared" si="33"/>
        <v>UGA_HOUSING OCCUPANT STORAGE</v>
      </c>
      <c r="C2124" t="s">
        <v>540</v>
      </c>
      <c r="D2124" s="324" t="s">
        <v>51</v>
      </c>
      <c r="E2124" t="s">
        <v>3952</v>
      </c>
      <c r="F2124" t="s">
        <v>3953</v>
      </c>
      <c r="G2124" s="324">
        <v>1080</v>
      </c>
      <c r="H2124" s="542">
        <v>2000</v>
      </c>
      <c r="J2124" t="s">
        <v>572</v>
      </c>
      <c r="K2124" t="s">
        <v>1725</v>
      </c>
      <c r="L2124" s="324">
        <v>0</v>
      </c>
      <c r="M2124" s="324">
        <v>0</v>
      </c>
    </row>
    <row r="2125" spans="1:13" x14ac:dyDescent="0.2">
      <c r="A2125" t="s">
        <v>9404</v>
      </c>
      <c r="B2125" t="str">
        <f t="shared" si="33"/>
        <v>UGA_HOUSING OCCUPANT STRG - NSCS #</v>
      </c>
      <c r="C2125" t="s">
        <v>540</v>
      </c>
      <c r="D2125" s="324" t="s">
        <v>51</v>
      </c>
      <c r="E2125" t="s">
        <v>4786</v>
      </c>
      <c r="F2125" t="s">
        <v>4787</v>
      </c>
      <c r="G2125" s="324">
        <v>1440</v>
      </c>
      <c r="H2125" s="542">
        <v>2000</v>
      </c>
      <c r="J2125" t="s">
        <v>572</v>
      </c>
      <c r="K2125" t="s">
        <v>1725</v>
      </c>
      <c r="L2125" s="324">
        <v>0</v>
      </c>
      <c r="M2125" s="324">
        <v>0</v>
      </c>
    </row>
    <row r="2126" spans="1:13" x14ac:dyDescent="0.2">
      <c r="A2126" t="s">
        <v>8704</v>
      </c>
      <c r="B2126" t="str">
        <f t="shared" si="33"/>
        <v>UGA_FIELD HOUSE</v>
      </c>
      <c r="C2126" t="s">
        <v>540</v>
      </c>
      <c r="D2126" s="324" t="s">
        <v>51</v>
      </c>
      <c r="E2126" t="s">
        <v>3422</v>
      </c>
      <c r="F2126" t="s">
        <v>3423</v>
      </c>
      <c r="G2126" s="324">
        <v>320</v>
      </c>
      <c r="H2126" s="542">
        <v>1989</v>
      </c>
      <c r="J2126" t="s">
        <v>572</v>
      </c>
      <c r="K2126" t="s">
        <v>1725</v>
      </c>
      <c r="L2126" s="324">
        <v>100</v>
      </c>
      <c r="M2126" s="324">
        <v>100</v>
      </c>
    </row>
    <row r="2127" spans="1:13" x14ac:dyDescent="0.2">
      <c r="A2127" t="s">
        <v>8705</v>
      </c>
      <c r="B2127" t="str">
        <f t="shared" si="33"/>
        <v>UGA_109A BOWSTROM RD</v>
      </c>
      <c r="C2127" t="s">
        <v>540</v>
      </c>
      <c r="D2127" s="324" t="s">
        <v>51</v>
      </c>
      <c r="E2127" t="s">
        <v>3424</v>
      </c>
      <c r="F2127" t="s">
        <v>3425</v>
      </c>
      <c r="G2127" s="324">
        <v>267</v>
      </c>
      <c r="H2127" s="542">
        <v>1995</v>
      </c>
      <c r="J2127" t="s">
        <v>572</v>
      </c>
      <c r="K2127" t="s">
        <v>1725</v>
      </c>
      <c r="L2127" s="324">
        <v>100</v>
      </c>
      <c r="M2127" s="324">
        <v>100</v>
      </c>
    </row>
    <row r="2128" spans="1:13" x14ac:dyDescent="0.2">
      <c r="A2128" t="s">
        <v>7899</v>
      </c>
      <c r="B2128" t="str">
        <f t="shared" si="33"/>
        <v>UGA_217 KENNY ROAD</v>
      </c>
      <c r="C2128" t="s">
        <v>540</v>
      </c>
      <c r="D2128" s="324" t="s">
        <v>51</v>
      </c>
      <c r="E2128" t="s">
        <v>1846</v>
      </c>
      <c r="F2128" t="s">
        <v>1847</v>
      </c>
      <c r="G2128" s="324">
        <v>1660</v>
      </c>
      <c r="H2128" s="542">
        <v>2000</v>
      </c>
      <c r="J2128" t="s">
        <v>572</v>
      </c>
      <c r="K2128" t="s">
        <v>1725</v>
      </c>
      <c r="L2128" s="324">
        <v>0</v>
      </c>
      <c r="M2128" s="324">
        <v>0</v>
      </c>
    </row>
    <row r="2129" spans="1:13" x14ac:dyDescent="0.2">
      <c r="A2129" t="s">
        <v>8126</v>
      </c>
      <c r="B2129" t="str">
        <f t="shared" si="33"/>
        <v>UGA_CHEMICAL STORAGE</v>
      </c>
      <c r="C2129" t="s">
        <v>540</v>
      </c>
      <c r="D2129" s="324" t="s">
        <v>51</v>
      </c>
      <c r="E2129" t="s">
        <v>2297</v>
      </c>
      <c r="F2129" t="s">
        <v>2298</v>
      </c>
      <c r="G2129" s="324">
        <v>104</v>
      </c>
      <c r="H2129" s="542">
        <v>1999</v>
      </c>
      <c r="J2129" t="s">
        <v>572</v>
      </c>
      <c r="K2129" t="s">
        <v>1725</v>
      </c>
      <c r="L2129" s="324">
        <v>100</v>
      </c>
      <c r="M2129" s="324">
        <v>100</v>
      </c>
    </row>
    <row r="2130" spans="1:13" x14ac:dyDescent="0.2">
      <c r="A2130" t="s">
        <v>8801</v>
      </c>
      <c r="B2130" t="str">
        <f t="shared" si="33"/>
        <v>UGA_COVERED STORAGE - NSCS # 25G</v>
      </c>
      <c r="C2130" t="s">
        <v>540</v>
      </c>
      <c r="D2130" s="324" t="s">
        <v>51</v>
      </c>
      <c r="E2130" t="s">
        <v>3609</v>
      </c>
      <c r="F2130" t="s">
        <v>3610</v>
      </c>
      <c r="G2130" s="324">
        <v>168</v>
      </c>
      <c r="H2130" s="542">
        <v>1991</v>
      </c>
      <c r="J2130" t="s">
        <v>572</v>
      </c>
      <c r="K2130" t="s">
        <v>1725</v>
      </c>
      <c r="L2130" s="324">
        <v>100</v>
      </c>
      <c r="M2130" s="324">
        <v>100</v>
      </c>
    </row>
    <row r="2131" spans="1:13" x14ac:dyDescent="0.2">
      <c r="A2131" t="s">
        <v>8159</v>
      </c>
      <c r="B2131" t="str">
        <f t="shared" si="33"/>
        <v>UGA_1150 SOUTH MILLEDGE</v>
      </c>
      <c r="C2131" t="s">
        <v>540</v>
      </c>
      <c r="D2131" s="324" t="s">
        <v>51</v>
      </c>
      <c r="E2131" t="s">
        <v>2359</v>
      </c>
      <c r="F2131" t="s">
        <v>2360</v>
      </c>
      <c r="G2131" s="324">
        <v>2500</v>
      </c>
      <c r="H2131" s="542">
        <v>2010</v>
      </c>
      <c r="J2131" t="s">
        <v>579</v>
      </c>
      <c r="K2131" t="s">
        <v>572</v>
      </c>
      <c r="L2131" s="324">
        <v>100</v>
      </c>
      <c r="M2131" s="324">
        <v>100</v>
      </c>
    </row>
    <row r="2132" spans="1:13" x14ac:dyDescent="0.2">
      <c r="A2132" t="s">
        <v>9287</v>
      </c>
      <c r="B2132" t="str">
        <f t="shared" si="33"/>
        <v>UGA_LUCY COBB</v>
      </c>
      <c r="C2132" t="s">
        <v>540</v>
      </c>
      <c r="D2132" s="324" t="s">
        <v>51</v>
      </c>
      <c r="E2132" t="s">
        <v>4559</v>
      </c>
      <c r="F2132" t="s">
        <v>4560</v>
      </c>
      <c r="G2132" s="324">
        <v>23863</v>
      </c>
      <c r="H2132" s="542">
        <v>1858</v>
      </c>
      <c r="J2132" t="s">
        <v>572</v>
      </c>
      <c r="K2132" t="s">
        <v>572</v>
      </c>
      <c r="L2132" s="324">
        <v>100</v>
      </c>
      <c r="M2132" s="324">
        <v>100</v>
      </c>
    </row>
    <row r="2133" spans="1:13" x14ac:dyDescent="0.2">
      <c r="A2133" t="s">
        <v>9095</v>
      </c>
      <c r="B2133" t="str">
        <f t="shared" si="33"/>
        <v>UGA_MARGARET HALL</v>
      </c>
      <c r="C2133" t="s">
        <v>540</v>
      </c>
      <c r="D2133" s="324" t="s">
        <v>51</v>
      </c>
      <c r="E2133" t="s">
        <v>4187</v>
      </c>
      <c r="F2133" t="s">
        <v>4188</v>
      </c>
      <c r="G2133" s="324">
        <v>3565</v>
      </c>
      <c r="H2133" s="542">
        <v>1898</v>
      </c>
      <c r="J2133" t="s">
        <v>572</v>
      </c>
      <c r="K2133" t="s">
        <v>572</v>
      </c>
      <c r="L2133" s="324">
        <v>100</v>
      </c>
      <c r="M2133" s="324">
        <v>100</v>
      </c>
    </row>
    <row r="2134" spans="1:13" x14ac:dyDescent="0.2">
      <c r="A2134" t="s">
        <v>8491</v>
      </c>
      <c r="B2134" t="str">
        <f t="shared" si="33"/>
        <v>UGA_L.C. CARRIAGE HSE.</v>
      </c>
      <c r="C2134" t="s">
        <v>540</v>
      </c>
      <c r="D2134" s="324" t="s">
        <v>51</v>
      </c>
      <c r="E2134" t="s">
        <v>3008</v>
      </c>
      <c r="F2134" t="s">
        <v>3009</v>
      </c>
      <c r="G2134" s="324">
        <v>2339</v>
      </c>
      <c r="H2134" s="542">
        <v>1808</v>
      </c>
      <c r="J2134" t="s">
        <v>572</v>
      </c>
      <c r="K2134" t="s">
        <v>572</v>
      </c>
      <c r="L2134" s="324">
        <v>100</v>
      </c>
      <c r="M2134" s="324">
        <v>100</v>
      </c>
    </row>
    <row r="2135" spans="1:13" x14ac:dyDescent="0.2">
      <c r="A2135" t="s">
        <v>8826</v>
      </c>
      <c r="B2135" t="str">
        <f t="shared" si="33"/>
        <v>UGA_L. COBB KITCHEN</v>
      </c>
      <c r="C2135" t="s">
        <v>540</v>
      </c>
      <c r="D2135" s="324" t="s">
        <v>51</v>
      </c>
      <c r="E2135" t="s">
        <v>3659</v>
      </c>
      <c r="F2135" t="s">
        <v>3660</v>
      </c>
      <c r="G2135" s="324">
        <v>547</v>
      </c>
      <c r="H2135" s="542">
        <v>1858</v>
      </c>
      <c r="J2135" t="s">
        <v>572</v>
      </c>
      <c r="K2135" t="s">
        <v>572</v>
      </c>
      <c r="L2135" s="324">
        <v>100</v>
      </c>
      <c r="M2135" s="324">
        <v>100</v>
      </c>
    </row>
    <row r="2136" spans="1:13" x14ac:dyDescent="0.2">
      <c r="A2136" t="s">
        <v>8802</v>
      </c>
      <c r="B2136" t="str">
        <f t="shared" si="33"/>
        <v>UGA_VINSON HALL</v>
      </c>
      <c r="C2136" t="s">
        <v>540</v>
      </c>
      <c r="D2136" s="324" t="s">
        <v>51</v>
      </c>
      <c r="E2136" t="s">
        <v>3611</v>
      </c>
      <c r="F2136" t="s">
        <v>3612</v>
      </c>
      <c r="G2136" s="324">
        <v>6652</v>
      </c>
      <c r="H2136" s="542">
        <v>1991</v>
      </c>
      <c r="J2136" t="s">
        <v>572</v>
      </c>
      <c r="K2136" t="s">
        <v>572</v>
      </c>
      <c r="L2136" s="324">
        <v>100</v>
      </c>
      <c r="M2136" s="324">
        <v>100</v>
      </c>
    </row>
    <row r="2137" spans="1:13" x14ac:dyDescent="0.2">
      <c r="A2137" t="s">
        <v>8900</v>
      </c>
      <c r="B2137" t="str">
        <f t="shared" si="33"/>
        <v>UGA_MECHANICAL BLDG</v>
      </c>
      <c r="C2137" t="s">
        <v>540</v>
      </c>
      <c r="D2137" s="324" t="s">
        <v>51</v>
      </c>
      <c r="E2137" t="s">
        <v>3807</v>
      </c>
      <c r="F2137" t="s">
        <v>3808</v>
      </c>
      <c r="G2137" s="324">
        <v>383</v>
      </c>
      <c r="H2137" s="542">
        <v>1991</v>
      </c>
      <c r="J2137" t="s">
        <v>572</v>
      </c>
      <c r="K2137" t="s">
        <v>572</v>
      </c>
      <c r="L2137" s="324">
        <v>100</v>
      </c>
      <c r="M2137" s="324">
        <v>100</v>
      </c>
    </row>
    <row r="2138" spans="1:13" x14ac:dyDescent="0.2">
      <c r="A2138" t="s">
        <v>8803</v>
      </c>
      <c r="B2138" t="str">
        <f t="shared" si="33"/>
        <v>UGA_ADMIN SERV ANNEX</v>
      </c>
      <c r="C2138" t="s">
        <v>540</v>
      </c>
      <c r="D2138" s="324" t="s">
        <v>51</v>
      </c>
      <c r="E2138" t="s">
        <v>3613</v>
      </c>
      <c r="F2138" t="s">
        <v>3614</v>
      </c>
      <c r="G2138" s="324">
        <v>17146</v>
      </c>
      <c r="H2138" s="542">
        <v>2006</v>
      </c>
      <c r="J2138" t="s">
        <v>572</v>
      </c>
      <c r="K2138" t="s">
        <v>572</v>
      </c>
      <c r="L2138" s="324">
        <v>100</v>
      </c>
      <c r="M2138" s="324">
        <v>100</v>
      </c>
    </row>
    <row r="2139" spans="1:13" x14ac:dyDescent="0.2">
      <c r="A2139" t="s">
        <v>9300</v>
      </c>
      <c r="B2139" t="str">
        <f t="shared" si="33"/>
        <v>UGA_ADMIN SERV WAREHSE</v>
      </c>
      <c r="C2139" t="s">
        <v>540</v>
      </c>
      <c r="D2139" s="324" t="s">
        <v>51</v>
      </c>
      <c r="E2139" t="s">
        <v>4585</v>
      </c>
      <c r="F2139" t="s">
        <v>4586</v>
      </c>
      <c r="G2139" s="324">
        <v>69203</v>
      </c>
      <c r="H2139" s="542">
        <v>2002</v>
      </c>
      <c r="J2139" t="s">
        <v>572</v>
      </c>
      <c r="K2139" t="s">
        <v>572</v>
      </c>
      <c r="L2139" s="324">
        <v>100</v>
      </c>
      <c r="M2139" s="324">
        <v>100</v>
      </c>
    </row>
    <row r="2140" spans="1:13" x14ac:dyDescent="0.2">
      <c r="A2140" t="s">
        <v>8706</v>
      </c>
      <c r="B2140" t="str">
        <f t="shared" si="33"/>
        <v>UGA_HAZ STRG RIVERBEND</v>
      </c>
      <c r="C2140" t="s">
        <v>540</v>
      </c>
      <c r="D2140" s="324" t="s">
        <v>51</v>
      </c>
      <c r="E2140" t="s">
        <v>3426</v>
      </c>
      <c r="F2140" t="s">
        <v>3427</v>
      </c>
      <c r="G2140" s="324">
        <v>468</v>
      </c>
      <c r="H2140" s="542">
        <v>2017</v>
      </c>
      <c r="J2140" t="s">
        <v>572</v>
      </c>
      <c r="K2140" t="s">
        <v>572</v>
      </c>
      <c r="L2140" s="324">
        <v>100</v>
      </c>
      <c r="M2140" s="324">
        <v>100</v>
      </c>
    </row>
    <row r="2141" spans="1:13" x14ac:dyDescent="0.2">
      <c r="A2141" t="s">
        <v>9288</v>
      </c>
      <c r="B2141" t="str">
        <f t="shared" si="33"/>
        <v>UGA_AG SVCS STG BLDG</v>
      </c>
      <c r="C2141" t="s">
        <v>540</v>
      </c>
      <c r="D2141" s="324" t="s">
        <v>51</v>
      </c>
      <c r="E2141" t="s">
        <v>4561</v>
      </c>
      <c r="F2141" t="s">
        <v>4562</v>
      </c>
      <c r="G2141" s="324">
        <v>135</v>
      </c>
      <c r="H2141" s="542">
        <v>1997</v>
      </c>
      <c r="J2141" t="s">
        <v>572</v>
      </c>
      <c r="K2141" t="s">
        <v>572</v>
      </c>
      <c r="L2141" s="324">
        <v>100</v>
      </c>
      <c r="M2141" s="324">
        <v>100</v>
      </c>
    </row>
    <row r="2142" spans="1:13" x14ac:dyDescent="0.2">
      <c r="A2142" t="s">
        <v>8531</v>
      </c>
      <c r="B2142" t="str">
        <f t="shared" si="33"/>
        <v>UGA_ENVIRON SAFETY DIVISION</v>
      </c>
      <c r="C2142" t="s">
        <v>540</v>
      </c>
      <c r="D2142" s="324" t="s">
        <v>51</v>
      </c>
      <c r="E2142" t="s">
        <v>3086</v>
      </c>
      <c r="F2142" t="s">
        <v>3087</v>
      </c>
      <c r="G2142" s="324">
        <v>16313</v>
      </c>
      <c r="H2142" s="542">
        <v>1992</v>
      </c>
      <c r="J2142" t="s">
        <v>572</v>
      </c>
      <c r="K2142" t="s">
        <v>572</v>
      </c>
      <c r="L2142" s="324">
        <v>100</v>
      </c>
      <c r="M2142" s="324">
        <v>100</v>
      </c>
    </row>
    <row r="2143" spans="1:13" x14ac:dyDescent="0.2">
      <c r="A2143" t="s">
        <v>8624</v>
      </c>
      <c r="B2143" t="str">
        <f t="shared" si="33"/>
        <v>UGA_AUXILIARY SERVICES</v>
      </c>
      <c r="C2143" t="s">
        <v>540</v>
      </c>
      <c r="D2143" s="324" t="s">
        <v>51</v>
      </c>
      <c r="E2143" t="s">
        <v>3265</v>
      </c>
      <c r="F2143" t="s">
        <v>3266</v>
      </c>
      <c r="G2143" s="324">
        <v>7021</v>
      </c>
      <c r="H2143" s="542">
        <v>1956</v>
      </c>
      <c r="J2143" t="s">
        <v>572</v>
      </c>
      <c r="K2143" t="s">
        <v>572</v>
      </c>
      <c r="L2143" s="324">
        <v>0</v>
      </c>
      <c r="M2143" s="324">
        <v>0</v>
      </c>
    </row>
    <row r="2144" spans="1:13" x14ac:dyDescent="0.2">
      <c r="A2144" t="s">
        <v>9096</v>
      </c>
      <c r="B2144" t="str">
        <f t="shared" si="33"/>
        <v>UGA_LAB OF ARCHAEOLOGY</v>
      </c>
      <c r="C2144" t="s">
        <v>540</v>
      </c>
      <c r="D2144" s="324" t="s">
        <v>51</v>
      </c>
      <c r="E2144" t="s">
        <v>4189</v>
      </c>
      <c r="F2144" t="s">
        <v>4190</v>
      </c>
      <c r="G2144" s="324">
        <v>20671</v>
      </c>
      <c r="H2144" s="542">
        <v>1969</v>
      </c>
      <c r="J2144" t="s">
        <v>572</v>
      </c>
      <c r="K2144" t="s">
        <v>584</v>
      </c>
      <c r="L2144" s="324">
        <v>100</v>
      </c>
      <c r="M2144" s="324">
        <v>100</v>
      </c>
    </row>
    <row r="2145" spans="1:13" x14ac:dyDescent="0.2">
      <c r="A2145" t="s">
        <v>9213</v>
      </c>
      <c r="B2145" t="str">
        <f t="shared" si="33"/>
        <v>UGA_ROCK EAGLE WAREHS</v>
      </c>
      <c r="C2145" t="s">
        <v>540</v>
      </c>
      <c r="D2145" s="324" t="s">
        <v>51</v>
      </c>
      <c r="E2145" t="s">
        <v>4415</v>
      </c>
      <c r="F2145" t="s">
        <v>4416</v>
      </c>
      <c r="G2145" s="324">
        <v>3650</v>
      </c>
      <c r="H2145" s="542">
        <v>1980</v>
      </c>
      <c r="J2145" t="s">
        <v>572</v>
      </c>
      <c r="K2145" t="s">
        <v>572</v>
      </c>
      <c r="L2145" s="324">
        <v>0</v>
      </c>
      <c r="M2145" s="324">
        <v>0</v>
      </c>
    </row>
    <row r="2146" spans="1:13" x14ac:dyDescent="0.2">
      <c r="A2146" t="s">
        <v>7796</v>
      </c>
      <c r="B2146" t="str">
        <f t="shared" si="33"/>
        <v>UGA_CENTRAL FOOD STOR</v>
      </c>
      <c r="C2146" t="s">
        <v>540</v>
      </c>
      <c r="D2146" s="324" t="s">
        <v>51</v>
      </c>
      <c r="E2146" t="s">
        <v>1641</v>
      </c>
      <c r="F2146" t="s">
        <v>1642</v>
      </c>
      <c r="G2146" s="324">
        <v>33405</v>
      </c>
      <c r="H2146" s="542">
        <v>1979</v>
      </c>
      <c r="J2146" t="s">
        <v>572</v>
      </c>
      <c r="K2146" t="s">
        <v>572</v>
      </c>
      <c r="L2146" s="324">
        <v>0</v>
      </c>
      <c r="M2146" s="324">
        <v>0</v>
      </c>
    </row>
    <row r="2147" spans="1:13" x14ac:dyDescent="0.2">
      <c r="A2147" t="s">
        <v>8061</v>
      </c>
      <c r="B2147" t="str">
        <f t="shared" si="33"/>
        <v>UGA_RIVERBEND SOL STOR</v>
      </c>
      <c r="C2147" t="s">
        <v>540</v>
      </c>
      <c r="D2147" s="324" t="s">
        <v>51</v>
      </c>
      <c r="E2147" t="s">
        <v>2167</v>
      </c>
      <c r="F2147" t="s">
        <v>2168</v>
      </c>
      <c r="G2147" s="324">
        <v>128</v>
      </c>
      <c r="H2147" s="542">
        <v>1994</v>
      </c>
      <c r="J2147" t="s">
        <v>572</v>
      </c>
      <c r="K2147" t="s">
        <v>572</v>
      </c>
      <c r="L2147" s="324">
        <v>0</v>
      </c>
      <c r="M2147" s="324">
        <v>0</v>
      </c>
    </row>
    <row r="2148" spans="1:13" x14ac:dyDescent="0.2">
      <c r="A2148" t="s">
        <v>8457</v>
      </c>
      <c r="B2148" t="str">
        <f t="shared" si="33"/>
        <v>UGA_RIVERBEND RSCH N</v>
      </c>
      <c r="C2148" t="s">
        <v>540</v>
      </c>
      <c r="D2148" s="324" t="s">
        <v>51</v>
      </c>
      <c r="E2148" t="s">
        <v>2941</v>
      </c>
      <c r="F2148" t="s">
        <v>2942</v>
      </c>
      <c r="G2148" s="324">
        <v>53469</v>
      </c>
      <c r="H2148" s="542">
        <v>1974</v>
      </c>
      <c r="J2148" t="s">
        <v>572</v>
      </c>
      <c r="K2148" t="s">
        <v>584</v>
      </c>
      <c r="L2148" s="324">
        <v>100</v>
      </c>
      <c r="M2148" s="324">
        <v>100</v>
      </c>
    </row>
    <row r="2149" spans="1:13" x14ac:dyDescent="0.2">
      <c r="A2149" t="s">
        <v>8917</v>
      </c>
      <c r="B2149" t="str">
        <f t="shared" si="33"/>
        <v>UGA_UGAPD/OEP TRAINING</v>
      </c>
      <c r="C2149" t="s">
        <v>540</v>
      </c>
      <c r="D2149" s="324" t="s">
        <v>51</v>
      </c>
      <c r="E2149" t="s">
        <v>3840</v>
      </c>
      <c r="F2149" t="s">
        <v>3841</v>
      </c>
      <c r="G2149" s="324">
        <v>8289</v>
      </c>
      <c r="H2149" s="542">
        <v>1977</v>
      </c>
      <c r="J2149" t="s">
        <v>572</v>
      </c>
      <c r="K2149" t="s">
        <v>572</v>
      </c>
      <c r="L2149" s="324">
        <v>100</v>
      </c>
      <c r="M2149" s="324">
        <v>100</v>
      </c>
    </row>
    <row r="2150" spans="1:13" x14ac:dyDescent="0.2">
      <c r="A2150" t="s">
        <v>8412</v>
      </c>
      <c r="B2150" t="str">
        <f t="shared" si="33"/>
        <v>UGA_C A I S</v>
      </c>
      <c r="C2150" t="s">
        <v>540</v>
      </c>
      <c r="D2150" s="324" t="s">
        <v>51</v>
      </c>
      <c r="E2150" t="s">
        <v>2853</v>
      </c>
      <c r="F2150" t="s">
        <v>2854</v>
      </c>
      <c r="G2150" s="324">
        <v>20297</v>
      </c>
      <c r="H2150" s="542">
        <v>1980</v>
      </c>
      <c r="J2150" t="s">
        <v>572</v>
      </c>
      <c r="K2150" t="s">
        <v>572</v>
      </c>
      <c r="L2150" s="324">
        <v>100</v>
      </c>
      <c r="M2150" s="324">
        <v>100</v>
      </c>
    </row>
    <row r="2151" spans="1:13" x14ac:dyDescent="0.2">
      <c r="A2151" t="s">
        <v>9301</v>
      </c>
      <c r="B2151" t="str">
        <f t="shared" si="33"/>
        <v>UGA_BUILDING 2130</v>
      </c>
      <c r="C2151" t="s">
        <v>540</v>
      </c>
      <c r="D2151" s="324" t="s">
        <v>51</v>
      </c>
      <c r="E2151" t="s">
        <v>4587</v>
      </c>
      <c r="F2151" t="s">
        <v>4588</v>
      </c>
      <c r="G2151" s="324">
        <v>22849</v>
      </c>
      <c r="H2151" s="542">
        <v>1977</v>
      </c>
      <c r="J2151" t="s">
        <v>572</v>
      </c>
      <c r="K2151" t="s">
        <v>572</v>
      </c>
      <c r="L2151" s="324">
        <v>100</v>
      </c>
      <c r="M2151" s="324">
        <v>100</v>
      </c>
    </row>
    <row r="2152" spans="1:13" x14ac:dyDescent="0.2">
      <c r="A2152" t="s">
        <v>9365</v>
      </c>
      <c r="B2152" t="str">
        <f t="shared" si="33"/>
        <v>UGA_CERAMICS</v>
      </c>
      <c r="C2152" t="s">
        <v>540</v>
      </c>
      <c r="D2152" s="324" t="s">
        <v>51</v>
      </c>
      <c r="E2152" t="s">
        <v>4714</v>
      </c>
      <c r="F2152" t="s">
        <v>4715</v>
      </c>
      <c r="G2152" s="324">
        <v>16846</v>
      </c>
      <c r="H2152" s="542">
        <v>2010</v>
      </c>
      <c r="J2152" t="s">
        <v>572</v>
      </c>
      <c r="K2152" t="s">
        <v>572</v>
      </c>
      <c r="L2152" s="324">
        <v>100</v>
      </c>
      <c r="M2152" s="324">
        <v>100</v>
      </c>
    </row>
    <row r="2153" spans="1:13" x14ac:dyDescent="0.2">
      <c r="A2153" t="s">
        <v>8492</v>
      </c>
      <c r="B2153" t="str">
        <f t="shared" si="33"/>
        <v>UGA_WEST CAMPUS PRKNG</v>
      </c>
      <c r="C2153" t="s">
        <v>540</v>
      </c>
      <c r="D2153" s="324" t="s">
        <v>51</v>
      </c>
      <c r="E2153" t="s">
        <v>3010</v>
      </c>
      <c r="F2153" t="s">
        <v>3011</v>
      </c>
      <c r="G2153" s="324">
        <v>282850</v>
      </c>
      <c r="H2153" s="542">
        <v>1993</v>
      </c>
      <c r="J2153" t="s">
        <v>572</v>
      </c>
      <c r="K2153" t="s">
        <v>572</v>
      </c>
      <c r="L2153" s="324">
        <v>0</v>
      </c>
      <c r="M2153" s="324">
        <v>0</v>
      </c>
    </row>
    <row r="2154" spans="1:13" x14ac:dyDescent="0.2">
      <c r="A2154" t="s">
        <v>8775</v>
      </c>
      <c r="B2154" t="str">
        <f t="shared" si="33"/>
        <v>UGA_FLO PAK MECH</v>
      </c>
      <c r="C2154" t="s">
        <v>540</v>
      </c>
      <c r="D2154" s="324" t="s">
        <v>51</v>
      </c>
      <c r="E2154" t="s">
        <v>3558</v>
      </c>
      <c r="F2154" t="s">
        <v>3559</v>
      </c>
      <c r="G2154" s="324">
        <v>576</v>
      </c>
      <c r="H2154" s="542">
        <v>1999</v>
      </c>
      <c r="J2154" t="s">
        <v>572</v>
      </c>
      <c r="K2154" t="s">
        <v>572</v>
      </c>
      <c r="L2154" s="324">
        <v>0</v>
      </c>
      <c r="M2154" s="324">
        <v>0</v>
      </c>
    </row>
    <row r="2155" spans="1:13" x14ac:dyDescent="0.2">
      <c r="A2155" t="s">
        <v>7797</v>
      </c>
      <c r="B2155" t="str">
        <f t="shared" si="33"/>
        <v>UGA_HAZ STRG PRINTING</v>
      </c>
      <c r="C2155" t="s">
        <v>540</v>
      </c>
      <c r="D2155" s="324" t="s">
        <v>51</v>
      </c>
      <c r="E2155" t="s">
        <v>1643</v>
      </c>
      <c r="F2155" t="s">
        <v>1644</v>
      </c>
      <c r="G2155" s="324">
        <v>310</v>
      </c>
      <c r="H2155" s="542">
        <v>2016</v>
      </c>
      <c r="J2155" t="s">
        <v>572</v>
      </c>
      <c r="K2155" t="s">
        <v>572</v>
      </c>
      <c r="L2155" s="324">
        <v>100</v>
      </c>
      <c r="M2155" s="324">
        <v>100</v>
      </c>
    </row>
    <row r="2156" spans="1:13" x14ac:dyDescent="0.2">
      <c r="A2156" t="s">
        <v>8707</v>
      </c>
      <c r="B2156" t="str">
        <f t="shared" si="33"/>
        <v>UGA_MORRIS HALL</v>
      </c>
      <c r="C2156" t="s">
        <v>540</v>
      </c>
      <c r="D2156" s="324" t="s">
        <v>51</v>
      </c>
      <c r="E2156" t="s">
        <v>3428</v>
      </c>
      <c r="F2156" t="s">
        <v>3429</v>
      </c>
      <c r="G2156" s="324">
        <v>29787</v>
      </c>
      <c r="H2156" s="542">
        <v>1957</v>
      </c>
      <c r="J2156" t="s">
        <v>572</v>
      </c>
      <c r="K2156" t="s">
        <v>584</v>
      </c>
      <c r="L2156" s="324">
        <v>0</v>
      </c>
      <c r="M2156" s="324">
        <v>0</v>
      </c>
    </row>
    <row r="2157" spans="1:13" x14ac:dyDescent="0.2">
      <c r="A2157" t="s">
        <v>9155</v>
      </c>
      <c r="B2157" t="str">
        <f t="shared" si="33"/>
        <v>UGA_LIPSCOMB HALL</v>
      </c>
      <c r="C2157" t="s">
        <v>540</v>
      </c>
      <c r="D2157" s="324" t="s">
        <v>51</v>
      </c>
      <c r="E2157" t="s">
        <v>4302</v>
      </c>
      <c r="F2157" t="s">
        <v>4303</v>
      </c>
      <c r="G2157" s="324">
        <v>33383</v>
      </c>
      <c r="H2157" s="542">
        <v>1961</v>
      </c>
      <c r="J2157" t="s">
        <v>572</v>
      </c>
      <c r="K2157" t="s">
        <v>1725</v>
      </c>
      <c r="L2157" s="324">
        <v>0</v>
      </c>
      <c r="M2157" s="324">
        <v>0</v>
      </c>
    </row>
    <row r="2158" spans="1:13" x14ac:dyDescent="0.2">
      <c r="A2158" t="s">
        <v>8413</v>
      </c>
      <c r="B2158" t="str">
        <f t="shared" si="33"/>
        <v>UGA_MELL HALL</v>
      </c>
      <c r="C2158" t="s">
        <v>540</v>
      </c>
      <c r="D2158" s="324" t="s">
        <v>51</v>
      </c>
      <c r="E2158" t="s">
        <v>2855</v>
      </c>
      <c r="F2158" t="s">
        <v>2856</v>
      </c>
      <c r="G2158" s="324">
        <v>33535</v>
      </c>
      <c r="H2158" s="542">
        <v>1961</v>
      </c>
      <c r="J2158" t="s">
        <v>572</v>
      </c>
      <c r="K2158" t="s">
        <v>1725</v>
      </c>
      <c r="L2158" s="324">
        <v>0</v>
      </c>
      <c r="M2158" s="324">
        <v>0</v>
      </c>
    </row>
    <row r="2159" spans="1:13" x14ac:dyDescent="0.2">
      <c r="A2159" t="s">
        <v>7900</v>
      </c>
      <c r="B2159" t="str">
        <f t="shared" si="33"/>
        <v>UGA_CRESWELL HALL</v>
      </c>
      <c r="C2159" t="s">
        <v>540</v>
      </c>
      <c r="D2159" s="324" t="s">
        <v>51</v>
      </c>
      <c r="E2159" t="s">
        <v>1848</v>
      </c>
      <c r="F2159" t="s">
        <v>1849</v>
      </c>
      <c r="G2159" s="324">
        <v>192555</v>
      </c>
      <c r="H2159" s="542">
        <v>1963</v>
      </c>
      <c r="J2159" t="s">
        <v>572</v>
      </c>
      <c r="K2159" t="s">
        <v>572</v>
      </c>
      <c r="L2159" s="324">
        <v>1</v>
      </c>
      <c r="M2159" s="324">
        <v>1</v>
      </c>
    </row>
    <row r="2160" spans="1:13" x14ac:dyDescent="0.2">
      <c r="A2160" t="s">
        <v>8976</v>
      </c>
      <c r="B2160" t="str">
        <f t="shared" si="33"/>
        <v>UGA_RUSSELL HALL</v>
      </c>
      <c r="C2160" t="s">
        <v>540</v>
      </c>
      <c r="D2160" s="324" t="s">
        <v>51</v>
      </c>
      <c r="E2160" t="s">
        <v>3954</v>
      </c>
      <c r="F2160" t="s">
        <v>3955</v>
      </c>
      <c r="G2160" s="324">
        <v>229917</v>
      </c>
      <c r="H2160" s="542">
        <v>1967</v>
      </c>
      <c r="J2160" t="s">
        <v>572</v>
      </c>
      <c r="K2160" t="s">
        <v>584</v>
      </c>
      <c r="L2160" s="324">
        <v>3</v>
      </c>
      <c r="M2160" s="324">
        <v>3</v>
      </c>
    </row>
    <row r="2161" spans="1:13" x14ac:dyDescent="0.2">
      <c r="A2161" t="s">
        <v>9199</v>
      </c>
      <c r="B2161" t="str">
        <f t="shared" si="33"/>
        <v>UGA_BRUMBY HALL</v>
      </c>
      <c r="C2161" t="s">
        <v>540</v>
      </c>
      <c r="D2161" s="324" t="s">
        <v>51</v>
      </c>
      <c r="E2161" t="s">
        <v>4387</v>
      </c>
      <c r="F2161" t="s">
        <v>4388</v>
      </c>
      <c r="G2161" s="324">
        <v>229570</v>
      </c>
      <c r="H2161" s="542">
        <v>1966</v>
      </c>
      <c r="J2161" t="s">
        <v>572</v>
      </c>
      <c r="K2161" t="s">
        <v>584</v>
      </c>
      <c r="L2161" s="324">
        <v>1</v>
      </c>
      <c r="M2161" s="324">
        <v>1</v>
      </c>
    </row>
    <row r="2162" spans="1:13" x14ac:dyDescent="0.2">
      <c r="A2162" t="s">
        <v>8500</v>
      </c>
      <c r="B2162" t="str">
        <f t="shared" si="33"/>
        <v>UGA_HILL HALL</v>
      </c>
      <c r="C2162" t="s">
        <v>540</v>
      </c>
      <c r="D2162" s="324" t="s">
        <v>51</v>
      </c>
      <c r="E2162" t="s">
        <v>3025</v>
      </c>
      <c r="F2162" t="s">
        <v>3026</v>
      </c>
      <c r="G2162" s="324">
        <v>33850</v>
      </c>
      <c r="H2162" s="542">
        <v>1961</v>
      </c>
      <c r="J2162" t="s">
        <v>572</v>
      </c>
      <c r="K2162" t="s">
        <v>584</v>
      </c>
      <c r="L2162" s="324">
        <v>0</v>
      </c>
      <c r="M2162" s="324">
        <v>0</v>
      </c>
    </row>
    <row r="2163" spans="1:13" x14ac:dyDescent="0.2">
      <c r="A2163" t="s">
        <v>9289</v>
      </c>
      <c r="B2163" t="str">
        <f t="shared" si="33"/>
        <v>UGA_CHURCH HALL</v>
      </c>
      <c r="C2163" t="s">
        <v>540</v>
      </c>
      <c r="D2163" s="324" t="s">
        <v>51</v>
      </c>
      <c r="E2163" t="s">
        <v>4563</v>
      </c>
      <c r="F2163" t="s">
        <v>4564</v>
      </c>
      <c r="G2163" s="324">
        <v>33423</v>
      </c>
      <c r="H2163" s="542">
        <v>1961</v>
      </c>
      <c r="J2163" t="s">
        <v>572</v>
      </c>
      <c r="K2163" t="s">
        <v>1725</v>
      </c>
      <c r="L2163" s="324">
        <v>0</v>
      </c>
      <c r="M2163" s="324">
        <v>0</v>
      </c>
    </row>
    <row r="2164" spans="1:13" x14ac:dyDescent="0.2">
      <c r="A2164" t="s">
        <v>8708</v>
      </c>
      <c r="B2164" t="str">
        <f t="shared" si="33"/>
        <v>UGA_BOGGS HALL</v>
      </c>
      <c r="C2164" t="s">
        <v>540</v>
      </c>
      <c r="D2164" s="324" t="s">
        <v>51</v>
      </c>
      <c r="E2164" t="s">
        <v>3430</v>
      </c>
      <c r="F2164" t="s">
        <v>3431</v>
      </c>
      <c r="G2164" s="324">
        <v>33072</v>
      </c>
      <c r="H2164" s="542">
        <v>1961</v>
      </c>
      <c r="J2164" t="s">
        <v>572</v>
      </c>
      <c r="K2164" t="s">
        <v>1725</v>
      </c>
      <c r="L2164" s="324">
        <v>1</v>
      </c>
      <c r="M2164" s="324">
        <v>1</v>
      </c>
    </row>
    <row r="2165" spans="1:13" x14ac:dyDescent="0.2">
      <c r="A2165" t="s">
        <v>7967</v>
      </c>
      <c r="B2165" t="str">
        <f t="shared" si="33"/>
        <v>UGA_OGLETHORPE HOUSE</v>
      </c>
      <c r="C2165" t="s">
        <v>540</v>
      </c>
      <c r="D2165" s="324" t="s">
        <v>51</v>
      </c>
      <c r="E2165" t="s">
        <v>1981</v>
      </c>
      <c r="F2165" t="s">
        <v>1982</v>
      </c>
      <c r="G2165" s="324">
        <v>93538</v>
      </c>
      <c r="H2165" s="542">
        <v>1963</v>
      </c>
      <c r="J2165" t="s">
        <v>572</v>
      </c>
      <c r="K2165" t="s">
        <v>1725</v>
      </c>
      <c r="L2165" s="324">
        <v>1</v>
      </c>
      <c r="M2165" s="324">
        <v>1</v>
      </c>
    </row>
    <row r="2166" spans="1:13" x14ac:dyDescent="0.2">
      <c r="A2166" t="s">
        <v>7968</v>
      </c>
      <c r="B2166" t="str">
        <f t="shared" si="33"/>
        <v>UGA_ALPHA CHI OMEGA S.</v>
      </c>
      <c r="C2166" t="s">
        <v>540</v>
      </c>
      <c r="D2166" s="324" t="s">
        <v>51</v>
      </c>
      <c r="E2166" t="s">
        <v>1983</v>
      </c>
      <c r="F2166" t="s">
        <v>1984</v>
      </c>
      <c r="G2166" s="324">
        <v>25367</v>
      </c>
      <c r="H2166" s="542">
        <v>1955</v>
      </c>
      <c r="J2166" t="s">
        <v>572</v>
      </c>
      <c r="K2166" t="s">
        <v>572</v>
      </c>
      <c r="L2166" s="324">
        <v>0</v>
      </c>
      <c r="M2166" s="324">
        <v>0</v>
      </c>
    </row>
    <row r="2167" spans="1:13" x14ac:dyDescent="0.2">
      <c r="A2167" t="s">
        <v>9328</v>
      </c>
      <c r="B2167" t="str">
        <f t="shared" si="33"/>
        <v>UGA_GLOBAL ENGAGEMENT</v>
      </c>
      <c r="C2167" t="s">
        <v>540</v>
      </c>
      <c r="D2167" s="324" t="s">
        <v>51</v>
      </c>
      <c r="E2167" t="s">
        <v>4640</v>
      </c>
      <c r="F2167" t="s">
        <v>4641</v>
      </c>
      <c r="G2167" s="324">
        <v>13003</v>
      </c>
      <c r="H2167" s="542">
        <v>1964</v>
      </c>
      <c r="J2167" t="s">
        <v>572</v>
      </c>
      <c r="K2167" t="s">
        <v>572</v>
      </c>
      <c r="L2167" s="324">
        <v>100</v>
      </c>
      <c r="M2167" s="324">
        <v>100</v>
      </c>
    </row>
    <row r="2168" spans="1:13" x14ac:dyDescent="0.2">
      <c r="A2168" t="s">
        <v>9370</v>
      </c>
      <c r="B2168" t="str">
        <f t="shared" si="33"/>
        <v>UGA_SIGMA DELTA TAU S.</v>
      </c>
      <c r="C2168" t="s">
        <v>540</v>
      </c>
      <c r="D2168" s="324" t="s">
        <v>51</v>
      </c>
      <c r="E2168" t="s">
        <v>4722</v>
      </c>
      <c r="F2168" t="s">
        <v>4723</v>
      </c>
      <c r="G2168" s="324">
        <v>10056</v>
      </c>
      <c r="H2168" s="542">
        <v>1961</v>
      </c>
      <c r="J2168" t="s">
        <v>572</v>
      </c>
      <c r="K2168" t="s">
        <v>572</v>
      </c>
      <c r="L2168" s="324">
        <v>0</v>
      </c>
      <c r="M2168" s="324">
        <v>0</v>
      </c>
    </row>
    <row r="2169" spans="1:13" x14ac:dyDescent="0.2">
      <c r="A2169" t="s">
        <v>8458</v>
      </c>
      <c r="B2169" t="str">
        <f t="shared" si="33"/>
        <v>UGA_UNIV. VLG-A</v>
      </c>
      <c r="C2169" t="s">
        <v>540</v>
      </c>
      <c r="D2169" s="324" t="s">
        <v>51</v>
      </c>
      <c r="E2169" t="s">
        <v>2943</v>
      </c>
      <c r="F2169" t="s">
        <v>2944</v>
      </c>
      <c r="G2169" s="324">
        <v>23790</v>
      </c>
      <c r="H2169" s="542">
        <v>1964</v>
      </c>
      <c r="J2169" t="s">
        <v>572</v>
      </c>
      <c r="K2169" t="s">
        <v>1725</v>
      </c>
      <c r="L2169" s="324">
        <v>0</v>
      </c>
      <c r="M2169" s="324">
        <v>0</v>
      </c>
    </row>
    <row r="2170" spans="1:13" x14ac:dyDescent="0.2">
      <c r="A2170" t="s">
        <v>8459</v>
      </c>
      <c r="B2170" t="str">
        <f t="shared" si="33"/>
        <v>UGA_UNIV. VLG-B</v>
      </c>
      <c r="C2170" t="s">
        <v>540</v>
      </c>
      <c r="D2170" s="324" t="s">
        <v>51</v>
      </c>
      <c r="E2170" t="s">
        <v>2945</v>
      </c>
      <c r="F2170" t="s">
        <v>2946</v>
      </c>
      <c r="G2170" s="324">
        <v>20815</v>
      </c>
      <c r="H2170" s="542">
        <v>1964</v>
      </c>
      <c r="J2170" t="s">
        <v>572</v>
      </c>
      <c r="K2170" t="s">
        <v>1725</v>
      </c>
      <c r="L2170" s="324">
        <v>0</v>
      </c>
      <c r="M2170" s="324">
        <v>0</v>
      </c>
    </row>
    <row r="2171" spans="1:13" x14ac:dyDescent="0.2">
      <c r="A2171" t="s">
        <v>8089</v>
      </c>
      <c r="B2171" t="str">
        <f t="shared" si="33"/>
        <v>UGA_UNIV. VLG-C</v>
      </c>
      <c r="C2171" t="s">
        <v>540</v>
      </c>
      <c r="D2171" s="324" t="s">
        <v>51</v>
      </c>
      <c r="E2171" t="s">
        <v>2223</v>
      </c>
      <c r="F2171" t="s">
        <v>2224</v>
      </c>
      <c r="G2171" s="324">
        <v>25652</v>
      </c>
      <c r="H2171" s="542">
        <v>1964</v>
      </c>
      <c r="J2171" t="s">
        <v>572</v>
      </c>
      <c r="K2171" t="s">
        <v>1725</v>
      </c>
      <c r="L2171" s="324">
        <v>0</v>
      </c>
      <c r="M2171" s="324">
        <v>0</v>
      </c>
    </row>
    <row r="2172" spans="1:13" x14ac:dyDescent="0.2">
      <c r="A2172" t="s">
        <v>9329</v>
      </c>
      <c r="B2172" t="str">
        <f t="shared" si="33"/>
        <v>UGA_UNIV. VLG-D</v>
      </c>
      <c r="C2172" t="s">
        <v>540</v>
      </c>
      <c r="D2172" s="324" t="s">
        <v>51</v>
      </c>
      <c r="E2172" t="s">
        <v>4642</v>
      </c>
      <c r="F2172" t="s">
        <v>4643</v>
      </c>
      <c r="G2172" s="324">
        <v>32880</v>
      </c>
      <c r="H2172" s="542">
        <v>1964</v>
      </c>
      <c r="J2172" t="s">
        <v>572</v>
      </c>
      <c r="K2172" t="s">
        <v>1725</v>
      </c>
      <c r="L2172" s="324">
        <v>0</v>
      </c>
      <c r="M2172" s="324">
        <v>0</v>
      </c>
    </row>
    <row r="2173" spans="1:13" x14ac:dyDescent="0.2">
      <c r="A2173" t="s">
        <v>8607</v>
      </c>
      <c r="B2173" t="str">
        <f t="shared" si="33"/>
        <v>UGA_UNIV. VLG-E</v>
      </c>
      <c r="C2173" t="s">
        <v>540</v>
      </c>
      <c r="D2173" s="324" t="s">
        <v>51</v>
      </c>
      <c r="E2173" t="s">
        <v>3233</v>
      </c>
      <c r="F2173" t="s">
        <v>3234</v>
      </c>
      <c r="G2173" s="324">
        <v>23932</v>
      </c>
      <c r="H2173" s="542">
        <v>1966</v>
      </c>
      <c r="J2173" t="s">
        <v>572</v>
      </c>
      <c r="K2173" t="s">
        <v>1725</v>
      </c>
      <c r="L2173" s="324">
        <v>0</v>
      </c>
      <c r="M2173" s="324">
        <v>0</v>
      </c>
    </row>
    <row r="2174" spans="1:13" x14ac:dyDescent="0.2">
      <c r="A2174" t="s">
        <v>8592</v>
      </c>
      <c r="B2174" t="str">
        <f t="shared" si="33"/>
        <v>UGA_UNIV. VLG-F</v>
      </c>
      <c r="C2174" t="s">
        <v>540</v>
      </c>
      <c r="D2174" s="324" t="s">
        <v>51</v>
      </c>
      <c r="E2174" t="s">
        <v>3204</v>
      </c>
      <c r="F2174" t="s">
        <v>3205</v>
      </c>
      <c r="G2174" s="324">
        <v>21210</v>
      </c>
      <c r="H2174" s="542">
        <v>1966</v>
      </c>
      <c r="J2174" t="s">
        <v>572</v>
      </c>
      <c r="K2174" t="s">
        <v>1725</v>
      </c>
      <c r="L2174" s="324">
        <v>0</v>
      </c>
      <c r="M2174" s="324">
        <v>0</v>
      </c>
    </row>
    <row r="2175" spans="1:13" x14ac:dyDescent="0.2">
      <c r="A2175" t="s">
        <v>8827</v>
      </c>
      <c r="B2175" t="str">
        <f t="shared" si="33"/>
        <v>UGA_UNIV. VLG-G</v>
      </c>
      <c r="C2175" t="s">
        <v>540</v>
      </c>
      <c r="D2175" s="324" t="s">
        <v>51</v>
      </c>
      <c r="E2175" t="s">
        <v>3661</v>
      </c>
      <c r="F2175" t="s">
        <v>3662</v>
      </c>
      <c r="G2175" s="324">
        <v>29714</v>
      </c>
      <c r="H2175" s="542">
        <v>1966</v>
      </c>
      <c r="J2175" t="s">
        <v>572</v>
      </c>
      <c r="K2175" t="s">
        <v>1725</v>
      </c>
      <c r="L2175" s="324">
        <v>0</v>
      </c>
      <c r="M2175" s="324">
        <v>0</v>
      </c>
    </row>
    <row r="2176" spans="1:13" x14ac:dyDescent="0.2">
      <c r="A2176" t="s">
        <v>7841</v>
      </c>
      <c r="B2176" t="str">
        <f t="shared" si="33"/>
        <v>UGA_UNIV. VLG-H</v>
      </c>
      <c r="C2176" t="s">
        <v>540</v>
      </c>
      <c r="D2176" s="324" t="s">
        <v>51</v>
      </c>
      <c r="E2176" t="s">
        <v>1732</v>
      </c>
      <c r="F2176" t="s">
        <v>1733</v>
      </c>
      <c r="G2176" s="324">
        <v>28447</v>
      </c>
      <c r="H2176" s="542">
        <v>1966</v>
      </c>
      <c r="J2176" t="s">
        <v>572</v>
      </c>
      <c r="K2176" t="s">
        <v>572</v>
      </c>
      <c r="L2176" s="324">
        <v>0</v>
      </c>
      <c r="M2176" s="324">
        <v>0</v>
      </c>
    </row>
    <row r="2177" spans="1:13" x14ac:dyDescent="0.2">
      <c r="A2177" t="s">
        <v>8381</v>
      </c>
      <c r="B2177" t="str">
        <f t="shared" si="33"/>
        <v>UGA_UNIV. VLG-J</v>
      </c>
      <c r="C2177" t="s">
        <v>540</v>
      </c>
      <c r="D2177" s="324" t="s">
        <v>51</v>
      </c>
      <c r="E2177" t="s">
        <v>2792</v>
      </c>
      <c r="F2177" t="s">
        <v>2793</v>
      </c>
      <c r="G2177" s="324">
        <v>31170</v>
      </c>
      <c r="H2177" s="542">
        <v>1966</v>
      </c>
      <c r="J2177" t="s">
        <v>572</v>
      </c>
      <c r="K2177" t="s">
        <v>1725</v>
      </c>
      <c r="L2177" s="324">
        <v>0</v>
      </c>
      <c r="M2177" s="324">
        <v>0</v>
      </c>
    </row>
    <row r="2178" spans="1:13" x14ac:dyDescent="0.2">
      <c r="A2178" t="s">
        <v>8382</v>
      </c>
      <c r="B2178" t="str">
        <f t="shared" ref="B2178:B2241" si="34">CONCATENATE(D2178,"_",F2178)</f>
        <v>UGA_UNIV. VLG-K</v>
      </c>
      <c r="C2178" t="s">
        <v>540</v>
      </c>
      <c r="D2178" s="324" t="s">
        <v>51</v>
      </c>
      <c r="E2178" t="s">
        <v>2794</v>
      </c>
      <c r="F2178" t="s">
        <v>2795</v>
      </c>
      <c r="G2178" s="324">
        <v>31168</v>
      </c>
      <c r="H2178" s="542">
        <v>1966</v>
      </c>
      <c r="J2178" t="s">
        <v>572</v>
      </c>
      <c r="K2178" t="s">
        <v>1725</v>
      </c>
      <c r="L2178" s="324">
        <v>0</v>
      </c>
      <c r="M2178" s="324">
        <v>0</v>
      </c>
    </row>
    <row r="2179" spans="1:13" x14ac:dyDescent="0.2">
      <c r="A2179" t="s">
        <v>9371</v>
      </c>
      <c r="B2179" t="str">
        <f t="shared" si="34"/>
        <v>UGA_UNIV. VLG-L</v>
      </c>
      <c r="C2179" t="s">
        <v>540</v>
      </c>
      <c r="D2179" s="324" t="s">
        <v>51</v>
      </c>
      <c r="E2179" t="s">
        <v>4724</v>
      </c>
      <c r="F2179" t="s">
        <v>4725</v>
      </c>
      <c r="G2179" s="324">
        <v>25676</v>
      </c>
      <c r="H2179" s="542">
        <v>1966</v>
      </c>
      <c r="J2179" t="s">
        <v>572</v>
      </c>
      <c r="K2179" t="s">
        <v>1725</v>
      </c>
      <c r="L2179" s="324">
        <v>0</v>
      </c>
      <c r="M2179" s="324">
        <v>0</v>
      </c>
    </row>
    <row r="2180" spans="1:13" x14ac:dyDescent="0.2">
      <c r="A2180" t="s">
        <v>7842</v>
      </c>
      <c r="B2180" t="str">
        <f t="shared" si="34"/>
        <v>UGA_ALPHA EPSILON PI F</v>
      </c>
      <c r="C2180" t="s">
        <v>540</v>
      </c>
      <c r="D2180" s="324" t="s">
        <v>51</v>
      </c>
      <c r="E2180" t="s">
        <v>1734</v>
      </c>
      <c r="F2180" t="s">
        <v>1735</v>
      </c>
      <c r="G2180" s="324">
        <v>10614</v>
      </c>
      <c r="H2180" s="542">
        <v>1958</v>
      </c>
      <c r="J2180" t="s">
        <v>572</v>
      </c>
      <c r="K2180" t="s">
        <v>572</v>
      </c>
      <c r="L2180" s="324">
        <v>0</v>
      </c>
      <c r="M2180" s="324">
        <v>0</v>
      </c>
    </row>
    <row r="2181" spans="1:13" x14ac:dyDescent="0.2">
      <c r="A2181" t="s">
        <v>8593</v>
      </c>
      <c r="B2181" t="str">
        <f t="shared" si="34"/>
        <v>UGA_KAPPA SIGMA F.</v>
      </c>
      <c r="C2181" t="s">
        <v>540</v>
      </c>
      <c r="D2181" s="324" t="s">
        <v>51</v>
      </c>
      <c r="E2181" t="s">
        <v>3206</v>
      </c>
      <c r="F2181" t="s">
        <v>3207</v>
      </c>
      <c r="G2181" s="324">
        <v>13761</v>
      </c>
      <c r="H2181" s="542">
        <v>1961</v>
      </c>
      <c r="J2181" t="s">
        <v>572</v>
      </c>
      <c r="K2181" t="s">
        <v>584</v>
      </c>
      <c r="L2181" s="324">
        <v>0</v>
      </c>
      <c r="M2181" s="324">
        <v>0</v>
      </c>
    </row>
    <row r="2182" spans="1:13" x14ac:dyDescent="0.2">
      <c r="A2182" t="s">
        <v>8720</v>
      </c>
      <c r="B2182" t="str">
        <f t="shared" si="34"/>
        <v>UGA_UNIV VILL COMM OFF</v>
      </c>
      <c r="C2182" t="s">
        <v>540</v>
      </c>
      <c r="D2182" s="324" t="s">
        <v>51</v>
      </c>
      <c r="E2182" t="s">
        <v>3453</v>
      </c>
      <c r="F2182" t="s">
        <v>3454</v>
      </c>
      <c r="G2182" s="324">
        <v>11681</v>
      </c>
      <c r="H2182" s="542">
        <v>1970</v>
      </c>
      <c r="J2182" t="s">
        <v>572</v>
      </c>
      <c r="K2182" t="s">
        <v>1725</v>
      </c>
      <c r="L2182" s="324">
        <v>3</v>
      </c>
      <c r="M2182" s="324">
        <v>3</v>
      </c>
    </row>
    <row r="2183" spans="1:13" x14ac:dyDescent="0.2">
      <c r="A2183" t="s">
        <v>9256</v>
      </c>
      <c r="B2183" t="str">
        <f t="shared" si="34"/>
        <v>UGA_ROGERS ROAD APTS M</v>
      </c>
      <c r="C2183" t="s">
        <v>540</v>
      </c>
      <c r="D2183" s="324" t="s">
        <v>51</v>
      </c>
      <c r="E2183" t="s">
        <v>4499</v>
      </c>
      <c r="F2183" t="s">
        <v>4500</v>
      </c>
      <c r="G2183" s="324">
        <v>39620</v>
      </c>
      <c r="H2183" s="542">
        <v>1973</v>
      </c>
      <c r="J2183" t="s">
        <v>572</v>
      </c>
      <c r="K2183" t="s">
        <v>572</v>
      </c>
      <c r="L2183" s="324">
        <v>0</v>
      </c>
      <c r="M2183" s="324">
        <v>0</v>
      </c>
    </row>
    <row r="2184" spans="1:13" x14ac:dyDescent="0.2">
      <c r="A2184" t="s">
        <v>7984</v>
      </c>
      <c r="B2184" t="str">
        <f t="shared" si="34"/>
        <v>UGA_ROGERS ROAD APTS N</v>
      </c>
      <c r="C2184" t="s">
        <v>540</v>
      </c>
      <c r="D2184" s="324" t="s">
        <v>51</v>
      </c>
      <c r="E2184" t="s">
        <v>2014</v>
      </c>
      <c r="F2184" t="s">
        <v>2015</v>
      </c>
      <c r="G2184" s="324">
        <v>39620</v>
      </c>
      <c r="H2184" s="542">
        <v>1973</v>
      </c>
      <c r="J2184" t="s">
        <v>572</v>
      </c>
      <c r="K2184" t="s">
        <v>572</v>
      </c>
      <c r="L2184" s="324">
        <v>0</v>
      </c>
      <c r="M2184" s="324">
        <v>0</v>
      </c>
    </row>
    <row r="2185" spans="1:13" x14ac:dyDescent="0.2">
      <c r="A2185" t="s">
        <v>7798</v>
      </c>
      <c r="B2185" t="str">
        <f t="shared" si="34"/>
        <v>UGA_ROGERS ROAD APTS P</v>
      </c>
      <c r="C2185" t="s">
        <v>540</v>
      </c>
      <c r="D2185" s="324" t="s">
        <v>51</v>
      </c>
      <c r="E2185" t="s">
        <v>1645</v>
      </c>
      <c r="F2185" t="s">
        <v>1646</v>
      </c>
      <c r="G2185" s="324">
        <v>36277</v>
      </c>
      <c r="H2185" s="542">
        <v>1973</v>
      </c>
      <c r="J2185" t="s">
        <v>572</v>
      </c>
      <c r="K2185" t="s">
        <v>584</v>
      </c>
      <c r="L2185" s="324">
        <v>0</v>
      </c>
      <c r="M2185" s="324">
        <v>0</v>
      </c>
    </row>
    <row r="2186" spans="1:13" x14ac:dyDescent="0.2">
      <c r="A2186" t="s">
        <v>7944</v>
      </c>
      <c r="B2186" t="str">
        <f t="shared" si="34"/>
        <v>UGA_ROGERS ROAD APTS Q</v>
      </c>
      <c r="C2186" t="s">
        <v>540</v>
      </c>
      <c r="D2186" s="324" t="s">
        <v>51</v>
      </c>
      <c r="E2186" t="s">
        <v>1935</v>
      </c>
      <c r="F2186" t="s">
        <v>1936</v>
      </c>
      <c r="G2186" s="324">
        <v>36298</v>
      </c>
      <c r="H2186" s="542">
        <v>1973</v>
      </c>
      <c r="J2186" t="s">
        <v>572</v>
      </c>
      <c r="K2186" t="s">
        <v>584</v>
      </c>
      <c r="L2186" s="324">
        <v>0</v>
      </c>
      <c r="M2186" s="324">
        <v>0</v>
      </c>
    </row>
    <row r="2187" spans="1:13" x14ac:dyDescent="0.2">
      <c r="A2187" t="s">
        <v>8839</v>
      </c>
      <c r="B2187" t="str">
        <f t="shared" si="34"/>
        <v>UGA_ROGERS ROAD APTS R</v>
      </c>
      <c r="C2187" t="s">
        <v>540</v>
      </c>
      <c r="D2187" s="324" t="s">
        <v>51</v>
      </c>
      <c r="E2187" t="s">
        <v>3685</v>
      </c>
      <c r="F2187" t="s">
        <v>3686</v>
      </c>
      <c r="G2187" s="324">
        <v>36281</v>
      </c>
      <c r="H2187" s="542">
        <v>1973</v>
      </c>
      <c r="J2187" t="s">
        <v>572</v>
      </c>
      <c r="K2187" t="s">
        <v>584</v>
      </c>
      <c r="L2187" s="324">
        <v>0</v>
      </c>
      <c r="M2187" s="324">
        <v>0</v>
      </c>
    </row>
    <row r="2188" spans="1:13" x14ac:dyDescent="0.2">
      <c r="A2188" t="s">
        <v>7901</v>
      </c>
      <c r="B2188" t="str">
        <f t="shared" si="34"/>
        <v>UGA_ROGERS ROAD APTS S</v>
      </c>
      <c r="C2188" t="s">
        <v>540</v>
      </c>
      <c r="D2188" s="324" t="s">
        <v>51</v>
      </c>
      <c r="E2188" t="s">
        <v>1850</v>
      </c>
      <c r="F2188" t="s">
        <v>1851</v>
      </c>
      <c r="G2188" s="324">
        <v>36298</v>
      </c>
      <c r="H2188" s="542">
        <v>1973</v>
      </c>
      <c r="J2188" t="s">
        <v>572</v>
      </c>
      <c r="K2188" t="s">
        <v>584</v>
      </c>
      <c r="L2188" s="324">
        <v>0</v>
      </c>
      <c r="M2188" s="324">
        <v>0</v>
      </c>
    </row>
    <row r="2189" spans="1:13" x14ac:dyDescent="0.2">
      <c r="A2189" t="s">
        <v>7843</v>
      </c>
      <c r="B2189" t="str">
        <f t="shared" si="34"/>
        <v>UGA_PRESIDENT HOUSE</v>
      </c>
      <c r="C2189" t="s">
        <v>540</v>
      </c>
      <c r="D2189" s="324" t="s">
        <v>51</v>
      </c>
      <c r="E2189" t="s">
        <v>1736</v>
      </c>
      <c r="F2189" t="s">
        <v>1737</v>
      </c>
      <c r="G2189" s="324">
        <v>14818</v>
      </c>
      <c r="H2189" s="542">
        <v>1856</v>
      </c>
      <c r="J2189" t="s">
        <v>572</v>
      </c>
      <c r="K2189" t="s">
        <v>584</v>
      </c>
      <c r="L2189" s="324">
        <v>100</v>
      </c>
      <c r="M2189" s="324">
        <v>100</v>
      </c>
    </row>
    <row r="2190" spans="1:13" x14ac:dyDescent="0.2">
      <c r="A2190" t="s">
        <v>8276</v>
      </c>
      <c r="B2190" t="str">
        <f t="shared" si="34"/>
        <v>UGA_PRES. GUEST HOUSE</v>
      </c>
      <c r="C2190" t="s">
        <v>540</v>
      </c>
      <c r="D2190" s="324" t="s">
        <v>51</v>
      </c>
      <c r="E2190" t="s">
        <v>2588</v>
      </c>
      <c r="F2190" t="s">
        <v>2589</v>
      </c>
      <c r="G2190" s="324">
        <v>1409</v>
      </c>
      <c r="H2190" s="542">
        <v>1856</v>
      </c>
      <c r="J2190" t="s">
        <v>572</v>
      </c>
      <c r="K2190" t="s">
        <v>579</v>
      </c>
      <c r="L2190" s="324">
        <v>100</v>
      </c>
      <c r="M2190" s="324">
        <v>100</v>
      </c>
    </row>
    <row r="2191" spans="1:13" x14ac:dyDescent="0.2">
      <c r="A2191" t="s">
        <v>8311</v>
      </c>
      <c r="B2191" t="str">
        <f t="shared" si="34"/>
        <v>UGA_PRES. GARAGE</v>
      </c>
      <c r="C2191" t="s">
        <v>540</v>
      </c>
      <c r="D2191" s="324" t="s">
        <v>51</v>
      </c>
      <c r="E2191" t="s">
        <v>2656</v>
      </c>
      <c r="F2191" t="s">
        <v>2657</v>
      </c>
      <c r="G2191" s="324">
        <v>1021</v>
      </c>
      <c r="H2191" s="542">
        <v>1956</v>
      </c>
      <c r="J2191" t="s">
        <v>572</v>
      </c>
      <c r="K2191" t="s">
        <v>572</v>
      </c>
      <c r="L2191" s="324">
        <v>100</v>
      </c>
      <c r="M2191" s="324">
        <v>100</v>
      </c>
    </row>
    <row r="2192" spans="1:13" x14ac:dyDescent="0.2">
      <c r="A2192" t="s">
        <v>8036</v>
      </c>
      <c r="B2192" t="str">
        <f t="shared" si="34"/>
        <v>UGA_PRES. STOR. HOUSE</v>
      </c>
      <c r="C2192" t="s">
        <v>540</v>
      </c>
      <c r="D2192" s="324" t="s">
        <v>51</v>
      </c>
      <c r="E2192" t="s">
        <v>2117</v>
      </c>
      <c r="F2192" t="s">
        <v>2118</v>
      </c>
      <c r="G2192" s="324">
        <v>819</v>
      </c>
      <c r="H2192" s="542">
        <v>1856</v>
      </c>
      <c r="J2192" t="s">
        <v>572</v>
      </c>
      <c r="K2192" t="s">
        <v>584</v>
      </c>
      <c r="L2192" s="324">
        <v>100</v>
      </c>
      <c r="M2192" s="324">
        <v>100</v>
      </c>
    </row>
    <row r="2193" spans="1:13" x14ac:dyDescent="0.2">
      <c r="A2193" t="s">
        <v>9372</v>
      </c>
      <c r="B2193" t="str">
        <f t="shared" si="34"/>
        <v>UGA_OGLETHORPE DIN COM</v>
      </c>
      <c r="C2193" t="s">
        <v>540</v>
      </c>
      <c r="D2193" s="324" t="s">
        <v>51</v>
      </c>
      <c r="E2193" t="s">
        <v>4726</v>
      </c>
      <c r="F2193" t="s">
        <v>4727</v>
      </c>
      <c r="G2193" s="324">
        <v>28782</v>
      </c>
      <c r="H2193" s="542">
        <v>1963</v>
      </c>
      <c r="J2193" t="s">
        <v>572</v>
      </c>
      <c r="K2193" t="s">
        <v>1725</v>
      </c>
      <c r="L2193" s="324">
        <v>0</v>
      </c>
      <c r="M2193" s="324">
        <v>0</v>
      </c>
    </row>
    <row r="2194" spans="1:13" x14ac:dyDescent="0.2">
      <c r="A2194" t="s">
        <v>8903</v>
      </c>
      <c r="B2194" t="str">
        <f t="shared" si="34"/>
        <v>UGA_BRANDON OAKS T</v>
      </c>
      <c r="C2194" t="s">
        <v>540</v>
      </c>
      <c r="D2194" s="324" t="s">
        <v>51</v>
      </c>
      <c r="E2194" t="s">
        <v>3813</v>
      </c>
      <c r="F2194" t="s">
        <v>3814</v>
      </c>
      <c r="G2194" s="324">
        <v>13022</v>
      </c>
      <c r="H2194" s="542">
        <v>1987</v>
      </c>
      <c r="J2194" t="s">
        <v>572</v>
      </c>
      <c r="K2194" t="s">
        <v>572</v>
      </c>
      <c r="L2194" s="324">
        <v>0</v>
      </c>
      <c r="M2194" s="324">
        <v>0</v>
      </c>
    </row>
    <row r="2195" spans="1:13" x14ac:dyDescent="0.2">
      <c r="A2195" t="s">
        <v>8090</v>
      </c>
      <c r="B2195" t="str">
        <f t="shared" si="34"/>
        <v>UGA_BRANDON OAKS U</v>
      </c>
      <c r="C2195" t="s">
        <v>540</v>
      </c>
      <c r="D2195" s="324" t="s">
        <v>51</v>
      </c>
      <c r="E2195" t="s">
        <v>2225</v>
      </c>
      <c r="F2195" t="s">
        <v>2226</v>
      </c>
      <c r="G2195" s="324">
        <v>13022</v>
      </c>
      <c r="H2195" s="542">
        <v>1987</v>
      </c>
      <c r="J2195" t="s">
        <v>572</v>
      </c>
      <c r="K2195" t="s">
        <v>572</v>
      </c>
      <c r="L2195" s="324">
        <v>0</v>
      </c>
      <c r="M2195" s="324">
        <v>0</v>
      </c>
    </row>
    <row r="2196" spans="1:13" x14ac:dyDescent="0.2">
      <c r="A2196" t="s">
        <v>9182</v>
      </c>
      <c r="B2196" t="str">
        <f t="shared" si="34"/>
        <v>UGA_BRANDON OAKS V</v>
      </c>
      <c r="C2196" t="s">
        <v>540</v>
      </c>
      <c r="D2196" s="324" t="s">
        <v>51</v>
      </c>
      <c r="E2196" t="s">
        <v>4355</v>
      </c>
      <c r="F2196" t="s">
        <v>4356</v>
      </c>
      <c r="G2196" s="324">
        <v>10884</v>
      </c>
      <c r="H2196" s="542">
        <v>1987</v>
      </c>
      <c r="J2196" t="s">
        <v>572</v>
      </c>
      <c r="K2196" t="s">
        <v>572</v>
      </c>
      <c r="L2196" s="324">
        <v>0</v>
      </c>
      <c r="M2196" s="324">
        <v>0</v>
      </c>
    </row>
    <row r="2197" spans="1:13" x14ac:dyDescent="0.2">
      <c r="A2197" t="s">
        <v>8779</v>
      </c>
      <c r="B2197" t="str">
        <f t="shared" si="34"/>
        <v>UGA_COMMUNICATION HUT2</v>
      </c>
      <c r="C2197" t="s">
        <v>540</v>
      </c>
      <c r="D2197" s="324" t="s">
        <v>51</v>
      </c>
      <c r="E2197" t="s">
        <v>3566</v>
      </c>
      <c r="F2197" t="s">
        <v>3567</v>
      </c>
      <c r="G2197" s="324">
        <v>240</v>
      </c>
      <c r="H2197" s="542">
        <v>2003</v>
      </c>
      <c r="J2197" t="s">
        <v>572</v>
      </c>
      <c r="K2197" t="s">
        <v>572</v>
      </c>
      <c r="L2197" s="324">
        <v>0</v>
      </c>
      <c r="M2197" s="324">
        <v>0</v>
      </c>
    </row>
    <row r="2198" spans="1:13" x14ac:dyDescent="0.2">
      <c r="A2198" t="s">
        <v>8828</v>
      </c>
      <c r="B2198" t="str">
        <f t="shared" si="34"/>
        <v>UGA_BOLTON DINING HALL</v>
      </c>
      <c r="C2198" t="s">
        <v>540</v>
      </c>
      <c r="D2198" s="324" t="s">
        <v>51</v>
      </c>
      <c r="E2198" t="s">
        <v>3663</v>
      </c>
      <c r="F2198" t="s">
        <v>3664</v>
      </c>
      <c r="G2198" s="324">
        <v>61330</v>
      </c>
      <c r="H2198" s="542">
        <v>2014</v>
      </c>
      <c r="J2198" t="s">
        <v>572</v>
      </c>
      <c r="K2198" t="s">
        <v>572</v>
      </c>
      <c r="L2198" s="324">
        <v>0</v>
      </c>
      <c r="M2198" s="324">
        <v>0</v>
      </c>
    </row>
    <row r="2199" spans="1:13" x14ac:dyDescent="0.2">
      <c r="A2199" t="s">
        <v>8067</v>
      </c>
      <c r="B2199" t="str">
        <f t="shared" si="34"/>
        <v>UGA_SIGMA NU</v>
      </c>
      <c r="C2199" t="s">
        <v>540</v>
      </c>
      <c r="D2199" s="324" t="s">
        <v>51</v>
      </c>
      <c r="E2199" t="s">
        <v>2179</v>
      </c>
      <c r="F2199" t="s">
        <v>2180</v>
      </c>
      <c r="G2199" s="324">
        <v>16192</v>
      </c>
      <c r="H2199" s="542">
        <v>2009</v>
      </c>
      <c r="J2199" t="s">
        <v>584</v>
      </c>
      <c r="K2199" t="s">
        <v>572</v>
      </c>
      <c r="L2199" s="324">
        <v>0</v>
      </c>
      <c r="M2199" s="324">
        <v>0</v>
      </c>
    </row>
    <row r="2200" spans="1:13" x14ac:dyDescent="0.2">
      <c r="A2200" t="s">
        <v>8501</v>
      </c>
      <c r="B2200" t="str">
        <f t="shared" si="34"/>
        <v>UGA_TAU EPSILON PHI</v>
      </c>
      <c r="C2200" t="s">
        <v>540</v>
      </c>
      <c r="D2200" s="324" t="s">
        <v>51</v>
      </c>
      <c r="E2200" t="s">
        <v>3027</v>
      </c>
      <c r="F2200" t="s">
        <v>3028</v>
      </c>
      <c r="G2200" s="324">
        <v>14598</v>
      </c>
      <c r="H2200" s="542">
        <v>2009</v>
      </c>
      <c r="J2200" t="s">
        <v>584</v>
      </c>
      <c r="K2200" t="s">
        <v>572</v>
      </c>
      <c r="L2200" s="324">
        <v>0</v>
      </c>
      <c r="M2200" s="324">
        <v>0</v>
      </c>
    </row>
    <row r="2201" spans="1:13" x14ac:dyDescent="0.2">
      <c r="A2201" t="s">
        <v>8840</v>
      </c>
      <c r="B2201" t="str">
        <f t="shared" si="34"/>
        <v>UGA_PHI DELTA THETA</v>
      </c>
      <c r="C2201" t="s">
        <v>540</v>
      </c>
      <c r="D2201" s="324" t="s">
        <v>51</v>
      </c>
      <c r="E2201" t="s">
        <v>3687</v>
      </c>
      <c r="F2201" t="s">
        <v>3688</v>
      </c>
      <c r="G2201" s="324">
        <v>9612</v>
      </c>
      <c r="H2201" s="542">
        <v>2009</v>
      </c>
      <c r="J2201" t="s">
        <v>584</v>
      </c>
      <c r="K2201" t="s">
        <v>572</v>
      </c>
      <c r="L2201" s="324">
        <v>0</v>
      </c>
      <c r="M2201" s="324">
        <v>0</v>
      </c>
    </row>
    <row r="2202" spans="1:13" x14ac:dyDescent="0.2">
      <c r="A2202" t="s">
        <v>7799</v>
      </c>
      <c r="B2202" t="str">
        <f t="shared" si="34"/>
        <v>UGA_PI KAPPA ALPHA</v>
      </c>
      <c r="C2202" t="s">
        <v>540</v>
      </c>
      <c r="D2202" s="324" t="s">
        <v>51</v>
      </c>
      <c r="E2202" t="s">
        <v>1647</v>
      </c>
      <c r="F2202" t="s">
        <v>1648</v>
      </c>
      <c r="G2202" s="324">
        <v>16878</v>
      </c>
      <c r="H2202" s="542">
        <v>2009</v>
      </c>
      <c r="J2202" t="s">
        <v>584</v>
      </c>
      <c r="K2202" t="s">
        <v>572</v>
      </c>
      <c r="L2202" s="324">
        <v>0</v>
      </c>
      <c r="M2202" s="324">
        <v>0</v>
      </c>
    </row>
    <row r="2203" spans="1:13" x14ac:dyDescent="0.2">
      <c r="A2203" t="s">
        <v>8625</v>
      </c>
      <c r="B2203" t="str">
        <f t="shared" si="34"/>
        <v>UGA_PDRC MAIN BUILDING</v>
      </c>
      <c r="C2203" t="s">
        <v>540</v>
      </c>
      <c r="D2203" s="324" t="s">
        <v>51</v>
      </c>
      <c r="E2203" t="s">
        <v>3267</v>
      </c>
      <c r="F2203" t="s">
        <v>3268</v>
      </c>
      <c r="G2203" s="324">
        <v>34709</v>
      </c>
      <c r="H2203" s="542">
        <v>1953</v>
      </c>
      <c r="J2203" t="s">
        <v>1725</v>
      </c>
      <c r="K2203" t="s">
        <v>584</v>
      </c>
      <c r="L2203" s="324">
        <v>100</v>
      </c>
      <c r="M2203" s="324">
        <v>100</v>
      </c>
    </row>
    <row r="2204" spans="1:13" x14ac:dyDescent="0.2">
      <c r="A2204" t="s">
        <v>9302</v>
      </c>
      <c r="B2204" t="str">
        <f t="shared" si="34"/>
        <v>UGA_PDRC DIAGNOSTIC</v>
      </c>
      <c r="C2204" t="s">
        <v>540</v>
      </c>
      <c r="D2204" s="324" t="s">
        <v>51</v>
      </c>
      <c r="E2204" t="s">
        <v>4589</v>
      </c>
      <c r="F2204" t="s">
        <v>4590</v>
      </c>
      <c r="G2204" s="324">
        <v>5927</v>
      </c>
      <c r="H2204" s="542">
        <v>1968</v>
      </c>
      <c r="J2204" t="s">
        <v>1725</v>
      </c>
      <c r="K2204" t="s">
        <v>572</v>
      </c>
      <c r="L2204" s="324">
        <v>100</v>
      </c>
      <c r="M2204" s="324">
        <v>100</v>
      </c>
    </row>
    <row r="2205" spans="1:13" x14ac:dyDescent="0.2">
      <c r="A2205" t="s">
        <v>8721</v>
      </c>
      <c r="B2205" t="str">
        <f t="shared" si="34"/>
        <v>UGA_PDRC VISITOR HOUSE</v>
      </c>
      <c r="C2205" t="s">
        <v>540</v>
      </c>
      <c r="D2205" s="324" t="s">
        <v>51</v>
      </c>
      <c r="E2205" t="s">
        <v>3455</v>
      </c>
      <c r="F2205" t="s">
        <v>3456</v>
      </c>
      <c r="G2205" s="324">
        <v>1336</v>
      </c>
      <c r="H2205" s="542">
        <v>1958</v>
      </c>
      <c r="J2205" t="s">
        <v>572</v>
      </c>
      <c r="K2205" t="s">
        <v>572</v>
      </c>
      <c r="L2205" s="324">
        <v>0</v>
      </c>
      <c r="M2205" s="324">
        <v>0</v>
      </c>
    </row>
    <row r="2206" spans="1:13" x14ac:dyDescent="0.2">
      <c r="A2206" t="s">
        <v>9000</v>
      </c>
      <c r="B2206" t="str">
        <f t="shared" si="34"/>
        <v>UGA_PDRC SHOP</v>
      </c>
      <c r="C2206" t="s">
        <v>540</v>
      </c>
      <c r="D2206" s="324" t="s">
        <v>51</v>
      </c>
      <c r="E2206" t="s">
        <v>3999</v>
      </c>
      <c r="F2206" t="s">
        <v>4000</v>
      </c>
      <c r="G2206" s="324">
        <v>2147</v>
      </c>
      <c r="H2206" s="542">
        <v>1959</v>
      </c>
      <c r="J2206" t="s">
        <v>572</v>
      </c>
      <c r="K2206" t="s">
        <v>572</v>
      </c>
      <c r="L2206" s="324">
        <v>0</v>
      </c>
      <c r="M2206" s="324">
        <v>0</v>
      </c>
    </row>
    <row r="2207" spans="1:13" x14ac:dyDescent="0.2">
      <c r="A2207" t="s">
        <v>8977</v>
      </c>
      <c r="B2207" t="str">
        <f t="shared" si="34"/>
        <v>UGA_PDRC ISOLATION 1</v>
      </c>
      <c r="C2207" t="s">
        <v>540</v>
      </c>
      <c r="D2207" s="324" t="s">
        <v>51</v>
      </c>
      <c r="E2207" t="s">
        <v>3956</v>
      </c>
      <c r="F2207" t="s">
        <v>3957</v>
      </c>
      <c r="G2207" s="324">
        <v>2588</v>
      </c>
      <c r="H2207" s="542">
        <v>1959</v>
      </c>
      <c r="J2207" t="s">
        <v>572</v>
      </c>
      <c r="K2207" t="s">
        <v>584</v>
      </c>
      <c r="L2207" s="324">
        <v>0</v>
      </c>
      <c r="M2207" s="324">
        <v>0</v>
      </c>
    </row>
    <row r="2208" spans="1:13" x14ac:dyDescent="0.2">
      <c r="A2208" t="s">
        <v>8829</v>
      </c>
      <c r="B2208" t="str">
        <f t="shared" si="34"/>
        <v>UGA_PDRC HOUSE 1</v>
      </c>
      <c r="C2208" t="s">
        <v>540</v>
      </c>
      <c r="D2208" s="324" t="s">
        <v>51</v>
      </c>
      <c r="E2208" t="s">
        <v>3665</v>
      </c>
      <c r="F2208" t="s">
        <v>3666</v>
      </c>
      <c r="G2208" s="324">
        <v>4839</v>
      </c>
      <c r="H2208" s="542">
        <v>1963</v>
      </c>
      <c r="J2208" t="s">
        <v>572</v>
      </c>
      <c r="K2208" t="s">
        <v>584</v>
      </c>
      <c r="L2208" s="324">
        <v>0</v>
      </c>
      <c r="M2208" s="324">
        <v>0</v>
      </c>
    </row>
    <row r="2209" spans="1:13" x14ac:dyDescent="0.2">
      <c r="A2209" t="s">
        <v>8502</v>
      </c>
      <c r="B2209" t="str">
        <f t="shared" si="34"/>
        <v>UGA_PDRC FEED STORAGE</v>
      </c>
      <c r="C2209" t="s">
        <v>540</v>
      </c>
      <c r="D2209" s="324" t="s">
        <v>51</v>
      </c>
      <c r="E2209" t="s">
        <v>3029</v>
      </c>
      <c r="F2209" t="s">
        <v>3030</v>
      </c>
      <c r="G2209" s="324">
        <v>947</v>
      </c>
      <c r="H2209" s="542">
        <v>1967</v>
      </c>
      <c r="J2209" t="s">
        <v>572</v>
      </c>
      <c r="K2209" t="s">
        <v>572</v>
      </c>
      <c r="L2209" s="324">
        <v>0</v>
      </c>
      <c r="M2209" s="324">
        <v>0</v>
      </c>
    </row>
    <row r="2210" spans="1:13" x14ac:dyDescent="0.2">
      <c r="A2210" t="s">
        <v>8978</v>
      </c>
      <c r="B2210" t="str">
        <f t="shared" si="34"/>
        <v>UGA_PDRC HOUSE 2</v>
      </c>
      <c r="C2210" t="s">
        <v>540</v>
      </c>
      <c r="D2210" s="324" t="s">
        <v>51</v>
      </c>
      <c r="E2210" t="s">
        <v>3958</v>
      </c>
      <c r="F2210" t="s">
        <v>3959</v>
      </c>
      <c r="G2210" s="324">
        <v>4839</v>
      </c>
      <c r="H2210" s="542">
        <v>1963</v>
      </c>
      <c r="J2210" t="s">
        <v>572</v>
      </c>
      <c r="K2210" t="s">
        <v>572</v>
      </c>
      <c r="L2210" s="324">
        <v>0</v>
      </c>
      <c r="M2210" s="324">
        <v>0</v>
      </c>
    </row>
    <row r="2211" spans="1:13" x14ac:dyDescent="0.2">
      <c r="A2211" t="s">
        <v>8312</v>
      </c>
      <c r="B2211" t="str">
        <f t="shared" si="34"/>
        <v>UGA_PDRC HOUSE 3</v>
      </c>
      <c r="C2211" t="s">
        <v>540</v>
      </c>
      <c r="D2211" s="324" t="s">
        <v>51</v>
      </c>
      <c r="E2211" t="s">
        <v>2658</v>
      </c>
      <c r="F2211" t="s">
        <v>2659</v>
      </c>
      <c r="G2211" s="324">
        <v>4839</v>
      </c>
      <c r="H2211" s="542">
        <v>1963</v>
      </c>
      <c r="J2211" t="s">
        <v>572</v>
      </c>
      <c r="K2211" t="s">
        <v>572</v>
      </c>
      <c r="L2211" s="324">
        <v>0</v>
      </c>
      <c r="M2211" s="324">
        <v>0</v>
      </c>
    </row>
    <row r="2212" spans="1:13" x14ac:dyDescent="0.2">
      <c r="A2212" t="s">
        <v>9330</v>
      </c>
      <c r="B2212" t="str">
        <f t="shared" si="34"/>
        <v>UGA_PDRC ISOLATION 2</v>
      </c>
      <c r="C2212" t="s">
        <v>540</v>
      </c>
      <c r="D2212" s="324" t="s">
        <v>51</v>
      </c>
      <c r="E2212" t="s">
        <v>4644</v>
      </c>
      <c r="F2212" t="s">
        <v>4645</v>
      </c>
      <c r="G2212" s="324">
        <v>2428</v>
      </c>
      <c r="H2212" s="542">
        <v>1960</v>
      </c>
      <c r="J2212" t="s">
        <v>572</v>
      </c>
      <c r="K2212" t="s">
        <v>584</v>
      </c>
      <c r="L2212" s="324">
        <v>0</v>
      </c>
      <c r="M2212" s="324">
        <v>0</v>
      </c>
    </row>
    <row r="2213" spans="1:13" x14ac:dyDescent="0.2">
      <c r="A2213" t="s">
        <v>8901</v>
      </c>
      <c r="B2213" t="str">
        <f t="shared" si="34"/>
        <v>UGA_PDRC POLE BARN</v>
      </c>
      <c r="C2213" t="s">
        <v>540</v>
      </c>
      <c r="D2213" s="324" t="s">
        <v>51</v>
      </c>
      <c r="E2213" t="s">
        <v>3809</v>
      </c>
      <c r="F2213" t="s">
        <v>3810</v>
      </c>
      <c r="G2213" s="324">
        <v>304</v>
      </c>
      <c r="H2213" s="542">
        <v>1970</v>
      </c>
      <c r="J2213" t="s">
        <v>572</v>
      </c>
      <c r="K2213" t="s">
        <v>584</v>
      </c>
      <c r="L2213" s="324">
        <v>0</v>
      </c>
      <c r="M2213" s="324">
        <v>0</v>
      </c>
    </row>
    <row r="2214" spans="1:13" x14ac:dyDescent="0.2">
      <c r="A2214" t="s">
        <v>8160</v>
      </c>
      <c r="B2214" t="str">
        <f t="shared" si="34"/>
        <v>UGA_PDRC ISOLATION 3</v>
      </c>
      <c r="C2214" t="s">
        <v>540</v>
      </c>
      <c r="D2214" s="324" t="s">
        <v>51</v>
      </c>
      <c r="E2214" t="s">
        <v>2361</v>
      </c>
      <c r="F2214" t="s">
        <v>2362</v>
      </c>
      <c r="G2214" s="324">
        <v>3061</v>
      </c>
      <c r="H2214" s="542">
        <v>1971</v>
      </c>
      <c r="J2214" t="s">
        <v>572</v>
      </c>
      <c r="K2214" t="s">
        <v>572</v>
      </c>
      <c r="L2214" s="324">
        <v>0</v>
      </c>
      <c r="M2214" s="324">
        <v>0</v>
      </c>
    </row>
    <row r="2215" spans="1:13" x14ac:dyDescent="0.2">
      <c r="A2215" t="s">
        <v>9122</v>
      </c>
      <c r="B2215" t="str">
        <f t="shared" si="34"/>
        <v>UGA_PDRC TECH SERVICES</v>
      </c>
      <c r="C2215" t="s">
        <v>540</v>
      </c>
      <c r="D2215" s="324" t="s">
        <v>51</v>
      </c>
      <c r="E2215" t="s">
        <v>4237</v>
      </c>
      <c r="F2215" t="s">
        <v>4238</v>
      </c>
      <c r="G2215" s="324">
        <v>4690</v>
      </c>
      <c r="H2215" s="542">
        <v>1973</v>
      </c>
      <c r="J2215" t="s">
        <v>1725</v>
      </c>
      <c r="K2215" t="s">
        <v>572</v>
      </c>
      <c r="L2215" s="324">
        <v>100</v>
      </c>
      <c r="M2215" s="324">
        <v>100</v>
      </c>
    </row>
    <row r="2216" spans="1:13" x14ac:dyDescent="0.2">
      <c r="A2216" t="s">
        <v>8830</v>
      </c>
      <c r="B2216" t="str">
        <f t="shared" si="34"/>
        <v>UGA_PDRC ANIMAL CARE</v>
      </c>
      <c r="C2216" t="s">
        <v>540</v>
      </c>
      <c r="D2216" s="324" t="s">
        <v>51</v>
      </c>
      <c r="E2216" t="s">
        <v>3667</v>
      </c>
      <c r="F2216" t="s">
        <v>3668</v>
      </c>
      <c r="G2216" s="324">
        <v>2135</v>
      </c>
      <c r="H2216" s="542">
        <v>1974</v>
      </c>
      <c r="J2216" t="s">
        <v>572</v>
      </c>
      <c r="K2216" t="s">
        <v>584</v>
      </c>
      <c r="L2216" s="324">
        <v>0</v>
      </c>
      <c r="M2216" s="324">
        <v>0</v>
      </c>
    </row>
    <row r="2217" spans="1:13" x14ac:dyDescent="0.2">
      <c r="A2217" t="s">
        <v>8503</v>
      </c>
      <c r="B2217" t="str">
        <f t="shared" si="34"/>
        <v>UGA_PDRC STORAGE 1</v>
      </c>
      <c r="C2217" t="s">
        <v>540</v>
      </c>
      <c r="D2217" s="324" t="s">
        <v>51</v>
      </c>
      <c r="E2217" t="s">
        <v>3031</v>
      </c>
      <c r="F2217" t="s">
        <v>3032</v>
      </c>
      <c r="G2217" s="324">
        <v>320</v>
      </c>
      <c r="H2217" s="542">
        <v>1957</v>
      </c>
      <c r="J2217" t="s">
        <v>572</v>
      </c>
      <c r="K2217" t="s">
        <v>572</v>
      </c>
      <c r="L2217" s="324">
        <v>0</v>
      </c>
      <c r="M2217" s="324">
        <v>0</v>
      </c>
    </row>
    <row r="2218" spans="1:13" x14ac:dyDescent="0.2">
      <c r="A2218" t="s">
        <v>8091</v>
      </c>
      <c r="B2218" t="str">
        <f t="shared" si="34"/>
        <v>UGA_PDRC STORAGE 2</v>
      </c>
      <c r="C2218" t="s">
        <v>540</v>
      </c>
      <c r="D2218" s="324" t="s">
        <v>51</v>
      </c>
      <c r="E2218" t="s">
        <v>2227</v>
      </c>
      <c r="F2218" t="s">
        <v>2228</v>
      </c>
      <c r="G2218" s="324">
        <v>2400</v>
      </c>
      <c r="H2218" s="542">
        <v>1961</v>
      </c>
      <c r="J2218" t="s">
        <v>572</v>
      </c>
      <c r="K2218" t="s">
        <v>584</v>
      </c>
      <c r="L2218" s="324">
        <v>0</v>
      </c>
      <c r="M2218" s="324">
        <v>0</v>
      </c>
    </row>
    <row r="2219" spans="1:13" x14ac:dyDescent="0.2">
      <c r="A2219" t="s">
        <v>7800</v>
      </c>
      <c r="B2219" t="str">
        <f t="shared" si="34"/>
        <v>UGA_ECOLOGY RSCH BLDG</v>
      </c>
      <c r="C2219" t="s">
        <v>540</v>
      </c>
      <c r="D2219" s="324" t="s">
        <v>51</v>
      </c>
      <c r="E2219" t="s">
        <v>1649</v>
      </c>
      <c r="F2219" t="s">
        <v>1650</v>
      </c>
      <c r="G2219" s="324">
        <v>522</v>
      </c>
      <c r="H2219" s="542">
        <v>1957</v>
      </c>
      <c r="J2219" t="s">
        <v>572</v>
      </c>
      <c r="K2219" t="s">
        <v>579</v>
      </c>
      <c r="L2219" s="324">
        <v>100</v>
      </c>
      <c r="M2219" s="324">
        <v>100</v>
      </c>
    </row>
    <row r="2220" spans="1:13" x14ac:dyDescent="0.2">
      <c r="A2220" t="s">
        <v>8918</v>
      </c>
      <c r="B2220" t="str">
        <f t="shared" si="34"/>
        <v>UGA_PDRC STORAGE 3</v>
      </c>
      <c r="C2220" t="s">
        <v>540</v>
      </c>
      <c r="D2220" s="324" t="s">
        <v>51</v>
      </c>
      <c r="E2220" t="s">
        <v>3842</v>
      </c>
      <c r="F2220" t="s">
        <v>3843</v>
      </c>
      <c r="G2220" s="324">
        <v>720</v>
      </c>
      <c r="H2220" s="542">
        <v>1980</v>
      </c>
      <c r="J2220" t="s">
        <v>572</v>
      </c>
      <c r="K2220" t="s">
        <v>572</v>
      </c>
      <c r="L2220" s="324">
        <v>0</v>
      </c>
      <c r="M2220" s="324">
        <v>0</v>
      </c>
    </row>
    <row r="2221" spans="1:13" x14ac:dyDescent="0.2">
      <c r="A2221" t="s">
        <v>7801</v>
      </c>
      <c r="B2221" t="str">
        <f t="shared" si="34"/>
        <v>UGA_PDRC HATCHERY</v>
      </c>
      <c r="C2221" t="s">
        <v>540</v>
      </c>
      <c r="D2221" s="324" t="s">
        <v>51</v>
      </c>
      <c r="E2221" t="s">
        <v>1651</v>
      </c>
      <c r="F2221" t="s">
        <v>1652</v>
      </c>
      <c r="G2221" s="324">
        <v>806</v>
      </c>
      <c r="H2221" s="542">
        <v>1983</v>
      </c>
      <c r="J2221" t="s">
        <v>572</v>
      </c>
      <c r="K2221" t="s">
        <v>572</v>
      </c>
      <c r="L2221" s="324">
        <v>0</v>
      </c>
      <c r="M2221" s="324">
        <v>0</v>
      </c>
    </row>
    <row r="2222" spans="1:13" x14ac:dyDescent="0.2">
      <c r="A2222" t="s">
        <v>8919</v>
      </c>
      <c r="B2222" t="str">
        <f t="shared" si="34"/>
        <v>UGA_BTGDN HEADHSE 2</v>
      </c>
      <c r="C2222" t="s">
        <v>540</v>
      </c>
      <c r="D2222" s="324" t="s">
        <v>51</v>
      </c>
      <c r="E2222" t="s">
        <v>3844</v>
      </c>
      <c r="F2222" t="s">
        <v>3845</v>
      </c>
      <c r="G2222" s="324">
        <v>2365</v>
      </c>
      <c r="H2222" s="542">
        <v>1986</v>
      </c>
      <c r="J2222" t="s">
        <v>572</v>
      </c>
      <c r="K2222" t="s">
        <v>572</v>
      </c>
      <c r="L2222" s="324">
        <v>100</v>
      </c>
      <c r="M2222" s="324">
        <v>100</v>
      </c>
    </row>
    <row r="2223" spans="1:13" x14ac:dyDescent="0.2">
      <c r="A2223" t="s">
        <v>9001</v>
      </c>
      <c r="B2223" t="str">
        <f t="shared" si="34"/>
        <v>UGA_BTGDN QUONSET HS</v>
      </c>
      <c r="C2223" t="s">
        <v>540</v>
      </c>
      <c r="D2223" s="324" t="s">
        <v>51</v>
      </c>
      <c r="E2223" t="s">
        <v>4001</v>
      </c>
      <c r="F2223" t="s">
        <v>4002</v>
      </c>
      <c r="G2223" s="324">
        <v>1274</v>
      </c>
      <c r="H2223" s="542">
        <v>1986</v>
      </c>
      <c r="J2223" t="s">
        <v>572</v>
      </c>
      <c r="K2223" t="s">
        <v>572</v>
      </c>
      <c r="L2223" s="324">
        <v>100</v>
      </c>
      <c r="M2223" s="324">
        <v>100</v>
      </c>
    </row>
    <row r="2224" spans="1:13" x14ac:dyDescent="0.2">
      <c r="A2224" t="s">
        <v>9183</v>
      </c>
      <c r="B2224" t="str">
        <f t="shared" si="34"/>
        <v>UGA_BTGDN ADMIN HQTR</v>
      </c>
      <c r="C2224" t="s">
        <v>540</v>
      </c>
      <c r="D2224" s="324" t="s">
        <v>51</v>
      </c>
      <c r="E2224" t="s">
        <v>4357</v>
      </c>
      <c r="F2224" t="s">
        <v>4358</v>
      </c>
      <c r="G2224" s="324">
        <v>10124</v>
      </c>
      <c r="H2224" s="542">
        <v>1975</v>
      </c>
      <c r="J2224" t="s">
        <v>572</v>
      </c>
      <c r="K2224" t="s">
        <v>572</v>
      </c>
      <c r="L2224" s="324">
        <v>100</v>
      </c>
      <c r="M2224" s="324">
        <v>100</v>
      </c>
    </row>
    <row r="2225" spans="1:13" x14ac:dyDescent="0.2">
      <c r="A2225" t="s">
        <v>8841</v>
      </c>
      <c r="B2225" t="str">
        <f t="shared" si="34"/>
        <v>UGA_BTGDN QUAD GRNHSE</v>
      </c>
      <c r="C2225" t="s">
        <v>540</v>
      </c>
      <c r="D2225" s="324" t="s">
        <v>51</v>
      </c>
      <c r="E2225" t="s">
        <v>3689</v>
      </c>
      <c r="F2225" t="s">
        <v>3690</v>
      </c>
      <c r="G2225" s="324">
        <v>3465</v>
      </c>
      <c r="H2225" s="542">
        <v>1979</v>
      </c>
      <c r="J2225" t="s">
        <v>572</v>
      </c>
      <c r="K2225" t="s">
        <v>572</v>
      </c>
      <c r="L2225" s="324">
        <v>100</v>
      </c>
      <c r="M2225" s="324">
        <v>100</v>
      </c>
    </row>
    <row r="2226" spans="1:13" x14ac:dyDescent="0.2">
      <c r="A2226" t="s">
        <v>8199</v>
      </c>
      <c r="B2226" t="str">
        <f t="shared" si="34"/>
        <v>UGA_BTGDN RESTROOMS</v>
      </c>
      <c r="C2226" t="s">
        <v>540</v>
      </c>
      <c r="D2226" s="324" t="s">
        <v>51</v>
      </c>
      <c r="E2226" t="s">
        <v>2438</v>
      </c>
      <c r="F2226" t="s">
        <v>2439</v>
      </c>
      <c r="G2226" s="324">
        <v>151</v>
      </c>
      <c r="H2226" s="542">
        <v>1985</v>
      </c>
      <c r="J2226" t="s">
        <v>572</v>
      </c>
      <c r="K2226" t="s">
        <v>572</v>
      </c>
      <c r="L2226" s="324">
        <v>100</v>
      </c>
      <c r="M2226" s="324">
        <v>100</v>
      </c>
    </row>
    <row r="2227" spans="1:13" x14ac:dyDescent="0.2">
      <c r="A2227" t="s">
        <v>8493</v>
      </c>
      <c r="B2227" t="str">
        <f t="shared" si="34"/>
        <v>UGA_BTGDN TRACTOR SHED</v>
      </c>
      <c r="C2227" t="s">
        <v>540</v>
      </c>
      <c r="D2227" s="324" t="s">
        <v>51</v>
      </c>
      <c r="E2227" t="s">
        <v>3012</v>
      </c>
      <c r="F2227" t="s">
        <v>3013</v>
      </c>
      <c r="G2227" s="324">
        <v>1453</v>
      </c>
      <c r="H2227" s="542">
        <v>1979</v>
      </c>
      <c r="J2227" t="s">
        <v>572</v>
      </c>
      <c r="K2227" t="s">
        <v>572</v>
      </c>
      <c r="L2227" s="324">
        <v>100</v>
      </c>
      <c r="M2227" s="324">
        <v>100</v>
      </c>
    </row>
    <row r="2228" spans="1:13" x14ac:dyDescent="0.2">
      <c r="A2228" t="s">
        <v>8567</v>
      </c>
      <c r="B2228" t="str">
        <f t="shared" si="34"/>
        <v>UGA_BTGDN BOILER HOUSE</v>
      </c>
      <c r="C2228" t="s">
        <v>540</v>
      </c>
      <c r="D2228" s="324" t="s">
        <v>51</v>
      </c>
      <c r="E2228" t="s">
        <v>3154</v>
      </c>
      <c r="F2228" t="s">
        <v>3155</v>
      </c>
      <c r="G2228" s="324">
        <v>143</v>
      </c>
      <c r="H2228" s="542">
        <v>1979</v>
      </c>
      <c r="J2228" t="s">
        <v>572</v>
      </c>
      <c r="K2228" t="s">
        <v>579</v>
      </c>
      <c r="L2228" s="324">
        <v>100</v>
      </c>
      <c r="M2228" s="324">
        <v>100</v>
      </c>
    </row>
    <row r="2229" spans="1:13" x14ac:dyDescent="0.2">
      <c r="A2229" t="s">
        <v>9405</v>
      </c>
      <c r="B2229" t="str">
        <f t="shared" si="34"/>
        <v>UGA_BTGDN VISITOR CTR</v>
      </c>
      <c r="C2229" t="s">
        <v>540</v>
      </c>
      <c r="D2229" s="324" t="s">
        <v>51</v>
      </c>
      <c r="E2229" t="s">
        <v>4788</v>
      </c>
      <c r="F2229" t="s">
        <v>4789</v>
      </c>
      <c r="G2229" s="324">
        <v>27306</v>
      </c>
      <c r="H2229" s="542">
        <v>1985</v>
      </c>
      <c r="J2229" t="s">
        <v>572</v>
      </c>
      <c r="K2229" t="s">
        <v>572</v>
      </c>
      <c r="L2229" s="324">
        <v>100</v>
      </c>
      <c r="M2229" s="324">
        <v>100</v>
      </c>
    </row>
    <row r="2230" spans="1:13" x14ac:dyDescent="0.2">
      <c r="A2230" t="s">
        <v>9159</v>
      </c>
      <c r="B2230" t="str">
        <f t="shared" si="34"/>
        <v>UGA_BTGDN DAY CHAPEL</v>
      </c>
      <c r="C2230" t="s">
        <v>540</v>
      </c>
      <c r="D2230" s="324" t="s">
        <v>51</v>
      </c>
      <c r="E2230" t="s">
        <v>4310</v>
      </c>
      <c r="F2230" t="s">
        <v>4311</v>
      </c>
      <c r="G2230" s="324">
        <v>8021</v>
      </c>
      <c r="H2230" s="542">
        <v>1994</v>
      </c>
      <c r="J2230" t="s">
        <v>572</v>
      </c>
      <c r="K2230" t="s">
        <v>572</v>
      </c>
      <c r="L2230" s="324">
        <v>100</v>
      </c>
      <c r="M2230" s="324">
        <v>100</v>
      </c>
    </row>
    <row r="2231" spans="1:13" x14ac:dyDescent="0.2">
      <c r="A2231" t="s">
        <v>7802</v>
      </c>
      <c r="B2231" t="str">
        <f t="shared" si="34"/>
        <v>UGA_BTGDN GCGA HQTR</v>
      </c>
      <c r="C2231" t="s">
        <v>540</v>
      </c>
      <c r="D2231" s="324" t="s">
        <v>51</v>
      </c>
      <c r="E2231" t="s">
        <v>1653</v>
      </c>
      <c r="F2231" t="s">
        <v>1654</v>
      </c>
      <c r="G2231" s="324">
        <v>10004</v>
      </c>
      <c r="H2231" s="542">
        <v>1998</v>
      </c>
      <c r="J2231" t="s">
        <v>572</v>
      </c>
      <c r="K2231" t="s">
        <v>572</v>
      </c>
      <c r="L2231" s="324">
        <v>100</v>
      </c>
      <c r="M2231" s="324">
        <v>100</v>
      </c>
    </row>
    <row r="2232" spans="1:13" x14ac:dyDescent="0.2">
      <c r="A2232" t="s">
        <v>9097</v>
      </c>
      <c r="B2232" t="str">
        <f t="shared" si="34"/>
        <v>UGA_PDRC ISOLATION 4</v>
      </c>
      <c r="C2232" t="s">
        <v>540</v>
      </c>
      <c r="D2232" s="324" t="s">
        <v>51</v>
      </c>
      <c r="E2232" t="s">
        <v>4191</v>
      </c>
      <c r="F2232" t="s">
        <v>4192</v>
      </c>
      <c r="G2232" s="324">
        <v>595</v>
      </c>
      <c r="H2232" s="542">
        <v>1982</v>
      </c>
      <c r="J2232" t="s">
        <v>572</v>
      </c>
      <c r="K2232" t="s">
        <v>572</v>
      </c>
      <c r="L2232" s="324">
        <v>0</v>
      </c>
      <c r="M2232" s="324">
        <v>0</v>
      </c>
    </row>
    <row r="2233" spans="1:13" x14ac:dyDescent="0.2">
      <c r="A2233" t="s">
        <v>8200</v>
      </c>
      <c r="B2233" t="str">
        <f t="shared" si="34"/>
        <v>UGA_PDRC ISOLATION 5</v>
      </c>
      <c r="C2233" t="s">
        <v>540</v>
      </c>
      <c r="D2233" s="324" t="s">
        <v>51</v>
      </c>
      <c r="E2233" t="s">
        <v>2440</v>
      </c>
      <c r="F2233" t="s">
        <v>2441</v>
      </c>
      <c r="G2233" s="324">
        <v>595</v>
      </c>
      <c r="H2233" s="542">
        <v>1982</v>
      </c>
      <c r="J2233" t="s">
        <v>572</v>
      </c>
      <c r="K2233" t="s">
        <v>572</v>
      </c>
      <c r="L2233" s="324">
        <v>0</v>
      </c>
      <c r="M2233" s="324">
        <v>0</v>
      </c>
    </row>
    <row r="2234" spans="1:13" x14ac:dyDescent="0.2">
      <c r="A2234" t="s">
        <v>7948</v>
      </c>
      <c r="B2234" t="str">
        <f t="shared" si="34"/>
        <v>UGA_PDRC HATCHERY 2</v>
      </c>
      <c r="C2234" t="s">
        <v>540</v>
      </c>
      <c r="D2234" s="324" t="s">
        <v>51</v>
      </c>
      <c r="E2234" t="s">
        <v>1943</v>
      </c>
      <c r="F2234" t="s">
        <v>1944</v>
      </c>
      <c r="G2234" s="324">
        <v>587</v>
      </c>
      <c r="H2234" s="542">
        <v>1982</v>
      </c>
      <c r="J2234" t="s">
        <v>572</v>
      </c>
      <c r="K2234" t="s">
        <v>572</v>
      </c>
      <c r="L2234" s="324">
        <v>0</v>
      </c>
      <c r="M2234" s="324">
        <v>0</v>
      </c>
    </row>
    <row r="2235" spans="1:13" x14ac:dyDescent="0.2">
      <c r="A2235" t="s">
        <v>7844</v>
      </c>
      <c r="B2235" t="str">
        <f t="shared" si="34"/>
        <v>UGA_BTGDN GUARD HOUSE</v>
      </c>
      <c r="C2235" t="s">
        <v>540</v>
      </c>
      <c r="D2235" s="324" t="s">
        <v>51</v>
      </c>
      <c r="E2235" t="s">
        <v>1738</v>
      </c>
      <c r="F2235" t="s">
        <v>1739</v>
      </c>
      <c r="G2235" s="324">
        <v>100</v>
      </c>
      <c r="H2235" s="542">
        <v>1986</v>
      </c>
      <c r="J2235" t="s">
        <v>572</v>
      </c>
      <c r="K2235" t="s">
        <v>1725</v>
      </c>
      <c r="L2235" s="324">
        <v>100</v>
      </c>
      <c r="M2235" s="324">
        <v>100</v>
      </c>
    </row>
    <row r="2236" spans="1:13" x14ac:dyDescent="0.2">
      <c r="A2236" t="s">
        <v>9018</v>
      </c>
      <c r="B2236" t="str">
        <f t="shared" si="34"/>
        <v>UGA_HORSESHOE ECOL II</v>
      </c>
      <c r="C2236" t="s">
        <v>540</v>
      </c>
      <c r="D2236" s="324" t="s">
        <v>51</v>
      </c>
      <c r="E2236" t="s">
        <v>4033</v>
      </c>
      <c r="F2236" t="s">
        <v>4034</v>
      </c>
      <c r="G2236" s="324">
        <v>1013</v>
      </c>
      <c r="H2236" s="542">
        <v>1997</v>
      </c>
      <c r="J2236" t="s">
        <v>572</v>
      </c>
      <c r="K2236" t="s">
        <v>572</v>
      </c>
      <c r="L2236" s="324">
        <v>100</v>
      </c>
      <c r="M2236" s="324">
        <v>100</v>
      </c>
    </row>
    <row r="2237" spans="1:13" x14ac:dyDescent="0.2">
      <c r="A2237" t="s">
        <v>9290</v>
      </c>
      <c r="B2237" t="str">
        <f t="shared" si="34"/>
        <v>UGA_HORSESHOE ECOL BLD</v>
      </c>
      <c r="C2237" t="s">
        <v>540</v>
      </c>
      <c r="D2237" s="324" t="s">
        <v>51</v>
      </c>
      <c r="E2237" t="s">
        <v>4565</v>
      </c>
      <c r="F2237" t="s">
        <v>4566</v>
      </c>
      <c r="G2237" s="324">
        <v>1009</v>
      </c>
      <c r="H2237" s="542">
        <v>1996</v>
      </c>
      <c r="J2237" t="s">
        <v>572</v>
      </c>
      <c r="K2237" t="s">
        <v>572</v>
      </c>
      <c r="L2237" s="324">
        <v>100</v>
      </c>
      <c r="M2237" s="324">
        <v>100</v>
      </c>
    </row>
    <row r="2238" spans="1:13" x14ac:dyDescent="0.2">
      <c r="A2238" t="s">
        <v>9291</v>
      </c>
      <c r="B2238" t="str">
        <f t="shared" si="34"/>
        <v>UGA_ECOLOGY GREENHOUSE</v>
      </c>
      <c r="C2238" t="s">
        <v>540</v>
      </c>
      <c r="D2238" s="324" t="s">
        <v>51</v>
      </c>
      <c r="E2238" t="s">
        <v>4567</v>
      </c>
      <c r="F2238" t="s">
        <v>4568</v>
      </c>
      <c r="G2238" s="324">
        <v>413</v>
      </c>
      <c r="H2238" s="542">
        <v>1991</v>
      </c>
      <c r="J2238" t="s">
        <v>572</v>
      </c>
      <c r="K2238" t="s">
        <v>572</v>
      </c>
      <c r="L2238" s="324">
        <v>100</v>
      </c>
      <c r="M2238" s="324">
        <v>100</v>
      </c>
    </row>
    <row r="2239" spans="1:13" x14ac:dyDescent="0.2">
      <c r="A2239" t="s">
        <v>8362</v>
      </c>
      <c r="B2239" t="str">
        <f t="shared" si="34"/>
        <v>UGA_PUMP HSE FOR RES</v>
      </c>
      <c r="C2239" t="s">
        <v>540</v>
      </c>
      <c r="D2239" s="324" t="s">
        <v>51</v>
      </c>
      <c r="E2239" t="s">
        <v>2754</v>
      </c>
      <c r="F2239" t="s">
        <v>2755</v>
      </c>
      <c r="G2239" s="324">
        <v>144</v>
      </c>
      <c r="H2239" s="542">
        <v>1972</v>
      </c>
      <c r="J2239" t="s">
        <v>572</v>
      </c>
      <c r="K2239" t="s">
        <v>572</v>
      </c>
      <c r="L2239" s="324">
        <v>0</v>
      </c>
      <c r="M2239" s="324">
        <v>0</v>
      </c>
    </row>
    <row r="2240" spans="1:13" x14ac:dyDescent="0.2">
      <c r="A2240" t="s">
        <v>8722</v>
      </c>
      <c r="B2240" t="str">
        <f t="shared" si="34"/>
        <v>UGA_VET M ANIMAL SHADE</v>
      </c>
      <c r="C2240" t="s">
        <v>540</v>
      </c>
      <c r="D2240" s="324" t="s">
        <v>51</v>
      </c>
      <c r="E2240" t="s">
        <v>3457</v>
      </c>
      <c r="F2240" t="s">
        <v>3458</v>
      </c>
      <c r="G2240" s="324">
        <v>200</v>
      </c>
      <c r="H2240" s="542">
        <v>1971</v>
      </c>
      <c r="J2240" t="s">
        <v>572</v>
      </c>
      <c r="K2240" t="s">
        <v>572</v>
      </c>
      <c r="L2240" s="324">
        <v>0</v>
      </c>
      <c r="M2240" s="324">
        <v>0</v>
      </c>
    </row>
    <row r="2241" spans="1:13" x14ac:dyDescent="0.2">
      <c r="A2241" t="s">
        <v>8967</v>
      </c>
      <c r="B2241" t="str">
        <f t="shared" si="34"/>
        <v>UGA_VET M SHOP</v>
      </c>
      <c r="C2241" t="s">
        <v>540</v>
      </c>
      <c r="D2241" s="324" t="s">
        <v>51</v>
      </c>
      <c r="E2241" t="s">
        <v>3936</v>
      </c>
      <c r="F2241" t="s">
        <v>3937</v>
      </c>
      <c r="G2241" s="324">
        <v>1644</v>
      </c>
      <c r="H2241" s="542">
        <v>1956</v>
      </c>
      <c r="J2241" t="s">
        <v>572</v>
      </c>
      <c r="K2241" t="s">
        <v>584</v>
      </c>
      <c r="L2241" s="324">
        <v>0</v>
      </c>
      <c r="M2241" s="324">
        <v>0</v>
      </c>
    </row>
    <row r="2242" spans="1:13" x14ac:dyDescent="0.2">
      <c r="A2242" t="s">
        <v>8669</v>
      </c>
      <c r="B2242" t="str">
        <f t="shared" ref="B2242:B2305" si="35">CONCATENATE(D2242,"_",F2242)</f>
        <v>UGA_VET M STORAGE</v>
      </c>
      <c r="C2242" t="s">
        <v>540</v>
      </c>
      <c r="D2242" s="324" t="s">
        <v>51</v>
      </c>
      <c r="E2242" t="s">
        <v>3354</v>
      </c>
      <c r="F2242" t="s">
        <v>3355</v>
      </c>
      <c r="G2242" s="324">
        <v>741</v>
      </c>
      <c r="H2242" s="542">
        <v>1956</v>
      </c>
      <c r="J2242" t="s">
        <v>572</v>
      </c>
      <c r="K2242" t="s">
        <v>572</v>
      </c>
      <c r="L2242" s="324">
        <v>0</v>
      </c>
      <c r="M2242" s="324">
        <v>0</v>
      </c>
    </row>
    <row r="2243" spans="1:13" x14ac:dyDescent="0.2">
      <c r="A2243" t="s">
        <v>8751</v>
      </c>
      <c r="B2243" t="str">
        <f t="shared" si="35"/>
        <v>UGA_VET M BLOCK BLDG</v>
      </c>
      <c r="C2243" t="s">
        <v>540</v>
      </c>
      <c r="D2243" s="324" t="s">
        <v>51</v>
      </c>
      <c r="E2243" t="s">
        <v>3513</v>
      </c>
      <c r="F2243" t="s">
        <v>3514</v>
      </c>
      <c r="G2243" s="324">
        <v>496</v>
      </c>
      <c r="H2243" s="542">
        <v>1956</v>
      </c>
      <c r="J2243" t="s">
        <v>572</v>
      </c>
      <c r="K2243" t="s">
        <v>572</v>
      </c>
      <c r="L2243" s="324">
        <v>0</v>
      </c>
      <c r="M2243" s="324">
        <v>0</v>
      </c>
    </row>
    <row r="2244" spans="1:13" x14ac:dyDescent="0.2">
      <c r="A2244" t="s">
        <v>8137</v>
      </c>
      <c r="B2244" t="str">
        <f t="shared" si="35"/>
        <v>UGA_VET M BARN</v>
      </c>
      <c r="C2244" t="s">
        <v>540</v>
      </c>
      <c r="D2244" s="324" t="s">
        <v>51</v>
      </c>
      <c r="E2244" t="s">
        <v>2315</v>
      </c>
      <c r="F2244" t="s">
        <v>2316</v>
      </c>
      <c r="G2244" s="324">
        <v>4327</v>
      </c>
      <c r="H2244" s="542">
        <v>1956</v>
      </c>
      <c r="J2244" t="s">
        <v>572</v>
      </c>
      <c r="K2244" t="s">
        <v>1725</v>
      </c>
      <c r="L2244" s="324">
        <v>0</v>
      </c>
      <c r="M2244" s="324">
        <v>0</v>
      </c>
    </row>
    <row r="2245" spans="1:13" x14ac:dyDescent="0.2">
      <c r="A2245" t="s">
        <v>9393</v>
      </c>
      <c r="B2245" t="str">
        <f t="shared" si="35"/>
        <v>UGA_PDRC HOUSE 4</v>
      </c>
      <c r="C2245" t="s">
        <v>540</v>
      </c>
      <c r="D2245" s="324" t="s">
        <v>51</v>
      </c>
      <c r="E2245" t="s">
        <v>4765</v>
      </c>
      <c r="F2245" t="s">
        <v>4766</v>
      </c>
      <c r="G2245" s="324">
        <v>4804</v>
      </c>
      <c r="H2245" s="542">
        <v>1972</v>
      </c>
      <c r="J2245" t="s">
        <v>572</v>
      </c>
      <c r="K2245" t="s">
        <v>572</v>
      </c>
      <c r="L2245" s="324">
        <v>0</v>
      </c>
      <c r="M2245" s="324">
        <v>0</v>
      </c>
    </row>
    <row r="2246" spans="1:13" x14ac:dyDescent="0.2">
      <c r="A2246" t="s">
        <v>8586</v>
      </c>
      <c r="B2246" t="str">
        <f t="shared" si="35"/>
        <v>UGA_VET M SWINE FAC 1</v>
      </c>
      <c r="C2246" t="s">
        <v>540</v>
      </c>
      <c r="D2246" s="324" t="s">
        <v>51</v>
      </c>
      <c r="E2246" t="s">
        <v>3192</v>
      </c>
      <c r="F2246" t="s">
        <v>3193</v>
      </c>
      <c r="G2246" s="324">
        <v>543</v>
      </c>
      <c r="H2246" s="542">
        <v>1972</v>
      </c>
      <c r="J2246" t="s">
        <v>572</v>
      </c>
      <c r="K2246" t="s">
        <v>572</v>
      </c>
      <c r="L2246" s="324">
        <v>0</v>
      </c>
      <c r="M2246" s="324">
        <v>0</v>
      </c>
    </row>
    <row r="2247" spans="1:13" x14ac:dyDescent="0.2">
      <c r="A2247" t="s">
        <v>9019</v>
      </c>
      <c r="B2247" t="str">
        <f t="shared" si="35"/>
        <v>UGA_VET M SWINE FAC 2</v>
      </c>
      <c r="C2247" t="s">
        <v>540</v>
      </c>
      <c r="D2247" s="324" t="s">
        <v>51</v>
      </c>
      <c r="E2247" t="s">
        <v>4035</v>
      </c>
      <c r="F2247" t="s">
        <v>4036</v>
      </c>
      <c r="G2247" s="324">
        <v>543</v>
      </c>
      <c r="H2247" s="542">
        <v>1972</v>
      </c>
      <c r="J2247" t="s">
        <v>572</v>
      </c>
      <c r="K2247" t="s">
        <v>572</v>
      </c>
      <c r="L2247" s="324">
        <v>0</v>
      </c>
      <c r="M2247" s="324">
        <v>0</v>
      </c>
    </row>
    <row r="2248" spans="1:13" x14ac:dyDescent="0.2">
      <c r="A2248" t="s">
        <v>9123</v>
      </c>
      <c r="B2248" t="str">
        <f t="shared" si="35"/>
        <v>UGA_VET M SWINE FAC 3</v>
      </c>
      <c r="C2248" t="s">
        <v>540</v>
      </c>
      <c r="D2248" s="324" t="s">
        <v>51</v>
      </c>
      <c r="E2248" t="s">
        <v>4239</v>
      </c>
      <c r="F2248" t="s">
        <v>4240</v>
      </c>
      <c r="G2248" s="324">
        <v>1200</v>
      </c>
      <c r="H2248" s="542">
        <v>1972</v>
      </c>
      <c r="J2248" t="s">
        <v>572</v>
      </c>
      <c r="K2248" t="s">
        <v>579</v>
      </c>
      <c r="L2248" s="324">
        <v>0</v>
      </c>
      <c r="M2248" s="324">
        <v>0</v>
      </c>
    </row>
    <row r="2249" spans="1:13" x14ac:dyDescent="0.2">
      <c r="A2249" t="s">
        <v>8068</v>
      </c>
      <c r="B2249" t="str">
        <f t="shared" si="35"/>
        <v>UGA_VET M CAT-DOG BLDG</v>
      </c>
      <c r="C2249" t="s">
        <v>540</v>
      </c>
      <c r="D2249" s="324" t="s">
        <v>51</v>
      </c>
      <c r="E2249" t="s">
        <v>2181</v>
      </c>
      <c r="F2249" t="s">
        <v>2182</v>
      </c>
      <c r="G2249" s="324">
        <v>1480</v>
      </c>
      <c r="H2249" s="542">
        <v>1972</v>
      </c>
      <c r="J2249" t="s">
        <v>572</v>
      </c>
      <c r="K2249" t="s">
        <v>1725</v>
      </c>
      <c r="L2249" s="324">
        <v>0</v>
      </c>
      <c r="M2249" s="324">
        <v>0</v>
      </c>
    </row>
    <row r="2250" spans="1:13" x14ac:dyDescent="0.2">
      <c r="A2250" t="s">
        <v>9303</v>
      </c>
      <c r="B2250" t="str">
        <f t="shared" si="35"/>
        <v>UGA_VET MED FEED STR 2</v>
      </c>
      <c r="C2250" t="s">
        <v>540</v>
      </c>
      <c r="D2250" s="324" t="s">
        <v>51</v>
      </c>
      <c r="E2250" t="s">
        <v>4591</v>
      </c>
      <c r="F2250" t="s">
        <v>4592</v>
      </c>
      <c r="G2250" s="324">
        <v>471</v>
      </c>
      <c r="H2250" s="542">
        <v>1972</v>
      </c>
      <c r="J2250" t="s">
        <v>572</v>
      </c>
      <c r="K2250" t="s">
        <v>572</v>
      </c>
      <c r="L2250" s="324">
        <v>0</v>
      </c>
      <c r="M2250" s="324">
        <v>0</v>
      </c>
    </row>
    <row r="2251" spans="1:13" x14ac:dyDescent="0.2">
      <c r="A2251" t="s">
        <v>8313</v>
      </c>
      <c r="B2251" t="str">
        <f t="shared" si="35"/>
        <v>UGA_VET MED STALL BARN</v>
      </c>
      <c r="C2251" t="s">
        <v>540</v>
      </c>
      <c r="D2251" s="324" t="s">
        <v>51</v>
      </c>
      <c r="E2251" t="s">
        <v>2660</v>
      </c>
      <c r="F2251" t="s">
        <v>2661</v>
      </c>
      <c r="G2251" s="324">
        <v>4472</v>
      </c>
      <c r="H2251" s="542">
        <v>1974</v>
      </c>
      <c r="J2251" t="s">
        <v>572</v>
      </c>
      <c r="K2251" t="s">
        <v>1725</v>
      </c>
      <c r="L2251" s="324">
        <v>100</v>
      </c>
      <c r="M2251" s="324">
        <v>100</v>
      </c>
    </row>
    <row r="2252" spans="1:13" x14ac:dyDescent="0.2">
      <c r="A2252" t="s">
        <v>8723</v>
      </c>
      <c r="B2252" t="str">
        <f t="shared" si="35"/>
        <v>UGA_EQPT SHED VET MED</v>
      </c>
      <c r="C2252" t="s">
        <v>540</v>
      </c>
      <c r="D2252" s="324" t="s">
        <v>51</v>
      </c>
      <c r="E2252" t="s">
        <v>3459</v>
      </c>
      <c r="F2252" t="s">
        <v>3460</v>
      </c>
      <c r="G2252" s="324">
        <v>2706</v>
      </c>
      <c r="H2252" s="542">
        <v>1982</v>
      </c>
      <c r="J2252" t="s">
        <v>572</v>
      </c>
      <c r="K2252" t="s">
        <v>572</v>
      </c>
      <c r="L2252" s="324">
        <v>0</v>
      </c>
      <c r="M2252" s="324">
        <v>0</v>
      </c>
    </row>
    <row r="2253" spans="1:13" x14ac:dyDescent="0.2">
      <c r="A2253" t="s">
        <v>9292</v>
      </c>
      <c r="B2253" t="str">
        <f t="shared" si="35"/>
        <v>UGA_RECORDS STOR FAC 1</v>
      </c>
      <c r="C2253" t="s">
        <v>540</v>
      </c>
      <c r="D2253" s="324" t="s">
        <v>51</v>
      </c>
      <c r="E2253" t="s">
        <v>4569</v>
      </c>
      <c r="F2253" t="s">
        <v>4570</v>
      </c>
      <c r="G2253" s="324">
        <v>288</v>
      </c>
      <c r="H2253" s="542">
        <v>1997</v>
      </c>
      <c r="J2253" t="s">
        <v>572</v>
      </c>
      <c r="K2253" t="s">
        <v>572</v>
      </c>
      <c r="L2253" s="324">
        <v>100</v>
      </c>
      <c r="M2253" s="324">
        <v>100</v>
      </c>
    </row>
    <row r="2254" spans="1:13" x14ac:dyDescent="0.2">
      <c r="A2254" t="s">
        <v>8069</v>
      </c>
      <c r="B2254" t="str">
        <f t="shared" si="35"/>
        <v>UGA_RECORDS STOR FAC 2</v>
      </c>
      <c r="C2254" t="s">
        <v>540</v>
      </c>
      <c r="D2254" s="324" t="s">
        <v>51</v>
      </c>
      <c r="E2254" t="s">
        <v>2183</v>
      </c>
      <c r="F2254" t="s">
        <v>2184</v>
      </c>
      <c r="G2254" s="324">
        <v>288</v>
      </c>
      <c r="H2254" s="542">
        <v>1997</v>
      </c>
      <c r="J2254" t="s">
        <v>572</v>
      </c>
      <c r="K2254" t="s">
        <v>572</v>
      </c>
      <c r="L2254" s="324">
        <v>100</v>
      </c>
      <c r="M2254" s="324">
        <v>100</v>
      </c>
    </row>
    <row r="2255" spans="1:13" x14ac:dyDescent="0.2">
      <c r="A2255" t="s">
        <v>8284</v>
      </c>
      <c r="B2255" t="str">
        <f t="shared" si="35"/>
        <v>UGA_RECORDS STOR FAC 3</v>
      </c>
      <c r="C2255" t="s">
        <v>540</v>
      </c>
      <c r="D2255" s="324" t="s">
        <v>51</v>
      </c>
      <c r="E2255" t="s">
        <v>2604</v>
      </c>
      <c r="F2255" t="s">
        <v>2605</v>
      </c>
      <c r="G2255" s="324">
        <v>288</v>
      </c>
      <c r="H2255" s="542">
        <v>1999</v>
      </c>
      <c r="J2255" t="s">
        <v>572</v>
      </c>
      <c r="K2255" t="s">
        <v>572</v>
      </c>
      <c r="L2255" s="324">
        <v>100</v>
      </c>
      <c r="M2255" s="324">
        <v>100</v>
      </c>
    </row>
    <row r="2256" spans="1:13" x14ac:dyDescent="0.2">
      <c r="A2256" t="s">
        <v>8780</v>
      </c>
      <c r="B2256" t="str">
        <f t="shared" si="35"/>
        <v>UGA_RECORDS STOR FAC 4</v>
      </c>
      <c r="C2256" t="s">
        <v>540</v>
      </c>
      <c r="D2256" s="324" t="s">
        <v>51</v>
      </c>
      <c r="E2256" t="s">
        <v>3568</v>
      </c>
      <c r="F2256" t="s">
        <v>3569</v>
      </c>
      <c r="G2256" s="324">
        <v>288</v>
      </c>
      <c r="H2256" s="542">
        <v>1999</v>
      </c>
      <c r="J2256" t="s">
        <v>572</v>
      </c>
      <c r="K2256" t="s">
        <v>572</v>
      </c>
      <c r="L2256" s="324">
        <v>100</v>
      </c>
      <c r="M2256" s="324">
        <v>100</v>
      </c>
    </row>
    <row r="2257" spans="1:13" x14ac:dyDescent="0.2">
      <c r="A2257" t="s">
        <v>8460</v>
      </c>
      <c r="B2257" t="str">
        <f t="shared" si="35"/>
        <v>UGA_RECORDS STOR FAC 5</v>
      </c>
      <c r="C2257" t="s">
        <v>540</v>
      </c>
      <c r="D2257" s="324" t="s">
        <v>51</v>
      </c>
      <c r="E2257" t="s">
        <v>2947</v>
      </c>
      <c r="F2257" t="s">
        <v>2948</v>
      </c>
      <c r="G2257" s="324">
        <v>288</v>
      </c>
      <c r="H2257" s="542">
        <v>1999</v>
      </c>
      <c r="J2257" t="s">
        <v>572</v>
      </c>
      <c r="K2257" t="s">
        <v>572</v>
      </c>
      <c r="L2257" s="324">
        <v>100</v>
      </c>
      <c r="M2257" s="324">
        <v>100</v>
      </c>
    </row>
    <row r="2258" spans="1:13" x14ac:dyDescent="0.2">
      <c r="A2258" t="s">
        <v>8781</v>
      </c>
      <c r="B2258" t="str">
        <f t="shared" si="35"/>
        <v>UGA_CTR MOLECULAR MED</v>
      </c>
      <c r="C2258" t="s">
        <v>540</v>
      </c>
      <c r="D2258" s="324" t="s">
        <v>51</v>
      </c>
      <c r="E2258" t="s">
        <v>3570</v>
      </c>
      <c r="F2258" t="s">
        <v>3571</v>
      </c>
      <c r="G2258" s="324">
        <v>51419</v>
      </c>
      <c r="H2258" s="542">
        <v>2017</v>
      </c>
      <c r="J2258" t="s">
        <v>572</v>
      </c>
      <c r="K2258" t="s">
        <v>1054</v>
      </c>
      <c r="L2258" s="324">
        <v>100</v>
      </c>
      <c r="M2258" s="324">
        <v>100</v>
      </c>
    </row>
    <row r="2259" spans="1:13" x14ac:dyDescent="0.2">
      <c r="A2259" t="s">
        <v>9394</v>
      </c>
      <c r="B2259" t="str">
        <f t="shared" si="35"/>
        <v>UGA_PDRC INCINERATOR</v>
      </c>
      <c r="C2259" t="s">
        <v>540</v>
      </c>
      <c r="D2259" s="324" t="s">
        <v>51</v>
      </c>
      <c r="E2259" t="s">
        <v>4767</v>
      </c>
      <c r="F2259" t="s">
        <v>4768</v>
      </c>
      <c r="G2259" s="324">
        <v>424</v>
      </c>
      <c r="H2259" s="542">
        <v>2001</v>
      </c>
      <c r="J2259" t="s">
        <v>572</v>
      </c>
      <c r="K2259" t="s">
        <v>572</v>
      </c>
      <c r="L2259" s="324">
        <v>100</v>
      </c>
      <c r="M2259" s="324">
        <v>100</v>
      </c>
    </row>
    <row r="2260" spans="1:13" x14ac:dyDescent="0.2">
      <c r="A2260" t="s">
        <v>8363</v>
      </c>
      <c r="B2260" t="str">
        <f t="shared" si="35"/>
        <v>UGA_AGY SEED COLD STRG</v>
      </c>
      <c r="C2260" t="s">
        <v>540</v>
      </c>
      <c r="D2260" s="324" t="s">
        <v>51</v>
      </c>
      <c r="E2260" t="s">
        <v>2756</v>
      </c>
      <c r="F2260" t="s">
        <v>2757</v>
      </c>
      <c r="G2260" s="324">
        <v>480</v>
      </c>
      <c r="H2260" s="542">
        <v>1985</v>
      </c>
      <c r="J2260" t="s">
        <v>572</v>
      </c>
      <c r="K2260" t="s">
        <v>572</v>
      </c>
      <c r="L2260" s="324">
        <v>0</v>
      </c>
      <c r="M2260" s="324">
        <v>0</v>
      </c>
    </row>
    <row r="2261" spans="1:13" x14ac:dyDescent="0.2">
      <c r="A2261" t="s">
        <v>7864</v>
      </c>
      <c r="B2261" t="str">
        <f t="shared" si="35"/>
        <v>UGA_AGY SOIL BLDG</v>
      </c>
      <c r="C2261" t="s">
        <v>540</v>
      </c>
      <c r="D2261" s="324" t="s">
        <v>51</v>
      </c>
      <c r="E2261" t="s">
        <v>1777</v>
      </c>
      <c r="F2261" t="s">
        <v>1778</v>
      </c>
      <c r="G2261" s="324">
        <v>1077</v>
      </c>
      <c r="H2261" s="542">
        <v>1990</v>
      </c>
      <c r="J2261" t="s">
        <v>572</v>
      </c>
      <c r="K2261" t="s">
        <v>572</v>
      </c>
      <c r="L2261" s="324">
        <v>0</v>
      </c>
      <c r="M2261" s="324">
        <v>0</v>
      </c>
    </row>
    <row r="2262" spans="1:13" x14ac:dyDescent="0.2">
      <c r="A2262" t="s">
        <v>7865</v>
      </c>
      <c r="B2262" t="str">
        <f t="shared" si="35"/>
        <v>UGA_GREENHSE RES P HOR</v>
      </c>
      <c r="C2262" t="s">
        <v>540</v>
      </c>
      <c r="D2262" s="324" t="s">
        <v>51</v>
      </c>
      <c r="E2262" t="s">
        <v>1779</v>
      </c>
      <c r="F2262" t="s">
        <v>1780</v>
      </c>
      <c r="G2262" s="324">
        <v>7846</v>
      </c>
      <c r="H2262" s="542">
        <v>1970</v>
      </c>
      <c r="J2262" t="s">
        <v>572</v>
      </c>
      <c r="K2262" t="s">
        <v>584</v>
      </c>
      <c r="L2262" s="324">
        <v>0</v>
      </c>
      <c r="M2262" s="324">
        <v>0</v>
      </c>
    </row>
    <row r="2263" spans="1:13" x14ac:dyDescent="0.2">
      <c r="A2263" t="s">
        <v>9020</v>
      </c>
      <c r="B2263" t="str">
        <f t="shared" si="35"/>
        <v>UGA_GREENHSE RES P AGY</v>
      </c>
      <c r="C2263" t="s">
        <v>540</v>
      </c>
      <c r="D2263" s="324" t="s">
        <v>51</v>
      </c>
      <c r="E2263" t="s">
        <v>4037</v>
      </c>
      <c r="F2263" t="s">
        <v>4038</v>
      </c>
      <c r="G2263" s="324">
        <v>17138</v>
      </c>
      <c r="H2263" s="542">
        <v>1970</v>
      </c>
      <c r="J2263" t="s">
        <v>572</v>
      </c>
      <c r="K2263" t="s">
        <v>572</v>
      </c>
      <c r="L2263" s="324">
        <v>0</v>
      </c>
      <c r="M2263" s="324">
        <v>0</v>
      </c>
    </row>
    <row r="2264" spans="1:13" x14ac:dyDescent="0.2">
      <c r="A2264" t="s">
        <v>8049</v>
      </c>
      <c r="B2264" t="str">
        <f t="shared" si="35"/>
        <v>UGA_PLANT PATH HEADHSE</v>
      </c>
      <c r="C2264" t="s">
        <v>540</v>
      </c>
      <c r="D2264" s="324" t="s">
        <v>51</v>
      </c>
      <c r="E2264" t="s">
        <v>2143</v>
      </c>
      <c r="F2264" t="s">
        <v>2144</v>
      </c>
      <c r="G2264" s="324">
        <v>12743</v>
      </c>
      <c r="H2264" s="542">
        <v>1970</v>
      </c>
      <c r="J2264" t="s">
        <v>572</v>
      </c>
      <c r="K2264" t="s">
        <v>1725</v>
      </c>
      <c r="L2264" s="324">
        <v>0</v>
      </c>
      <c r="M2264" s="324">
        <v>0</v>
      </c>
    </row>
    <row r="2265" spans="1:13" x14ac:dyDescent="0.2">
      <c r="A2265" t="s">
        <v>9021</v>
      </c>
      <c r="B2265" t="str">
        <f t="shared" si="35"/>
        <v>UGA_SOIL STORAGE BLDG</v>
      </c>
      <c r="C2265" t="s">
        <v>540</v>
      </c>
      <c r="D2265" s="324" t="s">
        <v>51</v>
      </c>
      <c r="E2265" t="s">
        <v>4039</v>
      </c>
      <c r="F2265" t="s">
        <v>4040</v>
      </c>
      <c r="G2265" s="324">
        <v>1298</v>
      </c>
      <c r="H2265" s="542">
        <v>1982</v>
      </c>
      <c r="J2265" t="s">
        <v>572</v>
      </c>
      <c r="K2265" t="s">
        <v>572</v>
      </c>
      <c r="L2265" s="324">
        <v>0</v>
      </c>
      <c r="M2265" s="324">
        <v>0</v>
      </c>
    </row>
    <row r="2266" spans="1:13" x14ac:dyDescent="0.2">
      <c r="A2266" t="s">
        <v>8504</v>
      </c>
      <c r="B2266" t="str">
        <f t="shared" si="35"/>
        <v>UGA_LATH GREENHOUSE-3</v>
      </c>
      <c r="C2266" t="s">
        <v>540</v>
      </c>
      <c r="D2266" s="324" t="s">
        <v>51</v>
      </c>
      <c r="E2266" t="s">
        <v>3033</v>
      </c>
      <c r="F2266" t="s">
        <v>3034</v>
      </c>
      <c r="G2266" s="324">
        <v>2636</v>
      </c>
      <c r="H2266" s="542">
        <v>1975</v>
      </c>
      <c r="J2266" t="s">
        <v>572</v>
      </c>
      <c r="K2266" t="s">
        <v>572</v>
      </c>
      <c r="L2266" s="324">
        <v>100</v>
      </c>
      <c r="M2266" s="324">
        <v>100</v>
      </c>
    </row>
    <row r="2267" spans="1:13" x14ac:dyDescent="0.2">
      <c r="A2267" t="s">
        <v>8154</v>
      </c>
      <c r="B2267" t="str">
        <f t="shared" si="35"/>
        <v>UGA_GREENHSE RES BOT</v>
      </c>
      <c r="C2267" t="s">
        <v>540</v>
      </c>
      <c r="D2267" s="324" t="s">
        <v>51</v>
      </c>
      <c r="E2267" t="s">
        <v>2349</v>
      </c>
      <c r="F2267" t="s">
        <v>2350</v>
      </c>
      <c r="G2267" s="324">
        <v>27636</v>
      </c>
      <c r="H2267" s="542">
        <v>1971</v>
      </c>
      <c r="J2267" t="s">
        <v>572</v>
      </c>
      <c r="K2267" t="s">
        <v>572</v>
      </c>
      <c r="L2267" s="324">
        <v>100</v>
      </c>
      <c r="M2267" s="324">
        <v>100</v>
      </c>
    </row>
    <row r="2268" spans="1:13" x14ac:dyDescent="0.2">
      <c r="A2268" t="s">
        <v>8285</v>
      </c>
      <c r="B2268" t="str">
        <f t="shared" si="35"/>
        <v>UGA_GREENHSE R P CCRC</v>
      </c>
      <c r="C2268" t="s">
        <v>540</v>
      </c>
      <c r="D2268" s="324" t="s">
        <v>51</v>
      </c>
      <c r="E2268" t="s">
        <v>2606</v>
      </c>
      <c r="F2268" t="s">
        <v>2607</v>
      </c>
      <c r="G2268" s="324">
        <v>5198</v>
      </c>
      <c r="H2268" s="542">
        <v>1986</v>
      </c>
      <c r="J2268" t="s">
        <v>572</v>
      </c>
      <c r="K2268" t="s">
        <v>572</v>
      </c>
      <c r="L2268" s="324">
        <v>100</v>
      </c>
      <c r="M2268" s="324">
        <v>100</v>
      </c>
    </row>
    <row r="2269" spans="1:13" x14ac:dyDescent="0.2">
      <c r="A2269" t="s">
        <v>7902</v>
      </c>
      <c r="B2269" t="str">
        <f t="shared" si="35"/>
        <v>UGA_RIVERBEND RSCH S</v>
      </c>
      <c r="C2269" t="s">
        <v>540</v>
      </c>
      <c r="D2269" s="324" t="s">
        <v>51</v>
      </c>
      <c r="E2269" t="s">
        <v>1852</v>
      </c>
      <c r="F2269" t="s">
        <v>1853</v>
      </c>
      <c r="G2269" s="324">
        <v>79151</v>
      </c>
      <c r="H2269" s="542">
        <v>1989</v>
      </c>
      <c r="J2269" t="s">
        <v>572</v>
      </c>
      <c r="K2269" t="s">
        <v>572</v>
      </c>
      <c r="L2269" s="324">
        <v>100</v>
      </c>
      <c r="M2269" s="324">
        <v>100</v>
      </c>
    </row>
    <row r="2270" spans="1:13" x14ac:dyDescent="0.2">
      <c r="A2270" t="s">
        <v>9177</v>
      </c>
      <c r="B2270" t="str">
        <f t="shared" si="35"/>
        <v>UGA_CCRC</v>
      </c>
      <c r="C2270" t="s">
        <v>540</v>
      </c>
      <c r="D2270" s="324" t="s">
        <v>51</v>
      </c>
      <c r="E2270" t="s">
        <v>4345</v>
      </c>
      <c r="F2270" t="s">
        <v>4346</v>
      </c>
      <c r="G2270" s="324">
        <v>157555</v>
      </c>
      <c r="H2270" s="542">
        <v>2003</v>
      </c>
      <c r="J2270" t="s">
        <v>584</v>
      </c>
      <c r="K2270" t="s">
        <v>1054</v>
      </c>
      <c r="L2270" s="324">
        <v>100</v>
      </c>
      <c r="M2270" s="324">
        <v>100</v>
      </c>
    </row>
    <row r="2271" spans="1:13" x14ac:dyDescent="0.2">
      <c r="A2271" t="s">
        <v>8608</v>
      </c>
      <c r="B2271" t="str">
        <f t="shared" si="35"/>
        <v>UGA_HORT GREENHOUSE-1</v>
      </c>
      <c r="C2271" t="s">
        <v>540</v>
      </c>
      <c r="D2271" s="324" t="s">
        <v>51</v>
      </c>
      <c r="E2271" t="s">
        <v>3235</v>
      </c>
      <c r="F2271" t="s">
        <v>3236</v>
      </c>
      <c r="G2271" s="324">
        <v>14221</v>
      </c>
      <c r="H2271" s="542">
        <v>1989</v>
      </c>
      <c r="J2271" t="s">
        <v>572</v>
      </c>
      <c r="K2271" t="s">
        <v>572</v>
      </c>
      <c r="L2271" s="324">
        <v>100</v>
      </c>
      <c r="M2271" s="324">
        <v>100</v>
      </c>
    </row>
    <row r="2272" spans="1:13" x14ac:dyDescent="0.2">
      <c r="A2272" t="s">
        <v>8968</v>
      </c>
      <c r="B2272" t="str">
        <f t="shared" si="35"/>
        <v>UGA_HORT GREENHOUSE-2</v>
      </c>
      <c r="C2272" t="s">
        <v>540</v>
      </c>
      <c r="D2272" s="324" t="s">
        <v>51</v>
      </c>
      <c r="E2272" t="s">
        <v>3938</v>
      </c>
      <c r="F2272" t="s">
        <v>3939</v>
      </c>
      <c r="G2272" s="324">
        <v>2160</v>
      </c>
      <c r="H2272" s="542">
        <v>2004</v>
      </c>
      <c r="J2272" t="s">
        <v>572</v>
      </c>
      <c r="K2272" t="s">
        <v>572</v>
      </c>
      <c r="L2272" s="324">
        <v>100</v>
      </c>
      <c r="M2272" s="324">
        <v>100</v>
      </c>
    </row>
    <row r="2273" spans="1:13" x14ac:dyDescent="0.2">
      <c r="A2273" t="s">
        <v>8474</v>
      </c>
      <c r="B2273" t="str">
        <f t="shared" si="35"/>
        <v>UGA_ENTOMOL GRHSE/HDHS</v>
      </c>
      <c r="C2273" t="s">
        <v>540</v>
      </c>
      <c r="D2273" s="324" t="s">
        <v>51</v>
      </c>
      <c r="E2273" t="s">
        <v>2975</v>
      </c>
      <c r="F2273" t="s">
        <v>2976</v>
      </c>
      <c r="G2273" s="324">
        <v>8986</v>
      </c>
      <c r="H2273" s="542">
        <v>1989</v>
      </c>
      <c r="J2273" t="s">
        <v>572</v>
      </c>
      <c r="K2273" t="s">
        <v>572</v>
      </c>
      <c r="L2273" s="324">
        <v>100</v>
      </c>
      <c r="M2273" s="324">
        <v>100</v>
      </c>
    </row>
    <row r="2274" spans="1:13" x14ac:dyDescent="0.2">
      <c r="A2274" t="s">
        <v>8187</v>
      </c>
      <c r="B2274" t="str">
        <f t="shared" si="35"/>
        <v>UGA_AGRONOMY SEED LAB</v>
      </c>
      <c r="C2274" t="s">
        <v>540</v>
      </c>
      <c r="D2274" s="324" t="s">
        <v>51</v>
      </c>
      <c r="E2274" t="s">
        <v>2415</v>
      </c>
      <c r="F2274" t="s">
        <v>2416</v>
      </c>
      <c r="G2274" s="324">
        <v>10064</v>
      </c>
      <c r="H2274" s="542">
        <v>1989</v>
      </c>
      <c r="J2274" t="s">
        <v>572</v>
      </c>
      <c r="K2274" t="s">
        <v>1725</v>
      </c>
      <c r="L2274" s="324">
        <v>100</v>
      </c>
      <c r="M2274" s="324">
        <v>100</v>
      </c>
    </row>
    <row r="2275" spans="1:13" x14ac:dyDescent="0.2">
      <c r="A2275" t="s">
        <v>7949</v>
      </c>
      <c r="B2275" t="str">
        <f t="shared" si="35"/>
        <v>UGA_PLANT BIOLOGY GH</v>
      </c>
      <c r="C2275" t="s">
        <v>540</v>
      </c>
      <c r="D2275" s="324" t="s">
        <v>51</v>
      </c>
      <c r="E2275" t="s">
        <v>1945</v>
      </c>
      <c r="F2275" t="s">
        <v>1946</v>
      </c>
      <c r="G2275" s="324">
        <v>3800</v>
      </c>
      <c r="H2275" s="542">
        <v>2007</v>
      </c>
      <c r="J2275" t="s">
        <v>572</v>
      </c>
      <c r="K2275" t="s">
        <v>572</v>
      </c>
      <c r="L2275" s="324">
        <v>100</v>
      </c>
      <c r="M2275" s="324">
        <v>100</v>
      </c>
    </row>
    <row r="2276" spans="1:13" x14ac:dyDescent="0.2">
      <c r="A2276" t="s">
        <v>9098</v>
      </c>
      <c r="B2276" t="str">
        <f t="shared" si="35"/>
        <v>UGA_CROP &amp; SOIL GH</v>
      </c>
      <c r="C2276" t="s">
        <v>540</v>
      </c>
      <c r="D2276" s="324" t="s">
        <v>51</v>
      </c>
      <c r="E2276" t="s">
        <v>4193</v>
      </c>
      <c r="F2276" t="s">
        <v>4194</v>
      </c>
      <c r="G2276" s="324">
        <v>5926</v>
      </c>
      <c r="H2276" s="542">
        <v>2007</v>
      </c>
      <c r="J2276" t="s">
        <v>572</v>
      </c>
      <c r="K2276" t="s">
        <v>572</v>
      </c>
      <c r="L2276" s="324">
        <v>100</v>
      </c>
      <c r="M2276" s="324">
        <v>100</v>
      </c>
    </row>
    <row r="2277" spans="1:13" x14ac:dyDescent="0.2">
      <c r="A2277" t="s">
        <v>8609</v>
      </c>
      <c r="B2277" t="str">
        <f t="shared" si="35"/>
        <v>UGA_DRY WASTE STORAGE</v>
      </c>
      <c r="C2277" t="s">
        <v>540</v>
      </c>
      <c r="D2277" s="324" t="s">
        <v>51</v>
      </c>
      <c r="E2277" t="s">
        <v>3237</v>
      </c>
      <c r="F2277" t="s">
        <v>3238</v>
      </c>
      <c r="G2277" s="324">
        <v>2038</v>
      </c>
      <c r="H2277" s="542">
        <v>1978</v>
      </c>
      <c r="J2277" t="s">
        <v>572</v>
      </c>
      <c r="K2277" t="s">
        <v>572</v>
      </c>
      <c r="L2277" s="324">
        <v>100</v>
      </c>
      <c r="M2277" s="324">
        <v>100</v>
      </c>
    </row>
    <row r="2278" spans="1:13" x14ac:dyDescent="0.2">
      <c r="A2278" t="s">
        <v>8670</v>
      </c>
      <c r="B2278" t="str">
        <f t="shared" si="35"/>
        <v>UGA_CRS WAREHOUSE</v>
      </c>
      <c r="C2278" t="s">
        <v>540</v>
      </c>
      <c r="D2278" s="324" t="s">
        <v>51</v>
      </c>
      <c r="E2278" t="s">
        <v>3356</v>
      </c>
      <c r="F2278" t="s">
        <v>3357</v>
      </c>
      <c r="G2278" s="324">
        <v>5744</v>
      </c>
      <c r="H2278" s="542">
        <v>1984</v>
      </c>
      <c r="J2278" t="s">
        <v>572</v>
      </c>
      <c r="K2278" t="s">
        <v>572</v>
      </c>
      <c r="L2278" s="324">
        <v>100</v>
      </c>
      <c r="M2278" s="324">
        <v>100</v>
      </c>
    </row>
    <row r="2279" spans="1:13" x14ac:dyDescent="0.2">
      <c r="A2279" t="s">
        <v>9214</v>
      </c>
      <c r="B2279" t="str">
        <f t="shared" si="35"/>
        <v>UGA_LIQ WASTE STORAGE</v>
      </c>
      <c r="C2279" t="s">
        <v>540</v>
      </c>
      <c r="D2279" s="324" t="s">
        <v>51</v>
      </c>
      <c r="E2279" t="s">
        <v>4417</v>
      </c>
      <c r="F2279" t="s">
        <v>4418</v>
      </c>
      <c r="G2279" s="324">
        <v>1010</v>
      </c>
      <c r="H2279" s="542">
        <v>1992</v>
      </c>
      <c r="J2279" t="s">
        <v>572</v>
      </c>
      <c r="K2279" t="s">
        <v>572</v>
      </c>
      <c r="L2279" s="324">
        <v>100</v>
      </c>
      <c r="M2279" s="324">
        <v>100</v>
      </c>
    </row>
    <row r="2280" spans="1:13" x14ac:dyDescent="0.2">
      <c r="A2280" t="s">
        <v>9160</v>
      </c>
      <c r="B2280" t="str">
        <f t="shared" si="35"/>
        <v>UGA_RSCH STORES ADMIN</v>
      </c>
      <c r="C2280" t="s">
        <v>540</v>
      </c>
      <c r="D2280" s="324" t="s">
        <v>51</v>
      </c>
      <c r="E2280" t="s">
        <v>4312</v>
      </c>
      <c r="F2280" t="s">
        <v>4313</v>
      </c>
      <c r="G2280" s="324">
        <v>2553</v>
      </c>
      <c r="H2280" s="542">
        <v>1999</v>
      </c>
      <c r="J2280" t="s">
        <v>572</v>
      </c>
      <c r="K2280" t="s">
        <v>572</v>
      </c>
      <c r="L2280" s="324">
        <v>100</v>
      </c>
      <c r="M2280" s="324">
        <v>100</v>
      </c>
    </row>
    <row r="2281" spans="1:13" x14ac:dyDescent="0.2">
      <c r="A2281" t="s">
        <v>9075</v>
      </c>
      <c r="B2281" t="str">
        <f t="shared" si="35"/>
        <v>UGA_UGAPD STORAGE</v>
      </c>
      <c r="C2281" t="s">
        <v>540</v>
      </c>
      <c r="D2281" s="324" t="s">
        <v>51</v>
      </c>
      <c r="E2281" t="s">
        <v>4147</v>
      </c>
      <c r="F2281" t="s">
        <v>4148</v>
      </c>
      <c r="G2281" s="324">
        <v>7240</v>
      </c>
      <c r="H2281" s="542">
        <v>2019</v>
      </c>
      <c r="J2281" t="s">
        <v>572</v>
      </c>
      <c r="K2281" t="s">
        <v>1054</v>
      </c>
      <c r="L2281" s="324">
        <v>100</v>
      </c>
      <c r="M2281" s="324">
        <v>100</v>
      </c>
    </row>
    <row r="2282" spans="1:13" x14ac:dyDescent="0.2">
      <c r="A2282" t="s">
        <v>7857</v>
      </c>
      <c r="B2282" t="str">
        <f t="shared" si="35"/>
        <v>UGA_SOIL CHEM EQUIP BL</v>
      </c>
      <c r="C2282" t="s">
        <v>540</v>
      </c>
      <c r="D2282" s="324" t="s">
        <v>51</v>
      </c>
      <c r="E2282" t="s">
        <v>1764</v>
      </c>
      <c r="F2282" t="s">
        <v>1765</v>
      </c>
      <c r="G2282" s="324">
        <v>664</v>
      </c>
      <c r="H2282" s="542">
        <v>1995</v>
      </c>
      <c r="J2282" t="s">
        <v>572</v>
      </c>
      <c r="K2282" t="s">
        <v>572</v>
      </c>
      <c r="L2282" s="324">
        <v>100</v>
      </c>
      <c r="M2282" s="324">
        <v>100</v>
      </c>
    </row>
    <row r="2283" spans="1:13" x14ac:dyDescent="0.2">
      <c r="A2283" t="s">
        <v>8475</v>
      </c>
      <c r="B2283" t="str">
        <f t="shared" si="35"/>
        <v>UGA_CENTER FOR APPLIED GENETIC TEC</v>
      </c>
      <c r="C2283" t="s">
        <v>540</v>
      </c>
      <c r="D2283" s="324" t="s">
        <v>51</v>
      </c>
      <c r="E2283" t="s">
        <v>2977</v>
      </c>
      <c r="F2283" t="s">
        <v>2978</v>
      </c>
      <c r="G2283" s="324">
        <v>65112</v>
      </c>
      <c r="H2283" s="542">
        <v>2002</v>
      </c>
      <c r="J2283" t="s">
        <v>572</v>
      </c>
      <c r="K2283" t="s">
        <v>572</v>
      </c>
      <c r="L2283" s="324">
        <v>100</v>
      </c>
      <c r="M2283" s="324">
        <v>100</v>
      </c>
    </row>
    <row r="2284" spans="1:13" x14ac:dyDescent="0.2">
      <c r="A2284" t="s">
        <v>8955</v>
      </c>
      <c r="B2284" t="str">
        <f t="shared" si="35"/>
        <v>UGA_TR FAC BUS WASH</v>
      </c>
      <c r="C2284" t="s">
        <v>540</v>
      </c>
      <c r="D2284" s="324" t="s">
        <v>51</v>
      </c>
      <c r="E2284" t="s">
        <v>3912</v>
      </c>
      <c r="F2284" t="s">
        <v>3913</v>
      </c>
      <c r="G2284" s="324">
        <v>1207</v>
      </c>
      <c r="H2284" s="542">
        <v>1994</v>
      </c>
      <c r="J2284" t="s">
        <v>572</v>
      </c>
      <c r="K2284" t="s">
        <v>572</v>
      </c>
      <c r="L2284" s="324">
        <v>0</v>
      </c>
      <c r="M2284" s="324">
        <v>0</v>
      </c>
    </row>
    <row r="2285" spans="1:13" x14ac:dyDescent="0.2">
      <c r="A2285" t="s">
        <v>9215</v>
      </c>
      <c r="B2285" t="str">
        <f t="shared" si="35"/>
        <v>UGA_LAKE HERRICK PAVLN</v>
      </c>
      <c r="C2285" t="s">
        <v>540</v>
      </c>
      <c r="D2285" s="324" t="s">
        <v>51</v>
      </c>
      <c r="E2285" t="s">
        <v>4419</v>
      </c>
      <c r="F2285" t="s">
        <v>4420</v>
      </c>
      <c r="G2285" s="324">
        <v>4948</v>
      </c>
      <c r="H2285" s="542">
        <v>1986</v>
      </c>
      <c r="J2285" t="s">
        <v>572</v>
      </c>
      <c r="K2285" t="s">
        <v>572</v>
      </c>
      <c r="L2285" s="324">
        <v>100</v>
      </c>
      <c r="M2285" s="324">
        <v>100</v>
      </c>
    </row>
    <row r="2286" spans="1:13" x14ac:dyDescent="0.2">
      <c r="A2286" t="s">
        <v>8782</v>
      </c>
      <c r="B2286" t="str">
        <f t="shared" si="35"/>
        <v>UGA_HERRICK BOAT HOUSE</v>
      </c>
      <c r="C2286" t="s">
        <v>540</v>
      </c>
      <c r="D2286" s="324" t="s">
        <v>51</v>
      </c>
      <c r="E2286" t="s">
        <v>3572</v>
      </c>
      <c r="F2286" t="s">
        <v>3573</v>
      </c>
      <c r="G2286" s="324">
        <v>960</v>
      </c>
      <c r="H2286" s="542">
        <v>1987</v>
      </c>
      <c r="J2286" t="s">
        <v>572</v>
      </c>
      <c r="K2286" t="s">
        <v>572</v>
      </c>
      <c r="L2286" s="324">
        <v>0</v>
      </c>
      <c r="M2286" s="324">
        <v>0</v>
      </c>
    </row>
    <row r="2287" spans="1:13" x14ac:dyDescent="0.2">
      <c r="A2287" t="s">
        <v>8138</v>
      </c>
      <c r="B2287" t="str">
        <f t="shared" si="35"/>
        <v>UGA_HERRICK PICNIC PAV</v>
      </c>
      <c r="C2287" t="s">
        <v>540</v>
      </c>
      <c r="D2287" s="324" t="s">
        <v>51</v>
      </c>
      <c r="E2287" t="s">
        <v>2317</v>
      </c>
      <c r="F2287" t="s">
        <v>2318</v>
      </c>
      <c r="G2287" s="324">
        <v>640</v>
      </c>
      <c r="H2287" s="542">
        <v>1987</v>
      </c>
      <c r="J2287" t="s">
        <v>572</v>
      </c>
      <c r="K2287" t="s">
        <v>572</v>
      </c>
      <c r="L2287" s="324">
        <v>0</v>
      </c>
      <c r="M2287" s="324">
        <v>0</v>
      </c>
    </row>
    <row r="2288" spans="1:13" x14ac:dyDescent="0.2">
      <c r="A2288" t="s">
        <v>7964</v>
      </c>
      <c r="B2288" t="str">
        <f t="shared" si="35"/>
        <v>UGA_LK HERRICK BOAT HS</v>
      </c>
      <c r="C2288" t="s">
        <v>540</v>
      </c>
      <c r="D2288" s="324" t="s">
        <v>51</v>
      </c>
      <c r="E2288" t="s">
        <v>1975</v>
      </c>
      <c r="F2288" t="s">
        <v>1976</v>
      </c>
      <c r="G2288" s="324">
        <v>320</v>
      </c>
      <c r="H2288" s="542">
        <v>1993</v>
      </c>
      <c r="J2288" t="s">
        <v>572</v>
      </c>
      <c r="K2288" t="s">
        <v>572</v>
      </c>
      <c r="L2288" s="324">
        <v>100</v>
      </c>
      <c r="M2288" s="324">
        <v>100</v>
      </c>
    </row>
    <row r="2289" spans="1:13" x14ac:dyDescent="0.2">
      <c r="A2289" t="s">
        <v>8904</v>
      </c>
      <c r="B2289" t="str">
        <f t="shared" si="35"/>
        <v>UGA_CENTER FOR ART AND NATURE</v>
      </c>
      <c r="C2289" t="s">
        <v>540</v>
      </c>
      <c r="D2289" s="324" t="s">
        <v>51</v>
      </c>
      <c r="E2289" t="s">
        <v>3815</v>
      </c>
      <c r="F2289" t="s">
        <v>3816</v>
      </c>
      <c r="G2289" s="324">
        <v>10662</v>
      </c>
      <c r="H2289" s="542">
        <v>2020</v>
      </c>
      <c r="J2289" t="s">
        <v>572</v>
      </c>
      <c r="K2289" t="s">
        <v>572</v>
      </c>
      <c r="L2289" s="324">
        <v>100</v>
      </c>
      <c r="M2289" s="324">
        <v>100</v>
      </c>
    </row>
    <row r="2290" spans="1:13" x14ac:dyDescent="0.2">
      <c r="A2290" t="s">
        <v>7950</v>
      </c>
      <c r="B2290" t="str">
        <f t="shared" si="35"/>
        <v>UGA_CHLDRN'S GDN RSTRM</v>
      </c>
      <c r="C2290" t="s">
        <v>540</v>
      </c>
      <c r="D2290" s="324" t="s">
        <v>51</v>
      </c>
      <c r="E2290" t="s">
        <v>1947</v>
      </c>
      <c r="F2290" t="s">
        <v>1948</v>
      </c>
      <c r="G2290" s="324">
        <v>725</v>
      </c>
      <c r="H2290" s="542">
        <v>2019</v>
      </c>
      <c r="J2290" t="s">
        <v>572</v>
      </c>
      <c r="K2290" t="s">
        <v>572</v>
      </c>
      <c r="L2290" s="324">
        <v>100</v>
      </c>
      <c r="M2290" s="324">
        <v>100</v>
      </c>
    </row>
    <row r="2291" spans="1:13" x14ac:dyDescent="0.2">
      <c r="A2291" t="s">
        <v>8092</v>
      </c>
      <c r="B2291" t="str">
        <f t="shared" si="35"/>
        <v>UGA_BTGDN HORT OFFICE</v>
      </c>
      <c r="C2291" t="s">
        <v>540</v>
      </c>
      <c r="D2291" s="324" t="s">
        <v>51</v>
      </c>
      <c r="E2291" t="s">
        <v>2229</v>
      </c>
      <c r="F2291" t="s">
        <v>2230</v>
      </c>
      <c r="G2291" s="324">
        <v>3854</v>
      </c>
      <c r="H2291" s="542">
        <v>2009</v>
      </c>
      <c r="J2291" t="s">
        <v>572</v>
      </c>
      <c r="K2291" t="s">
        <v>572</v>
      </c>
      <c r="L2291" s="324">
        <v>100</v>
      </c>
      <c r="M2291" s="324">
        <v>100</v>
      </c>
    </row>
    <row r="2292" spans="1:13" x14ac:dyDescent="0.2">
      <c r="A2292" t="s">
        <v>9304</v>
      </c>
      <c r="B2292" t="str">
        <f t="shared" si="35"/>
        <v>UGA_BTGDN HD &amp; GRNHS 1</v>
      </c>
      <c r="C2292" t="s">
        <v>540</v>
      </c>
      <c r="D2292" s="324" t="s">
        <v>51</v>
      </c>
      <c r="E2292" t="s">
        <v>4593</v>
      </c>
      <c r="F2292" t="s">
        <v>4594</v>
      </c>
      <c r="G2292" s="324">
        <v>11999</v>
      </c>
      <c r="H2292" s="542">
        <v>2009</v>
      </c>
      <c r="J2292" t="s">
        <v>572</v>
      </c>
      <c r="K2292" t="s">
        <v>1054</v>
      </c>
      <c r="L2292" s="324">
        <v>100</v>
      </c>
      <c r="M2292" s="324">
        <v>100</v>
      </c>
    </row>
    <row r="2293" spans="1:13" x14ac:dyDescent="0.2">
      <c r="A2293" t="s">
        <v>8476</v>
      </c>
      <c r="B2293" t="str">
        <f t="shared" si="35"/>
        <v>UGA_BTGDN MAINTENANCE</v>
      </c>
      <c r="C2293" t="s">
        <v>540</v>
      </c>
      <c r="D2293" s="324" t="s">
        <v>51</v>
      </c>
      <c r="E2293" t="s">
        <v>2979</v>
      </c>
      <c r="F2293" t="s">
        <v>2980</v>
      </c>
      <c r="G2293" s="324">
        <v>5753</v>
      </c>
      <c r="H2293" s="542">
        <v>2009</v>
      </c>
      <c r="J2293" t="s">
        <v>572</v>
      </c>
      <c r="K2293" t="s">
        <v>572</v>
      </c>
      <c r="L2293" s="324">
        <v>100</v>
      </c>
      <c r="M2293" s="324">
        <v>100</v>
      </c>
    </row>
    <row r="2294" spans="1:13" x14ac:dyDescent="0.2">
      <c r="A2294" t="s">
        <v>7985</v>
      </c>
      <c r="B2294" t="str">
        <f t="shared" si="35"/>
        <v>UGA_BTGDN HRTG G GAZBO</v>
      </c>
      <c r="C2294" t="s">
        <v>540</v>
      </c>
      <c r="D2294" s="324" t="s">
        <v>51</v>
      </c>
      <c r="E2294" t="s">
        <v>2016</v>
      </c>
      <c r="F2294" t="s">
        <v>2017</v>
      </c>
      <c r="G2294" s="324">
        <v>227</v>
      </c>
      <c r="H2294" s="542">
        <v>1998</v>
      </c>
      <c r="J2294" t="s">
        <v>572</v>
      </c>
      <c r="K2294" t="s">
        <v>572</v>
      </c>
      <c r="L2294" s="324">
        <v>100</v>
      </c>
      <c r="M2294" s="324">
        <v>100</v>
      </c>
    </row>
    <row r="2295" spans="1:13" x14ac:dyDescent="0.2">
      <c r="A2295" t="s">
        <v>7951</v>
      </c>
      <c r="B2295" t="str">
        <f t="shared" si="35"/>
        <v>UGA_BTGDN VS CNTR GZBO</v>
      </c>
      <c r="C2295" t="s">
        <v>540</v>
      </c>
      <c r="D2295" s="324" t="s">
        <v>51</v>
      </c>
      <c r="E2295" t="s">
        <v>1949</v>
      </c>
      <c r="F2295" t="s">
        <v>1950</v>
      </c>
      <c r="G2295" s="324">
        <v>242</v>
      </c>
      <c r="H2295" s="542">
        <v>1985</v>
      </c>
      <c r="J2295" t="s">
        <v>572</v>
      </c>
      <c r="K2295" t="s">
        <v>572</v>
      </c>
      <c r="L2295" s="324">
        <v>100</v>
      </c>
      <c r="M2295" s="324">
        <v>100</v>
      </c>
    </row>
    <row r="2296" spans="1:13" x14ac:dyDescent="0.2">
      <c r="A2296" t="s">
        <v>7803</v>
      </c>
      <c r="B2296" t="str">
        <f t="shared" si="35"/>
        <v>UGA_BOTANY GNHS SHED</v>
      </c>
      <c r="C2296" t="s">
        <v>540</v>
      </c>
      <c r="D2296" s="324" t="s">
        <v>51</v>
      </c>
      <c r="E2296" t="s">
        <v>1655</v>
      </c>
      <c r="F2296" t="s">
        <v>1656</v>
      </c>
      <c r="G2296" s="324">
        <v>493</v>
      </c>
      <c r="H2296" s="542">
        <v>2014</v>
      </c>
      <c r="J2296" t="s">
        <v>572</v>
      </c>
      <c r="K2296" t="s">
        <v>572</v>
      </c>
      <c r="L2296" s="324">
        <v>100</v>
      </c>
      <c r="M2296" s="324">
        <v>100</v>
      </c>
    </row>
    <row r="2297" spans="1:13" x14ac:dyDescent="0.2">
      <c r="A2297" t="s">
        <v>8477</v>
      </c>
      <c r="B2297" t="str">
        <f t="shared" si="35"/>
        <v>UGA_MARINE SCIENCE STORAGE</v>
      </c>
      <c r="C2297" t="s">
        <v>540</v>
      </c>
      <c r="D2297" s="324" t="s">
        <v>51</v>
      </c>
      <c r="E2297" t="s">
        <v>2981</v>
      </c>
      <c r="F2297" t="s">
        <v>2982</v>
      </c>
      <c r="G2297" s="324">
        <v>2800</v>
      </c>
      <c r="H2297" s="542">
        <v>2018</v>
      </c>
      <c r="J2297" t="s">
        <v>572</v>
      </c>
      <c r="K2297" t="s">
        <v>572</v>
      </c>
      <c r="L2297" s="324">
        <v>100</v>
      </c>
      <c r="M2297" s="324">
        <v>100</v>
      </c>
    </row>
    <row r="2298" spans="1:13" x14ac:dyDescent="0.2">
      <c r="A2298" t="s">
        <v>8587</v>
      </c>
      <c r="B2298" t="str">
        <f t="shared" si="35"/>
        <v>UGA_SURF WAT MONITOR</v>
      </c>
      <c r="C2298" t="s">
        <v>540</v>
      </c>
      <c r="D2298" s="324" t="s">
        <v>51</v>
      </c>
      <c r="E2298" t="s">
        <v>3194</v>
      </c>
      <c r="F2298" t="s">
        <v>3195</v>
      </c>
      <c r="G2298" s="324">
        <v>384</v>
      </c>
      <c r="H2298" s="542">
        <v>1998</v>
      </c>
      <c r="J2298" t="s">
        <v>572</v>
      </c>
      <c r="K2298" t="s">
        <v>572</v>
      </c>
      <c r="L2298" s="324">
        <v>100</v>
      </c>
      <c r="M2298" s="324">
        <v>100</v>
      </c>
    </row>
    <row r="2299" spans="1:13" x14ac:dyDescent="0.2">
      <c r="A2299" t="s">
        <v>9305</v>
      </c>
      <c r="B2299" t="str">
        <f t="shared" si="35"/>
        <v>UGA_STRENGTH LAB</v>
      </c>
      <c r="C2299" t="s">
        <v>540</v>
      </c>
      <c r="D2299" s="324" t="s">
        <v>51</v>
      </c>
      <c r="E2299" t="s">
        <v>4595</v>
      </c>
      <c r="F2299" t="s">
        <v>4596</v>
      </c>
      <c r="G2299" s="324">
        <v>10569</v>
      </c>
      <c r="H2299" s="542">
        <v>2013</v>
      </c>
      <c r="J2299" t="s">
        <v>572</v>
      </c>
      <c r="K2299" t="s">
        <v>1054</v>
      </c>
      <c r="L2299" s="324">
        <v>100</v>
      </c>
      <c r="M2299" s="324">
        <v>100</v>
      </c>
    </row>
    <row r="2300" spans="1:13" x14ac:dyDescent="0.2">
      <c r="A2300" t="s">
        <v>8478</v>
      </c>
      <c r="B2300" t="str">
        <f t="shared" si="35"/>
        <v>UGA_BIOPOLYMER CENTER</v>
      </c>
      <c r="C2300" t="s">
        <v>540</v>
      </c>
      <c r="D2300" s="324" t="s">
        <v>51</v>
      </c>
      <c r="E2300" t="s">
        <v>2983</v>
      </c>
      <c r="F2300" t="s">
        <v>2984</v>
      </c>
      <c r="G2300" s="324">
        <v>14283</v>
      </c>
      <c r="H2300" s="542">
        <v>1997</v>
      </c>
      <c r="J2300" t="s">
        <v>572</v>
      </c>
      <c r="K2300" t="s">
        <v>572</v>
      </c>
      <c r="L2300" s="324">
        <v>100</v>
      </c>
      <c r="M2300" s="324">
        <v>100</v>
      </c>
    </row>
    <row r="2301" spans="1:13" x14ac:dyDescent="0.2">
      <c r="A2301" t="s">
        <v>9161</v>
      </c>
      <c r="B2301" t="str">
        <f t="shared" si="35"/>
        <v>UGA_THOMAS TEXTILE</v>
      </c>
      <c r="C2301" t="s">
        <v>540</v>
      </c>
      <c r="D2301" s="324" t="s">
        <v>51</v>
      </c>
      <c r="E2301" t="s">
        <v>4314</v>
      </c>
      <c r="F2301" t="s">
        <v>4315</v>
      </c>
      <c r="G2301" s="324">
        <v>25480</v>
      </c>
      <c r="H2301" s="542">
        <v>1953</v>
      </c>
      <c r="J2301" t="s">
        <v>572</v>
      </c>
      <c r="K2301" t="s">
        <v>1725</v>
      </c>
      <c r="L2301" s="324">
        <v>100</v>
      </c>
      <c r="M2301" s="324">
        <v>100</v>
      </c>
    </row>
    <row r="2302" spans="1:13" x14ac:dyDescent="0.2">
      <c r="A2302" t="s">
        <v>9306</v>
      </c>
      <c r="B2302" t="str">
        <f t="shared" si="35"/>
        <v>UGA_LIBRARY REPOSITORY</v>
      </c>
      <c r="C2302" t="s">
        <v>540</v>
      </c>
      <c r="D2302" s="324" t="s">
        <v>51</v>
      </c>
      <c r="E2302" t="s">
        <v>4597</v>
      </c>
      <c r="F2302" t="s">
        <v>4598</v>
      </c>
      <c r="G2302" s="324">
        <v>37650</v>
      </c>
      <c r="H2302" s="542">
        <v>1991</v>
      </c>
      <c r="J2302" t="s">
        <v>603</v>
      </c>
      <c r="K2302" t="s">
        <v>572</v>
      </c>
      <c r="L2302" s="324">
        <v>100</v>
      </c>
      <c r="M2302" s="324">
        <v>100</v>
      </c>
    </row>
    <row r="2303" spans="1:13" x14ac:dyDescent="0.2">
      <c r="A2303" t="s">
        <v>8286</v>
      </c>
      <c r="B2303" t="str">
        <f t="shared" si="35"/>
        <v>UGA_BIO-CONV EQ CANOPY</v>
      </c>
      <c r="C2303" t="s">
        <v>540</v>
      </c>
      <c r="D2303" s="324" t="s">
        <v>51</v>
      </c>
      <c r="E2303" t="s">
        <v>2608</v>
      </c>
      <c r="F2303" t="s">
        <v>2609</v>
      </c>
      <c r="G2303" s="324">
        <v>1420</v>
      </c>
      <c r="H2303" s="542">
        <v>1997</v>
      </c>
      <c r="J2303" t="s">
        <v>572</v>
      </c>
      <c r="K2303" t="s">
        <v>572</v>
      </c>
      <c r="L2303" s="324">
        <v>100</v>
      </c>
      <c r="M2303" s="324">
        <v>100</v>
      </c>
    </row>
    <row r="2304" spans="1:13" x14ac:dyDescent="0.2">
      <c r="A2304" t="s">
        <v>7877</v>
      </c>
      <c r="B2304" t="str">
        <f t="shared" si="35"/>
        <v>UGA_GEOTECH LAB</v>
      </c>
      <c r="C2304" t="s">
        <v>540</v>
      </c>
      <c r="D2304" s="324" t="s">
        <v>51</v>
      </c>
      <c r="E2304" t="s">
        <v>1802</v>
      </c>
      <c r="F2304" t="s">
        <v>1803</v>
      </c>
      <c r="G2304" s="324">
        <v>3679</v>
      </c>
      <c r="H2304" s="542">
        <v>1999</v>
      </c>
      <c r="J2304" t="s">
        <v>572</v>
      </c>
      <c r="K2304" t="s">
        <v>572</v>
      </c>
      <c r="L2304" s="324">
        <v>100</v>
      </c>
      <c r="M2304" s="324">
        <v>100</v>
      </c>
    </row>
    <row r="2305" spans="1:13" x14ac:dyDescent="0.2">
      <c r="A2305" t="s">
        <v>7952</v>
      </c>
      <c r="B2305" t="str">
        <f t="shared" si="35"/>
        <v>UGA_BIOPOLYMER ANNEX</v>
      </c>
      <c r="C2305" t="s">
        <v>540</v>
      </c>
      <c r="D2305" s="324" t="s">
        <v>51</v>
      </c>
      <c r="E2305" t="s">
        <v>1951</v>
      </c>
      <c r="F2305" t="s">
        <v>1952</v>
      </c>
      <c r="G2305" s="324">
        <v>2856</v>
      </c>
      <c r="H2305" s="542">
        <v>2020</v>
      </c>
      <c r="J2305" t="s">
        <v>572</v>
      </c>
      <c r="K2305" t="s">
        <v>572</v>
      </c>
      <c r="L2305" s="324">
        <v>100</v>
      </c>
      <c r="M2305" s="324">
        <v>100</v>
      </c>
    </row>
    <row r="2306" spans="1:13" x14ac:dyDescent="0.2">
      <c r="A2306" t="s">
        <v>7858</v>
      </c>
      <c r="B2306" t="str">
        <f t="shared" ref="B2306:B2369" si="36">CONCATENATE(D2306,"_",F2306)</f>
        <v>UGA_FISH &amp; WL LAB FOR</v>
      </c>
      <c r="C2306" t="s">
        <v>540</v>
      </c>
      <c r="D2306" s="324" t="s">
        <v>51</v>
      </c>
      <c r="E2306" t="s">
        <v>1766</v>
      </c>
      <c r="F2306" t="s">
        <v>1767</v>
      </c>
      <c r="G2306" s="324">
        <v>9948</v>
      </c>
      <c r="H2306" s="542">
        <v>1966</v>
      </c>
      <c r="J2306" t="s">
        <v>572</v>
      </c>
      <c r="K2306" t="s">
        <v>579</v>
      </c>
      <c r="L2306" s="324">
        <v>0</v>
      </c>
      <c r="M2306" s="324">
        <v>0</v>
      </c>
    </row>
    <row r="2307" spans="1:13" x14ac:dyDescent="0.2">
      <c r="A2307" t="s">
        <v>9162</v>
      </c>
      <c r="B2307" t="str">
        <f t="shared" si="36"/>
        <v>UGA_WHITEHALL HEADQTR</v>
      </c>
      <c r="C2307" t="s">
        <v>540</v>
      </c>
      <c r="D2307" s="324" t="s">
        <v>51</v>
      </c>
      <c r="E2307" t="s">
        <v>4316</v>
      </c>
      <c r="F2307" t="s">
        <v>4317</v>
      </c>
      <c r="G2307" s="324">
        <v>12680</v>
      </c>
      <c r="H2307" s="542">
        <v>1873</v>
      </c>
      <c r="J2307" t="s">
        <v>572</v>
      </c>
      <c r="K2307" t="s">
        <v>572</v>
      </c>
      <c r="L2307" s="324">
        <v>0</v>
      </c>
      <c r="M2307" s="324">
        <v>0</v>
      </c>
    </row>
    <row r="2308" spans="1:13" x14ac:dyDescent="0.2">
      <c r="A2308" t="s">
        <v>9178</v>
      </c>
      <c r="B2308" t="str">
        <f t="shared" si="36"/>
        <v>UGA_WELL HOUSE FRS</v>
      </c>
      <c r="C2308" t="s">
        <v>540</v>
      </c>
      <c r="D2308" s="324" t="s">
        <v>51</v>
      </c>
      <c r="E2308" t="s">
        <v>4347</v>
      </c>
      <c r="F2308" t="s">
        <v>4348</v>
      </c>
      <c r="G2308" s="324">
        <v>80</v>
      </c>
      <c r="H2308" s="542">
        <v>1890</v>
      </c>
      <c r="J2308" t="s">
        <v>572</v>
      </c>
      <c r="K2308" t="s">
        <v>572</v>
      </c>
      <c r="L2308" s="324">
        <v>0</v>
      </c>
      <c r="M2308" s="324">
        <v>0</v>
      </c>
    </row>
    <row r="2309" spans="1:13" x14ac:dyDescent="0.2">
      <c r="A2309" t="s">
        <v>9200</v>
      </c>
      <c r="B2309" t="str">
        <f t="shared" si="36"/>
        <v>UGA_TIN BARN FRS</v>
      </c>
      <c r="C2309" t="s">
        <v>540</v>
      </c>
      <c r="D2309" s="324" t="s">
        <v>51</v>
      </c>
      <c r="E2309" t="s">
        <v>4389</v>
      </c>
      <c r="F2309" t="s">
        <v>4390</v>
      </c>
      <c r="G2309" s="324">
        <v>640</v>
      </c>
      <c r="H2309" s="542">
        <v>1966</v>
      </c>
      <c r="J2309" t="s">
        <v>572</v>
      </c>
      <c r="K2309" t="s">
        <v>572</v>
      </c>
      <c r="L2309" s="324">
        <v>0</v>
      </c>
      <c r="M2309" s="324">
        <v>0</v>
      </c>
    </row>
    <row r="2310" spans="1:13" x14ac:dyDescent="0.2">
      <c r="A2310" t="s">
        <v>8956</v>
      </c>
      <c r="B2310" t="str">
        <f t="shared" si="36"/>
        <v>UGA_RESIDENCE FRS</v>
      </c>
      <c r="C2310" t="s">
        <v>540</v>
      </c>
      <c r="D2310" s="324" t="s">
        <v>51</v>
      </c>
      <c r="E2310" t="s">
        <v>3914</v>
      </c>
      <c r="F2310" t="s">
        <v>3915</v>
      </c>
      <c r="G2310" s="324">
        <v>1513</v>
      </c>
      <c r="H2310" s="542">
        <v>1966</v>
      </c>
      <c r="J2310" t="s">
        <v>572</v>
      </c>
      <c r="K2310" t="s">
        <v>572</v>
      </c>
      <c r="L2310" s="324">
        <v>0</v>
      </c>
      <c r="M2310" s="324">
        <v>0</v>
      </c>
    </row>
    <row r="2311" spans="1:13" x14ac:dyDescent="0.2">
      <c r="A2311" t="s">
        <v>9002</v>
      </c>
      <c r="B2311" t="str">
        <f t="shared" si="36"/>
        <v>UGA_STORAGE HOUSE FRS</v>
      </c>
      <c r="C2311" t="s">
        <v>540</v>
      </c>
      <c r="D2311" s="324" t="s">
        <v>51</v>
      </c>
      <c r="E2311" t="s">
        <v>4003</v>
      </c>
      <c r="F2311" t="s">
        <v>4004</v>
      </c>
      <c r="G2311" s="324">
        <v>142</v>
      </c>
      <c r="H2311" s="542">
        <v>1966</v>
      </c>
      <c r="J2311" t="s">
        <v>572</v>
      </c>
      <c r="K2311" t="s">
        <v>572</v>
      </c>
      <c r="L2311" s="324">
        <v>0</v>
      </c>
      <c r="M2311" s="324">
        <v>0</v>
      </c>
    </row>
    <row r="2312" spans="1:13" x14ac:dyDescent="0.2">
      <c r="A2312" t="s">
        <v>8876</v>
      </c>
      <c r="B2312" t="str">
        <f t="shared" si="36"/>
        <v>UGA_SHOP FRS</v>
      </c>
      <c r="C2312" t="s">
        <v>540</v>
      </c>
      <c r="D2312" s="324" t="s">
        <v>51</v>
      </c>
      <c r="E2312" t="s">
        <v>3759</v>
      </c>
      <c r="F2312" t="s">
        <v>3760</v>
      </c>
      <c r="G2312" s="324">
        <v>2910</v>
      </c>
      <c r="H2312" s="542">
        <v>1955</v>
      </c>
      <c r="J2312" t="s">
        <v>572</v>
      </c>
      <c r="K2312" t="s">
        <v>572</v>
      </c>
      <c r="L2312" s="324">
        <v>0</v>
      </c>
      <c r="M2312" s="324">
        <v>0</v>
      </c>
    </row>
    <row r="2313" spans="1:13" x14ac:dyDescent="0.2">
      <c r="A2313" t="s">
        <v>8401</v>
      </c>
      <c r="B2313" t="str">
        <f t="shared" si="36"/>
        <v>UGA_POLE SHED FRS</v>
      </c>
      <c r="C2313" t="s">
        <v>540</v>
      </c>
      <c r="D2313" s="324" t="s">
        <v>51</v>
      </c>
      <c r="E2313" t="s">
        <v>2831</v>
      </c>
      <c r="F2313" t="s">
        <v>2832</v>
      </c>
      <c r="G2313" s="324">
        <v>535</v>
      </c>
      <c r="H2313" s="542">
        <v>1968</v>
      </c>
      <c r="J2313" t="s">
        <v>572</v>
      </c>
      <c r="K2313" t="s">
        <v>579</v>
      </c>
      <c r="L2313" s="324">
        <v>0</v>
      </c>
      <c r="M2313" s="324">
        <v>0</v>
      </c>
    </row>
    <row r="2314" spans="1:13" x14ac:dyDescent="0.2">
      <c r="A2314" t="s">
        <v>8969</v>
      </c>
      <c r="B2314" t="str">
        <f t="shared" si="36"/>
        <v>UGA_SAW MILL SHED FRS</v>
      </c>
      <c r="C2314" t="s">
        <v>540</v>
      </c>
      <c r="D2314" s="324" t="s">
        <v>51</v>
      </c>
      <c r="E2314" t="s">
        <v>3940</v>
      </c>
      <c r="F2314" t="s">
        <v>3941</v>
      </c>
      <c r="G2314" s="324">
        <v>1125</v>
      </c>
      <c r="H2314" s="542">
        <v>1971</v>
      </c>
      <c r="J2314" t="s">
        <v>572</v>
      </c>
      <c r="K2314" t="s">
        <v>579</v>
      </c>
      <c r="L2314" s="324">
        <v>0</v>
      </c>
      <c r="M2314" s="324">
        <v>0</v>
      </c>
    </row>
    <row r="2315" spans="1:13" x14ac:dyDescent="0.2">
      <c r="A2315" t="s">
        <v>7859</v>
      </c>
      <c r="B2315" t="str">
        <f t="shared" si="36"/>
        <v>UGA_HYDROLOGY LAB FRS</v>
      </c>
      <c r="C2315" t="s">
        <v>540</v>
      </c>
      <c r="D2315" s="324" t="s">
        <v>51</v>
      </c>
      <c r="E2315" t="s">
        <v>1768</v>
      </c>
      <c r="F2315" t="s">
        <v>1769</v>
      </c>
      <c r="G2315" s="324">
        <v>1376</v>
      </c>
      <c r="H2315" s="542">
        <v>1971</v>
      </c>
      <c r="J2315" t="s">
        <v>572</v>
      </c>
      <c r="K2315" t="s">
        <v>572</v>
      </c>
      <c r="L2315" s="324">
        <v>0</v>
      </c>
      <c r="M2315" s="324">
        <v>0</v>
      </c>
    </row>
    <row r="2316" spans="1:13" x14ac:dyDescent="0.2">
      <c r="A2316" t="s">
        <v>9331</v>
      </c>
      <c r="B2316" t="str">
        <f t="shared" si="36"/>
        <v>UGA_GENETICS LAB FRS</v>
      </c>
      <c r="C2316" t="s">
        <v>540</v>
      </c>
      <c r="D2316" s="324" t="s">
        <v>51</v>
      </c>
      <c r="E2316" t="s">
        <v>4646</v>
      </c>
      <c r="F2316" t="s">
        <v>4647</v>
      </c>
      <c r="G2316" s="324">
        <v>1759</v>
      </c>
      <c r="H2316" s="542">
        <v>1969</v>
      </c>
      <c r="J2316" t="s">
        <v>572</v>
      </c>
      <c r="K2316" t="s">
        <v>572</v>
      </c>
      <c r="L2316" s="324">
        <v>0</v>
      </c>
      <c r="M2316" s="324">
        <v>0</v>
      </c>
    </row>
    <row r="2317" spans="1:13" x14ac:dyDescent="0.2">
      <c r="A2317" t="s">
        <v>8689</v>
      </c>
      <c r="B2317" t="str">
        <f t="shared" si="36"/>
        <v>UGA_GREENHSE SHOP FRS</v>
      </c>
      <c r="C2317" t="s">
        <v>540</v>
      </c>
      <c r="D2317" s="324" t="s">
        <v>51</v>
      </c>
      <c r="E2317" t="s">
        <v>3394</v>
      </c>
      <c r="F2317" t="s">
        <v>3395</v>
      </c>
      <c r="G2317" s="324">
        <v>3551</v>
      </c>
      <c r="H2317" s="542">
        <v>1969</v>
      </c>
      <c r="J2317" t="s">
        <v>572</v>
      </c>
      <c r="K2317" t="s">
        <v>572</v>
      </c>
      <c r="L2317" s="324">
        <v>0</v>
      </c>
      <c r="M2317" s="324">
        <v>0</v>
      </c>
    </row>
    <row r="2318" spans="1:13" x14ac:dyDescent="0.2">
      <c r="A2318" t="s">
        <v>8479</v>
      </c>
      <c r="B2318" t="str">
        <f t="shared" si="36"/>
        <v>UGA_METAL BUILDING FRS</v>
      </c>
      <c r="C2318" t="s">
        <v>540</v>
      </c>
      <c r="D2318" s="324" t="s">
        <v>51</v>
      </c>
      <c r="E2318" t="s">
        <v>2985</v>
      </c>
      <c r="F2318" t="s">
        <v>2986</v>
      </c>
      <c r="G2318" s="324">
        <v>1238</v>
      </c>
      <c r="H2318" s="542">
        <v>1950</v>
      </c>
      <c r="J2318" t="s">
        <v>572</v>
      </c>
      <c r="K2318" t="s">
        <v>572</v>
      </c>
      <c r="L2318" s="324">
        <v>0</v>
      </c>
      <c r="M2318" s="324">
        <v>0</v>
      </c>
    </row>
    <row r="2319" spans="1:13" x14ac:dyDescent="0.2">
      <c r="A2319" t="s">
        <v>8690</v>
      </c>
      <c r="B2319" t="str">
        <f t="shared" si="36"/>
        <v>UGA_BOAT SHED LAB</v>
      </c>
      <c r="C2319" t="s">
        <v>540</v>
      </c>
      <c r="D2319" s="324" t="s">
        <v>51</v>
      </c>
      <c r="E2319" t="s">
        <v>3396</v>
      </c>
      <c r="F2319" t="s">
        <v>3397</v>
      </c>
      <c r="G2319" s="324">
        <v>3024</v>
      </c>
      <c r="H2319" s="542">
        <v>1969</v>
      </c>
      <c r="J2319" t="s">
        <v>572</v>
      </c>
      <c r="K2319" t="s">
        <v>572</v>
      </c>
      <c r="L2319" s="324">
        <v>0</v>
      </c>
      <c r="M2319" s="324">
        <v>0</v>
      </c>
    </row>
    <row r="2320" spans="1:13" x14ac:dyDescent="0.2">
      <c r="A2320" t="s">
        <v>8626</v>
      </c>
      <c r="B2320" t="str">
        <f t="shared" si="36"/>
        <v>UGA_FEED HOUSE FRS</v>
      </c>
      <c r="C2320" t="s">
        <v>540</v>
      </c>
      <c r="D2320" s="324" t="s">
        <v>51</v>
      </c>
      <c r="E2320" t="s">
        <v>3269</v>
      </c>
      <c r="F2320" t="s">
        <v>3270</v>
      </c>
      <c r="G2320" s="324">
        <v>104</v>
      </c>
      <c r="H2320" s="542">
        <v>1972</v>
      </c>
      <c r="J2320" t="s">
        <v>572</v>
      </c>
      <c r="K2320" t="s">
        <v>584</v>
      </c>
      <c r="L2320" s="324">
        <v>0</v>
      </c>
      <c r="M2320" s="324">
        <v>0</v>
      </c>
    </row>
    <row r="2321" spans="1:13" x14ac:dyDescent="0.2">
      <c r="A2321" t="s">
        <v>7998</v>
      </c>
      <c r="B2321" t="str">
        <f t="shared" si="36"/>
        <v>UGA_COMPRESSOR HSE FRS</v>
      </c>
      <c r="C2321" t="s">
        <v>540</v>
      </c>
      <c r="D2321" s="324" t="s">
        <v>51</v>
      </c>
      <c r="E2321" t="s">
        <v>2042</v>
      </c>
      <c r="F2321" t="s">
        <v>2043</v>
      </c>
      <c r="G2321" s="324">
        <v>60</v>
      </c>
      <c r="H2321" s="542">
        <v>1970</v>
      </c>
      <c r="J2321" t="s">
        <v>572</v>
      </c>
      <c r="K2321" t="s">
        <v>572</v>
      </c>
      <c r="L2321" s="324">
        <v>0</v>
      </c>
      <c r="M2321" s="324">
        <v>0</v>
      </c>
    </row>
    <row r="2322" spans="1:13" x14ac:dyDescent="0.2">
      <c r="A2322" t="s">
        <v>7845</v>
      </c>
      <c r="B2322" t="str">
        <f t="shared" si="36"/>
        <v>UGA_FRS QUA BARN 1</v>
      </c>
      <c r="C2322" t="s">
        <v>540</v>
      </c>
      <c r="D2322" s="324" t="s">
        <v>51</v>
      </c>
      <c r="E2322" t="s">
        <v>1740</v>
      </c>
      <c r="F2322" t="s">
        <v>1741</v>
      </c>
      <c r="G2322" s="324">
        <v>1920</v>
      </c>
      <c r="H2322" s="542">
        <v>1973</v>
      </c>
      <c r="J2322" t="s">
        <v>572</v>
      </c>
      <c r="K2322" t="s">
        <v>572</v>
      </c>
      <c r="L2322" s="324">
        <v>0</v>
      </c>
      <c r="M2322" s="324">
        <v>0</v>
      </c>
    </row>
    <row r="2323" spans="1:13" x14ac:dyDescent="0.2">
      <c r="A2323" t="s">
        <v>9003</v>
      </c>
      <c r="B2323" t="str">
        <f t="shared" si="36"/>
        <v>UGA_WHITEHALL OFF FRS</v>
      </c>
      <c r="C2323" t="s">
        <v>540</v>
      </c>
      <c r="D2323" s="324" t="s">
        <v>51</v>
      </c>
      <c r="E2323" t="s">
        <v>4005</v>
      </c>
      <c r="F2323" t="s">
        <v>4006</v>
      </c>
      <c r="G2323" s="324">
        <v>2113</v>
      </c>
      <c r="H2323" s="542">
        <v>1960</v>
      </c>
      <c r="J2323" t="s">
        <v>572</v>
      </c>
      <c r="K2323" t="s">
        <v>572</v>
      </c>
      <c r="L2323" s="324">
        <v>0</v>
      </c>
      <c r="M2323" s="324">
        <v>0</v>
      </c>
    </row>
    <row r="2324" spans="1:13" x14ac:dyDescent="0.2">
      <c r="A2324" t="s">
        <v>8139</v>
      </c>
      <c r="B2324" t="str">
        <f t="shared" si="36"/>
        <v>UGA_SILVICULTURAL BLDG</v>
      </c>
      <c r="C2324" t="s">
        <v>540</v>
      </c>
      <c r="D2324" s="324" t="s">
        <v>51</v>
      </c>
      <c r="E2324" t="s">
        <v>2319</v>
      </c>
      <c r="F2324" t="s">
        <v>2320</v>
      </c>
      <c r="G2324" s="324">
        <v>2520</v>
      </c>
      <c r="H2324" s="542">
        <v>1975</v>
      </c>
      <c r="J2324" t="s">
        <v>572</v>
      </c>
      <c r="K2324" t="s">
        <v>572</v>
      </c>
      <c r="L2324" s="324">
        <v>0</v>
      </c>
      <c r="M2324" s="324">
        <v>0</v>
      </c>
    </row>
    <row r="2325" spans="1:13" x14ac:dyDescent="0.2">
      <c r="A2325" t="s">
        <v>8920</v>
      </c>
      <c r="B2325" t="str">
        <f t="shared" si="36"/>
        <v>UGA_QUONSET HUT 1</v>
      </c>
      <c r="C2325" t="s">
        <v>540</v>
      </c>
      <c r="D2325" s="324" t="s">
        <v>51</v>
      </c>
      <c r="E2325" t="s">
        <v>3846</v>
      </c>
      <c r="F2325" t="s">
        <v>3847</v>
      </c>
      <c r="G2325" s="324">
        <v>1920</v>
      </c>
      <c r="H2325" s="542">
        <v>1975</v>
      </c>
      <c r="J2325" t="s">
        <v>572</v>
      </c>
      <c r="K2325" t="s">
        <v>572</v>
      </c>
      <c r="L2325" s="324">
        <v>0</v>
      </c>
      <c r="M2325" s="324">
        <v>0</v>
      </c>
    </row>
    <row r="2326" spans="1:13" x14ac:dyDescent="0.2">
      <c r="A2326" t="s">
        <v>8480</v>
      </c>
      <c r="B2326" t="str">
        <f t="shared" si="36"/>
        <v>UGA_QUONSET HUT SHOP</v>
      </c>
      <c r="C2326" t="s">
        <v>540</v>
      </c>
      <c r="D2326" s="324" t="s">
        <v>51</v>
      </c>
      <c r="E2326" t="s">
        <v>2987</v>
      </c>
      <c r="F2326" t="s">
        <v>2988</v>
      </c>
      <c r="G2326" s="324">
        <v>960</v>
      </c>
      <c r="H2326" s="542">
        <v>1975</v>
      </c>
      <c r="J2326" t="s">
        <v>572</v>
      </c>
      <c r="K2326" t="s">
        <v>572</v>
      </c>
      <c r="L2326" s="324">
        <v>0</v>
      </c>
      <c r="M2326" s="324">
        <v>0</v>
      </c>
    </row>
    <row r="2327" spans="1:13" x14ac:dyDescent="0.2">
      <c r="A2327" t="s">
        <v>8691</v>
      </c>
      <c r="B2327" t="str">
        <f t="shared" si="36"/>
        <v>UGA_BARN</v>
      </c>
      <c r="C2327" t="s">
        <v>540</v>
      </c>
      <c r="D2327" s="324" t="s">
        <v>51</v>
      </c>
      <c r="E2327" t="s">
        <v>3398</v>
      </c>
      <c r="F2327" t="s">
        <v>3399</v>
      </c>
      <c r="G2327" s="324">
        <v>192</v>
      </c>
      <c r="H2327" s="542">
        <v>1973</v>
      </c>
      <c r="J2327" t="s">
        <v>572</v>
      </c>
      <c r="K2327" t="s">
        <v>572</v>
      </c>
      <c r="L2327" s="324">
        <v>0</v>
      </c>
      <c r="M2327" s="324">
        <v>0</v>
      </c>
    </row>
    <row r="2328" spans="1:13" x14ac:dyDescent="0.2">
      <c r="A2328" t="s">
        <v>8201</v>
      </c>
      <c r="B2328" t="str">
        <f t="shared" si="36"/>
        <v>UGA_PUMP HOUSE</v>
      </c>
      <c r="C2328" t="s">
        <v>540</v>
      </c>
      <c r="D2328" s="324" t="s">
        <v>51</v>
      </c>
      <c r="E2328" t="s">
        <v>2442</v>
      </c>
      <c r="F2328" t="s">
        <v>1708</v>
      </c>
      <c r="G2328" s="324">
        <v>16</v>
      </c>
      <c r="H2328" s="542">
        <v>1976</v>
      </c>
      <c r="J2328" t="s">
        <v>572</v>
      </c>
      <c r="K2328" t="s">
        <v>579</v>
      </c>
      <c r="L2328" s="324">
        <v>0</v>
      </c>
      <c r="M2328" s="324">
        <v>0</v>
      </c>
    </row>
    <row r="2329" spans="1:13" x14ac:dyDescent="0.2">
      <c r="A2329" t="s">
        <v>9201</v>
      </c>
      <c r="B2329" t="str">
        <f t="shared" si="36"/>
        <v>UGA_QUONSET HUT 2</v>
      </c>
      <c r="C2329" t="s">
        <v>540</v>
      </c>
      <c r="D2329" s="324" t="s">
        <v>51</v>
      </c>
      <c r="E2329" t="s">
        <v>4391</v>
      </c>
      <c r="F2329" t="s">
        <v>4392</v>
      </c>
      <c r="G2329" s="324">
        <v>960</v>
      </c>
      <c r="H2329" s="542">
        <v>1986</v>
      </c>
      <c r="J2329" t="s">
        <v>572</v>
      </c>
      <c r="K2329" t="s">
        <v>572</v>
      </c>
      <c r="L2329" s="324">
        <v>0</v>
      </c>
      <c r="M2329" s="324">
        <v>0</v>
      </c>
    </row>
    <row r="2330" spans="1:13" x14ac:dyDescent="0.2">
      <c r="A2330" t="s">
        <v>8970</v>
      </c>
      <c r="B2330" t="str">
        <f t="shared" si="36"/>
        <v>UGA_WEIR INSTRUMT BLDG</v>
      </c>
      <c r="C2330" t="s">
        <v>540</v>
      </c>
      <c r="D2330" s="324" t="s">
        <v>51</v>
      </c>
      <c r="E2330" t="s">
        <v>3942</v>
      </c>
      <c r="F2330" t="s">
        <v>3943</v>
      </c>
      <c r="G2330" s="324">
        <v>36</v>
      </c>
      <c r="H2330" s="542">
        <v>1975</v>
      </c>
      <c r="J2330" t="s">
        <v>572</v>
      </c>
      <c r="K2330" t="s">
        <v>1725</v>
      </c>
      <c r="L2330" s="324">
        <v>0</v>
      </c>
      <c r="M2330" s="324">
        <v>0</v>
      </c>
    </row>
    <row r="2331" spans="1:13" x14ac:dyDescent="0.2">
      <c r="A2331" t="s">
        <v>8037</v>
      </c>
      <c r="B2331" t="str">
        <f t="shared" si="36"/>
        <v>UGA_FLINCHUMS PHOENIX</v>
      </c>
      <c r="C2331" t="s">
        <v>540</v>
      </c>
      <c r="D2331" s="324" t="s">
        <v>51</v>
      </c>
      <c r="E2331" t="s">
        <v>2119</v>
      </c>
      <c r="F2331" t="s">
        <v>2120</v>
      </c>
      <c r="G2331" s="324">
        <v>11832</v>
      </c>
      <c r="H2331" s="542">
        <v>1978</v>
      </c>
      <c r="J2331" t="s">
        <v>572</v>
      </c>
      <c r="K2331" t="s">
        <v>579</v>
      </c>
      <c r="L2331" s="324">
        <v>0</v>
      </c>
      <c r="M2331" s="324">
        <v>0</v>
      </c>
    </row>
    <row r="2332" spans="1:13" x14ac:dyDescent="0.2">
      <c r="A2332" t="s">
        <v>8314</v>
      </c>
      <c r="B2332" t="str">
        <f t="shared" si="36"/>
        <v>UGA_FORESTRY CABIN #1</v>
      </c>
      <c r="C2332" t="s">
        <v>540</v>
      </c>
      <c r="D2332" s="324" t="s">
        <v>51</v>
      </c>
      <c r="E2332" t="s">
        <v>2662</v>
      </c>
      <c r="F2332" t="s">
        <v>2663</v>
      </c>
      <c r="G2332" s="324">
        <v>1223</v>
      </c>
      <c r="H2332" s="542">
        <v>1981</v>
      </c>
      <c r="J2332" t="s">
        <v>572</v>
      </c>
      <c r="K2332" t="s">
        <v>572</v>
      </c>
      <c r="L2332" s="324">
        <v>0</v>
      </c>
      <c r="M2332" s="324">
        <v>0</v>
      </c>
    </row>
    <row r="2333" spans="1:13" x14ac:dyDescent="0.2">
      <c r="A2333" t="s">
        <v>8481</v>
      </c>
      <c r="B2333" t="str">
        <f t="shared" si="36"/>
        <v>UGA_CABIN NO 3</v>
      </c>
      <c r="C2333" t="s">
        <v>540</v>
      </c>
      <c r="D2333" s="324" t="s">
        <v>51</v>
      </c>
      <c r="E2333" t="s">
        <v>2989</v>
      </c>
      <c r="F2333" t="s">
        <v>2990</v>
      </c>
      <c r="G2333" s="324">
        <v>1344</v>
      </c>
      <c r="H2333" s="542">
        <v>1985</v>
      </c>
      <c r="J2333" t="s">
        <v>572</v>
      </c>
      <c r="K2333" t="s">
        <v>572</v>
      </c>
      <c r="L2333" s="324">
        <v>0</v>
      </c>
      <c r="M2333" s="324">
        <v>0</v>
      </c>
    </row>
    <row r="2334" spans="1:13" x14ac:dyDescent="0.2">
      <c r="A2334" t="s">
        <v>8842</v>
      </c>
      <c r="B2334" t="str">
        <f t="shared" si="36"/>
        <v>UGA_GREENHOUSE A-WH</v>
      </c>
      <c r="C2334" t="s">
        <v>540</v>
      </c>
      <c r="D2334" s="324" t="s">
        <v>51</v>
      </c>
      <c r="E2334" t="s">
        <v>3691</v>
      </c>
      <c r="F2334" t="s">
        <v>3692</v>
      </c>
      <c r="G2334" s="324">
        <v>1129</v>
      </c>
      <c r="H2334" s="542">
        <v>1985</v>
      </c>
      <c r="J2334" t="s">
        <v>572</v>
      </c>
      <c r="K2334" t="s">
        <v>572</v>
      </c>
      <c r="L2334" s="324">
        <v>0</v>
      </c>
      <c r="M2334" s="324">
        <v>0</v>
      </c>
    </row>
    <row r="2335" spans="1:13" x14ac:dyDescent="0.2">
      <c r="A2335" t="s">
        <v>9275</v>
      </c>
      <c r="B2335" t="str">
        <f t="shared" si="36"/>
        <v>UGA_GREENHOUSE B-WH</v>
      </c>
      <c r="C2335" t="s">
        <v>540</v>
      </c>
      <c r="D2335" s="324" t="s">
        <v>51</v>
      </c>
      <c r="E2335" t="s">
        <v>4536</v>
      </c>
      <c r="F2335" t="s">
        <v>4537</v>
      </c>
      <c r="G2335" s="324">
        <v>1129</v>
      </c>
      <c r="H2335" s="542">
        <v>1985</v>
      </c>
      <c r="J2335" t="s">
        <v>572</v>
      </c>
      <c r="K2335" t="s">
        <v>584</v>
      </c>
      <c r="L2335" s="324">
        <v>0</v>
      </c>
      <c r="M2335" s="324">
        <v>0</v>
      </c>
    </row>
    <row r="2336" spans="1:13" x14ac:dyDescent="0.2">
      <c r="A2336" t="s">
        <v>7846</v>
      </c>
      <c r="B2336" t="str">
        <f t="shared" si="36"/>
        <v>UGA_DEER RESEARCH FAC</v>
      </c>
      <c r="C2336" t="s">
        <v>540</v>
      </c>
      <c r="D2336" s="324" t="s">
        <v>51</v>
      </c>
      <c r="E2336" t="s">
        <v>1742</v>
      </c>
      <c r="F2336" t="s">
        <v>1743</v>
      </c>
      <c r="G2336" s="324">
        <v>3080</v>
      </c>
      <c r="H2336" s="542">
        <v>1985</v>
      </c>
      <c r="J2336" t="s">
        <v>572</v>
      </c>
      <c r="K2336" t="s">
        <v>572</v>
      </c>
      <c r="L2336" s="324">
        <v>0</v>
      </c>
      <c r="M2336" s="324">
        <v>0</v>
      </c>
    </row>
    <row r="2337" spans="1:13" x14ac:dyDescent="0.2">
      <c r="A2337" t="s">
        <v>8724</v>
      </c>
      <c r="B2337" t="str">
        <f t="shared" si="36"/>
        <v>UGA_STRAGE HOUSE FRS-2</v>
      </c>
      <c r="C2337" t="s">
        <v>540</v>
      </c>
      <c r="D2337" s="324" t="s">
        <v>51</v>
      </c>
      <c r="E2337" t="s">
        <v>3461</v>
      </c>
      <c r="F2337" t="s">
        <v>3462</v>
      </c>
      <c r="G2337" s="324">
        <v>120</v>
      </c>
      <c r="H2337" s="542">
        <v>1975</v>
      </c>
      <c r="J2337" t="s">
        <v>572</v>
      </c>
      <c r="K2337" t="s">
        <v>572</v>
      </c>
      <c r="L2337" s="324">
        <v>0</v>
      </c>
      <c r="M2337" s="324">
        <v>0</v>
      </c>
    </row>
    <row r="2338" spans="1:13" x14ac:dyDescent="0.2">
      <c r="A2338" t="s">
        <v>7847</v>
      </c>
      <c r="B2338" t="str">
        <f t="shared" si="36"/>
        <v>UGA_STRAGE HOUSE FRS-3</v>
      </c>
      <c r="C2338" t="s">
        <v>540</v>
      </c>
      <c r="D2338" s="324" t="s">
        <v>51</v>
      </c>
      <c r="E2338" t="s">
        <v>1744</v>
      </c>
      <c r="F2338" t="s">
        <v>1745</v>
      </c>
      <c r="G2338" s="324">
        <v>120</v>
      </c>
      <c r="H2338" s="542">
        <v>1986</v>
      </c>
      <c r="J2338" t="s">
        <v>572</v>
      </c>
      <c r="K2338" t="s">
        <v>572</v>
      </c>
      <c r="L2338" s="324">
        <v>0</v>
      </c>
      <c r="M2338" s="324">
        <v>0</v>
      </c>
    </row>
    <row r="2339" spans="1:13" x14ac:dyDescent="0.2">
      <c r="A2339" t="s">
        <v>9076</v>
      </c>
      <c r="B2339" t="str">
        <f t="shared" si="36"/>
        <v>UGA_PUMP HOUSE - 2</v>
      </c>
      <c r="C2339" t="s">
        <v>540</v>
      </c>
      <c r="D2339" s="324" t="s">
        <v>51</v>
      </c>
      <c r="E2339" t="s">
        <v>4149</v>
      </c>
      <c r="F2339" t="s">
        <v>4150</v>
      </c>
      <c r="G2339" s="324">
        <v>46</v>
      </c>
      <c r="H2339" s="542">
        <v>1986</v>
      </c>
      <c r="J2339" t="s">
        <v>572</v>
      </c>
      <c r="K2339" t="s">
        <v>572</v>
      </c>
      <c r="L2339" s="324">
        <v>0</v>
      </c>
      <c r="M2339" s="324">
        <v>0</v>
      </c>
    </row>
    <row r="2340" spans="1:13" x14ac:dyDescent="0.2">
      <c r="A2340" t="s">
        <v>8588</v>
      </c>
      <c r="B2340" t="str">
        <f t="shared" si="36"/>
        <v>UGA_DEER FEEDER</v>
      </c>
      <c r="C2340" t="s">
        <v>540</v>
      </c>
      <c r="D2340" s="324" t="s">
        <v>51</v>
      </c>
      <c r="E2340" t="s">
        <v>3196</v>
      </c>
      <c r="F2340" t="s">
        <v>3197</v>
      </c>
      <c r="G2340" s="324">
        <v>288</v>
      </c>
      <c r="H2340" s="542">
        <v>1986</v>
      </c>
      <c r="J2340" t="s">
        <v>572</v>
      </c>
      <c r="K2340" t="s">
        <v>572</v>
      </c>
      <c r="L2340" s="324">
        <v>0</v>
      </c>
      <c r="M2340" s="324">
        <v>0</v>
      </c>
    </row>
    <row r="2341" spans="1:13" x14ac:dyDescent="0.2">
      <c r="A2341" t="s">
        <v>8725</v>
      </c>
      <c r="B2341" t="str">
        <f t="shared" si="36"/>
        <v>UGA_PUMP HOUSE-3 FRS</v>
      </c>
      <c r="C2341" t="s">
        <v>540</v>
      </c>
      <c r="D2341" s="324" t="s">
        <v>51</v>
      </c>
      <c r="E2341" t="s">
        <v>3463</v>
      </c>
      <c r="F2341" t="s">
        <v>3464</v>
      </c>
      <c r="G2341" s="324">
        <v>100</v>
      </c>
      <c r="H2341" s="542">
        <v>1988</v>
      </c>
      <c r="J2341" t="s">
        <v>572</v>
      </c>
      <c r="K2341" t="s">
        <v>572</v>
      </c>
      <c r="L2341" s="324">
        <v>0</v>
      </c>
      <c r="M2341" s="324">
        <v>0</v>
      </c>
    </row>
    <row r="2342" spans="1:13" x14ac:dyDescent="0.2">
      <c r="A2342" t="s">
        <v>8093</v>
      </c>
      <c r="B2342" t="str">
        <f t="shared" si="36"/>
        <v>UGA_SILVICULTURE STRG</v>
      </c>
      <c r="C2342" t="s">
        <v>540</v>
      </c>
      <c r="D2342" s="324" t="s">
        <v>51</v>
      </c>
      <c r="E2342" t="s">
        <v>2231</v>
      </c>
      <c r="F2342" t="s">
        <v>2232</v>
      </c>
      <c r="G2342" s="324">
        <v>2425</v>
      </c>
      <c r="H2342" s="542">
        <v>1986</v>
      </c>
      <c r="J2342" t="s">
        <v>572</v>
      </c>
      <c r="K2342" t="s">
        <v>572</v>
      </c>
      <c r="L2342" s="324">
        <v>0</v>
      </c>
      <c r="M2342" s="324">
        <v>0</v>
      </c>
    </row>
    <row r="2343" spans="1:13" x14ac:dyDescent="0.2">
      <c r="A2343" t="s">
        <v>9004</v>
      </c>
      <c r="B2343" t="str">
        <f t="shared" si="36"/>
        <v>UGA_TESTING BLDG FRS</v>
      </c>
      <c r="C2343" t="s">
        <v>540</v>
      </c>
      <c r="D2343" s="324" t="s">
        <v>51</v>
      </c>
      <c r="E2343" t="s">
        <v>4007</v>
      </c>
      <c r="F2343" t="s">
        <v>4008</v>
      </c>
      <c r="G2343" s="324">
        <v>960</v>
      </c>
      <c r="H2343" s="542">
        <v>1988</v>
      </c>
      <c r="J2343" t="s">
        <v>572</v>
      </c>
      <c r="K2343" t="s">
        <v>572</v>
      </c>
      <c r="L2343" s="324">
        <v>0</v>
      </c>
      <c r="M2343" s="324">
        <v>0</v>
      </c>
    </row>
    <row r="2344" spans="1:13" x14ac:dyDescent="0.2">
      <c r="A2344" t="s">
        <v>7999</v>
      </c>
      <c r="B2344" t="str">
        <f t="shared" si="36"/>
        <v>UGA_PAVILION</v>
      </c>
      <c r="C2344" t="s">
        <v>540</v>
      </c>
      <c r="D2344" s="324" t="s">
        <v>51</v>
      </c>
      <c r="E2344" t="s">
        <v>2044</v>
      </c>
      <c r="F2344" t="s">
        <v>1716</v>
      </c>
      <c r="G2344" s="324">
        <v>1612</v>
      </c>
      <c r="H2344" s="542">
        <v>1986</v>
      </c>
      <c r="J2344" t="s">
        <v>572</v>
      </c>
      <c r="K2344" t="s">
        <v>572</v>
      </c>
      <c r="L2344" s="324">
        <v>0</v>
      </c>
      <c r="M2344" s="324">
        <v>0</v>
      </c>
    </row>
    <row r="2345" spans="1:13" x14ac:dyDescent="0.2">
      <c r="A2345" t="s">
        <v>9202</v>
      </c>
      <c r="B2345" t="str">
        <f t="shared" si="36"/>
        <v>UGA_STRAGE HOUSE FRS-4</v>
      </c>
      <c r="C2345" t="s">
        <v>540</v>
      </c>
      <c r="D2345" s="324" t="s">
        <v>51</v>
      </c>
      <c r="E2345" t="s">
        <v>4393</v>
      </c>
      <c r="F2345" t="s">
        <v>4394</v>
      </c>
      <c r="G2345" s="324">
        <v>96</v>
      </c>
      <c r="H2345" s="542">
        <v>1986</v>
      </c>
      <c r="J2345" t="s">
        <v>572</v>
      </c>
      <c r="K2345" t="s">
        <v>572</v>
      </c>
      <c r="L2345" s="324">
        <v>0</v>
      </c>
      <c r="M2345" s="324">
        <v>0</v>
      </c>
    </row>
    <row r="2346" spans="1:13" x14ac:dyDescent="0.2">
      <c r="A2346" t="s">
        <v>8263</v>
      </c>
      <c r="B2346" t="str">
        <f t="shared" si="36"/>
        <v>UGA_POWER HOUSE FRS</v>
      </c>
      <c r="C2346" t="s">
        <v>540</v>
      </c>
      <c r="D2346" s="324" t="s">
        <v>51</v>
      </c>
      <c r="E2346" t="s">
        <v>2564</v>
      </c>
      <c r="F2346" t="s">
        <v>2565</v>
      </c>
      <c r="G2346" s="324">
        <v>1296</v>
      </c>
      <c r="H2346" s="542">
        <v>1915</v>
      </c>
      <c r="J2346" t="s">
        <v>572</v>
      </c>
      <c r="K2346" t="s">
        <v>579</v>
      </c>
      <c r="L2346" s="324">
        <v>0</v>
      </c>
      <c r="M2346" s="324">
        <v>0</v>
      </c>
    </row>
    <row r="2347" spans="1:13" x14ac:dyDescent="0.2">
      <c r="A2347" t="s">
        <v>8957</v>
      </c>
      <c r="B2347" t="str">
        <f t="shared" si="36"/>
        <v>UGA_FEED HOUSE-2 FRS</v>
      </c>
      <c r="C2347" t="s">
        <v>540</v>
      </c>
      <c r="D2347" s="324" t="s">
        <v>51</v>
      </c>
      <c r="E2347" t="s">
        <v>3916</v>
      </c>
      <c r="F2347" t="s">
        <v>3917</v>
      </c>
      <c r="G2347" s="324">
        <v>240</v>
      </c>
      <c r="H2347" s="542">
        <v>1988</v>
      </c>
      <c r="J2347" t="s">
        <v>572</v>
      </c>
      <c r="K2347" t="s">
        <v>572</v>
      </c>
      <c r="L2347" s="324">
        <v>0</v>
      </c>
      <c r="M2347" s="324">
        <v>0</v>
      </c>
    </row>
    <row r="2348" spans="1:13" x14ac:dyDescent="0.2">
      <c r="A2348" t="s">
        <v>8692</v>
      </c>
      <c r="B2348" t="str">
        <f t="shared" si="36"/>
        <v>UGA_PUMP HOUSE-4 FRS</v>
      </c>
      <c r="C2348" t="s">
        <v>540</v>
      </c>
      <c r="D2348" s="324" t="s">
        <v>51</v>
      </c>
      <c r="E2348" t="s">
        <v>3400</v>
      </c>
      <c r="F2348" t="s">
        <v>3401</v>
      </c>
      <c r="G2348" s="324">
        <v>32</v>
      </c>
      <c r="H2348" s="542">
        <v>1988</v>
      </c>
      <c r="J2348" t="s">
        <v>572</v>
      </c>
      <c r="K2348" t="s">
        <v>572</v>
      </c>
      <c r="L2348" s="324">
        <v>0</v>
      </c>
      <c r="M2348" s="324">
        <v>0</v>
      </c>
    </row>
    <row r="2349" spans="1:13" x14ac:dyDescent="0.2">
      <c r="A2349" t="s">
        <v>7986</v>
      </c>
      <c r="B2349" t="str">
        <f t="shared" si="36"/>
        <v>UGA_STORAGE HS FRS 5</v>
      </c>
      <c r="C2349" t="s">
        <v>540</v>
      </c>
      <c r="D2349" s="324" t="s">
        <v>51</v>
      </c>
      <c r="E2349" t="s">
        <v>2018</v>
      </c>
      <c r="F2349" t="s">
        <v>2019</v>
      </c>
      <c r="G2349" s="324">
        <v>120</v>
      </c>
      <c r="H2349" s="542">
        <v>1986</v>
      </c>
      <c r="J2349" t="s">
        <v>572</v>
      </c>
      <c r="K2349" t="s">
        <v>572</v>
      </c>
      <c r="L2349" s="324">
        <v>0</v>
      </c>
      <c r="M2349" s="324">
        <v>0</v>
      </c>
    </row>
    <row r="2350" spans="1:13" x14ac:dyDescent="0.2">
      <c r="A2350" t="s">
        <v>9395</v>
      </c>
      <c r="B2350" t="str">
        <f t="shared" si="36"/>
        <v>UGA_NURSERY BUILDING</v>
      </c>
      <c r="C2350" t="s">
        <v>540</v>
      </c>
      <c r="D2350" s="324" t="s">
        <v>51</v>
      </c>
      <c r="E2350" t="s">
        <v>4769</v>
      </c>
      <c r="F2350" t="s">
        <v>4770</v>
      </c>
      <c r="G2350" s="324">
        <v>2304</v>
      </c>
      <c r="H2350" s="542">
        <v>1979</v>
      </c>
      <c r="J2350" t="s">
        <v>572</v>
      </c>
      <c r="K2350" t="s">
        <v>572</v>
      </c>
      <c r="L2350" s="324">
        <v>0</v>
      </c>
      <c r="M2350" s="324">
        <v>0</v>
      </c>
    </row>
    <row r="2351" spans="1:13" x14ac:dyDescent="0.2">
      <c r="A2351" t="s">
        <v>8610</v>
      </c>
      <c r="B2351" t="str">
        <f t="shared" si="36"/>
        <v>UGA_WOOD UTILIZN LAB</v>
      </c>
      <c r="C2351" t="s">
        <v>540</v>
      </c>
      <c r="D2351" s="324" t="s">
        <v>51</v>
      </c>
      <c r="E2351" t="s">
        <v>3239</v>
      </c>
      <c r="F2351" t="s">
        <v>3240</v>
      </c>
      <c r="G2351" s="324">
        <v>20441</v>
      </c>
      <c r="H2351" s="542">
        <v>1992</v>
      </c>
      <c r="J2351" t="s">
        <v>572</v>
      </c>
      <c r="K2351" t="s">
        <v>572</v>
      </c>
      <c r="L2351" s="324">
        <v>100</v>
      </c>
      <c r="M2351" s="324">
        <v>100</v>
      </c>
    </row>
    <row r="2352" spans="1:13" x14ac:dyDescent="0.2">
      <c r="A2352" t="s">
        <v>9396</v>
      </c>
      <c r="B2352" t="str">
        <f t="shared" si="36"/>
        <v>UGA_FOR UTIL LAB GRN-1</v>
      </c>
      <c r="C2352" t="s">
        <v>540</v>
      </c>
      <c r="D2352" s="324" t="s">
        <v>51</v>
      </c>
      <c r="E2352" t="s">
        <v>4771</v>
      </c>
      <c r="F2352" t="s">
        <v>4772</v>
      </c>
      <c r="G2352" s="324">
        <v>3565</v>
      </c>
      <c r="H2352" s="542">
        <v>1992</v>
      </c>
      <c r="J2352" t="s">
        <v>572</v>
      </c>
      <c r="K2352" t="s">
        <v>572</v>
      </c>
      <c r="L2352" s="324">
        <v>100</v>
      </c>
      <c r="M2352" s="324">
        <v>100</v>
      </c>
    </row>
    <row r="2353" spans="1:13" x14ac:dyDescent="0.2">
      <c r="A2353" t="s">
        <v>8155</v>
      </c>
      <c r="B2353" t="str">
        <f t="shared" si="36"/>
        <v>UGA_FOR UTIL LAB GRN-2</v>
      </c>
      <c r="C2353" t="s">
        <v>540</v>
      </c>
      <c r="D2353" s="324" t="s">
        <v>51</v>
      </c>
      <c r="E2353" t="s">
        <v>2351</v>
      </c>
      <c r="F2353" t="s">
        <v>2352</v>
      </c>
      <c r="G2353" s="324">
        <v>3300</v>
      </c>
      <c r="H2353" s="542">
        <v>2009</v>
      </c>
      <c r="J2353" t="s">
        <v>572</v>
      </c>
      <c r="K2353" t="s">
        <v>572</v>
      </c>
      <c r="L2353" s="324">
        <v>100</v>
      </c>
      <c r="M2353" s="324">
        <v>100</v>
      </c>
    </row>
    <row r="2354" spans="1:13" x14ac:dyDescent="0.2">
      <c r="A2354" t="s">
        <v>9307</v>
      </c>
      <c r="B2354" t="str">
        <f t="shared" si="36"/>
        <v>UGA_STORAGE SHED-WHALL</v>
      </c>
      <c r="C2354" t="s">
        <v>540</v>
      </c>
      <c r="D2354" s="324" t="s">
        <v>51</v>
      </c>
      <c r="E2354" t="s">
        <v>4599</v>
      </c>
      <c r="F2354" t="s">
        <v>4600</v>
      </c>
      <c r="G2354" s="324">
        <v>864</v>
      </c>
      <c r="H2354" s="542">
        <v>1988</v>
      </c>
      <c r="J2354" t="s">
        <v>572</v>
      </c>
      <c r="K2354" t="s">
        <v>572</v>
      </c>
      <c r="L2354" s="324">
        <v>0</v>
      </c>
      <c r="M2354" s="324">
        <v>0</v>
      </c>
    </row>
    <row r="2355" spans="1:13" x14ac:dyDescent="0.2">
      <c r="A2355" t="s">
        <v>9179</v>
      </c>
      <c r="B2355" t="str">
        <f t="shared" si="36"/>
        <v>UGA_PUMPHOUSE-WHITEHAL</v>
      </c>
      <c r="C2355" t="s">
        <v>540</v>
      </c>
      <c r="D2355" s="324" t="s">
        <v>51</v>
      </c>
      <c r="E2355" t="s">
        <v>4349</v>
      </c>
      <c r="F2355" t="s">
        <v>4350</v>
      </c>
      <c r="G2355" s="324">
        <v>16</v>
      </c>
      <c r="H2355" s="542">
        <v>1988</v>
      </c>
      <c r="J2355" t="s">
        <v>572</v>
      </c>
      <c r="K2355" t="s">
        <v>572</v>
      </c>
      <c r="L2355" s="324">
        <v>0</v>
      </c>
      <c r="M2355" s="324">
        <v>0</v>
      </c>
    </row>
    <row r="2356" spans="1:13" x14ac:dyDescent="0.2">
      <c r="A2356" t="s">
        <v>8627</v>
      </c>
      <c r="B2356" t="str">
        <f t="shared" si="36"/>
        <v>UGA_STORAGE- WHITEHALL</v>
      </c>
      <c r="C2356" t="s">
        <v>540</v>
      </c>
      <c r="D2356" s="324" t="s">
        <v>51</v>
      </c>
      <c r="E2356" t="s">
        <v>3271</v>
      </c>
      <c r="F2356" t="s">
        <v>3272</v>
      </c>
      <c r="G2356" s="324">
        <v>256</v>
      </c>
      <c r="H2356" s="542">
        <v>1988</v>
      </c>
      <c r="J2356" t="s">
        <v>572</v>
      </c>
      <c r="K2356" t="s">
        <v>572</v>
      </c>
      <c r="L2356" s="324">
        <v>0</v>
      </c>
      <c r="M2356" s="324">
        <v>0</v>
      </c>
    </row>
    <row r="2357" spans="1:13" x14ac:dyDescent="0.2">
      <c r="A2357" t="s">
        <v>8532</v>
      </c>
      <c r="B2357" t="str">
        <f t="shared" si="36"/>
        <v>UGA_ACID RAIN HQ BLDG</v>
      </c>
      <c r="C2357" t="s">
        <v>540</v>
      </c>
      <c r="D2357" s="324" t="s">
        <v>51</v>
      </c>
      <c r="E2357" t="s">
        <v>3088</v>
      </c>
      <c r="F2357" t="s">
        <v>3089</v>
      </c>
      <c r="G2357" s="324">
        <v>280</v>
      </c>
      <c r="H2357" s="542">
        <v>1988</v>
      </c>
      <c r="J2357" t="s">
        <v>572</v>
      </c>
      <c r="K2357" t="s">
        <v>572</v>
      </c>
      <c r="L2357" s="324">
        <v>0</v>
      </c>
      <c r="M2357" s="324">
        <v>0</v>
      </c>
    </row>
    <row r="2358" spans="1:13" x14ac:dyDescent="0.2">
      <c r="A2358" t="s">
        <v>8156</v>
      </c>
      <c r="B2358" t="str">
        <f t="shared" si="36"/>
        <v>UGA_FLINCHUMS GAZEBO</v>
      </c>
      <c r="C2358" t="s">
        <v>540</v>
      </c>
      <c r="D2358" s="324" t="s">
        <v>51</v>
      </c>
      <c r="E2358" t="s">
        <v>2353</v>
      </c>
      <c r="F2358" t="s">
        <v>2354</v>
      </c>
      <c r="G2358" s="324">
        <v>1400</v>
      </c>
      <c r="H2358" s="542">
        <v>1988</v>
      </c>
      <c r="J2358" t="s">
        <v>572</v>
      </c>
      <c r="K2358" t="s">
        <v>572</v>
      </c>
      <c r="L2358" s="324">
        <v>0</v>
      </c>
      <c r="M2358" s="324">
        <v>0</v>
      </c>
    </row>
    <row r="2359" spans="1:13" x14ac:dyDescent="0.2">
      <c r="A2359" t="s">
        <v>8287</v>
      </c>
      <c r="B2359" t="str">
        <f t="shared" si="36"/>
        <v>UGA_RHIZOTRON BLDG FRS</v>
      </c>
      <c r="C2359" t="s">
        <v>540</v>
      </c>
      <c r="D2359" s="324" t="s">
        <v>51</v>
      </c>
      <c r="E2359" t="s">
        <v>2610</v>
      </c>
      <c r="F2359" t="s">
        <v>2611</v>
      </c>
      <c r="G2359" s="324">
        <v>450</v>
      </c>
      <c r="H2359" s="542">
        <v>1988</v>
      </c>
      <c r="J2359" t="s">
        <v>572</v>
      </c>
      <c r="K2359" t="s">
        <v>572</v>
      </c>
      <c r="L2359" s="324">
        <v>0</v>
      </c>
      <c r="M2359" s="324">
        <v>0</v>
      </c>
    </row>
    <row r="2360" spans="1:13" x14ac:dyDescent="0.2">
      <c r="A2360" t="s">
        <v>8905</v>
      </c>
      <c r="B2360" t="str">
        <f t="shared" si="36"/>
        <v>UGA_BOAT SHED 2</v>
      </c>
      <c r="C2360" t="s">
        <v>540</v>
      </c>
      <c r="D2360" s="324" t="s">
        <v>51</v>
      </c>
      <c r="E2360" t="s">
        <v>3817</v>
      </c>
      <c r="F2360" t="s">
        <v>3818</v>
      </c>
      <c r="G2360" s="324">
        <v>1056</v>
      </c>
      <c r="H2360" s="542">
        <v>1988</v>
      </c>
      <c r="J2360" t="s">
        <v>572</v>
      </c>
      <c r="K2360" t="s">
        <v>572</v>
      </c>
      <c r="L2360" s="324">
        <v>0</v>
      </c>
      <c r="M2360" s="324">
        <v>0</v>
      </c>
    </row>
    <row r="2361" spans="1:13" x14ac:dyDescent="0.2">
      <c r="A2361" t="s">
        <v>9124</v>
      </c>
      <c r="B2361" t="str">
        <f t="shared" si="36"/>
        <v>UGA_TRACTOR SHED FRS</v>
      </c>
      <c r="C2361" t="s">
        <v>540</v>
      </c>
      <c r="D2361" s="324" t="s">
        <v>51</v>
      </c>
      <c r="E2361" t="s">
        <v>4241</v>
      </c>
      <c r="F2361" t="s">
        <v>4242</v>
      </c>
      <c r="G2361" s="324">
        <v>2304</v>
      </c>
      <c r="H2361" s="542">
        <v>1989</v>
      </c>
      <c r="J2361" t="s">
        <v>572</v>
      </c>
      <c r="K2361" t="s">
        <v>572</v>
      </c>
      <c r="L2361" s="324">
        <v>0</v>
      </c>
      <c r="M2361" s="324">
        <v>0</v>
      </c>
    </row>
    <row r="2362" spans="1:13" x14ac:dyDescent="0.2">
      <c r="A2362" t="s">
        <v>9397</v>
      </c>
      <c r="B2362" t="str">
        <f t="shared" si="36"/>
        <v>UGA_POLE SHED FRS</v>
      </c>
      <c r="C2362" t="s">
        <v>540</v>
      </c>
      <c r="D2362" s="324" t="s">
        <v>51</v>
      </c>
      <c r="E2362" t="s">
        <v>4773</v>
      </c>
      <c r="F2362" t="s">
        <v>2832</v>
      </c>
      <c r="G2362" s="324">
        <v>576</v>
      </c>
      <c r="H2362" s="542">
        <v>1990</v>
      </c>
      <c r="J2362" t="s">
        <v>572</v>
      </c>
      <c r="K2362" t="s">
        <v>572</v>
      </c>
      <c r="L2362" s="324">
        <v>0</v>
      </c>
      <c r="M2362" s="324">
        <v>0</v>
      </c>
    </row>
    <row r="2363" spans="1:13" x14ac:dyDescent="0.2">
      <c r="A2363" t="s">
        <v>9077</v>
      </c>
      <c r="B2363" t="str">
        <f t="shared" si="36"/>
        <v>UGA_GREENHOUSE C WH</v>
      </c>
      <c r="C2363" t="s">
        <v>540</v>
      </c>
      <c r="D2363" s="324" t="s">
        <v>51</v>
      </c>
      <c r="E2363" t="s">
        <v>4151</v>
      </c>
      <c r="F2363" t="s">
        <v>4152</v>
      </c>
      <c r="G2363" s="324">
        <v>371</v>
      </c>
      <c r="H2363" s="542">
        <v>1990</v>
      </c>
      <c r="J2363" t="s">
        <v>572</v>
      </c>
      <c r="K2363" t="s">
        <v>572</v>
      </c>
      <c r="L2363" s="324">
        <v>0</v>
      </c>
      <c r="M2363" s="324">
        <v>0</v>
      </c>
    </row>
    <row r="2364" spans="1:13" x14ac:dyDescent="0.2">
      <c r="A2364" t="s">
        <v>8202</v>
      </c>
      <c r="B2364" t="str">
        <f t="shared" si="36"/>
        <v>UGA_GREENHOUSE D WH</v>
      </c>
      <c r="C2364" t="s">
        <v>540</v>
      </c>
      <c r="D2364" s="324" t="s">
        <v>51</v>
      </c>
      <c r="E2364" t="s">
        <v>2443</v>
      </c>
      <c r="F2364" t="s">
        <v>2444</v>
      </c>
      <c r="G2364" s="324">
        <v>371</v>
      </c>
      <c r="H2364" s="542">
        <v>1990</v>
      </c>
      <c r="J2364" t="s">
        <v>572</v>
      </c>
      <c r="K2364" t="s">
        <v>572</v>
      </c>
      <c r="L2364" s="324">
        <v>0</v>
      </c>
      <c r="M2364" s="324">
        <v>0</v>
      </c>
    </row>
    <row r="2365" spans="1:13" x14ac:dyDescent="0.2">
      <c r="A2365" t="s">
        <v>8482</v>
      </c>
      <c r="B2365" t="str">
        <f t="shared" si="36"/>
        <v>UGA_GREENHOUSE E WH</v>
      </c>
      <c r="C2365" t="s">
        <v>540</v>
      </c>
      <c r="D2365" s="324" t="s">
        <v>51</v>
      </c>
      <c r="E2365" t="s">
        <v>2991</v>
      </c>
      <c r="F2365" t="s">
        <v>2992</v>
      </c>
      <c r="G2365" s="324">
        <v>875</v>
      </c>
      <c r="H2365" s="542">
        <v>1990</v>
      </c>
      <c r="J2365" t="s">
        <v>572</v>
      </c>
      <c r="K2365" t="s">
        <v>572</v>
      </c>
      <c r="L2365" s="324">
        <v>0</v>
      </c>
      <c r="M2365" s="324">
        <v>0</v>
      </c>
    </row>
    <row r="2366" spans="1:13" x14ac:dyDescent="0.2">
      <c r="A2366" t="s">
        <v>8402</v>
      </c>
      <c r="B2366" t="str">
        <f t="shared" si="36"/>
        <v>UGA_CABIN NO 4</v>
      </c>
      <c r="C2366" t="s">
        <v>540</v>
      </c>
      <c r="D2366" s="324" t="s">
        <v>51</v>
      </c>
      <c r="E2366" t="s">
        <v>2833</v>
      </c>
      <c r="F2366" t="s">
        <v>2834</v>
      </c>
      <c r="G2366" s="324">
        <v>1932</v>
      </c>
      <c r="H2366" s="542">
        <v>1990</v>
      </c>
      <c r="J2366" t="s">
        <v>572</v>
      </c>
      <c r="K2366" t="s">
        <v>572</v>
      </c>
      <c r="L2366" s="324">
        <v>0</v>
      </c>
      <c r="M2366" s="324">
        <v>0</v>
      </c>
    </row>
    <row r="2367" spans="1:13" x14ac:dyDescent="0.2">
      <c r="A2367" t="s">
        <v>8203</v>
      </c>
      <c r="B2367" t="str">
        <f t="shared" si="36"/>
        <v>UGA_STRG BLDG FRS</v>
      </c>
      <c r="C2367" t="s">
        <v>540</v>
      </c>
      <c r="D2367" s="324" t="s">
        <v>51</v>
      </c>
      <c r="E2367" t="s">
        <v>2445</v>
      </c>
      <c r="F2367" t="s">
        <v>2446</v>
      </c>
      <c r="G2367" s="324">
        <v>3260</v>
      </c>
      <c r="H2367" s="542">
        <v>1990</v>
      </c>
      <c r="J2367" t="s">
        <v>572</v>
      </c>
      <c r="K2367" t="s">
        <v>572</v>
      </c>
      <c r="L2367" s="324">
        <v>0</v>
      </c>
      <c r="M2367" s="324">
        <v>0</v>
      </c>
    </row>
    <row r="2368" spans="1:13" x14ac:dyDescent="0.2">
      <c r="A2368" t="s">
        <v>9332</v>
      </c>
      <c r="B2368" t="str">
        <f t="shared" si="36"/>
        <v>UGA_PUMP HOUSE 6 FRS</v>
      </c>
      <c r="C2368" t="s">
        <v>540</v>
      </c>
      <c r="D2368" s="324" t="s">
        <v>51</v>
      </c>
      <c r="E2368" t="s">
        <v>4648</v>
      </c>
      <c r="F2368" t="s">
        <v>4649</v>
      </c>
      <c r="G2368" s="324">
        <v>12</v>
      </c>
      <c r="H2368" s="542">
        <v>1978</v>
      </c>
      <c r="J2368" t="s">
        <v>572</v>
      </c>
      <c r="K2368" t="s">
        <v>572</v>
      </c>
      <c r="L2368" s="324">
        <v>0</v>
      </c>
      <c r="M2368" s="324">
        <v>0</v>
      </c>
    </row>
    <row r="2369" spans="1:13" x14ac:dyDescent="0.2">
      <c r="A2369" t="s">
        <v>8798</v>
      </c>
      <c r="B2369" t="str">
        <f t="shared" si="36"/>
        <v>UGA_TANK HOUSE</v>
      </c>
      <c r="C2369" t="s">
        <v>540</v>
      </c>
      <c r="D2369" s="324" t="s">
        <v>51</v>
      </c>
      <c r="E2369" t="s">
        <v>3603</v>
      </c>
      <c r="F2369" t="s">
        <v>3604</v>
      </c>
      <c r="G2369" s="324">
        <v>196</v>
      </c>
      <c r="H2369" s="542">
        <v>1991</v>
      </c>
      <c r="J2369" t="s">
        <v>572</v>
      </c>
      <c r="K2369" t="s">
        <v>572</v>
      </c>
      <c r="L2369" s="324">
        <v>0</v>
      </c>
      <c r="M2369" s="324">
        <v>0</v>
      </c>
    </row>
    <row r="2370" spans="1:13" x14ac:dyDescent="0.2">
      <c r="A2370" t="s">
        <v>8505</v>
      </c>
      <c r="B2370" t="str">
        <f t="shared" ref="B2370:B2433" si="37">CONCATENATE(D2370,"_",F2370)</f>
        <v>UGA_FRS FISH WLIFE STG</v>
      </c>
      <c r="C2370" t="s">
        <v>540</v>
      </c>
      <c r="D2370" s="324" t="s">
        <v>51</v>
      </c>
      <c r="E2370" t="s">
        <v>3035</v>
      </c>
      <c r="F2370" t="s">
        <v>3036</v>
      </c>
      <c r="G2370" s="324">
        <v>288</v>
      </c>
      <c r="H2370" s="542">
        <v>1997</v>
      </c>
      <c r="J2370" t="s">
        <v>572</v>
      </c>
      <c r="K2370" t="s">
        <v>572</v>
      </c>
      <c r="L2370" s="324">
        <v>0</v>
      </c>
      <c r="M2370" s="324">
        <v>0</v>
      </c>
    </row>
    <row r="2371" spans="1:13" x14ac:dyDescent="0.2">
      <c r="A2371" t="s">
        <v>8921</v>
      </c>
      <c r="B2371" t="str">
        <f t="shared" si="37"/>
        <v>UGA_METAL STOR BLDG 2</v>
      </c>
      <c r="C2371" t="s">
        <v>540</v>
      </c>
      <c r="D2371" s="324" t="s">
        <v>51</v>
      </c>
      <c r="E2371" t="s">
        <v>3848</v>
      </c>
      <c r="F2371" t="s">
        <v>3849</v>
      </c>
      <c r="G2371" s="324">
        <v>1500</v>
      </c>
      <c r="H2371" s="542">
        <v>1997</v>
      </c>
      <c r="J2371" t="s">
        <v>572</v>
      </c>
      <c r="K2371" t="s">
        <v>572</v>
      </c>
      <c r="L2371" s="324">
        <v>0</v>
      </c>
      <c r="M2371" s="324">
        <v>0</v>
      </c>
    </row>
    <row r="2372" spans="1:13" x14ac:dyDescent="0.2">
      <c r="A2372" t="s">
        <v>7987</v>
      </c>
      <c r="B2372" t="str">
        <f t="shared" si="37"/>
        <v>UGA_A B E L</v>
      </c>
      <c r="C2372" t="s">
        <v>540</v>
      </c>
      <c r="D2372" s="324" t="s">
        <v>51</v>
      </c>
      <c r="E2372" t="s">
        <v>2020</v>
      </c>
      <c r="F2372" t="s">
        <v>2021</v>
      </c>
      <c r="G2372" s="324">
        <v>8966</v>
      </c>
      <c r="H2372" s="542">
        <v>2001</v>
      </c>
      <c r="J2372" t="s">
        <v>572</v>
      </c>
      <c r="K2372" t="s">
        <v>572</v>
      </c>
      <c r="L2372" s="324">
        <v>100</v>
      </c>
      <c r="M2372" s="324">
        <v>100</v>
      </c>
    </row>
    <row r="2373" spans="1:13" x14ac:dyDescent="0.2">
      <c r="A2373" t="s">
        <v>8140</v>
      </c>
      <c r="B2373" t="str">
        <f t="shared" si="37"/>
        <v>UGA_ABEL GREENHOUSE</v>
      </c>
      <c r="C2373" t="s">
        <v>540</v>
      </c>
      <c r="D2373" s="324" t="s">
        <v>51</v>
      </c>
      <c r="E2373" t="s">
        <v>2321</v>
      </c>
      <c r="F2373" t="s">
        <v>2322</v>
      </c>
      <c r="G2373" s="324">
        <v>480</v>
      </c>
      <c r="H2373" s="542">
        <v>2015</v>
      </c>
      <c r="J2373" t="s">
        <v>572</v>
      </c>
      <c r="K2373" t="s">
        <v>572</v>
      </c>
      <c r="L2373" s="324">
        <v>100</v>
      </c>
      <c r="M2373" s="324">
        <v>100</v>
      </c>
    </row>
    <row r="2374" spans="1:13" x14ac:dyDescent="0.2">
      <c r="A2374" t="s">
        <v>9099</v>
      </c>
      <c r="B2374" t="str">
        <f t="shared" si="37"/>
        <v>UGA_WHITEHALL OFF COMPLEX</v>
      </c>
      <c r="C2374" t="s">
        <v>540</v>
      </c>
      <c r="D2374" s="324" t="s">
        <v>51</v>
      </c>
      <c r="E2374" t="s">
        <v>4195</v>
      </c>
      <c r="F2374" t="s">
        <v>4196</v>
      </c>
      <c r="G2374" s="324">
        <v>10002</v>
      </c>
      <c r="H2374" s="542">
        <v>2013</v>
      </c>
      <c r="J2374" t="s">
        <v>572</v>
      </c>
      <c r="K2374" t="s">
        <v>572</v>
      </c>
      <c r="L2374" s="324">
        <v>0</v>
      </c>
      <c r="M2374" s="324">
        <v>0</v>
      </c>
    </row>
    <row r="2375" spans="1:13" x14ac:dyDescent="0.2">
      <c r="A2375" t="s">
        <v>9180</v>
      </c>
      <c r="B2375" t="str">
        <f t="shared" si="37"/>
        <v>UGA_WHITEHALL EQ SHLTR</v>
      </c>
      <c r="C2375" t="s">
        <v>540</v>
      </c>
      <c r="D2375" s="324" t="s">
        <v>51</v>
      </c>
      <c r="E2375" t="s">
        <v>4351</v>
      </c>
      <c r="F2375" t="s">
        <v>4352</v>
      </c>
      <c r="G2375" s="324">
        <v>256</v>
      </c>
      <c r="H2375" s="542">
        <v>2017</v>
      </c>
      <c r="J2375" t="s">
        <v>572</v>
      </c>
      <c r="K2375" t="s">
        <v>572</v>
      </c>
      <c r="L2375" s="324">
        <v>0</v>
      </c>
      <c r="M2375" s="324">
        <v>0</v>
      </c>
    </row>
    <row r="2376" spans="1:13" x14ac:dyDescent="0.2">
      <c r="A2376" t="s">
        <v>9398</v>
      </c>
      <c r="B2376" t="str">
        <f t="shared" si="37"/>
        <v>UGA_THOMAS ST., SOUTH</v>
      </c>
      <c r="C2376" t="s">
        <v>540</v>
      </c>
      <c r="D2376" s="324" t="s">
        <v>51</v>
      </c>
      <c r="E2376" t="s">
        <v>4774</v>
      </c>
      <c r="F2376" t="s">
        <v>4775</v>
      </c>
      <c r="G2376" s="324">
        <v>10779</v>
      </c>
      <c r="H2376" s="542">
        <v>1890</v>
      </c>
      <c r="J2376" t="s">
        <v>572</v>
      </c>
      <c r="K2376" t="s">
        <v>572</v>
      </c>
      <c r="L2376" s="324">
        <v>100</v>
      </c>
      <c r="M2376" s="324">
        <v>100</v>
      </c>
    </row>
    <row r="2377" spans="1:13" x14ac:dyDescent="0.2">
      <c r="A2377" t="s">
        <v>8188</v>
      </c>
      <c r="B2377" t="str">
        <f t="shared" si="37"/>
        <v>UGA_LEGION POOL</v>
      </c>
      <c r="C2377" t="s">
        <v>540</v>
      </c>
      <c r="D2377" s="324" t="s">
        <v>51</v>
      </c>
      <c r="E2377" t="s">
        <v>2417</v>
      </c>
      <c r="F2377" t="s">
        <v>2418</v>
      </c>
      <c r="G2377" s="324">
        <v>11250</v>
      </c>
      <c r="H2377" s="542">
        <v>1936</v>
      </c>
      <c r="J2377" t="s">
        <v>572</v>
      </c>
      <c r="K2377" t="s">
        <v>579</v>
      </c>
      <c r="L2377" s="324">
        <v>100</v>
      </c>
      <c r="M2377" s="324">
        <v>100</v>
      </c>
    </row>
    <row r="2378" spans="1:13" x14ac:dyDescent="0.2">
      <c r="A2378" t="s">
        <v>7878</v>
      </c>
      <c r="B2378" t="str">
        <f t="shared" si="37"/>
        <v>UGA_LEGION POOL SRVC-1</v>
      </c>
      <c r="C2378" t="s">
        <v>540</v>
      </c>
      <c r="D2378" s="324" t="s">
        <v>51</v>
      </c>
      <c r="E2378" t="s">
        <v>1804</v>
      </c>
      <c r="F2378" t="s">
        <v>1805</v>
      </c>
      <c r="G2378" s="324">
        <v>9751</v>
      </c>
      <c r="H2378" s="542">
        <v>1936</v>
      </c>
      <c r="J2378" t="s">
        <v>572</v>
      </c>
      <c r="K2378" t="s">
        <v>579</v>
      </c>
      <c r="L2378" s="324">
        <v>100</v>
      </c>
      <c r="M2378" s="324">
        <v>100</v>
      </c>
    </row>
    <row r="2379" spans="1:13" x14ac:dyDescent="0.2">
      <c r="A2379" t="s">
        <v>8693</v>
      </c>
      <c r="B2379" t="str">
        <f t="shared" si="37"/>
        <v>UGA_THOMAS ST STUDIO</v>
      </c>
      <c r="C2379" t="s">
        <v>540</v>
      </c>
      <c r="D2379" s="324" t="s">
        <v>51</v>
      </c>
      <c r="E2379" t="s">
        <v>3402</v>
      </c>
      <c r="F2379" t="s">
        <v>3403</v>
      </c>
      <c r="G2379" s="324">
        <v>6996</v>
      </c>
      <c r="H2379" s="542">
        <v>1976</v>
      </c>
      <c r="J2379" t="s">
        <v>572</v>
      </c>
      <c r="K2379" t="s">
        <v>579</v>
      </c>
      <c r="L2379" s="324">
        <v>100</v>
      </c>
      <c r="M2379" s="324">
        <v>100</v>
      </c>
    </row>
    <row r="2380" spans="1:13" x14ac:dyDescent="0.2">
      <c r="A2380" t="s">
        <v>9078</v>
      </c>
      <c r="B2380" t="str">
        <f t="shared" si="37"/>
        <v>UGA_LEARNING ALLY</v>
      </c>
      <c r="C2380" t="s">
        <v>540</v>
      </c>
      <c r="D2380" s="324" t="s">
        <v>51</v>
      </c>
      <c r="E2380" t="s">
        <v>4153</v>
      </c>
      <c r="F2380" t="s">
        <v>4154</v>
      </c>
      <c r="G2380" s="324">
        <v>4397</v>
      </c>
      <c r="H2380" s="542">
        <v>1967</v>
      </c>
      <c r="J2380" t="s">
        <v>572</v>
      </c>
      <c r="K2380" t="s">
        <v>572</v>
      </c>
      <c r="L2380" s="324">
        <v>25</v>
      </c>
      <c r="M2380" s="324">
        <v>25</v>
      </c>
    </row>
    <row r="2381" spans="1:13" x14ac:dyDescent="0.2">
      <c r="A2381" t="s">
        <v>8315</v>
      </c>
      <c r="B2381" t="str">
        <f t="shared" si="37"/>
        <v>UGA_PRACTICE FIELD SHD</v>
      </c>
      <c r="C2381" t="s">
        <v>540</v>
      </c>
      <c r="D2381" s="324" t="s">
        <v>51</v>
      </c>
      <c r="E2381" t="s">
        <v>2664</v>
      </c>
      <c r="F2381" t="s">
        <v>2665</v>
      </c>
      <c r="G2381" s="324">
        <v>851</v>
      </c>
      <c r="H2381" s="542">
        <v>1958</v>
      </c>
      <c r="J2381" t="s">
        <v>572</v>
      </c>
      <c r="K2381" t="s">
        <v>572</v>
      </c>
      <c r="L2381" s="324">
        <v>0</v>
      </c>
      <c r="M2381" s="324">
        <v>0</v>
      </c>
    </row>
    <row r="2382" spans="1:13" x14ac:dyDescent="0.2">
      <c r="A2382" t="s">
        <v>8783</v>
      </c>
      <c r="B2382" t="str">
        <f t="shared" si="37"/>
        <v>UGA_LUCY COBB CHAPEL</v>
      </c>
      <c r="C2382" t="s">
        <v>540</v>
      </c>
      <c r="D2382" s="324" t="s">
        <v>51</v>
      </c>
      <c r="E2382" t="s">
        <v>3574</v>
      </c>
      <c r="F2382" t="s">
        <v>3575</v>
      </c>
      <c r="G2382" s="324">
        <v>10702</v>
      </c>
      <c r="H2382" s="542">
        <v>1882</v>
      </c>
      <c r="J2382" t="s">
        <v>572</v>
      </c>
      <c r="K2382" t="s">
        <v>572</v>
      </c>
      <c r="L2382" s="324">
        <v>100</v>
      </c>
      <c r="M2382" s="324">
        <v>100</v>
      </c>
    </row>
    <row r="2383" spans="1:13" x14ac:dyDescent="0.2">
      <c r="A2383" t="s">
        <v>8799</v>
      </c>
      <c r="B2383" t="str">
        <f t="shared" si="37"/>
        <v>UGA_SOIL TESTING LAB</v>
      </c>
      <c r="C2383" t="s">
        <v>540</v>
      </c>
      <c r="D2383" s="324" t="s">
        <v>51</v>
      </c>
      <c r="E2383" t="s">
        <v>3605</v>
      </c>
      <c r="F2383" t="s">
        <v>3606</v>
      </c>
      <c r="G2383" s="324">
        <v>11586</v>
      </c>
      <c r="H2383" s="542">
        <v>1970</v>
      </c>
      <c r="J2383" t="s">
        <v>572</v>
      </c>
      <c r="K2383" t="s">
        <v>572</v>
      </c>
      <c r="L2383" s="324">
        <v>0</v>
      </c>
      <c r="M2383" s="324">
        <v>0</v>
      </c>
    </row>
    <row r="2384" spans="1:13" x14ac:dyDescent="0.2">
      <c r="A2384" t="s">
        <v>7903</v>
      </c>
      <c r="B2384" t="str">
        <f t="shared" si="37"/>
        <v>UGA_HENRY FIELD TEN ST</v>
      </c>
      <c r="C2384" t="s">
        <v>540</v>
      </c>
      <c r="D2384" s="324" t="s">
        <v>51</v>
      </c>
      <c r="E2384" t="s">
        <v>1854</v>
      </c>
      <c r="F2384" t="s">
        <v>1855</v>
      </c>
      <c r="G2384" s="324">
        <v>2970</v>
      </c>
      <c r="H2384" s="542">
        <v>1958</v>
      </c>
      <c r="J2384" t="s">
        <v>572</v>
      </c>
      <c r="K2384" t="s">
        <v>1725</v>
      </c>
      <c r="L2384" s="324">
        <v>0</v>
      </c>
      <c r="M2384" s="324">
        <v>0</v>
      </c>
    </row>
    <row r="2385" spans="1:13" x14ac:dyDescent="0.2">
      <c r="A2385" t="s">
        <v>8971</v>
      </c>
      <c r="B2385" t="str">
        <f t="shared" si="37"/>
        <v>UGA_LINDSEY HOPKINS IN</v>
      </c>
      <c r="C2385" t="s">
        <v>540</v>
      </c>
      <c r="D2385" s="324" t="s">
        <v>51</v>
      </c>
      <c r="E2385" t="s">
        <v>3944</v>
      </c>
      <c r="F2385" t="s">
        <v>3945</v>
      </c>
      <c r="G2385" s="324">
        <v>32037</v>
      </c>
      <c r="H2385" s="542">
        <v>1979</v>
      </c>
      <c r="J2385" t="s">
        <v>572</v>
      </c>
      <c r="K2385" t="s">
        <v>572</v>
      </c>
      <c r="L2385" s="324">
        <v>0</v>
      </c>
      <c r="M2385" s="324">
        <v>0</v>
      </c>
    </row>
    <row r="2386" spans="1:13" x14ac:dyDescent="0.2">
      <c r="A2386" t="s">
        <v>8050</v>
      </c>
      <c r="B2386" t="str">
        <f t="shared" si="37"/>
        <v>UGA_LMPKN ST 1242 1/2S</v>
      </c>
      <c r="C2386" t="s">
        <v>540</v>
      </c>
      <c r="D2386" s="324" t="s">
        <v>51</v>
      </c>
      <c r="E2386" t="s">
        <v>2145</v>
      </c>
      <c r="F2386" t="s">
        <v>2146</v>
      </c>
      <c r="G2386" s="324">
        <v>4399</v>
      </c>
      <c r="H2386" s="542">
        <v>1965</v>
      </c>
      <c r="J2386" t="s">
        <v>572</v>
      </c>
      <c r="K2386" t="s">
        <v>579</v>
      </c>
      <c r="L2386" s="324">
        <v>100</v>
      </c>
      <c r="M2386" s="324">
        <v>100</v>
      </c>
    </row>
    <row r="2387" spans="1:13" x14ac:dyDescent="0.2">
      <c r="A2387" t="s">
        <v>8694</v>
      </c>
      <c r="B2387" t="str">
        <f t="shared" si="37"/>
        <v>UGA_RIVER'S CROSS # 2</v>
      </c>
      <c r="C2387" t="s">
        <v>540</v>
      </c>
      <c r="D2387" s="324" t="s">
        <v>51</v>
      </c>
      <c r="E2387" t="s">
        <v>3404</v>
      </c>
      <c r="F2387" t="s">
        <v>3405</v>
      </c>
      <c r="G2387" s="324">
        <v>4465</v>
      </c>
      <c r="H2387" s="542">
        <v>1973</v>
      </c>
      <c r="J2387" t="s">
        <v>572</v>
      </c>
      <c r="K2387" t="s">
        <v>572</v>
      </c>
      <c r="L2387" s="324">
        <v>100</v>
      </c>
      <c r="M2387" s="324">
        <v>100</v>
      </c>
    </row>
    <row r="2388" spans="1:13" x14ac:dyDescent="0.2">
      <c r="A2388" t="s">
        <v>9333</v>
      </c>
      <c r="B2388" t="str">
        <f t="shared" si="37"/>
        <v>UGA_INTRAMURAL FLD RR</v>
      </c>
      <c r="C2388" t="s">
        <v>540</v>
      </c>
      <c r="D2388" s="324" t="s">
        <v>51</v>
      </c>
      <c r="E2388" t="s">
        <v>4650</v>
      </c>
      <c r="F2388" t="s">
        <v>4651</v>
      </c>
      <c r="G2388" s="324">
        <v>653</v>
      </c>
      <c r="H2388" s="542">
        <v>1977</v>
      </c>
      <c r="J2388" t="s">
        <v>572</v>
      </c>
      <c r="K2388" t="s">
        <v>572</v>
      </c>
      <c r="L2388" s="324">
        <v>100</v>
      </c>
      <c r="M2388" s="324">
        <v>100</v>
      </c>
    </row>
    <row r="2389" spans="1:13" x14ac:dyDescent="0.2">
      <c r="A2389" t="s">
        <v>9399</v>
      </c>
      <c r="B2389" t="str">
        <f t="shared" si="37"/>
        <v>UGA_TENNIS CT REST RM</v>
      </c>
      <c r="C2389" t="s">
        <v>540</v>
      </c>
      <c r="D2389" s="324" t="s">
        <v>51</v>
      </c>
      <c r="E2389" t="s">
        <v>4776</v>
      </c>
      <c r="F2389" t="s">
        <v>4777</v>
      </c>
      <c r="G2389" s="324">
        <v>1066</v>
      </c>
      <c r="H2389" s="542">
        <v>1977</v>
      </c>
      <c r="J2389" t="s">
        <v>572</v>
      </c>
      <c r="K2389" t="s">
        <v>572</v>
      </c>
      <c r="L2389" s="324">
        <v>0</v>
      </c>
      <c r="M2389" s="324">
        <v>0</v>
      </c>
    </row>
    <row r="2390" spans="1:13" x14ac:dyDescent="0.2">
      <c r="A2390" t="s">
        <v>9005</v>
      </c>
      <c r="B2390" t="str">
        <f t="shared" si="37"/>
        <v>UGA_INTRMURL EQPMT SHD</v>
      </c>
      <c r="C2390" t="s">
        <v>540</v>
      </c>
      <c r="D2390" s="324" t="s">
        <v>51</v>
      </c>
      <c r="E2390" t="s">
        <v>4009</v>
      </c>
      <c r="F2390" t="s">
        <v>4010</v>
      </c>
      <c r="G2390" s="324">
        <v>2400</v>
      </c>
      <c r="H2390" s="542">
        <v>1977</v>
      </c>
      <c r="J2390" t="s">
        <v>572</v>
      </c>
      <c r="K2390" t="s">
        <v>572</v>
      </c>
      <c r="L2390" s="324">
        <v>100</v>
      </c>
      <c r="M2390" s="324">
        <v>100</v>
      </c>
    </row>
    <row r="2391" spans="1:13" x14ac:dyDescent="0.2">
      <c r="A2391" t="s">
        <v>9006</v>
      </c>
      <c r="B2391" t="str">
        <f t="shared" si="37"/>
        <v>UGA_LUMPKIN ST 1260 S</v>
      </c>
      <c r="C2391" t="s">
        <v>540</v>
      </c>
      <c r="D2391" s="324" t="s">
        <v>51</v>
      </c>
      <c r="E2391" t="s">
        <v>4011</v>
      </c>
      <c r="F2391" t="s">
        <v>4012</v>
      </c>
      <c r="G2391" s="324">
        <v>4716</v>
      </c>
      <c r="H2391" s="542">
        <v>1952</v>
      </c>
      <c r="J2391" t="s">
        <v>572</v>
      </c>
      <c r="K2391" t="s">
        <v>579</v>
      </c>
      <c r="L2391" s="324">
        <v>100</v>
      </c>
      <c r="M2391" s="324">
        <v>100</v>
      </c>
    </row>
    <row r="2392" spans="1:13" x14ac:dyDescent="0.2">
      <c r="A2392" t="s">
        <v>9061</v>
      </c>
      <c r="B2392" t="str">
        <f t="shared" si="37"/>
        <v>UGA_LUMPKIN ST 1280 S</v>
      </c>
      <c r="C2392" t="s">
        <v>540</v>
      </c>
      <c r="D2392" s="324" t="s">
        <v>51</v>
      </c>
      <c r="E2392" t="s">
        <v>4119</v>
      </c>
      <c r="F2392" t="s">
        <v>4120</v>
      </c>
      <c r="G2392" s="324">
        <v>2117</v>
      </c>
      <c r="H2392" s="542">
        <v>1952</v>
      </c>
      <c r="J2392" t="s">
        <v>572</v>
      </c>
      <c r="K2392" t="s">
        <v>579</v>
      </c>
      <c r="L2392" s="324">
        <v>100</v>
      </c>
      <c r="M2392" s="324">
        <v>100</v>
      </c>
    </row>
    <row r="2393" spans="1:13" x14ac:dyDescent="0.2">
      <c r="A2393" t="s">
        <v>8726</v>
      </c>
      <c r="B2393" t="str">
        <f t="shared" si="37"/>
        <v>UGA_LEGION FLD CONCERT</v>
      </c>
      <c r="C2393" t="s">
        <v>540</v>
      </c>
      <c r="D2393" s="324" t="s">
        <v>51</v>
      </c>
      <c r="E2393" t="s">
        <v>3465</v>
      </c>
      <c r="F2393" t="s">
        <v>3466</v>
      </c>
      <c r="G2393" s="324">
        <v>1281</v>
      </c>
      <c r="H2393" s="542">
        <v>1983</v>
      </c>
      <c r="J2393" t="s">
        <v>572</v>
      </c>
      <c r="K2393" t="s">
        <v>572</v>
      </c>
      <c r="L2393" s="324">
        <v>100</v>
      </c>
      <c r="M2393" s="324">
        <v>100</v>
      </c>
    </row>
    <row r="2394" spans="1:13" x14ac:dyDescent="0.2">
      <c r="A2394" t="s">
        <v>8288</v>
      </c>
      <c r="B2394" t="str">
        <f t="shared" si="37"/>
        <v>UGA_RIVER'S CROSSING</v>
      </c>
      <c r="C2394" t="s">
        <v>540</v>
      </c>
      <c r="D2394" s="324" t="s">
        <v>51</v>
      </c>
      <c r="E2394" t="s">
        <v>2612</v>
      </c>
      <c r="F2394" t="s">
        <v>2613</v>
      </c>
      <c r="G2394" s="324">
        <v>78751</v>
      </c>
      <c r="H2394" s="542">
        <v>1972</v>
      </c>
      <c r="J2394" t="s">
        <v>572</v>
      </c>
      <c r="K2394" t="s">
        <v>572</v>
      </c>
      <c r="L2394" s="324">
        <v>100</v>
      </c>
      <c r="M2394" s="324">
        <v>100</v>
      </c>
    </row>
    <row r="2395" spans="1:13" x14ac:dyDescent="0.2">
      <c r="A2395" t="s">
        <v>8589</v>
      </c>
      <c r="B2395" t="str">
        <f t="shared" si="37"/>
        <v>UGA_BANK OF AMERICA</v>
      </c>
      <c r="C2395" t="s">
        <v>540</v>
      </c>
      <c r="D2395" s="324" t="s">
        <v>51</v>
      </c>
      <c r="E2395" t="s">
        <v>3198</v>
      </c>
      <c r="F2395" t="s">
        <v>3199</v>
      </c>
      <c r="G2395" s="324">
        <v>11728</v>
      </c>
      <c r="H2395" s="542">
        <v>1901</v>
      </c>
      <c r="J2395" t="s">
        <v>579</v>
      </c>
      <c r="K2395" t="s">
        <v>572</v>
      </c>
      <c r="L2395" s="324">
        <v>100</v>
      </c>
      <c r="M2395" s="324">
        <v>100</v>
      </c>
    </row>
    <row r="2396" spans="1:13" x14ac:dyDescent="0.2">
      <c r="A2396" t="s">
        <v>8204</v>
      </c>
      <c r="B2396" t="str">
        <f t="shared" si="37"/>
        <v>UGA_GOLF COURSE STOR</v>
      </c>
      <c r="C2396" t="s">
        <v>540</v>
      </c>
      <c r="D2396" s="324" t="s">
        <v>51</v>
      </c>
      <c r="E2396" t="s">
        <v>2447</v>
      </c>
      <c r="F2396" t="s">
        <v>2448</v>
      </c>
      <c r="G2396" s="324">
        <v>1231</v>
      </c>
      <c r="H2396" s="542">
        <v>1968</v>
      </c>
      <c r="J2396" t="s">
        <v>572</v>
      </c>
      <c r="K2396" t="s">
        <v>584</v>
      </c>
      <c r="L2396" s="324">
        <v>0</v>
      </c>
      <c r="M2396" s="324">
        <v>0</v>
      </c>
    </row>
    <row r="2397" spans="1:13" x14ac:dyDescent="0.2">
      <c r="A2397" t="s">
        <v>8264</v>
      </c>
      <c r="B2397" t="str">
        <f t="shared" si="37"/>
        <v>UGA_E B SMITH CLUBHSE</v>
      </c>
      <c r="C2397" t="s">
        <v>540</v>
      </c>
      <c r="D2397" s="324" t="s">
        <v>51</v>
      </c>
      <c r="E2397" t="s">
        <v>2566</v>
      </c>
      <c r="F2397" t="s">
        <v>2567</v>
      </c>
      <c r="G2397" s="324">
        <v>4769</v>
      </c>
      <c r="H2397" s="542">
        <v>1968</v>
      </c>
      <c r="J2397" t="s">
        <v>572</v>
      </c>
      <c r="K2397" t="s">
        <v>584</v>
      </c>
      <c r="L2397" s="324">
        <v>0</v>
      </c>
      <c r="M2397" s="324">
        <v>0</v>
      </c>
    </row>
    <row r="2398" spans="1:13" x14ac:dyDescent="0.2">
      <c r="A2398" t="s">
        <v>9216</v>
      </c>
      <c r="B2398" t="str">
        <f t="shared" si="37"/>
        <v>UGA_GOLF CART MAINT.</v>
      </c>
      <c r="C2398" t="s">
        <v>540</v>
      </c>
      <c r="D2398" s="324" t="s">
        <v>51</v>
      </c>
      <c r="E2398" t="s">
        <v>4421</v>
      </c>
      <c r="F2398" t="s">
        <v>4422</v>
      </c>
      <c r="G2398" s="324">
        <v>2015</v>
      </c>
      <c r="H2398" s="542">
        <v>1968</v>
      </c>
      <c r="J2398" t="s">
        <v>572</v>
      </c>
      <c r="K2398" t="s">
        <v>572</v>
      </c>
      <c r="L2398" s="324">
        <v>0</v>
      </c>
      <c r="M2398" s="324">
        <v>0</v>
      </c>
    </row>
    <row r="2399" spans="1:13" x14ac:dyDescent="0.2">
      <c r="A2399" t="s">
        <v>8250</v>
      </c>
      <c r="B2399" t="str">
        <f t="shared" si="37"/>
        <v>UGA_GOLF MAINTENANCE</v>
      </c>
      <c r="C2399" t="s">
        <v>540</v>
      </c>
      <c r="D2399" s="324" t="s">
        <v>51</v>
      </c>
      <c r="E2399" t="s">
        <v>2538</v>
      </c>
      <c r="F2399" t="s">
        <v>2539</v>
      </c>
      <c r="G2399" s="324">
        <v>3280</v>
      </c>
      <c r="H2399" s="542">
        <v>1968</v>
      </c>
      <c r="J2399" t="s">
        <v>572</v>
      </c>
      <c r="K2399" t="s">
        <v>584</v>
      </c>
      <c r="L2399" s="324">
        <v>0</v>
      </c>
      <c r="M2399" s="324">
        <v>0</v>
      </c>
    </row>
    <row r="2400" spans="1:13" x14ac:dyDescent="0.2">
      <c r="A2400" t="s">
        <v>8671</v>
      </c>
      <c r="B2400" t="str">
        <f t="shared" si="37"/>
        <v>UGA_GOLF RIVER PUMP PD</v>
      </c>
      <c r="C2400" t="s">
        <v>540</v>
      </c>
      <c r="D2400" s="324" t="s">
        <v>51</v>
      </c>
      <c r="E2400" t="s">
        <v>3358</v>
      </c>
      <c r="F2400" t="s">
        <v>3359</v>
      </c>
      <c r="G2400" s="324">
        <v>42</v>
      </c>
      <c r="H2400" s="542">
        <v>1968</v>
      </c>
      <c r="J2400" t="s">
        <v>572</v>
      </c>
      <c r="K2400" t="s">
        <v>579</v>
      </c>
      <c r="L2400" s="324">
        <v>0</v>
      </c>
      <c r="M2400" s="324">
        <v>0</v>
      </c>
    </row>
    <row r="2401" spans="1:13" x14ac:dyDescent="0.2">
      <c r="A2401" t="s">
        <v>8265</v>
      </c>
      <c r="B2401" t="str">
        <f t="shared" si="37"/>
        <v>UGA_GOLF AIR COMP/PEST</v>
      </c>
      <c r="C2401" t="s">
        <v>540</v>
      </c>
      <c r="D2401" s="324" t="s">
        <v>51</v>
      </c>
      <c r="E2401" t="s">
        <v>2568</v>
      </c>
      <c r="F2401" t="s">
        <v>2569</v>
      </c>
      <c r="G2401" s="324">
        <v>123</v>
      </c>
      <c r="H2401" s="542">
        <v>1968</v>
      </c>
      <c r="J2401" t="s">
        <v>572</v>
      </c>
      <c r="K2401" t="s">
        <v>572</v>
      </c>
      <c r="L2401" s="324">
        <v>0</v>
      </c>
      <c r="M2401" s="324">
        <v>0</v>
      </c>
    </row>
    <row r="2402" spans="1:13" x14ac:dyDescent="0.2">
      <c r="A2402" t="s">
        <v>9400</v>
      </c>
      <c r="B2402" t="str">
        <f t="shared" si="37"/>
        <v>UGA_GOLF RAIN SHEL 1</v>
      </c>
      <c r="C2402" t="s">
        <v>540</v>
      </c>
      <c r="D2402" s="324" t="s">
        <v>51</v>
      </c>
      <c r="E2402" t="s">
        <v>4778</v>
      </c>
      <c r="F2402" t="s">
        <v>4779</v>
      </c>
      <c r="G2402" s="324">
        <v>248</v>
      </c>
      <c r="H2402" s="542">
        <v>1981</v>
      </c>
      <c r="J2402" t="s">
        <v>572</v>
      </c>
      <c r="K2402" t="s">
        <v>572</v>
      </c>
      <c r="L2402" s="324">
        <v>0</v>
      </c>
      <c r="M2402" s="324">
        <v>0</v>
      </c>
    </row>
    <row r="2403" spans="1:13" x14ac:dyDescent="0.2">
      <c r="A2403" t="s">
        <v>8403</v>
      </c>
      <c r="B2403" t="str">
        <f t="shared" si="37"/>
        <v>UGA_GOLF RESTROOM 2</v>
      </c>
      <c r="C2403" t="s">
        <v>540</v>
      </c>
      <c r="D2403" s="324" t="s">
        <v>51</v>
      </c>
      <c r="E2403" t="s">
        <v>2835</v>
      </c>
      <c r="F2403" t="s">
        <v>2836</v>
      </c>
      <c r="G2403" s="324">
        <v>1107</v>
      </c>
      <c r="H2403" s="542">
        <v>1981</v>
      </c>
      <c r="J2403" t="s">
        <v>572</v>
      </c>
      <c r="K2403" t="s">
        <v>572</v>
      </c>
      <c r="L2403" s="324">
        <v>0</v>
      </c>
      <c r="M2403" s="324">
        <v>0</v>
      </c>
    </row>
    <row r="2404" spans="1:13" x14ac:dyDescent="0.2">
      <c r="A2404" t="s">
        <v>8157</v>
      </c>
      <c r="B2404" t="str">
        <f t="shared" si="37"/>
        <v>UGA_GOLF RAIN SHEL 3</v>
      </c>
      <c r="C2404" t="s">
        <v>540</v>
      </c>
      <c r="D2404" s="324" t="s">
        <v>51</v>
      </c>
      <c r="E2404" t="s">
        <v>2355</v>
      </c>
      <c r="F2404" t="s">
        <v>2356</v>
      </c>
      <c r="G2404" s="324">
        <v>247</v>
      </c>
      <c r="H2404" s="542">
        <v>1981</v>
      </c>
      <c r="J2404" t="s">
        <v>572</v>
      </c>
      <c r="K2404" t="s">
        <v>572</v>
      </c>
      <c r="L2404" s="324">
        <v>0</v>
      </c>
      <c r="M2404" s="324">
        <v>0</v>
      </c>
    </row>
    <row r="2405" spans="1:13" x14ac:dyDescent="0.2">
      <c r="A2405" t="s">
        <v>9022</v>
      </c>
      <c r="B2405" t="str">
        <f t="shared" si="37"/>
        <v>UGA_GOLF RAIN SHEL 4</v>
      </c>
      <c r="C2405" t="s">
        <v>540</v>
      </c>
      <c r="D2405" s="324" t="s">
        <v>51</v>
      </c>
      <c r="E2405" t="s">
        <v>4041</v>
      </c>
      <c r="F2405" t="s">
        <v>4042</v>
      </c>
      <c r="G2405" s="324">
        <v>342</v>
      </c>
      <c r="H2405" s="542">
        <v>1981</v>
      </c>
      <c r="J2405" t="s">
        <v>572</v>
      </c>
      <c r="K2405" t="s">
        <v>572</v>
      </c>
      <c r="L2405" s="324">
        <v>0</v>
      </c>
      <c r="M2405" s="324">
        <v>0</v>
      </c>
    </row>
    <row r="2406" spans="1:13" x14ac:dyDescent="0.2">
      <c r="A2406" t="s">
        <v>8972</v>
      </c>
      <c r="B2406" t="str">
        <f t="shared" si="37"/>
        <v>UGA_GOLF MACH STOR</v>
      </c>
      <c r="C2406" t="s">
        <v>540</v>
      </c>
      <c r="D2406" s="324" t="s">
        <v>51</v>
      </c>
      <c r="E2406" t="s">
        <v>3946</v>
      </c>
      <c r="F2406" t="s">
        <v>3947</v>
      </c>
      <c r="G2406" s="324">
        <v>2880</v>
      </c>
      <c r="H2406" s="542">
        <v>1968</v>
      </c>
      <c r="J2406" t="s">
        <v>572</v>
      </c>
      <c r="K2406" t="s">
        <v>584</v>
      </c>
      <c r="L2406" s="324">
        <v>0</v>
      </c>
      <c r="M2406" s="324">
        <v>0</v>
      </c>
    </row>
    <row r="2407" spans="1:13" x14ac:dyDescent="0.2">
      <c r="A2407" t="s">
        <v>9401</v>
      </c>
      <c r="B2407" t="str">
        <f t="shared" si="37"/>
        <v>UGA_GOLF RAIN SHEL 2</v>
      </c>
      <c r="C2407" t="s">
        <v>540</v>
      </c>
      <c r="D2407" s="324" t="s">
        <v>51</v>
      </c>
      <c r="E2407" t="s">
        <v>4780</v>
      </c>
      <c r="F2407" t="s">
        <v>4781</v>
      </c>
      <c r="G2407" s="324">
        <v>248</v>
      </c>
      <c r="H2407" s="542">
        <v>1981</v>
      </c>
      <c r="J2407" t="s">
        <v>572</v>
      </c>
      <c r="K2407" t="s">
        <v>572</v>
      </c>
      <c r="L2407" s="324">
        <v>0</v>
      </c>
      <c r="M2407" s="324">
        <v>0</v>
      </c>
    </row>
    <row r="2408" spans="1:13" x14ac:dyDescent="0.2">
      <c r="A2408" t="s">
        <v>8141</v>
      </c>
      <c r="B2408" t="str">
        <f t="shared" si="37"/>
        <v>UGA_GOLF CART STORAGE</v>
      </c>
      <c r="C2408" t="s">
        <v>540</v>
      </c>
      <c r="D2408" s="324" t="s">
        <v>51</v>
      </c>
      <c r="E2408" t="s">
        <v>2323</v>
      </c>
      <c r="F2408" t="s">
        <v>2324</v>
      </c>
      <c r="G2408" s="324">
        <v>7805</v>
      </c>
      <c r="H2408" s="542">
        <v>1988</v>
      </c>
      <c r="J2408" t="s">
        <v>572</v>
      </c>
      <c r="K2408" t="s">
        <v>572</v>
      </c>
      <c r="L2408" s="324">
        <v>0</v>
      </c>
      <c r="M2408" s="324">
        <v>0</v>
      </c>
    </row>
    <row r="2409" spans="1:13" x14ac:dyDescent="0.2">
      <c r="A2409" t="s">
        <v>8979</v>
      </c>
      <c r="B2409" t="str">
        <f t="shared" si="37"/>
        <v>UGA_SOIL SAMPLE STOR.</v>
      </c>
      <c r="C2409" t="s">
        <v>540</v>
      </c>
      <c r="D2409" s="324" t="s">
        <v>51</v>
      </c>
      <c r="E2409" t="s">
        <v>3960</v>
      </c>
      <c r="F2409" t="s">
        <v>3961</v>
      </c>
      <c r="G2409" s="324">
        <v>720</v>
      </c>
      <c r="H2409" s="542">
        <v>1981</v>
      </c>
      <c r="J2409" t="s">
        <v>572</v>
      </c>
      <c r="K2409" t="s">
        <v>572</v>
      </c>
      <c r="L2409" s="324">
        <v>0</v>
      </c>
      <c r="M2409" s="324">
        <v>0</v>
      </c>
    </row>
    <row r="2410" spans="1:13" x14ac:dyDescent="0.2">
      <c r="A2410" t="s">
        <v>8784</v>
      </c>
      <c r="B2410" t="str">
        <f t="shared" si="37"/>
        <v>UGA_GOLF RESTROOM 1</v>
      </c>
      <c r="C2410" t="s">
        <v>540</v>
      </c>
      <c r="D2410" s="324" t="s">
        <v>51</v>
      </c>
      <c r="E2410" t="s">
        <v>3576</v>
      </c>
      <c r="F2410" t="s">
        <v>3577</v>
      </c>
      <c r="G2410" s="324">
        <v>1057</v>
      </c>
      <c r="H2410" s="542">
        <v>1988</v>
      </c>
      <c r="J2410" t="s">
        <v>572</v>
      </c>
      <c r="K2410" t="s">
        <v>572</v>
      </c>
      <c r="L2410" s="324">
        <v>0</v>
      </c>
      <c r="M2410" s="324">
        <v>0</v>
      </c>
    </row>
    <row r="2411" spans="1:13" x14ac:dyDescent="0.2">
      <c r="A2411" t="s">
        <v>7860</v>
      </c>
      <c r="B2411" t="str">
        <f t="shared" si="37"/>
        <v>UGA_JEWELRY&amp;METALWORK</v>
      </c>
      <c r="C2411" t="s">
        <v>540</v>
      </c>
      <c r="D2411" s="324" t="s">
        <v>51</v>
      </c>
      <c r="E2411" t="s">
        <v>1770</v>
      </c>
      <c r="F2411" t="s">
        <v>1771</v>
      </c>
      <c r="G2411" s="324">
        <v>5825</v>
      </c>
      <c r="H2411" s="542">
        <v>1982</v>
      </c>
      <c r="J2411" t="s">
        <v>572</v>
      </c>
      <c r="K2411" t="s">
        <v>1725</v>
      </c>
      <c r="L2411" s="324">
        <v>100</v>
      </c>
      <c r="M2411" s="324">
        <v>100</v>
      </c>
    </row>
    <row r="2412" spans="1:13" x14ac:dyDescent="0.2">
      <c r="A2412" t="s">
        <v>8316</v>
      </c>
      <c r="B2412" t="str">
        <f t="shared" si="37"/>
        <v>UGA_TNG &amp; DEV CTR</v>
      </c>
      <c r="C2412" t="s">
        <v>540</v>
      </c>
      <c r="D2412" s="324" t="s">
        <v>51</v>
      </c>
      <c r="E2412" t="s">
        <v>2666</v>
      </c>
      <c r="F2412" t="s">
        <v>2667</v>
      </c>
      <c r="G2412" s="324">
        <v>15243</v>
      </c>
      <c r="H2412" s="542">
        <v>1984</v>
      </c>
      <c r="J2412" t="s">
        <v>572</v>
      </c>
      <c r="K2412" t="s">
        <v>572</v>
      </c>
      <c r="L2412" s="324">
        <v>100</v>
      </c>
      <c r="M2412" s="324">
        <v>100</v>
      </c>
    </row>
    <row r="2413" spans="1:13" x14ac:dyDescent="0.2">
      <c r="A2413" t="s">
        <v>8752</v>
      </c>
      <c r="B2413" t="str">
        <f t="shared" si="37"/>
        <v>UGA_TOWNS RES 2</v>
      </c>
      <c r="C2413" t="s">
        <v>540</v>
      </c>
      <c r="D2413" s="324" t="s">
        <v>51</v>
      </c>
      <c r="E2413" t="s">
        <v>3515</v>
      </c>
      <c r="F2413" t="s">
        <v>3516</v>
      </c>
      <c r="G2413" s="324">
        <v>1590</v>
      </c>
      <c r="H2413" s="542">
        <v>1889</v>
      </c>
      <c r="J2413" t="s">
        <v>572</v>
      </c>
      <c r="K2413" t="s">
        <v>572</v>
      </c>
      <c r="L2413" s="324">
        <v>100</v>
      </c>
      <c r="M2413" s="324">
        <v>100</v>
      </c>
    </row>
    <row r="2414" spans="1:13" x14ac:dyDescent="0.2">
      <c r="A2414" t="s">
        <v>8877</v>
      </c>
      <c r="B2414" t="str">
        <f t="shared" si="37"/>
        <v>UGA_THOMAS ST SCULP</v>
      </c>
      <c r="C2414" t="s">
        <v>540</v>
      </c>
      <c r="D2414" s="324" t="s">
        <v>51</v>
      </c>
      <c r="E2414" t="s">
        <v>3761</v>
      </c>
      <c r="F2414" t="s">
        <v>3762</v>
      </c>
      <c r="G2414" s="324">
        <v>12142</v>
      </c>
      <c r="H2414" s="542">
        <v>1992</v>
      </c>
      <c r="J2414" t="s">
        <v>572</v>
      </c>
      <c r="K2414" t="s">
        <v>572</v>
      </c>
      <c r="L2414" s="324">
        <v>100</v>
      </c>
      <c r="M2414" s="324">
        <v>100</v>
      </c>
    </row>
    <row r="2415" spans="1:13" x14ac:dyDescent="0.2">
      <c r="A2415" t="s">
        <v>8483</v>
      </c>
      <c r="B2415" t="str">
        <f t="shared" si="37"/>
        <v>UGA_GOLF DRIV RNG BLD</v>
      </c>
      <c r="C2415" t="s">
        <v>540</v>
      </c>
      <c r="D2415" s="324" t="s">
        <v>51</v>
      </c>
      <c r="E2415" t="s">
        <v>2993</v>
      </c>
      <c r="F2415" t="s">
        <v>2994</v>
      </c>
      <c r="G2415" s="324">
        <v>1487</v>
      </c>
      <c r="H2415" s="542">
        <v>1993</v>
      </c>
      <c r="J2415" t="s">
        <v>572</v>
      </c>
      <c r="K2415" t="s">
        <v>572</v>
      </c>
      <c r="L2415" s="324">
        <v>0</v>
      </c>
      <c r="M2415" s="324">
        <v>0</v>
      </c>
    </row>
    <row r="2416" spans="1:13" x14ac:dyDescent="0.2">
      <c r="A2416" t="s">
        <v>8506</v>
      </c>
      <c r="B2416" t="str">
        <f t="shared" si="37"/>
        <v>UGA_BOYD GOLF CENTER</v>
      </c>
      <c r="C2416" t="s">
        <v>540</v>
      </c>
      <c r="D2416" s="324" t="s">
        <v>51</v>
      </c>
      <c r="E2416" t="s">
        <v>3037</v>
      </c>
      <c r="F2416" t="s">
        <v>3038</v>
      </c>
      <c r="G2416" s="324">
        <v>9983</v>
      </c>
      <c r="H2416" s="542">
        <v>1999</v>
      </c>
      <c r="J2416" t="s">
        <v>572</v>
      </c>
      <c r="K2416" t="s">
        <v>572</v>
      </c>
      <c r="L2416" s="324">
        <v>0</v>
      </c>
      <c r="M2416" s="324">
        <v>0</v>
      </c>
    </row>
    <row r="2417" spans="1:13" x14ac:dyDescent="0.2">
      <c r="A2417" t="s">
        <v>8414</v>
      </c>
      <c r="B2417" t="str">
        <f t="shared" si="37"/>
        <v>UGA_GOLF MAINT FAC</v>
      </c>
      <c r="C2417" t="s">
        <v>540</v>
      </c>
      <c r="D2417" s="324" t="s">
        <v>51</v>
      </c>
      <c r="E2417" t="s">
        <v>2857</v>
      </c>
      <c r="F2417" t="s">
        <v>2858</v>
      </c>
      <c r="G2417" s="324">
        <v>1823</v>
      </c>
      <c r="H2417" s="542">
        <v>2002</v>
      </c>
      <c r="J2417" t="s">
        <v>572</v>
      </c>
      <c r="K2417" t="s">
        <v>572</v>
      </c>
      <c r="L2417" s="324">
        <v>0</v>
      </c>
      <c r="M2417" s="324">
        <v>0</v>
      </c>
    </row>
    <row r="2418" spans="1:13" x14ac:dyDescent="0.2">
      <c r="A2418" t="s">
        <v>8070</v>
      </c>
      <c r="B2418" t="str">
        <f t="shared" si="37"/>
        <v>UGA_BOYD GOLF TEE BOX</v>
      </c>
      <c r="C2418" t="s">
        <v>540</v>
      </c>
      <c r="D2418" s="324" t="s">
        <v>51</v>
      </c>
      <c r="E2418" t="s">
        <v>2185</v>
      </c>
      <c r="F2418" t="s">
        <v>2186</v>
      </c>
      <c r="G2418" s="324">
        <v>1131</v>
      </c>
      <c r="H2418" s="542">
        <v>2002</v>
      </c>
      <c r="J2418" t="s">
        <v>572</v>
      </c>
      <c r="K2418" t="s">
        <v>572</v>
      </c>
      <c r="L2418" s="324">
        <v>0</v>
      </c>
      <c r="M2418" s="324">
        <v>0</v>
      </c>
    </row>
    <row r="2419" spans="1:13" x14ac:dyDescent="0.2">
      <c r="A2419" t="s">
        <v>8611</v>
      </c>
      <c r="B2419" t="str">
        <f t="shared" si="37"/>
        <v>UGA_NICHOLS BLDG</v>
      </c>
      <c r="C2419" t="s">
        <v>540</v>
      </c>
      <c r="D2419" s="324" t="s">
        <v>51</v>
      </c>
      <c r="E2419" t="s">
        <v>3241</v>
      </c>
      <c r="F2419" t="s">
        <v>3242</v>
      </c>
      <c r="G2419" s="324">
        <v>10900</v>
      </c>
      <c r="H2419" s="542">
        <v>2000</v>
      </c>
      <c r="J2419" t="s">
        <v>579</v>
      </c>
      <c r="K2419" t="s">
        <v>572</v>
      </c>
      <c r="L2419" s="324">
        <v>100</v>
      </c>
      <c r="M2419" s="324">
        <v>100</v>
      </c>
    </row>
    <row r="2420" spans="1:13" x14ac:dyDescent="0.2">
      <c r="A2420" t="s">
        <v>8695</v>
      </c>
      <c r="B2420" t="str">
        <f t="shared" si="37"/>
        <v>UGA_RS CH CRS EQ SHED</v>
      </c>
      <c r="C2420" t="s">
        <v>540</v>
      </c>
      <c r="D2420" s="324" t="s">
        <v>51</v>
      </c>
      <c r="E2420" t="s">
        <v>3406</v>
      </c>
      <c r="F2420" t="s">
        <v>3407</v>
      </c>
      <c r="G2420" s="324">
        <v>140</v>
      </c>
      <c r="H2420" s="542">
        <v>2015</v>
      </c>
      <c r="J2420" t="s">
        <v>572</v>
      </c>
      <c r="K2420" t="s">
        <v>572</v>
      </c>
      <c r="L2420" s="324">
        <v>100</v>
      </c>
      <c r="M2420" s="324">
        <v>100</v>
      </c>
    </row>
    <row r="2421" spans="1:13" x14ac:dyDescent="0.2">
      <c r="A2421" t="s">
        <v>8266</v>
      </c>
      <c r="B2421" t="str">
        <f t="shared" si="37"/>
        <v>UGA_BROILER HSE WHITEH</v>
      </c>
      <c r="C2421" t="s">
        <v>540</v>
      </c>
      <c r="D2421" s="324" t="s">
        <v>51</v>
      </c>
      <c r="E2421" t="s">
        <v>2570</v>
      </c>
      <c r="F2421" t="s">
        <v>2571</v>
      </c>
      <c r="G2421" s="324">
        <v>5580</v>
      </c>
      <c r="H2421" s="542">
        <v>1935</v>
      </c>
      <c r="J2421" t="s">
        <v>572</v>
      </c>
      <c r="K2421" t="s">
        <v>579</v>
      </c>
      <c r="L2421" s="324">
        <v>0</v>
      </c>
      <c r="M2421" s="324">
        <v>0</v>
      </c>
    </row>
    <row r="2422" spans="1:13" x14ac:dyDescent="0.2">
      <c r="A2422" t="s">
        <v>8533</v>
      </c>
      <c r="B2422" t="str">
        <f t="shared" si="37"/>
        <v>UGA_BROILER HSE STORAG</v>
      </c>
      <c r="C2422" t="s">
        <v>540</v>
      </c>
      <c r="D2422" s="324" t="s">
        <v>51</v>
      </c>
      <c r="E2422" t="s">
        <v>3090</v>
      </c>
      <c r="F2422" t="s">
        <v>3091</v>
      </c>
      <c r="G2422" s="324">
        <v>5580</v>
      </c>
      <c r="H2422" s="542">
        <v>1935</v>
      </c>
      <c r="J2422" t="s">
        <v>572</v>
      </c>
      <c r="K2422" t="s">
        <v>579</v>
      </c>
      <c r="L2422" s="324">
        <v>0</v>
      </c>
      <c r="M2422" s="324">
        <v>0</v>
      </c>
    </row>
    <row r="2423" spans="1:13" x14ac:dyDescent="0.2">
      <c r="A2423" t="s">
        <v>8753</v>
      </c>
      <c r="B2423" t="str">
        <f t="shared" si="37"/>
        <v>UGA_STOR SHED WHITEHAL</v>
      </c>
      <c r="C2423" t="s">
        <v>540</v>
      </c>
      <c r="D2423" s="324" t="s">
        <v>51</v>
      </c>
      <c r="E2423" t="s">
        <v>3517</v>
      </c>
      <c r="F2423" t="s">
        <v>3518</v>
      </c>
      <c r="G2423" s="324">
        <v>2031</v>
      </c>
      <c r="H2423" s="542">
        <v>1945</v>
      </c>
      <c r="J2423" t="s">
        <v>572</v>
      </c>
      <c r="K2423" t="s">
        <v>572</v>
      </c>
      <c r="L2423" s="324">
        <v>0</v>
      </c>
      <c r="M2423" s="324">
        <v>0</v>
      </c>
    </row>
    <row r="2424" spans="1:13" x14ac:dyDescent="0.2">
      <c r="A2424" t="s">
        <v>8000</v>
      </c>
      <c r="B2424" t="str">
        <f t="shared" si="37"/>
        <v>UGA_BROILER HS WHITEH</v>
      </c>
      <c r="C2424" t="s">
        <v>540</v>
      </c>
      <c r="D2424" s="324" t="s">
        <v>51</v>
      </c>
      <c r="E2424" t="s">
        <v>2045</v>
      </c>
      <c r="F2424" t="s">
        <v>2046</v>
      </c>
      <c r="G2424" s="324">
        <v>2391</v>
      </c>
      <c r="H2424" s="542">
        <v>1930</v>
      </c>
      <c r="J2424" t="s">
        <v>572</v>
      </c>
      <c r="K2424" t="s">
        <v>1725</v>
      </c>
      <c r="L2424" s="324">
        <v>0</v>
      </c>
      <c r="M2424" s="324">
        <v>0</v>
      </c>
    </row>
    <row r="2425" spans="1:13" x14ac:dyDescent="0.2">
      <c r="A2425" t="s">
        <v>8612</v>
      </c>
      <c r="B2425" t="str">
        <f t="shared" si="37"/>
        <v>UGA_FEED MILL WHITEHAL</v>
      </c>
      <c r="C2425" t="s">
        <v>540</v>
      </c>
      <c r="D2425" s="324" t="s">
        <v>51</v>
      </c>
      <c r="E2425" t="s">
        <v>3243</v>
      </c>
      <c r="F2425" t="s">
        <v>3244</v>
      </c>
      <c r="G2425" s="324">
        <v>4954</v>
      </c>
      <c r="H2425" s="542">
        <v>1964</v>
      </c>
      <c r="J2425" t="s">
        <v>572</v>
      </c>
      <c r="K2425" t="s">
        <v>584</v>
      </c>
      <c r="L2425" s="324">
        <v>0</v>
      </c>
      <c r="M2425" s="324">
        <v>0</v>
      </c>
    </row>
    <row r="2426" spans="1:13" x14ac:dyDescent="0.2">
      <c r="A2426" t="s">
        <v>8672</v>
      </c>
      <c r="B2426" t="str">
        <f t="shared" si="37"/>
        <v>UGA_FOUR TOWERS</v>
      </c>
      <c r="C2426" t="s">
        <v>540</v>
      </c>
      <c r="D2426" s="324" t="s">
        <v>51</v>
      </c>
      <c r="E2426" t="s">
        <v>3360</v>
      </c>
      <c r="F2426" t="s">
        <v>3361</v>
      </c>
      <c r="G2426" s="324">
        <v>26618</v>
      </c>
      <c r="H2426" s="542">
        <v>1937</v>
      </c>
      <c r="J2426" t="s">
        <v>572</v>
      </c>
      <c r="K2426" t="s">
        <v>572</v>
      </c>
      <c r="L2426" s="324">
        <v>100</v>
      </c>
      <c r="M2426" s="324">
        <v>100</v>
      </c>
    </row>
    <row r="2427" spans="1:13" x14ac:dyDescent="0.2">
      <c r="A2427" t="s">
        <v>8289</v>
      </c>
      <c r="B2427" t="str">
        <f t="shared" si="37"/>
        <v>UGA_AGRL SERVICES LAB</v>
      </c>
      <c r="C2427" t="s">
        <v>540</v>
      </c>
      <c r="D2427" s="324" t="s">
        <v>51</v>
      </c>
      <c r="E2427" t="s">
        <v>2614</v>
      </c>
      <c r="F2427" t="s">
        <v>2615</v>
      </c>
      <c r="G2427" s="324">
        <v>16284</v>
      </c>
      <c r="H2427" s="542">
        <v>1997</v>
      </c>
      <c r="J2427" t="s">
        <v>1725</v>
      </c>
      <c r="K2427" t="s">
        <v>572</v>
      </c>
      <c r="L2427" s="324">
        <v>0</v>
      </c>
      <c r="M2427" s="324">
        <v>0</v>
      </c>
    </row>
    <row r="2428" spans="1:13" x14ac:dyDescent="0.2">
      <c r="A2428" t="s">
        <v>8831</v>
      </c>
      <c r="B2428" t="str">
        <f t="shared" si="37"/>
        <v>UGA_PS SERVICE BLDG A</v>
      </c>
      <c r="C2428" t="s">
        <v>540</v>
      </c>
      <c r="D2428" s="324" t="s">
        <v>51</v>
      </c>
      <c r="E2428" t="s">
        <v>3669</v>
      </c>
      <c r="F2428" t="s">
        <v>3670</v>
      </c>
      <c r="G2428" s="324">
        <v>8771</v>
      </c>
      <c r="H2428" s="542">
        <v>1975</v>
      </c>
      <c r="J2428" t="s">
        <v>572</v>
      </c>
      <c r="K2428" t="s">
        <v>572</v>
      </c>
      <c r="L2428" s="324">
        <v>0</v>
      </c>
      <c r="M2428" s="324">
        <v>0</v>
      </c>
    </row>
    <row r="2429" spans="1:13" x14ac:dyDescent="0.2">
      <c r="A2429" t="s">
        <v>8613</v>
      </c>
      <c r="B2429" t="str">
        <f t="shared" si="37"/>
        <v>UGA_PS CAGE LAY HSE B</v>
      </c>
      <c r="C2429" t="s">
        <v>540</v>
      </c>
      <c r="D2429" s="324" t="s">
        <v>51</v>
      </c>
      <c r="E2429" t="s">
        <v>3245</v>
      </c>
      <c r="F2429" t="s">
        <v>3246</v>
      </c>
      <c r="G2429" s="324">
        <v>7244</v>
      </c>
      <c r="H2429" s="542">
        <v>1975</v>
      </c>
      <c r="J2429" t="s">
        <v>572</v>
      </c>
      <c r="K2429" t="s">
        <v>584</v>
      </c>
      <c r="L2429" s="324">
        <v>0</v>
      </c>
      <c r="M2429" s="324">
        <v>0</v>
      </c>
    </row>
    <row r="2430" spans="1:13" x14ac:dyDescent="0.2">
      <c r="A2430" t="s">
        <v>9376</v>
      </c>
      <c r="B2430" t="str">
        <f t="shared" si="37"/>
        <v>UGA_PS BATTERY HSE C</v>
      </c>
      <c r="C2430" t="s">
        <v>540</v>
      </c>
      <c r="D2430" s="324" t="s">
        <v>51</v>
      </c>
      <c r="E2430" t="s">
        <v>4734</v>
      </c>
      <c r="F2430" t="s">
        <v>4735</v>
      </c>
      <c r="G2430" s="324">
        <v>8239</v>
      </c>
      <c r="H2430" s="542">
        <v>1975</v>
      </c>
      <c r="J2430" t="s">
        <v>572</v>
      </c>
      <c r="K2430" t="s">
        <v>1725</v>
      </c>
      <c r="L2430" s="324">
        <v>0</v>
      </c>
      <c r="M2430" s="324">
        <v>0</v>
      </c>
    </row>
    <row r="2431" spans="1:13" x14ac:dyDescent="0.2">
      <c r="A2431" t="s">
        <v>8205</v>
      </c>
      <c r="B2431" t="str">
        <f t="shared" si="37"/>
        <v>UGA_POULTRY SCIENCE ENVIRONMENTAL</v>
      </c>
      <c r="C2431" t="s">
        <v>540</v>
      </c>
      <c r="D2431" s="324" t="s">
        <v>51</v>
      </c>
      <c r="E2431" t="s">
        <v>2449</v>
      </c>
      <c r="F2431" t="s">
        <v>2450</v>
      </c>
      <c r="G2431" s="324">
        <v>8497</v>
      </c>
      <c r="H2431" s="542">
        <v>1975</v>
      </c>
      <c r="J2431" t="s">
        <v>572</v>
      </c>
      <c r="K2431" t="s">
        <v>1725</v>
      </c>
      <c r="L2431" s="324">
        <v>0</v>
      </c>
      <c r="M2431" s="324">
        <v>0</v>
      </c>
    </row>
    <row r="2432" spans="1:13" x14ac:dyDescent="0.2">
      <c r="A2432" t="s">
        <v>9334</v>
      </c>
      <c r="B2432" t="str">
        <f t="shared" si="37"/>
        <v>UGA_PS LAYING-BREED E</v>
      </c>
      <c r="C2432" t="s">
        <v>540</v>
      </c>
      <c r="D2432" s="324" t="s">
        <v>51</v>
      </c>
      <c r="E2432" t="s">
        <v>4652</v>
      </c>
      <c r="F2432" t="s">
        <v>4653</v>
      </c>
      <c r="G2432" s="324">
        <v>8377</v>
      </c>
      <c r="H2432" s="542">
        <v>1975</v>
      </c>
      <c r="J2432" t="s">
        <v>572</v>
      </c>
      <c r="K2432" t="s">
        <v>1725</v>
      </c>
      <c r="L2432" s="324">
        <v>0</v>
      </c>
      <c r="M2432" s="324">
        <v>0</v>
      </c>
    </row>
    <row r="2433" spans="1:13" x14ac:dyDescent="0.2">
      <c r="A2433" t="s">
        <v>9427</v>
      </c>
      <c r="B2433" t="str">
        <f t="shared" si="37"/>
        <v>UGA_PS LAYING-BREED F</v>
      </c>
      <c r="C2433" t="s">
        <v>540</v>
      </c>
      <c r="D2433" s="324" t="s">
        <v>51</v>
      </c>
      <c r="E2433" t="s">
        <v>4829</v>
      </c>
      <c r="F2433" t="s">
        <v>4830</v>
      </c>
      <c r="G2433" s="324">
        <v>7117</v>
      </c>
      <c r="H2433" s="542">
        <v>1975</v>
      </c>
      <c r="J2433" t="s">
        <v>572</v>
      </c>
      <c r="K2433" t="s">
        <v>584</v>
      </c>
      <c r="L2433" s="324">
        <v>0</v>
      </c>
      <c r="M2433" s="324">
        <v>0</v>
      </c>
    </row>
    <row r="2434" spans="1:13" x14ac:dyDescent="0.2">
      <c r="A2434" t="s">
        <v>9203</v>
      </c>
      <c r="B2434" t="str">
        <f t="shared" ref="B2434:B2497" si="38">CONCATENATE(D2434,"_",F2434)</f>
        <v>UGA_PS LAYING-BREED G</v>
      </c>
      <c r="C2434" t="s">
        <v>540</v>
      </c>
      <c r="D2434" s="324" t="s">
        <v>51</v>
      </c>
      <c r="E2434" t="s">
        <v>4395</v>
      </c>
      <c r="F2434" t="s">
        <v>4396</v>
      </c>
      <c r="G2434" s="324">
        <v>7117</v>
      </c>
      <c r="H2434" s="542">
        <v>1975</v>
      </c>
      <c r="J2434" t="s">
        <v>572</v>
      </c>
      <c r="K2434" t="s">
        <v>584</v>
      </c>
      <c r="L2434" s="324">
        <v>0</v>
      </c>
      <c r="M2434" s="324">
        <v>0</v>
      </c>
    </row>
    <row r="2435" spans="1:13" x14ac:dyDescent="0.2">
      <c r="A2435" t="s">
        <v>8980</v>
      </c>
      <c r="B2435" t="str">
        <f t="shared" si="38"/>
        <v>UGA_PS BROODING H</v>
      </c>
      <c r="C2435" t="s">
        <v>540</v>
      </c>
      <c r="D2435" s="324" t="s">
        <v>51</v>
      </c>
      <c r="E2435" t="s">
        <v>3962</v>
      </c>
      <c r="F2435" t="s">
        <v>3963</v>
      </c>
      <c r="G2435" s="324">
        <v>7137</v>
      </c>
      <c r="H2435" s="542">
        <v>1975</v>
      </c>
      <c r="J2435" t="s">
        <v>572</v>
      </c>
      <c r="K2435" t="s">
        <v>572</v>
      </c>
      <c r="L2435" s="324">
        <v>0</v>
      </c>
      <c r="M2435" s="324">
        <v>0</v>
      </c>
    </row>
    <row r="2436" spans="1:13" x14ac:dyDescent="0.2">
      <c r="A2436" t="s">
        <v>8038</v>
      </c>
      <c r="B2436" t="str">
        <f t="shared" si="38"/>
        <v>UGA_PS ISOLATION I</v>
      </c>
      <c r="C2436" t="s">
        <v>540</v>
      </c>
      <c r="D2436" s="324" t="s">
        <v>51</v>
      </c>
      <c r="E2436" t="s">
        <v>2121</v>
      </c>
      <c r="F2436" t="s">
        <v>2122</v>
      </c>
      <c r="G2436" s="324">
        <v>2341</v>
      </c>
      <c r="H2436" s="542">
        <v>1975</v>
      </c>
      <c r="J2436" t="s">
        <v>572</v>
      </c>
      <c r="K2436" t="s">
        <v>1725</v>
      </c>
      <c r="L2436" s="324">
        <v>0</v>
      </c>
      <c r="M2436" s="324">
        <v>0</v>
      </c>
    </row>
    <row r="2437" spans="1:13" x14ac:dyDescent="0.2">
      <c r="A2437" t="s">
        <v>8001</v>
      </c>
      <c r="B2437" t="str">
        <f t="shared" si="38"/>
        <v>UGA_POUL PROC HATC FAC</v>
      </c>
      <c r="C2437" t="s">
        <v>540</v>
      </c>
      <c r="D2437" s="324" t="s">
        <v>51</v>
      </c>
      <c r="E2437" t="s">
        <v>2047</v>
      </c>
      <c r="F2437" t="s">
        <v>2048</v>
      </c>
      <c r="G2437" s="324">
        <v>16642</v>
      </c>
      <c r="H2437" s="542">
        <v>1998</v>
      </c>
      <c r="J2437" t="s">
        <v>1725</v>
      </c>
      <c r="K2437" t="s">
        <v>572</v>
      </c>
      <c r="L2437" s="324">
        <v>0</v>
      </c>
      <c r="M2437" s="324">
        <v>0</v>
      </c>
    </row>
    <row r="2438" spans="1:13" x14ac:dyDescent="0.2">
      <c r="A2438" t="s">
        <v>8484</v>
      </c>
      <c r="B2438" t="str">
        <f t="shared" si="38"/>
        <v>UGA_STORAGE SHOP BLDG</v>
      </c>
      <c r="C2438" t="s">
        <v>540</v>
      </c>
      <c r="D2438" s="324" t="s">
        <v>51</v>
      </c>
      <c r="E2438" t="s">
        <v>2995</v>
      </c>
      <c r="F2438" t="s">
        <v>2996</v>
      </c>
      <c r="G2438" s="324">
        <v>5200</v>
      </c>
      <c r="H2438" s="542">
        <v>1998</v>
      </c>
      <c r="J2438" t="s">
        <v>1725</v>
      </c>
      <c r="K2438" t="s">
        <v>572</v>
      </c>
      <c r="L2438" s="324">
        <v>0</v>
      </c>
      <c r="M2438" s="324">
        <v>0</v>
      </c>
    </row>
    <row r="2439" spans="1:13" x14ac:dyDescent="0.2">
      <c r="A2439" t="s">
        <v>8696</v>
      </c>
      <c r="B2439" t="str">
        <f t="shared" si="38"/>
        <v>UGA_MULTI PURP HSE M</v>
      </c>
      <c r="C2439" t="s">
        <v>540</v>
      </c>
      <c r="D2439" s="324" t="s">
        <v>51</v>
      </c>
      <c r="E2439" t="s">
        <v>3408</v>
      </c>
      <c r="F2439" t="s">
        <v>3409</v>
      </c>
      <c r="G2439" s="324">
        <v>20105</v>
      </c>
      <c r="H2439" s="542">
        <v>1998</v>
      </c>
      <c r="J2439" t="s">
        <v>1725</v>
      </c>
      <c r="K2439" t="s">
        <v>572</v>
      </c>
      <c r="L2439" s="324">
        <v>0</v>
      </c>
      <c r="M2439" s="324">
        <v>0</v>
      </c>
    </row>
    <row r="2440" spans="1:13" x14ac:dyDescent="0.2">
      <c r="A2440" t="s">
        <v>8267</v>
      </c>
      <c r="B2440" t="str">
        <f t="shared" si="38"/>
        <v>UGA_MULTI PURP HSE N</v>
      </c>
      <c r="C2440" t="s">
        <v>540</v>
      </c>
      <c r="D2440" s="324" t="s">
        <v>51</v>
      </c>
      <c r="E2440" t="s">
        <v>2572</v>
      </c>
      <c r="F2440" t="s">
        <v>2573</v>
      </c>
      <c r="G2440" s="324">
        <v>14488</v>
      </c>
      <c r="H2440" s="542">
        <v>1998</v>
      </c>
      <c r="J2440" t="s">
        <v>1725</v>
      </c>
      <c r="K2440" t="s">
        <v>572</v>
      </c>
      <c r="L2440" s="324">
        <v>0</v>
      </c>
      <c r="M2440" s="324">
        <v>0</v>
      </c>
    </row>
    <row r="2441" spans="1:13" x14ac:dyDescent="0.2">
      <c r="A2441" t="s">
        <v>8161</v>
      </c>
      <c r="B2441" t="str">
        <f t="shared" si="38"/>
        <v>UGA_PS BROILER HSE J</v>
      </c>
      <c r="C2441" t="s">
        <v>540</v>
      </c>
      <c r="D2441" s="324" t="s">
        <v>51</v>
      </c>
      <c r="E2441" t="s">
        <v>2363</v>
      </c>
      <c r="F2441" t="s">
        <v>2364</v>
      </c>
      <c r="G2441" s="324">
        <v>12015</v>
      </c>
      <c r="H2441" s="542">
        <v>1998</v>
      </c>
      <c r="J2441" t="s">
        <v>1725</v>
      </c>
      <c r="K2441" t="s">
        <v>572</v>
      </c>
      <c r="L2441" s="324">
        <v>0</v>
      </c>
      <c r="M2441" s="324">
        <v>0</v>
      </c>
    </row>
    <row r="2442" spans="1:13" x14ac:dyDescent="0.2">
      <c r="A2442" t="s">
        <v>8534</v>
      </c>
      <c r="B2442" t="str">
        <f t="shared" si="38"/>
        <v>UGA_TRANSGENIC POUL</v>
      </c>
      <c r="C2442" t="s">
        <v>540</v>
      </c>
      <c r="D2442" s="324" t="s">
        <v>51</v>
      </c>
      <c r="E2442" t="s">
        <v>3092</v>
      </c>
      <c r="F2442" t="s">
        <v>3093</v>
      </c>
      <c r="G2442" s="324">
        <v>19274</v>
      </c>
      <c r="H2442" s="542">
        <v>2002</v>
      </c>
      <c r="J2442" t="s">
        <v>572</v>
      </c>
      <c r="K2442" t="s">
        <v>572</v>
      </c>
      <c r="L2442" s="324">
        <v>0</v>
      </c>
      <c r="M2442" s="324">
        <v>0</v>
      </c>
    </row>
    <row r="2443" spans="1:13" x14ac:dyDescent="0.2">
      <c r="A2443" t="s">
        <v>7904</v>
      </c>
      <c r="B2443" t="str">
        <f t="shared" si="38"/>
        <v>UGA_CES POUL FEED LAB</v>
      </c>
      <c r="C2443" t="s">
        <v>540</v>
      </c>
      <c r="D2443" s="324" t="s">
        <v>51</v>
      </c>
      <c r="E2443" t="s">
        <v>1856</v>
      </c>
      <c r="F2443" t="s">
        <v>1857</v>
      </c>
      <c r="G2443" s="324">
        <v>1017</v>
      </c>
      <c r="H2443" s="542">
        <v>1997</v>
      </c>
      <c r="J2443" t="s">
        <v>572</v>
      </c>
      <c r="K2443" t="s">
        <v>572</v>
      </c>
      <c r="L2443" s="324">
        <v>0</v>
      </c>
      <c r="M2443" s="324">
        <v>0</v>
      </c>
    </row>
    <row r="2444" spans="1:13" x14ac:dyDescent="0.2">
      <c r="A2444" t="s">
        <v>8485</v>
      </c>
      <c r="B2444" t="str">
        <f t="shared" si="38"/>
        <v>UGA_TURF GRASS WELL</v>
      </c>
      <c r="C2444" t="s">
        <v>540</v>
      </c>
      <c r="D2444" s="324" t="s">
        <v>51</v>
      </c>
      <c r="E2444" t="s">
        <v>2997</v>
      </c>
      <c r="F2444" t="s">
        <v>2998</v>
      </c>
      <c r="G2444" s="324">
        <v>129</v>
      </c>
      <c r="H2444" s="542">
        <v>2014</v>
      </c>
      <c r="J2444" t="s">
        <v>572</v>
      </c>
      <c r="K2444" t="s">
        <v>572</v>
      </c>
      <c r="L2444" s="324">
        <v>100</v>
      </c>
      <c r="M2444" s="324">
        <v>100</v>
      </c>
    </row>
    <row r="2445" spans="1:13" x14ac:dyDescent="0.2">
      <c r="A2445" t="s">
        <v>8628</v>
      </c>
      <c r="B2445" t="str">
        <f t="shared" si="38"/>
        <v>UGA_CLUB SPORT RESTRMS</v>
      </c>
      <c r="C2445" t="s">
        <v>540</v>
      </c>
      <c r="D2445" s="324" t="s">
        <v>51</v>
      </c>
      <c r="E2445" t="s">
        <v>3273</v>
      </c>
      <c r="F2445" t="s">
        <v>3274</v>
      </c>
      <c r="G2445" s="324">
        <v>1033</v>
      </c>
      <c r="H2445" s="542">
        <v>2009</v>
      </c>
      <c r="J2445" t="s">
        <v>572</v>
      </c>
      <c r="K2445" t="s">
        <v>572</v>
      </c>
      <c r="L2445" s="324">
        <v>100</v>
      </c>
      <c r="M2445" s="324">
        <v>100</v>
      </c>
    </row>
    <row r="2446" spans="1:13" x14ac:dyDescent="0.2">
      <c r="A2446" t="s">
        <v>8461</v>
      </c>
      <c r="B2446" t="str">
        <f t="shared" si="38"/>
        <v>UGA_TURF GRASS R&amp;E CTR GH</v>
      </c>
      <c r="C2446" t="s">
        <v>540</v>
      </c>
      <c r="D2446" s="324" t="s">
        <v>51</v>
      </c>
      <c r="E2446" t="s">
        <v>2949</v>
      </c>
      <c r="F2446" t="s">
        <v>2950</v>
      </c>
      <c r="G2446" s="324">
        <v>3840</v>
      </c>
      <c r="H2446" s="542">
        <v>1971</v>
      </c>
      <c r="J2446" t="s">
        <v>572</v>
      </c>
      <c r="K2446" t="s">
        <v>1725</v>
      </c>
      <c r="L2446" s="324">
        <v>100</v>
      </c>
      <c r="M2446" s="324">
        <v>100</v>
      </c>
    </row>
    <row r="2447" spans="1:13" x14ac:dyDescent="0.2">
      <c r="A2447" t="s">
        <v>9007</v>
      </c>
      <c r="B2447" t="str">
        <f t="shared" si="38"/>
        <v>UGA_SUS ED CLASS BARN</v>
      </c>
      <c r="C2447" t="s">
        <v>540</v>
      </c>
      <c r="D2447" s="324" t="s">
        <v>51</v>
      </c>
      <c r="E2447" t="s">
        <v>4013</v>
      </c>
      <c r="F2447" t="s">
        <v>4014</v>
      </c>
      <c r="G2447" s="324">
        <v>3417</v>
      </c>
      <c r="H2447" s="542">
        <v>1964</v>
      </c>
      <c r="J2447" t="s">
        <v>572</v>
      </c>
      <c r="K2447" t="s">
        <v>572</v>
      </c>
      <c r="L2447" s="324">
        <v>100</v>
      </c>
      <c r="M2447" s="324">
        <v>100</v>
      </c>
    </row>
    <row r="2448" spans="1:13" x14ac:dyDescent="0.2">
      <c r="A2448" t="s">
        <v>8906</v>
      </c>
      <c r="B2448" t="str">
        <f t="shared" si="38"/>
        <v>UGA_AS FARROWING B WH</v>
      </c>
      <c r="C2448" t="s">
        <v>540</v>
      </c>
      <c r="D2448" s="324" t="s">
        <v>51</v>
      </c>
      <c r="E2448" t="s">
        <v>3819</v>
      </c>
      <c r="F2448" t="s">
        <v>3820</v>
      </c>
      <c r="G2448" s="324">
        <v>1872</v>
      </c>
      <c r="H2448" s="542">
        <v>1959</v>
      </c>
      <c r="J2448" t="s">
        <v>572</v>
      </c>
      <c r="K2448" t="s">
        <v>584</v>
      </c>
      <c r="L2448" s="324">
        <v>100</v>
      </c>
      <c r="M2448" s="324">
        <v>100</v>
      </c>
    </row>
    <row r="2449" spans="1:13" x14ac:dyDescent="0.2">
      <c r="A2449" t="s">
        <v>9184</v>
      </c>
      <c r="B2449" t="str">
        <f t="shared" si="38"/>
        <v>UGA_AS WELLHSE WH</v>
      </c>
      <c r="C2449" t="s">
        <v>540</v>
      </c>
      <c r="D2449" s="324" t="s">
        <v>51</v>
      </c>
      <c r="E2449" t="s">
        <v>4359</v>
      </c>
      <c r="F2449" t="s">
        <v>4360</v>
      </c>
      <c r="G2449" s="324">
        <v>70</v>
      </c>
      <c r="H2449" s="542">
        <v>1953</v>
      </c>
      <c r="J2449" t="s">
        <v>572</v>
      </c>
      <c r="K2449" t="s">
        <v>572</v>
      </c>
      <c r="L2449" s="324">
        <v>100</v>
      </c>
      <c r="M2449" s="324">
        <v>100</v>
      </c>
    </row>
    <row r="2450" spans="1:13" x14ac:dyDescent="0.2">
      <c r="A2450" t="s">
        <v>8832</v>
      </c>
      <c r="B2450" t="str">
        <f t="shared" si="38"/>
        <v>UGA_SUS ED MAINT BARN</v>
      </c>
      <c r="C2450" t="s">
        <v>540</v>
      </c>
      <c r="D2450" s="324" t="s">
        <v>51</v>
      </c>
      <c r="E2450" t="s">
        <v>3671</v>
      </c>
      <c r="F2450" t="s">
        <v>3672</v>
      </c>
      <c r="G2450" s="324">
        <v>5808</v>
      </c>
      <c r="H2450" s="542">
        <v>1928</v>
      </c>
      <c r="J2450" t="s">
        <v>572</v>
      </c>
      <c r="K2450" t="s">
        <v>572</v>
      </c>
      <c r="L2450" s="324">
        <v>100</v>
      </c>
      <c r="M2450" s="324">
        <v>100</v>
      </c>
    </row>
    <row r="2451" spans="1:13" x14ac:dyDescent="0.2">
      <c r="A2451" t="s">
        <v>8383</v>
      </c>
      <c r="B2451" t="str">
        <f t="shared" si="38"/>
        <v>UGA_AS SWINE GESTATION</v>
      </c>
      <c r="C2451" t="s">
        <v>540</v>
      </c>
      <c r="D2451" s="324" t="s">
        <v>51</v>
      </c>
      <c r="E2451" t="s">
        <v>2796</v>
      </c>
      <c r="F2451" t="s">
        <v>2797</v>
      </c>
      <c r="G2451" s="324">
        <v>4240</v>
      </c>
      <c r="H2451" s="542">
        <v>1974</v>
      </c>
      <c r="J2451" t="s">
        <v>572</v>
      </c>
      <c r="K2451" t="s">
        <v>572</v>
      </c>
      <c r="L2451" s="324">
        <v>100</v>
      </c>
      <c r="M2451" s="324">
        <v>100</v>
      </c>
    </row>
    <row r="2452" spans="1:13" x14ac:dyDescent="0.2">
      <c r="A2452" t="s">
        <v>8415</v>
      </c>
      <c r="B2452" t="str">
        <f t="shared" si="38"/>
        <v>UGA_AS FARROWING BLDG</v>
      </c>
      <c r="C2452" t="s">
        <v>540</v>
      </c>
      <c r="D2452" s="324" t="s">
        <v>51</v>
      </c>
      <c r="E2452" t="s">
        <v>2859</v>
      </c>
      <c r="F2452" t="s">
        <v>2860</v>
      </c>
      <c r="G2452" s="324">
        <v>3449</v>
      </c>
      <c r="H2452" s="542">
        <v>1974</v>
      </c>
      <c r="J2452" t="s">
        <v>572</v>
      </c>
      <c r="K2452" t="s">
        <v>572</v>
      </c>
      <c r="L2452" s="324">
        <v>100</v>
      </c>
      <c r="M2452" s="324">
        <v>100</v>
      </c>
    </row>
    <row r="2453" spans="1:13" x14ac:dyDescent="0.2">
      <c r="A2453" t="s">
        <v>8486</v>
      </c>
      <c r="B2453" t="str">
        <f t="shared" si="38"/>
        <v>UGA_SOUTH MILLEDGE GH2</v>
      </c>
      <c r="C2453" t="s">
        <v>540</v>
      </c>
      <c r="D2453" s="324" t="s">
        <v>51</v>
      </c>
      <c r="E2453" t="s">
        <v>2999</v>
      </c>
      <c r="F2453" t="s">
        <v>3000</v>
      </c>
      <c r="G2453" s="324">
        <v>19177</v>
      </c>
      <c r="H2453" s="542">
        <v>1974</v>
      </c>
      <c r="J2453" t="s">
        <v>572</v>
      </c>
      <c r="K2453" t="s">
        <v>572</v>
      </c>
      <c r="L2453" s="324">
        <v>100</v>
      </c>
      <c r="M2453" s="324">
        <v>100</v>
      </c>
    </row>
    <row r="2454" spans="1:13" x14ac:dyDescent="0.2">
      <c r="A2454" t="s">
        <v>8317</v>
      </c>
      <c r="B2454" t="str">
        <f t="shared" si="38"/>
        <v>UGA_AS BOAR TEST 1</v>
      </c>
      <c r="C2454" t="s">
        <v>540</v>
      </c>
      <c r="D2454" s="324" t="s">
        <v>51</v>
      </c>
      <c r="E2454" t="s">
        <v>2668</v>
      </c>
      <c r="F2454" t="s">
        <v>2669</v>
      </c>
      <c r="G2454" s="324">
        <v>4723</v>
      </c>
      <c r="H2454" s="542">
        <v>1982</v>
      </c>
      <c r="J2454" t="s">
        <v>572</v>
      </c>
      <c r="K2454" t="s">
        <v>572</v>
      </c>
      <c r="L2454" s="324">
        <v>100</v>
      </c>
      <c r="M2454" s="324">
        <v>100</v>
      </c>
    </row>
    <row r="2455" spans="1:13" x14ac:dyDescent="0.2">
      <c r="A2455" t="s">
        <v>8162</v>
      </c>
      <c r="B2455" t="str">
        <f t="shared" si="38"/>
        <v>UGA_AS BOAR TEST 2</v>
      </c>
      <c r="C2455" t="s">
        <v>540</v>
      </c>
      <c r="D2455" s="324" t="s">
        <v>51</v>
      </c>
      <c r="E2455" t="s">
        <v>2365</v>
      </c>
      <c r="F2455" t="s">
        <v>2366</v>
      </c>
      <c r="G2455" s="324">
        <v>4725</v>
      </c>
      <c r="H2455" s="542">
        <v>1982</v>
      </c>
      <c r="J2455" t="s">
        <v>572</v>
      </c>
      <c r="K2455" t="s">
        <v>572</v>
      </c>
      <c r="L2455" s="324">
        <v>100</v>
      </c>
      <c r="M2455" s="324">
        <v>100</v>
      </c>
    </row>
    <row r="2456" spans="1:13" x14ac:dyDescent="0.2">
      <c r="A2456" t="s">
        <v>7953</v>
      </c>
      <c r="B2456" t="str">
        <f t="shared" si="38"/>
        <v>UGA_MERCK SWINE BARN</v>
      </c>
      <c r="C2456" t="s">
        <v>540</v>
      </c>
      <c r="D2456" s="324" t="s">
        <v>51</v>
      </c>
      <c r="E2456" t="s">
        <v>1953</v>
      </c>
      <c r="F2456" t="s">
        <v>1954</v>
      </c>
      <c r="G2456" s="324">
        <v>1320</v>
      </c>
      <c r="H2456" s="542">
        <v>1982</v>
      </c>
      <c r="J2456" t="s">
        <v>572</v>
      </c>
      <c r="K2456" t="s">
        <v>572</v>
      </c>
      <c r="L2456" s="324">
        <v>100</v>
      </c>
      <c r="M2456" s="324">
        <v>100</v>
      </c>
    </row>
    <row r="2457" spans="1:13" x14ac:dyDescent="0.2">
      <c r="A2457" t="s">
        <v>8535</v>
      </c>
      <c r="B2457" t="str">
        <f t="shared" si="38"/>
        <v>UGA_TURFGRASS RES &amp; ED</v>
      </c>
      <c r="C2457" t="s">
        <v>540</v>
      </c>
      <c r="D2457" s="324" t="s">
        <v>51</v>
      </c>
      <c r="E2457" t="s">
        <v>3094</v>
      </c>
      <c r="F2457" t="s">
        <v>3095</v>
      </c>
      <c r="G2457" s="324">
        <v>3966</v>
      </c>
      <c r="H2457" s="542">
        <v>2014</v>
      </c>
      <c r="J2457" t="s">
        <v>572</v>
      </c>
      <c r="K2457" t="s">
        <v>572</v>
      </c>
      <c r="L2457" s="324">
        <v>100</v>
      </c>
      <c r="M2457" s="324">
        <v>100</v>
      </c>
    </row>
    <row r="2458" spans="1:13" x14ac:dyDescent="0.2">
      <c r="A2458" t="s">
        <v>9406</v>
      </c>
      <c r="B2458" t="str">
        <f t="shared" si="38"/>
        <v>UGA_AS SWINE GESTN</v>
      </c>
      <c r="C2458" t="s">
        <v>540</v>
      </c>
      <c r="D2458" s="324" t="s">
        <v>51</v>
      </c>
      <c r="E2458" t="s">
        <v>4790</v>
      </c>
      <c r="F2458" t="s">
        <v>4791</v>
      </c>
      <c r="G2458" s="324">
        <v>2400</v>
      </c>
      <c r="H2458" s="542">
        <v>1986</v>
      </c>
      <c r="J2458" t="s">
        <v>572</v>
      </c>
      <c r="K2458" t="s">
        <v>572</v>
      </c>
      <c r="L2458" s="324">
        <v>100</v>
      </c>
      <c r="M2458" s="324">
        <v>100</v>
      </c>
    </row>
    <row r="2459" spans="1:13" x14ac:dyDescent="0.2">
      <c r="A2459" t="s">
        <v>8981</v>
      </c>
      <c r="B2459" t="str">
        <f t="shared" si="38"/>
        <v>UGA_AS B&amp;B C PAVILION</v>
      </c>
      <c r="C2459" t="s">
        <v>540</v>
      </c>
      <c r="D2459" s="324" t="s">
        <v>51</v>
      </c>
      <c r="E2459" t="s">
        <v>3964</v>
      </c>
      <c r="F2459" t="s">
        <v>3965</v>
      </c>
      <c r="G2459" s="324">
        <v>3240</v>
      </c>
      <c r="H2459" s="542">
        <v>1991</v>
      </c>
      <c r="J2459" t="s">
        <v>572</v>
      </c>
      <c r="K2459" t="s">
        <v>572</v>
      </c>
      <c r="L2459" s="324">
        <v>100</v>
      </c>
      <c r="M2459" s="324">
        <v>100</v>
      </c>
    </row>
    <row r="2460" spans="1:13" x14ac:dyDescent="0.2">
      <c r="A2460" t="s">
        <v>8416</v>
      </c>
      <c r="B2460" t="str">
        <f t="shared" si="38"/>
        <v>UGA_EQUESTRIAN POLE BN</v>
      </c>
      <c r="C2460" t="s">
        <v>540</v>
      </c>
      <c r="D2460" s="324" t="s">
        <v>51</v>
      </c>
      <c r="E2460" t="s">
        <v>2861</v>
      </c>
      <c r="F2460" t="s">
        <v>2862</v>
      </c>
      <c r="G2460" s="324">
        <v>3168</v>
      </c>
      <c r="H2460" s="542">
        <v>2002</v>
      </c>
      <c r="J2460" t="s">
        <v>572</v>
      </c>
      <c r="K2460" t="s">
        <v>572</v>
      </c>
      <c r="L2460" s="324">
        <v>0</v>
      </c>
      <c r="M2460" s="324">
        <v>0</v>
      </c>
    </row>
    <row r="2461" spans="1:13" x14ac:dyDescent="0.2">
      <c r="A2461" t="s">
        <v>8907</v>
      </c>
      <c r="B2461" t="str">
        <f t="shared" si="38"/>
        <v>UGA_GOLF BOOSTER PUMP</v>
      </c>
      <c r="C2461" t="s">
        <v>540</v>
      </c>
      <c r="D2461" s="324" t="s">
        <v>51</v>
      </c>
      <c r="E2461" t="s">
        <v>3821</v>
      </c>
      <c r="F2461" t="s">
        <v>3822</v>
      </c>
      <c r="G2461" s="324">
        <v>182</v>
      </c>
      <c r="H2461" s="542">
        <v>2002</v>
      </c>
      <c r="J2461" t="s">
        <v>572</v>
      </c>
      <c r="K2461" t="s">
        <v>572</v>
      </c>
      <c r="L2461" s="324">
        <v>0</v>
      </c>
      <c r="M2461" s="324">
        <v>0</v>
      </c>
    </row>
    <row r="2462" spans="1:13" x14ac:dyDescent="0.2">
      <c r="A2462" t="s">
        <v>8071</v>
      </c>
      <c r="B2462" t="str">
        <f t="shared" si="38"/>
        <v>UGA_GOLF PUMP HOUSE</v>
      </c>
      <c r="C2462" t="s">
        <v>540</v>
      </c>
      <c r="D2462" s="324" t="s">
        <v>51</v>
      </c>
      <c r="E2462" t="s">
        <v>2187</v>
      </c>
      <c r="F2462" t="s">
        <v>2188</v>
      </c>
      <c r="G2462" s="324">
        <v>676</v>
      </c>
      <c r="H2462" s="542">
        <v>2002</v>
      </c>
      <c r="J2462" t="s">
        <v>572</v>
      </c>
      <c r="K2462" t="s">
        <v>572</v>
      </c>
      <c r="L2462" s="324">
        <v>0</v>
      </c>
      <c r="M2462" s="324">
        <v>0</v>
      </c>
    </row>
    <row r="2463" spans="1:13" x14ac:dyDescent="0.2">
      <c r="A2463" t="s">
        <v>7879</v>
      </c>
      <c r="B2463" t="str">
        <f t="shared" si="38"/>
        <v>UGA_TURF SCIENCE RE GH</v>
      </c>
      <c r="C2463" t="s">
        <v>540</v>
      </c>
      <c r="D2463" s="324" t="s">
        <v>51</v>
      </c>
      <c r="E2463" t="s">
        <v>1806</v>
      </c>
      <c r="F2463" t="s">
        <v>1807</v>
      </c>
      <c r="G2463" s="324">
        <v>3934</v>
      </c>
      <c r="H2463" s="542">
        <v>2016</v>
      </c>
      <c r="J2463" t="s">
        <v>572</v>
      </c>
      <c r="K2463" t="s">
        <v>572</v>
      </c>
      <c r="L2463" s="324">
        <v>100</v>
      </c>
      <c r="M2463" s="324">
        <v>100</v>
      </c>
    </row>
    <row r="2464" spans="1:13" x14ac:dyDescent="0.2">
      <c r="A2464" t="s">
        <v>9008</v>
      </c>
      <c r="B2464" t="str">
        <f t="shared" si="38"/>
        <v>UGA_INTRA TENNIS PAVIL</v>
      </c>
      <c r="C2464" t="s">
        <v>540</v>
      </c>
      <c r="D2464" s="324" t="s">
        <v>51</v>
      </c>
      <c r="E2464" t="s">
        <v>4015</v>
      </c>
      <c r="F2464" t="s">
        <v>4016</v>
      </c>
      <c r="G2464" s="324">
        <v>1440</v>
      </c>
      <c r="H2464" s="542">
        <v>1998</v>
      </c>
      <c r="J2464" t="s">
        <v>572</v>
      </c>
      <c r="K2464" t="s">
        <v>572</v>
      </c>
      <c r="L2464" s="324">
        <v>100</v>
      </c>
      <c r="M2464" s="324">
        <v>100</v>
      </c>
    </row>
    <row r="2465" spans="1:13" x14ac:dyDescent="0.2">
      <c r="A2465" t="s">
        <v>8290</v>
      </c>
      <c r="B2465" t="str">
        <f t="shared" si="38"/>
        <v>UGA_INTRMURAL PK DECK</v>
      </c>
      <c r="C2465" t="s">
        <v>540</v>
      </c>
      <c r="D2465" s="324" t="s">
        <v>51</v>
      </c>
      <c r="E2465" t="s">
        <v>2616</v>
      </c>
      <c r="F2465" t="s">
        <v>2617</v>
      </c>
      <c r="G2465" s="324">
        <v>167546</v>
      </c>
      <c r="H2465" s="542">
        <v>2009</v>
      </c>
      <c r="J2465" t="s">
        <v>584</v>
      </c>
      <c r="K2465" t="s">
        <v>572</v>
      </c>
      <c r="L2465" s="324">
        <v>100</v>
      </c>
      <c r="M2465" s="324">
        <v>100</v>
      </c>
    </row>
    <row r="2466" spans="1:13" x14ac:dyDescent="0.2">
      <c r="A2466" t="s">
        <v>9428</v>
      </c>
      <c r="B2466" t="str">
        <f t="shared" si="38"/>
        <v>UGA_REDCOAT BAND TWR</v>
      </c>
      <c r="C2466" t="s">
        <v>540</v>
      </c>
      <c r="D2466" s="324" t="s">
        <v>51</v>
      </c>
      <c r="E2466" t="s">
        <v>4831</v>
      </c>
      <c r="F2466" t="s">
        <v>4832</v>
      </c>
      <c r="G2466" s="324">
        <v>420</v>
      </c>
      <c r="H2466" s="542">
        <v>2018</v>
      </c>
      <c r="J2466" t="s">
        <v>572</v>
      </c>
      <c r="K2466" t="s">
        <v>572</v>
      </c>
      <c r="L2466" s="324">
        <v>0</v>
      </c>
      <c r="M2466" s="324">
        <v>0</v>
      </c>
    </row>
    <row r="2467" spans="1:13" x14ac:dyDescent="0.2">
      <c r="A2467" t="s">
        <v>8039</v>
      </c>
      <c r="B2467" t="str">
        <f t="shared" si="38"/>
        <v>UGA_SOUTH MILLEDGE GH1</v>
      </c>
      <c r="C2467" t="s">
        <v>540</v>
      </c>
      <c r="D2467" s="324" t="s">
        <v>51</v>
      </c>
      <c r="E2467" t="s">
        <v>2123</v>
      </c>
      <c r="F2467" t="s">
        <v>2124</v>
      </c>
      <c r="G2467" s="324">
        <v>15565</v>
      </c>
      <c r="H2467" s="542">
        <v>2008</v>
      </c>
      <c r="J2467" t="s">
        <v>572</v>
      </c>
      <c r="K2467" t="s">
        <v>572</v>
      </c>
      <c r="L2467" s="324">
        <v>100</v>
      </c>
      <c r="M2467" s="324">
        <v>100</v>
      </c>
    </row>
    <row r="2468" spans="1:13" x14ac:dyDescent="0.2">
      <c r="A2468" t="s">
        <v>8163</v>
      </c>
      <c r="B2468" t="str">
        <f t="shared" si="38"/>
        <v>UGA_UGARDEN TEACHING GH</v>
      </c>
      <c r="C2468" t="s">
        <v>540</v>
      </c>
      <c r="D2468" s="324" t="s">
        <v>51</v>
      </c>
      <c r="E2468" t="s">
        <v>2367</v>
      </c>
      <c r="F2468" t="s">
        <v>2368</v>
      </c>
      <c r="G2468" s="324">
        <v>3360</v>
      </c>
      <c r="H2468" s="542">
        <v>2019</v>
      </c>
      <c r="J2468" t="s">
        <v>572</v>
      </c>
      <c r="K2468" t="s">
        <v>572</v>
      </c>
      <c r="L2468" s="324">
        <v>100</v>
      </c>
      <c r="M2468" s="324">
        <v>100</v>
      </c>
    </row>
    <row r="2469" spans="1:13" x14ac:dyDescent="0.2">
      <c r="A2469" t="s">
        <v>9429</v>
      </c>
      <c r="B2469" t="str">
        <f t="shared" si="38"/>
        <v>UGA_ENT QUARANTINE LAB</v>
      </c>
      <c r="C2469" t="s">
        <v>540</v>
      </c>
      <c r="D2469" s="324" t="s">
        <v>51</v>
      </c>
      <c r="E2469" t="s">
        <v>4833</v>
      </c>
      <c r="F2469" t="s">
        <v>4834</v>
      </c>
      <c r="G2469" s="324">
        <v>1874</v>
      </c>
      <c r="H2469" s="542">
        <v>1988</v>
      </c>
      <c r="J2469" t="s">
        <v>572</v>
      </c>
      <c r="K2469" t="s">
        <v>572</v>
      </c>
      <c r="L2469" s="324">
        <v>0</v>
      </c>
      <c r="M2469" s="324">
        <v>0</v>
      </c>
    </row>
    <row r="2470" spans="1:13" x14ac:dyDescent="0.2">
      <c r="A2470" t="s">
        <v>8507</v>
      </c>
      <c r="B2470" t="str">
        <f t="shared" si="38"/>
        <v>UGA_HORT FARM GH # 10</v>
      </c>
      <c r="C2470" t="s">
        <v>540</v>
      </c>
      <c r="D2470" s="324" t="s">
        <v>51</v>
      </c>
      <c r="E2470" t="s">
        <v>3039</v>
      </c>
      <c r="F2470" t="s">
        <v>3040</v>
      </c>
      <c r="G2470" s="324">
        <v>1924</v>
      </c>
      <c r="H2470" s="542">
        <v>2015</v>
      </c>
      <c r="J2470" t="s">
        <v>572</v>
      </c>
      <c r="K2470" t="s">
        <v>572</v>
      </c>
      <c r="L2470" s="324">
        <v>0</v>
      </c>
      <c r="M2470" s="324">
        <v>0</v>
      </c>
    </row>
    <row r="2471" spans="1:13" x14ac:dyDescent="0.2">
      <c r="A2471" t="s">
        <v>8508</v>
      </c>
      <c r="B2471" t="str">
        <f t="shared" si="38"/>
        <v>UGA_HORT FARM GHS # 11</v>
      </c>
      <c r="C2471" t="s">
        <v>540</v>
      </c>
      <c r="D2471" s="324" t="s">
        <v>51</v>
      </c>
      <c r="E2471" t="s">
        <v>3041</v>
      </c>
      <c r="F2471" t="s">
        <v>3042</v>
      </c>
      <c r="G2471" s="324">
        <v>1924</v>
      </c>
      <c r="H2471" s="542">
        <v>2015</v>
      </c>
      <c r="J2471" t="s">
        <v>572</v>
      </c>
      <c r="K2471" t="s">
        <v>572</v>
      </c>
      <c r="L2471" s="324">
        <v>0</v>
      </c>
      <c r="M2471" s="324">
        <v>0</v>
      </c>
    </row>
    <row r="2472" spans="1:13" x14ac:dyDescent="0.2">
      <c r="A2472" t="s">
        <v>7988</v>
      </c>
      <c r="B2472" t="str">
        <f t="shared" si="38"/>
        <v>UGA_BEE LAB POLE BARN</v>
      </c>
      <c r="C2472" t="s">
        <v>540</v>
      </c>
      <c r="D2472" s="324" t="s">
        <v>51</v>
      </c>
      <c r="E2472" t="s">
        <v>2022</v>
      </c>
      <c r="F2472" t="s">
        <v>2023</v>
      </c>
      <c r="G2472" s="324">
        <v>1800</v>
      </c>
      <c r="H2472" s="542">
        <v>2014</v>
      </c>
      <c r="J2472" t="s">
        <v>572</v>
      </c>
      <c r="K2472" t="s">
        <v>572</v>
      </c>
      <c r="L2472" s="324">
        <v>0</v>
      </c>
      <c r="M2472" s="324">
        <v>0</v>
      </c>
    </row>
    <row r="2473" spans="1:13" x14ac:dyDescent="0.2">
      <c r="A2473" t="s">
        <v>8833</v>
      </c>
      <c r="B2473" t="str">
        <f t="shared" si="38"/>
        <v>UGA_HORT SNOW ARCH GH</v>
      </c>
      <c r="C2473" t="s">
        <v>540</v>
      </c>
      <c r="D2473" s="324" t="s">
        <v>51</v>
      </c>
      <c r="E2473" t="s">
        <v>3673</v>
      </c>
      <c r="F2473" t="s">
        <v>3674</v>
      </c>
      <c r="G2473" s="324">
        <v>2304</v>
      </c>
      <c r="H2473" s="542">
        <v>2013</v>
      </c>
      <c r="J2473" t="s">
        <v>572</v>
      </c>
      <c r="K2473" t="s">
        <v>572</v>
      </c>
      <c r="L2473" s="324">
        <v>0</v>
      </c>
      <c r="M2473" s="324">
        <v>0</v>
      </c>
    </row>
    <row r="2474" spans="1:13" x14ac:dyDescent="0.2">
      <c r="A2474" t="s">
        <v>8568</v>
      </c>
      <c r="B2474" t="str">
        <f t="shared" si="38"/>
        <v>UGA_HORT POLE SHED 3</v>
      </c>
      <c r="C2474" t="s">
        <v>540</v>
      </c>
      <c r="D2474" s="324" t="s">
        <v>51</v>
      </c>
      <c r="E2474" t="s">
        <v>3156</v>
      </c>
      <c r="F2474" t="s">
        <v>3157</v>
      </c>
      <c r="G2474" s="324">
        <v>2945</v>
      </c>
      <c r="H2474" s="542">
        <v>2010</v>
      </c>
      <c r="J2474" t="s">
        <v>572</v>
      </c>
      <c r="K2474" t="s">
        <v>572</v>
      </c>
      <c r="L2474" s="324">
        <v>0</v>
      </c>
      <c r="M2474" s="324">
        <v>0</v>
      </c>
    </row>
    <row r="2475" spans="1:13" x14ac:dyDescent="0.2">
      <c r="A2475" t="s">
        <v>9335</v>
      </c>
      <c r="B2475" t="str">
        <f t="shared" si="38"/>
        <v>UGA_PREFAB STRG BLDG 3</v>
      </c>
      <c r="C2475" t="s">
        <v>540</v>
      </c>
      <c r="D2475" s="324" t="s">
        <v>51</v>
      </c>
      <c r="E2475" t="s">
        <v>4654</v>
      </c>
      <c r="F2475" t="s">
        <v>4655</v>
      </c>
      <c r="G2475" s="324">
        <v>552</v>
      </c>
      <c r="H2475" s="542">
        <v>2007</v>
      </c>
      <c r="J2475" t="s">
        <v>572</v>
      </c>
      <c r="K2475" t="s">
        <v>572</v>
      </c>
      <c r="L2475" s="324">
        <v>0</v>
      </c>
      <c r="M2475" s="324">
        <v>0</v>
      </c>
    </row>
    <row r="2476" spans="1:13" x14ac:dyDescent="0.2">
      <c r="A2476" t="s">
        <v>9217</v>
      </c>
      <c r="B2476" t="str">
        <f t="shared" si="38"/>
        <v>UGA_HORT FARM GH #5</v>
      </c>
      <c r="C2476" t="s">
        <v>540</v>
      </c>
      <c r="D2476" s="324" t="s">
        <v>51</v>
      </c>
      <c r="E2476" t="s">
        <v>4423</v>
      </c>
      <c r="F2476" t="s">
        <v>4424</v>
      </c>
      <c r="G2476" s="324">
        <v>2688</v>
      </c>
      <c r="H2476" s="542">
        <v>2007</v>
      </c>
      <c r="J2476" t="s">
        <v>572</v>
      </c>
      <c r="K2476" t="s">
        <v>572</v>
      </c>
      <c r="L2476" s="324">
        <v>0</v>
      </c>
      <c r="M2476" s="324">
        <v>0</v>
      </c>
    </row>
    <row r="2477" spans="1:13" x14ac:dyDescent="0.2">
      <c r="A2477" t="s">
        <v>7954</v>
      </c>
      <c r="B2477" t="str">
        <f t="shared" si="38"/>
        <v>UGA_HORT FARM GH #6</v>
      </c>
      <c r="C2477" t="s">
        <v>540</v>
      </c>
      <c r="D2477" s="324" t="s">
        <v>51</v>
      </c>
      <c r="E2477" t="s">
        <v>1955</v>
      </c>
      <c r="F2477" t="s">
        <v>1956</v>
      </c>
      <c r="G2477" s="324">
        <v>2688</v>
      </c>
      <c r="H2477" s="542">
        <v>2007</v>
      </c>
      <c r="J2477" t="s">
        <v>572</v>
      </c>
      <c r="K2477" t="s">
        <v>572</v>
      </c>
      <c r="L2477" s="324">
        <v>0</v>
      </c>
      <c r="M2477" s="324">
        <v>0</v>
      </c>
    </row>
    <row r="2478" spans="1:13" x14ac:dyDescent="0.2">
      <c r="A2478" t="s">
        <v>8206</v>
      </c>
      <c r="B2478" t="str">
        <f t="shared" si="38"/>
        <v>UGA_BEE RESEARCH LAB 2</v>
      </c>
      <c r="C2478" t="s">
        <v>540</v>
      </c>
      <c r="D2478" s="324" t="s">
        <v>51</v>
      </c>
      <c r="E2478" t="s">
        <v>2451</v>
      </c>
      <c r="F2478" t="s">
        <v>2452</v>
      </c>
      <c r="G2478" s="324">
        <v>2388</v>
      </c>
      <c r="H2478" s="542">
        <v>2002</v>
      </c>
      <c r="J2478" t="s">
        <v>572</v>
      </c>
      <c r="K2478" t="s">
        <v>572</v>
      </c>
      <c r="L2478" s="324">
        <v>0</v>
      </c>
      <c r="M2478" s="324">
        <v>0</v>
      </c>
    </row>
    <row r="2479" spans="1:13" x14ac:dyDescent="0.2">
      <c r="A2479" t="s">
        <v>8404</v>
      </c>
      <c r="B2479" t="str">
        <f t="shared" si="38"/>
        <v>UGA_HORT FARM GH #3</v>
      </c>
      <c r="C2479" t="s">
        <v>540</v>
      </c>
      <c r="D2479" s="324" t="s">
        <v>51</v>
      </c>
      <c r="E2479" t="s">
        <v>2837</v>
      </c>
      <c r="F2479" t="s">
        <v>2838</v>
      </c>
      <c r="G2479" s="324">
        <v>2688</v>
      </c>
      <c r="H2479" s="542">
        <v>1974</v>
      </c>
      <c r="J2479" t="s">
        <v>572</v>
      </c>
      <c r="K2479" t="s">
        <v>572</v>
      </c>
      <c r="L2479" s="324">
        <v>0</v>
      </c>
      <c r="M2479" s="324">
        <v>0</v>
      </c>
    </row>
    <row r="2480" spans="1:13" x14ac:dyDescent="0.2">
      <c r="A2480" t="s">
        <v>8878</v>
      </c>
      <c r="B2480" t="str">
        <f t="shared" si="38"/>
        <v>UGA_HORT POLE SHED 1</v>
      </c>
      <c r="C2480" t="s">
        <v>540</v>
      </c>
      <c r="D2480" s="324" t="s">
        <v>51</v>
      </c>
      <c r="E2480" t="s">
        <v>3763</v>
      </c>
      <c r="F2480" t="s">
        <v>3764</v>
      </c>
      <c r="G2480" s="324">
        <v>880</v>
      </c>
      <c r="H2480" s="542">
        <v>1990</v>
      </c>
      <c r="J2480" t="s">
        <v>572</v>
      </c>
      <c r="K2480" t="s">
        <v>572</v>
      </c>
      <c r="L2480" s="324">
        <v>0</v>
      </c>
      <c r="M2480" s="324">
        <v>0</v>
      </c>
    </row>
    <row r="2481" spans="1:13" x14ac:dyDescent="0.2">
      <c r="A2481" t="s">
        <v>8318</v>
      </c>
      <c r="B2481" t="str">
        <f t="shared" si="38"/>
        <v>UGA_HORT POLE SHED 2</v>
      </c>
      <c r="C2481" t="s">
        <v>540</v>
      </c>
      <c r="D2481" s="324" t="s">
        <v>51</v>
      </c>
      <c r="E2481" t="s">
        <v>2670</v>
      </c>
      <c r="F2481" t="s">
        <v>2671</v>
      </c>
      <c r="G2481" s="324">
        <v>2035</v>
      </c>
      <c r="H2481" s="542">
        <v>1990</v>
      </c>
      <c r="J2481" t="s">
        <v>572</v>
      </c>
      <c r="K2481" t="s">
        <v>572</v>
      </c>
      <c r="L2481" s="324">
        <v>0</v>
      </c>
      <c r="M2481" s="324">
        <v>0</v>
      </c>
    </row>
    <row r="2482" spans="1:13" x14ac:dyDescent="0.2">
      <c r="A2482" t="s">
        <v>8614</v>
      </c>
      <c r="B2482" t="str">
        <f t="shared" si="38"/>
        <v>UGA_HORT EQUIP STG</v>
      </c>
      <c r="C2482" t="s">
        <v>540</v>
      </c>
      <c r="D2482" s="324" t="s">
        <v>51</v>
      </c>
      <c r="E2482" t="s">
        <v>3247</v>
      </c>
      <c r="F2482" t="s">
        <v>3248</v>
      </c>
      <c r="G2482" s="324">
        <v>2024</v>
      </c>
      <c r="H2482" s="542">
        <v>1988</v>
      </c>
      <c r="J2482" t="s">
        <v>572</v>
      </c>
      <c r="K2482" t="s">
        <v>1725</v>
      </c>
      <c r="L2482" s="324">
        <v>0</v>
      </c>
      <c r="M2482" s="324">
        <v>0</v>
      </c>
    </row>
    <row r="2483" spans="1:13" x14ac:dyDescent="0.2">
      <c r="A2483" t="s">
        <v>9308</v>
      </c>
      <c r="B2483" t="str">
        <f t="shared" si="38"/>
        <v>UGA_HORT FRM RESIDENCE</v>
      </c>
      <c r="C2483" t="s">
        <v>540</v>
      </c>
      <c r="D2483" s="324" t="s">
        <v>51</v>
      </c>
      <c r="E2483" t="s">
        <v>4601</v>
      </c>
      <c r="F2483" t="s">
        <v>4602</v>
      </c>
      <c r="G2483" s="324">
        <v>2688</v>
      </c>
      <c r="H2483" s="542">
        <v>1920</v>
      </c>
      <c r="J2483" t="s">
        <v>572</v>
      </c>
      <c r="K2483" t="s">
        <v>579</v>
      </c>
      <c r="L2483" s="324">
        <v>0</v>
      </c>
      <c r="M2483" s="324">
        <v>0</v>
      </c>
    </row>
    <row r="2484" spans="1:13" x14ac:dyDescent="0.2">
      <c r="A2484" t="s">
        <v>9125</v>
      </c>
      <c r="B2484" t="str">
        <f t="shared" si="38"/>
        <v>UGA_HORT WAREHOUSE</v>
      </c>
      <c r="C2484" t="s">
        <v>540</v>
      </c>
      <c r="D2484" s="324" t="s">
        <v>51</v>
      </c>
      <c r="E2484" t="s">
        <v>4243</v>
      </c>
      <c r="F2484" t="s">
        <v>4244</v>
      </c>
      <c r="G2484" s="324">
        <v>9328</v>
      </c>
      <c r="H2484" s="542">
        <v>1966</v>
      </c>
      <c r="J2484" t="s">
        <v>572</v>
      </c>
      <c r="K2484" t="s">
        <v>1725</v>
      </c>
      <c r="L2484" s="324">
        <v>0</v>
      </c>
      <c r="M2484" s="324">
        <v>0</v>
      </c>
    </row>
    <row r="2485" spans="1:13" x14ac:dyDescent="0.2">
      <c r="A2485" t="s">
        <v>7880</v>
      </c>
      <c r="B2485" t="str">
        <f t="shared" si="38"/>
        <v>UGA_HORT FARM GH #1</v>
      </c>
      <c r="C2485" t="s">
        <v>540</v>
      </c>
      <c r="D2485" s="324" t="s">
        <v>51</v>
      </c>
      <c r="E2485" t="s">
        <v>1808</v>
      </c>
      <c r="F2485" t="s">
        <v>1809</v>
      </c>
      <c r="G2485" s="324">
        <v>1344</v>
      </c>
      <c r="H2485" s="542">
        <v>1972</v>
      </c>
      <c r="J2485" t="s">
        <v>572</v>
      </c>
      <c r="K2485" t="s">
        <v>584</v>
      </c>
      <c r="L2485" s="324">
        <v>0</v>
      </c>
      <c r="M2485" s="324">
        <v>0</v>
      </c>
    </row>
    <row r="2486" spans="1:13" x14ac:dyDescent="0.2">
      <c r="A2486" t="s">
        <v>8462</v>
      </c>
      <c r="B2486" t="str">
        <f t="shared" si="38"/>
        <v>UGA_HORT FARM GH #2</v>
      </c>
      <c r="C2486" t="s">
        <v>540</v>
      </c>
      <c r="D2486" s="324" t="s">
        <v>51</v>
      </c>
      <c r="E2486" t="s">
        <v>2951</v>
      </c>
      <c r="F2486" t="s">
        <v>2952</v>
      </c>
      <c r="G2486" s="324">
        <v>2688</v>
      </c>
      <c r="H2486" s="542">
        <v>1972</v>
      </c>
      <c r="J2486" t="s">
        <v>572</v>
      </c>
      <c r="K2486" t="s">
        <v>572</v>
      </c>
      <c r="L2486" s="324">
        <v>0</v>
      </c>
      <c r="M2486" s="324">
        <v>0</v>
      </c>
    </row>
    <row r="2487" spans="1:13" x14ac:dyDescent="0.2">
      <c r="A2487" t="s">
        <v>7989</v>
      </c>
      <c r="B2487" t="str">
        <f t="shared" si="38"/>
        <v>UGA_BEE RESEARCH LAB</v>
      </c>
      <c r="C2487" t="s">
        <v>540</v>
      </c>
      <c r="D2487" s="324" t="s">
        <v>51</v>
      </c>
      <c r="E2487" t="s">
        <v>2024</v>
      </c>
      <c r="F2487" t="s">
        <v>2025</v>
      </c>
      <c r="G2487" s="324">
        <v>1322</v>
      </c>
      <c r="H2487" s="542">
        <v>1978</v>
      </c>
      <c r="J2487" t="s">
        <v>572</v>
      </c>
      <c r="K2487" t="s">
        <v>572</v>
      </c>
      <c r="L2487" s="324">
        <v>0</v>
      </c>
      <c r="M2487" s="324">
        <v>0</v>
      </c>
    </row>
    <row r="2488" spans="1:13" x14ac:dyDescent="0.2">
      <c r="A2488" t="s">
        <v>8251</v>
      </c>
      <c r="B2488" t="str">
        <f t="shared" si="38"/>
        <v>UGA_PREFAB STRG BLDG 2</v>
      </c>
      <c r="C2488" t="s">
        <v>540</v>
      </c>
      <c r="D2488" s="324" t="s">
        <v>51</v>
      </c>
      <c r="E2488" t="s">
        <v>2540</v>
      </c>
      <c r="F2488" t="s">
        <v>2541</v>
      </c>
      <c r="G2488" s="324">
        <v>428</v>
      </c>
      <c r="H2488" s="542">
        <v>1978</v>
      </c>
      <c r="J2488" t="s">
        <v>572</v>
      </c>
      <c r="K2488" t="s">
        <v>579</v>
      </c>
      <c r="L2488" s="324">
        <v>0</v>
      </c>
      <c r="M2488" s="324">
        <v>0</v>
      </c>
    </row>
    <row r="2489" spans="1:13" x14ac:dyDescent="0.2">
      <c r="A2489" t="s">
        <v>8142</v>
      </c>
      <c r="B2489" t="str">
        <f t="shared" si="38"/>
        <v>UGA_HORT PUMP HSE</v>
      </c>
      <c r="C2489" t="s">
        <v>540</v>
      </c>
      <c r="D2489" s="324" t="s">
        <v>51</v>
      </c>
      <c r="E2489" t="s">
        <v>2325</v>
      </c>
      <c r="F2489" t="s">
        <v>2326</v>
      </c>
      <c r="G2489" s="324">
        <v>48</v>
      </c>
      <c r="H2489" s="542">
        <v>1967</v>
      </c>
      <c r="J2489" t="s">
        <v>572</v>
      </c>
      <c r="K2489" t="s">
        <v>572</v>
      </c>
      <c r="L2489" s="324">
        <v>0</v>
      </c>
      <c r="M2489" s="324">
        <v>0</v>
      </c>
    </row>
    <row r="2490" spans="1:13" x14ac:dyDescent="0.2">
      <c r="A2490" t="s">
        <v>8189</v>
      </c>
      <c r="B2490" t="str">
        <f t="shared" si="38"/>
        <v>UGA_HORT IRRIG SYS</v>
      </c>
      <c r="C2490" t="s">
        <v>540</v>
      </c>
      <c r="D2490" s="324" t="s">
        <v>51</v>
      </c>
      <c r="E2490" t="s">
        <v>2419</v>
      </c>
      <c r="F2490" t="s">
        <v>2420</v>
      </c>
      <c r="G2490" s="324">
        <v>48</v>
      </c>
      <c r="H2490" s="542">
        <v>1989</v>
      </c>
      <c r="J2490" t="s">
        <v>572</v>
      </c>
      <c r="K2490" t="s">
        <v>572</v>
      </c>
      <c r="L2490" s="324">
        <v>0</v>
      </c>
      <c r="M2490" s="324">
        <v>0</v>
      </c>
    </row>
    <row r="2491" spans="1:13" x14ac:dyDescent="0.2">
      <c r="A2491" t="s">
        <v>8051</v>
      </c>
      <c r="B2491" t="str">
        <f t="shared" si="38"/>
        <v>UGA_VMC VET TCH HOSP</v>
      </c>
      <c r="C2491" t="s">
        <v>540</v>
      </c>
      <c r="D2491" s="324" t="s">
        <v>51</v>
      </c>
      <c r="E2491" t="s">
        <v>2147</v>
      </c>
      <c r="F2491" t="s">
        <v>2148</v>
      </c>
      <c r="G2491" s="324">
        <v>245567</v>
      </c>
      <c r="H2491" s="542">
        <v>2015</v>
      </c>
      <c r="J2491" t="s">
        <v>572</v>
      </c>
      <c r="K2491" t="s">
        <v>572</v>
      </c>
      <c r="L2491" s="324">
        <v>100</v>
      </c>
      <c r="M2491" s="324">
        <v>100</v>
      </c>
    </row>
    <row r="2492" spans="1:13" x14ac:dyDescent="0.2">
      <c r="A2492" t="s">
        <v>8843</v>
      </c>
      <c r="B2492" t="str">
        <f t="shared" si="38"/>
        <v>UGA_VMC VET ED CENTER</v>
      </c>
      <c r="C2492" t="s">
        <v>540</v>
      </c>
      <c r="D2492" s="324" t="s">
        <v>51</v>
      </c>
      <c r="E2492" t="s">
        <v>3693</v>
      </c>
      <c r="F2492" t="s">
        <v>3694</v>
      </c>
      <c r="G2492" s="324">
        <v>24915</v>
      </c>
      <c r="H2492" s="542">
        <v>2015</v>
      </c>
      <c r="J2492" t="s">
        <v>572</v>
      </c>
      <c r="K2492" t="s">
        <v>572</v>
      </c>
      <c r="L2492" s="324">
        <v>100</v>
      </c>
      <c r="M2492" s="324">
        <v>100</v>
      </c>
    </row>
    <row r="2493" spans="1:13" x14ac:dyDescent="0.2">
      <c r="A2493" t="s">
        <v>8164</v>
      </c>
      <c r="B2493" t="str">
        <f t="shared" si="38"/>
        <v>UGA_VMC LRG AN ISO</v>
      </c>
      <c r="C2493" t="s">
        <v>540</v>
      </c>
      <c r="D2493" s="324" t="s">
        <v>51</v>
      </c>
      <c r="E2493" t="s">
        <v>2369</v>
      </c>
      <c r="F2493" t="s">
        <v>2370</v>
      </c>
      <c r="G2493" s="324">
        <v>7537</v>
      </c>
      <c r="H2493" s="542">
        <v>2015</v>
      </c>
      <c r="J2493" t="s">
        <v>572</v>
      </c>
      <c r="K2493" t="s">
        <v>572</v>
      </c>
      <c r="L2493" s="324">
        <v>100</v>
      </c>
      <c r="M2493" s="324">
        <v>100</v>
      </c>
    </row>
    <row r="2494" spans="1:13" x14ac:dyDescent="0.2">
      <c r="A2494" t="s">
        <v>9276</v>
      </c>
      <c r="B2494" t="str">
        <f t="shared" si="38"/>
        <v>UGA_VMC FIELD SERV</v>
      </c>
      <c r="C2494" t="s">
        <v>540</v>
      </c>
      <c r="D2494" s="324" t="s">
        <v>51</v>
      </c>
      <c r="E2494" t="s">
        <v>4538</v>
      </c>
      <c r="F2494" t="s">
        <v>4539</v>
      </c>
      <c r="G2494" s="324">
        <v>12453</v>
      </c>
      <c r="H2494" s="542">
        <v>2015</v>
      </c>
      <c r="J2494" t="s">
        <v>572</v>
      </c>
      <c r="K2494" t="s">
        <v>572</v>
      </c>
      <c r="L2494" s="324">
        <v>100</v>
      </c>
      <c r="M2494" s="324">
        <v>100</v>
      </c>
    </row>
    <row r="2495" spans="1:13" x14ac:dyDescent="0.2">
      <c r="A2495" t="s">
        <v>9336</v>
      </c>
      <c r="B2495" t="str">
        <f t="shared" si="38"/>
        <v>UGA_VMC EQN PERF ARENA</v>
      </c>
      <c r="C2495" t="s">
        <v>540</v>
      </c>
      <c r="D2495" s="324" t="s">
        <v>51</v>
      </c>
      <c r="E2495" t="s">
        <v>4656</v>
      </c>
      <c r="F2495" t="s">
        <v>4657</v>
      </c>
      <c r="G2495" s="324">
        <v>18286</v>
      </c>
      <c r="H2495" s="542">
        <v>2015</v>
      </c>
      <c r="J2495" t="s">
        <v>572</v>
      </c>
      <c r="K2495" t="s">
        <v>572</v>
      </c>
      <c r="L2495" s="324">
        <v>100</v>
      </c>
      <c r="M2495" s="324">
        <v>100</v>
      </c>
    </row>
    <row r="2496" spans="1:13" x14ac:dyDescent="0.2">
      <c r="A2496" t="s">
        <v>8002</v>
      </c>
      <c r="B2496" t="str">
        <f t="shared" si="38"/>
        <v>UGA_VMC HAY STORAGE FACILITY</v>
      </c>
      <c r="C2496" t="s">
        <v>540</v>
      </c>
      <c r="D2496" s="324" t="s">
        <v>51</v>
      </c>
      <c r="E2496" t="s">
        <v>2049</v>
      </c>
      <c r="F2496" t="s">
        <v>2050</v>
      </c>
      <c r="G2496" s="324">
        <v>3600</v>
      </c>
      <c r="H2496" s="542">
        <v>2020</v>
      </c>
      <c r="J2496" t="s">
        <v>572</v>
      </c>
      <c r="K2496" t="s">
        <v>572</v>
      </c>
      <c r="L2496" s="324">
        <v>100</v>
      </c>
      <c r="M2496" s="324">
        <v>100</v>
      </c>
    </row>
    <row r="2497" spans="1:13" x14ac:dyDescent="0.2">
      <c r="A2497" t="s">
        <v>8190</v>
      </c>
      <c r="B2497" t="str">
        <f t="shared" si="38"/>
        <v>UGA_DS RESIDENCE</v>
      </c>
      <c r="C2497" t="s">
        <v>540</v>
      </c>
      <c r="D2497" s="324" t="s">
        <v>51</v>
      </c>
      <c r="E2497" t="s">
        <v>2421</v>
      </c>
      <c r="F2497" t="s">
        <v>2422</v>
      </c>
      <c r="G2497" s="324">
        <v>1748</v>
      </c>
      <c r="H2497" s="542">
        <v>1974</v>
      </c>
      <c r="J2497" t="s">
        <v>572</v>
      </c>
      <c r="K2497" t="s">
        <v>572</v>
      </c>
      <c r="L2497" s="324">
        <v>100</v>
      </c>
      <c r="M2497" s="324">
        <v>100</v>
      </c>
    </row>
    <row r="2498" spans="1:13" x14ac:dyDescent="0.2">
      <c r="A2498" t="s">
        <v>9277</v>
      </c>
      <c r="B2498" t="str">
        <f t="shared" ref="B2498:B2561" si="39">CONCATENATE(D2498,"_",F2498)</f>
        <v>UGA_DS MATERNITY SHED</v>
      </c>
      <c r="C2498" t="s">
        <v>540</v>
      </c>
      <c r="D2498" s="324" t="s">
        <v>51</v>
      </c>
      <c r="E2498" t="s">
        <v>4540</v>
      </c>
      <c r="F2498" t="s">
        <v>4541</v>
      </c>
      <c r="G2498" s="324">
        <v>3691</v>
      </c>
      <c r="H2498" s="542">
        <v>1974</v>
      </c>
      <c r="J2498" t="s">
        <v>572</v>
      </c>
      <c r="K2498" t="s">
        <v>572</v>
      </c>
      <c r="L2498" s="324">
        <v>100</v>
      </c>
      <c r="M2498" s="324">
        <v>100</v>
      </c>
    </row>
    <row r="2499" spans="1:13" x14ac:dyDescent="0.2">
      <c r="A2499" t="s">
        <v>8894</v>
      </c>
      <c r="B2499" t="str">
        <f t="shared" si="39"/>
        <v>UGA_DS CALF BARN</v>
      </c>
      <c r="C2499" t="s">
        <v>540</v>
      </c>
      <c r="D2499" s="324" t="s">
        <v>51</v>
      </c>
      <c r="E2499" t="s">
        <v>3795</v>
      </c>
      <c r="F2499" t="s">
        <v>3796</v>
      </c>
      <c r="G2499" s="324">
        <v>1612</v>
      </c>
      <c r="H2499" s="542">
        <v>1974</v>
      </c>
      <c r="J2499" t="s">
        <v>572</v>
      </c>
      <c r="K2499" t="s">
        <v>584</v>
      </c>
      <c r="L2499" s="324">
        <v>100</v>
      </c>
      <c r="M2499" s="324">
        <v>100</v>
      </c>
    </row>
    <row r="2500" spans="1:13" x14ac:dyDescent="0.2">
      <c r="A2500" t="s">
        <v>9257</v>
      </c>
      <c r="B2500" t="str">
        <f t="shared" si="39"/>
        <v>UGA_DS HEIFER SHED</v>
      </c>
      <c r="C2500" t="s">
        <v>540</v>
      </c>
      <c r="D2500" s="324" t="s">
        <v>51</v>
      </c>
      <c r="E2500" t="s">
        <v>4501</v>
      </c>
      <c r="F2500" t="s">
        <v>4502</v>
      </c>
      <c r="G2500" s="324">
        <v>2959</v>
      </c>
      <c r="H2500" s="542">
        <v>1974</v>
      </c>
      <c r="J2500" t="s">
        <v>572</v>
      </c>
      <c r="K2500" t="s">
        <v>572</v>
      </c>
      <c r="L2500" s="324">
        <v>100</v>
      </c>
      <c r="M2500" s="324">
        <v>100</v>
      </c>
    </row>
    <row r="2501" spans="1:13" x14ac:dyDescent="0.2">
      <c r="A2501" t="s">
        <v>9258</v>
      </c>
      <c r="B2501" t="str">
        <f t="shared" si="39"/>
        <v>UGA_DS FD PROCESS</v>
      </c>
      <c r="C2501" t="s">
        <v>540</v>
      </c>
      <c r="D2501" s="324" t="s">
        <v>51</v>
      </c>
      <c r="E2501" t="s">
        <v>4503</v>
      </c>
      <c r="F2501" t="s">
        <v>4504</v>
      </c>
      <c r="G2501" s="324">
        <v>3046</v>
      </c>
      <c r="H2501" s="542">
        <v>1974</v>
      </c>
      <c r="J2501" t="s">
        <v>572</v>
      </c>
      <c r="K2501" t="s">
        <v>1725</v>
      </c>
      <c r="L2501" s="324">
        <v>0</v>
      </c>
      <c r="M2501" s="324">
        <v>0</v>
      </c>
    </row>
    <row r="2502" spans="1:13" x14ac:dyDescent="0.2">
      <c r="A2502" t="s">
        <v>8319</v>
      </c>
      <c r="B2502" t="str">
        <f t="shared" si="39"/>
        <v>UGA_DS HERD HSE BARN</v>
      </c>
      <c r="C2502" t="s">
        <v>540</v>
      </c>
      <c r="D2502" s="324" t="s">
        <v>51</v>
      </c>
      <c r="E2502" t="s">
        <v>2672</v>
      </c>
      <c r="F2502" t="s">
        <v>2673</v>
      </c>
      <c r="G2502" s="324">
        <v>45379</v>
      </c>
      <c r="H2502" s="542">
        <v>1974</v>
      </c>
      <c r="J2502" t="s">
        <v>572</v>
      </c>
      <c r="K2502" t="s">
        <v>572</v>
      </c>
      <c r="L2502" s="324">
        <v>100</v>
      </c>
      <c r="M2502" s="324">
        <v>100</v>
      </c>
    </row>
    <row r="2503" spans="1:13" x14ac:dyDescent="0.2">
      <c r="A2503" t="s">
        <v>8384</v>
      </c>
      <c r="B2503" t="str">
        <f t="shared" si="39"/>
        <v>UGA_DS RCH BARN Z-23</v>
      </c>
      <c r="C2503" t="s">
        <v>540</v>
      </c>
      <c r="D2503" s="324" t="s">
        <v>51</v>
      </c>
      <c r="E2503" t="s">
        <v>2798</v>
      </c>
      <c r="F2503" t="s">
        <v>2799</v>
      </c>
      <c r="G2503" s="324">
        <v>10724</v>
      </c>
      <c r="H2503" s="542">
        <v>1974</v>
      </c>
      <c r="J2503" t="s">
        <v>572</v>
      </c>
      <c r="K2503" t="s">
        <v>572</v>
      </c>
      <c r="L2503" s="324">
        <v>100</v>
      </c>
      <c r="M2503" s="324">
        <v>100</v>
      </c>
    </row>
    <row r="2504" spans="1:13" x14ac:dyDescent="0.2">
      <c r="A2504" t="s">
        <v>8320</v>
      </c>
      <c r="B2504" t="str">
        <f t="shared" si="39"/>
        <v>UGA_DS MACHINE SHED</v>
      </c>
      <c r="C2504" t="s">
        <v>540</v>
      </c>
      <c r="D2504" s="324" t="s">
        <v>51</v>
      </c>
      <c r="E2504" t="s">
        <v>2674</v>
      </c>
      <c r="F2504" t="s">
        <v>2675</v>
      </c>
      <c r="G2504" s="324">
        <v>5600</v>
      </c>
      <c r="H2504" s="542">
        <v>1975</v>
      </c>
      <c r="J2504" t="s">
        <v>572</v>
      </c>
      <c r="K2504" t="s">
        <v>572</v>
      </c>
      <c r="L2504" s="324">
        <v>0</v>
      </c>
      <c r="M2504" s="324">
        <v>0</v>
      </c>
    </row>
    <row r="2505" spans="1:13" x14ac:dyDescent="0.2">
      <c r="A2505" t="s">
        <v>9430</v>
      </c>
      <c r="B2505" t="str">
        <f t="shared" si="39"/>
        <v>UGA_DS EMBRYO TRANSFER</v>
      </c>
      <c r="C2505" t="s">
        <v>540</v>
      </c>
      <c r="D2505" s="324" t="s">
        <v>51</v>
      </c>
      <c r="E2505" t="s">
        <v>4835</v>
      </c>
      <c r="F2505" t="s">
        <v>4836</v>
      </c>
      <c r="G2505" s="324">
        <v>800</v>
      </c>
      <c r="H2505" s="542">
        <v>1984</v>
      </c>
      <c r="J2505" t="s">
        <v>572</v>
      </c>
      <c r="K2505" t="s">
        <v>572</v>
      </c>
      <c r="L2505" s="324">
        <v>100</v>
      </c>
      <c r="M2505" s="324">
        <v>100</v>
      </c>
    </row>
    <row r="2506" spans="1:13" x14ac:dyDescent="0.2">
      <c r="A2506" t="s">
        <v>9278</v>
      </c>
      <c r="B2506" t="str">
        <f t="shared" si="39"/>
        <v>UGA_DS PUMP HOUSE 1</v>
      </c>
      <c r="C2506" t="s">
        <v>540</v>
      </c>
      <c r="D2506" s="324" t="s">
        <v>51</v>
      </c>
      <c r="E2506" t="s">
        <v>4542</v>
      </c>
      <c r="F2506" t="s">
        <v>4543</v>
      </c>
      <c r="G2506" s="324">
        <v>264</v>
      </c>
      <c r="H2506" s="542">
        <v>1974</v>
      </c>
      <c r="J2506" t="s">
        <v>572</v>
      </c>
      <c r="K2506" t="s">
        <v>572</v>
      </c>
      <c r="L2506" s="324">
        <v>0</v>
      </c>
      <c r="M2506" s="324">
        <v>0</v>
      </c>
    </row>
    <row r="2507" spans="1:13" x14ac:dyDescent="0.2">
      <c r="A2507" t="s">
        <v>8040</v>
      </c>
      <c r="B2507" t="str">
        <f t="shared" si="39"/>
        <v>UGA_DS MANURE PUMPHS</v>
      </c>
      <c r="C2507" t="s">
        <v>540</v>
      </c>
      <c r="D2507" s="324" t="s">
        <v>51</v>
      </c>
      <c r="E2507" t="s">
        <v>2125</v>
      </c>
      <c r="F2507" t="s">
        <v>2126</v>
      </c>
      <c r="G2507" s="324">
        <v>192</v>
      </c>
      <c r="H2507" s="542">
        <v>1974</v>
      </c>
      <c r="J2507" t="s">
        <v>572</v>
      </c>
      <c r="K2507" t="s">
        <v>572</v>
      </c>
      <c r="L2507" s="324">
        <v>0</v>
      </c>
      <c r="M2507" s="324">
        <v>0</v>
      </c>
    </row>
    <row r="2508" spans="1:13" x14ac:dyDescent="0.2">
      <c r="A2508" t="s">
        <v>8052</v>
      </c>
      <c r="B2508" t="str">
        <f t="shared" si="39"/>
        <v>UGA_DS POLE SHED - 1</v>
      </c>
      <c r="C2508" t="s">
        <v>540</v>
      </c>
      <c r="D2508" s="324" t="s">
        <v>51</v>
      </c>
      <c r="E2508" t="s">
        <v>2149</v>
      </c>
      <c r="F2508" t="s">
        <v>2150</v>
      </c>
      <c r="G2508" s="324">
        <v>432</v>
      </c>
      <c r="H2508" s="542">
        <v>1985</v>
      </c>
      <c r="J2508" t="s">
        <v>572</v>
      </c>
      <c r="K2508" t="s">
        <v>572</v>
      </c>
      <c r="L2508" s="324">
        <v>0</v>
      </c>
      <c r="M2508" s="324">
        <v>0</v>
      </c>
    </row>
    <row r="2509" spans="1:13" x14ac:dyDescent="0.2">
      <c r="A2509" t="s">
        <v>8673</v>
      </c>
      <c r="B2509" t="str">
        <f t="shared" si="39"/>
        <v>UGA_DS POLE SHED - 2</v>
      </c>
      <c r="C2509" t="s">
        <v>540</v>
      </c>
      <c r="D2509" s="324" t="s">
        <v>51</v>
      </c>
      <c r="E2509" t="s">
        <v>3362</v>
      </c>
      <c r="F2509" t="s">
        <v>3363</v>
      </c>
      <c r="G2509" s="324">
        <v>432</v>
      </c>
      <c r="H2509" s="542">
        <v>1985</v>
      </c>
      <c r="J2509" t="s">
        <v>572</v>
      </c>
      <c r="K2509" t="s">
        <v>572</v>
      </c>
      <c r="L2509" s="324">
        <v>0</v>
      </c>
      <c r="M2509" s="324">
        <v>0</v>
      </c>
    </row>
    <row r="2510" spans="1:13" x14ac:dyDescent="0.2">
      <c r="A2510" t="s">
        <v>8191</v>
      </c>
      <c r="B2510" t="str">
        <f t="shared" si="39"/>
        <v>UGA_DS PUMP HOUSE 2</v>
      </c>
      <c r="C2510" t="s">
        <v>540</v>
      </c>
      <c r="D2510" s="324" t="s">
        <v>51</v>
      </c>
      <c r="E2510" t="s">
        <v>2423</v>
      </c>
      <c r="F2510" t="s">
        <v>2424</v>
      </c>
      <c r="G2510" s="324">
        <v>64</v>
      </c>
      <c r="H2510" s="542">
        <v>1989</v>
      </c>
      <c r="J2510" t="s">
        <v>572</v>
      </c>
      <c r="K2510" t="s">
        <v>572</v>
      </c>
      <c r="L2510" s="324">
        <v>0</v>
      </c>
      <c r="M2510" s="324">
        <v>0</v>
      </c>
    </row>
    <row r="2511" spans="1:13" x14ac:dyDescent="0.2">
      <c r="A2511" t="s">
        <v>9079</v>
      </c>
      <c r="B2511" t="str">
        <f t="shared" si="39"/>
        <v>UGA_DS SILO 1</v>
      </c>
      <c r="C2511" t="s">
        <v>540</v>
      </c>
      <c r="D2511" s="324" t="s">
        <v>51</v>
      </c>
      <c r="E2511" t="s">
        <v>4155</v>
      </c>
      <c r="F2511" t="s">
        <v>4156</v>
      </c>
      <c r="G2511" s="324">
        <v>300</v>
      </c>
      <c r="H2511" s="542">
        <v>1989</v>
      </c>
      <c r="J2511" t="s">
        <v>572</v>
      </c>
      <c r="K2511" t="s">
        <v>572</v>
      </c>
      <c r="L2511" s="324">
        <v>0</v>
      </c>
      <c r="M2511" s="324">
        <v>0</v>
      </c>
    </row>
    <row r="2512" spans="1:13" x14ac:dyDescent="0.2">
      <c r="A2512" t="s">
        <v>8405</v>
      </c>
      <c r="B2512" t="str">
        <f t="shared" si="39"/>
        <v>UGA_DS SILO 2</v>
      </c>
      <c r="C2512" t="s">
        <v>540</v>
      </c>
      <c r="D2512" s="324" t="s">
        <v>51</v>
      </c>
      <c r="E2512" t="s">
        <v>2839</v>
      </c>
      <c r="F2512" t="s">
        <v>2840</v>
      </c>
      <c r="G2512" s="324">
        <v>300</v>
      </c>
      <c r="H2512" s="542">
        <v>1989</v>
      </c>
      <c r="J2512" t="s">
        <v>572</v>
      </c>
      <c r="K2512" t="s">
        <v>572</v>
      </c>
      <c r="L2512" s="324">
        <v>0</v>
      </c>
      <c r="M2512" s="324">
        <v>0</v>
      </c>
    </row>
    <row r="2513" spans="1:13" x14ac:dyDescent="0.2">
      <c r="A2513" t="s">
        <v>8207</v>
      </c>
      <c r="B2513" t="str">
        <f t="shared" si="39"/>
        <v>UGA_DS SILO 3</v>
      </c>
      <c r="C2513" t="s">
        <v>540</v>
      </c>
      <c r="D2513" s="324" t="s">
        <v>51</v>
      </c>
      <c r="E2513" t="s">
        <v>2453</v>
      </c>
      <c r="F2513" t="s">
        <v>2454</v>
      </c>
      <c r="G2513" s="324">
        <v>300</v>
      </c>
      <c r="H2513" s="542">
        <v>1989</v>
      </c>
      <c r="J2513" t="s">
        <v>572</v>
      </c>
      <c r="K2513" t="s">
        <v>572</v>
      </c>
      <c r="L2513" s="324">
        <v>0</v>
      </c>
      <c r="M2513" s="324">
        <v>0</v>
      </c>
    </row>
    <row r="2514" spans="1:13" x14ac:dyDescent="0.2">
      <c r="A2514" t="s">
        <v>8252</v>
      </c>
      <c r="B2514" t="str">
        <f t="shared" si="39"/>
        <v>UGA_DS SILO 4</v>
      </c>
      <c r="C2514" t="s">
        <v>540</v>
      </c>
      <c r="D2514" s="324" t="s">
        <v>51</v>
      </c>
      <c r="E2514" t="s">
        <v>2542</v>
      </c>
      <c r="F2514" t="s">
        <v>2543</v>
      </c>
      <c r="G2514" s="324">
        <v>300</v>
      </c>
      <c r="H2514" s="542">
        <v>1989</v>
      </c>
      <c r="J2514" t="s">
        <v>572</v>
      </c>
      <c r="K2514" t="s">
        <v>572</v>
      </c>
      <c r="L2514" s="324">
        <v>0</v>
      </c>
      <c r="M2514" s="324">
        <v>0</v>
      </c>
    </row>
    <row r="2515" spans="1:13" x14ac:dyDescent="0.2">
      <c r="A2515" t="s">
        <v>8253</v>
      </c>
      <c r="B2515" t="str">
        <f t="shared" si="39"/>
        <v>UGA_DS POLE HAY BARN</v>
      </c>
      <c r="C2515" t="s">
        <v>540</v>
      </c>
      <c r="D2515" s="324" t="s">
        <v>51</v>
      </c>
      <c r="E2515" t="s">
        <v>2544</v>
      </c>
      <c r="F2515" t="s">
        <v>2545</v>
      </c>
      <c r="G2515" s="324">
        <v>2700</v>
      </c>
      <c r="H2515" s="542">
        <v>1985</v>
      </c>
      <c r="J2515" t="s">
        <v>572</v>
      </c>
      <c r="K2515" t="s">
        <v>572</v>
      </c>
      <c r="L2515" s="324">
        <v>0</v>
      </c>
      <c r="M2515" s="324">
        <v>0</v>
      </c>
    </row>
    <row r="2516" spans="1:13" x14ac:dyDescent="0.2">
      <c r="A2516" t="s">
        <v>9204</v>
      </c>
      <c r="B2516" t="str">
        <f t="shared" si="39"/>
        <v>UGA_DS COMMODITY BARN</v>
      </c>
      <c r="C2516" t="s">
        <v>540</v>
      </c>
      <c r="D2516" s="324" t="s">
        <v>51</v>
      </c>
      <c r="E2516" t="s">
        <v>4397</v>
      </c>
      <c r="F2516" t="s">
        <v>4398</v>
      </c>
      <c r="G2516" s="324">
        <v>2880</v>
      </c>
      <c r="H2516" s="542">
        <v>1995</v>
      </c>
      <c r="J2516" t="s">
        <v>572</v>
      </c>
      <c r="K2516" t="s">
        <v>572</v>
      </c>
      <c r="L2516" s="324">
        <v>0</v>
      </c>
      <c r="M2516" s="324">
        <v>0</v>
      </c>
    </row>
    <row r="2517" spans="1:13" x14ac:dyDescent="0.2">
      <c r="A2517" t="s">
        <v>9126</v>
      </c>
      <c r="B2517" t="str">
        <f t="shared" si="39"/>
        <v>UGA_PDRC COMPOSTING</v>
      </c>
      <c r="C2517" t="s">
        <v>540</v>
      </c>
      <c r="D2517" s="324" t="s">
        <v>51</v>
      </c>
      <c r="E2517" t="s">
        <v>4245</v>
      </c>
      <c r="F2517" t="s">
        <v>4246</v>
      </c>
      <c r="G2517" s="324">
        <v>1539</v>
      </c>
      <c r="H2517" s="542">
        <v>1996</v>
      </c>
      <c r="J2517" t="s">
        <v>572</v>
      </c>
      <c r="K2517" t="s">
        <v>572</v>
      </c>
      <c r="L2517" s="324">
        <v>0</v>
      </c>
      <c r="M2517" s="324">
        <v>0</v>
      </c>
    </row>
    <row r="2518" spans="1:13" x14ac:dyDescent="0.2">
      <c r="A2518" t="s">
        <v>8615</v>
      </c>
      <c r="B2518" t="str">
        <f t="shared" si="39"/>
        <v>UGA_POLE BARN SPLY STG</v>
      </c>
      <c r="C2518" t="s">
        <v>540</v>
      </c>
      <c r="D2518" s="324" t="s">
        <v>51</v>
      </c>
      <c r="E2518" t="s">
        <v>3249</v>
      </c>
      <c r="F2518" t="s">
        <v>3250</v>
      </c>
      <c r="G2518" s="324">
        <v>1385</v>
      </c>
      <c r="H2518" s="542">
        <v>2000</v>
      </c>
      <c r="J2518" t="s">
        <v>572</v>
      </c>
      <c r="K2518" t="s">
        <v>572</v>
      </c>
      <c r="L2518" s="324">
        <v>0</v>
      </c>
      <c r="M2518" s="324">
        <v>0</v>
      </c>
    </row>
    <row r="2519" spans="1:13" x14ac:dyDescent="0.2">
      <c r="A2519" t="s">
        <v>9205</v>
      </c>
      <c r="B2519" t="str">
        <f t="shared" si="39"/>
        <v>UGA_POLE BARN EQ STRG</v>
      </c>
      <c r="C2519" t="s">
        <v>540</v>
      </c>
      <c r="D2519" s="324" t="s">
        <v>51</v>
      </c>
      <c r="E2519" t="s">
        <v>4399</v>
      </c>
      <c r="F2519" t="s">
        <v>4400</v>
      </c>
      <c r="G2519" s="324">
        <v>1505</v>
      </c>
      <c r="H2519" s="542">
        <v>2000</v>
      </c>
      <c r="J2519" t="s">
        <v>572</v>
      </c>
      <c r="K2519" t="s">
        <v>572</v>
      </c>
      <c r="L2519" s="324">
        <v>0</v>
      </c>
      <c r="M2519" s="324">
        <v>0</v>
      </c>
    </row>
    <row r="2520" spans="1:13" x14ac:dyDescent="0.2">
      <c r="A2520" t="s">
        <v>8543</v>
      </c>
      <c r="B2520" t="str">
        <f t="shared" si="39"/>
        <v>UGA_CES PLT PATH GHSE</v>
      </c>
      <c r="C2520" t="s">
        <v>540</v>
      </c>
      <c r="D2520" s="324" t="s">
        <v>51</v>
      </c>
      <c r="E2520" t="s">
        <v>3109</v>
      </c>
      <c r="F2520" t="s">
        <v>3110</v>
      </c>
      <c r="G2520" s="324">
        <v>955</v>
      </c>
      <c r="H2520" s="542">
        <v>1997</v>
      </c>
      <c r="J2520" t="s">
        <v>572</v>
      </c>
      <c r="K2520" t="s">
        <v>572</v>
      </c>
      <c r="L2520" s="324">
        <v>0</v>
      </c>
      <c r="M2520" s="324">
        <v>0</v>
      </c>
    </row>
    <row r="2521" spans="1:13" x14ac:dyDescent="0.2">
      <c r="A2521" t="s">
        <v>8629</v>
      </c>
      <c r="B2521" t="str">
        <f t="shared" si="39"/>
        <v>UGA_PLANT PATH NEM LAB</v>
      </c>
      <c r="C2521" t="s">
        <v>540</v>
      </c>
      <c r="D2521" s="324" t="s">
        <v>51</v>
      </c>
      <c r="E2521" t="s">
        <v>3275</v>
      </c>
      <c r="F2521" t="s">
        <v>3276</v>
      </c>
      <c r="G2521" s="324">
        <v>1500</v>
      </c>
      <c r="H2521" s="542">
        <v>2000</v>
      </c>
      <c r="J2521" t="s">
        <v>572</v>
      </c>
      <c r="K2521" t="s">
        <v>572</v>
      </c>
      <c r="L2521" s="324">
        <v>0</v>
      </c>
      <c r="M2521" s="324">
        <v>0</v>
      </c>
    </row>
    <row r="2522" spans="1:13" x14ac:dyDescent="0.2">
      <c r="A2522" t="s">
        <v>8268</v>
      </c>
      <c r="B2522" t="str">
        <f t="shared" si="39"/>
        <v>UGA_FMD GROUNDS ADMIN</v>
      </c>
      <c r="C2522" t="s">
        <v>540</v>
      </c>
      <c r="D2522" s="324" t="s">
        <v>51</v>
      </c>
      <c r="E2522" t="s">
        <v>2574</v>
      </c>
      <c r="F2522" t="s">
        <v>2575</v>
      </c>
      <c r="G2522" s="324">
        <v>3600</v>
      </c>
      <c r="H2522" s="542">
        <v>2020</v>
      </c>
      <c r="J2522" t="s">
        <v>572</v>
      </c>
      <c r="K2522" t="s">
        <v>1054</v>
      </c>
      <c r="L2522" s="324">
        <v>100</v>
      </c>
      <c r="M2522" s="324">
        <v>100</v>
      </c>
    </row>
    <row r="2523" spans="1:13" x14ac:dyDescent="0.2">
      <c r="A2523" t="s">
        <v>7905</v>
      </c>
      <c r="B2523" t="str">
        <f t="shared" si="39"/>
        <v>UGA_FMD GROUNDS SHOP</v>
      </c>
      <c r="C2523" t="s">
        <v>540</v>
      </c>
      <c r="D2523" s="324" t="s">
        <v>51</v>
      </c>
      <c r="E2523" t="s">
        <v>1858</v>
      </c>
      <c r="F2523" t="s">
        <v>1859</v>
      </c>
      <c r="G2523" s="324">
        <v>7574</v>
      </c>
      <c r="H2523" s="542">
        <v>2019</v>
      </c>
      <c r="J2523" t="s">
        <v>572</v>
      </c>
      <c r="K2523" t="s">
        <v>572</v>
      </c>
      <c r="L2523" s="324">
        <v>100</v>
      </c>
      <c r="M2523" s="324">
        <v>100</v>
      </c>
    </row>
    <row r="2524" spans="1:13" x14ac:dyDescent="0.2">
      <c r="A2524" t="s">
        <v>8844</v>
      </c>
      <c r="B2524" t="str">
        <f t="shared" si="39"/>
        <v>UGA_FMD IPM</v>
      </c>
      <c r="C2524" t="s">
        <v>540</v>
      </c>
      <c r="D2524" s="324" t="s">
        <v>51</v>
      </c>
      <c r="E2524" t="s">
        <v>3695</v>
      </c>
      <c r="F2524" t="s">
        <v>3696</v>
      </c>
      <c r="G2524" s="324">
        <v>2730</v>
      </c>
      <c r="H2524" s="542">
        <v>2019</v>
      </c>
      <c r="J2524" t="s">
        <v>572</v>
      </c>
      <c r="K2524" t="s">
        <v>1054</v>
      </c>
      <c r="L2524" s="324">
        <v>100</v>
      </c>
      <c r="M2524" s="324">
        <v>100</v>
      </c>
    </row>
    <row r="2525" spans="1:13" x14ac:dyDescent="0.2">
      <c r="A2525" t="s">
        <v>8727</v>
      </c>
      <c r="B2525" t="str">
        <f t="shared" si="39"/>
        <v>UGA_SAND/SALT BINS</v>
      </c>
      <c r="C2525" t="s">
        <v>540</v>
      </c>
      <c r="D2525" s="324" t="s">
        <v>51</v>
      </c>
      <c r="E2525" t="s">
        <v>3467</v>
      </c>
      <c r="F2525" t="s">
        <v>3468</v>
      </c>
      <c r="G2525" s="324">
        <v>769</v>
      </c>
      <c r="H2525" s="542">
        <v>2019</v>
      </c>
      <c r="J2525" t="s">
        <v>572</v>
      </c>
      <c r="K2525" t="s">
        <v>1054</v>
      </c>
      <c r="L2525" s="324">
        <v>100</v>
      </c>
      <c r="M2525" s="324">
        <v>100</v>
      </c>
    </row>
    <row r="2526" spans="1:13" x14ac:dyDescent="0.2">
      <c r="A2526" t="s">
        <v>8958</v>
      </c>
      <c r="B2526" t="str">
        <f t="shared" si="39"/>
        <v>UGA_FMD CNSTR SHOP</v>
      </c>
      <c r="C2526" t="s">
        <v>540</v>
      </c>
      <c r="D2526" s="324" t="s">
        <v>51</v>
      </c>
      <c r="E2526" t="s">
        <v>3918</v>
      </c>
      <c r="F2526" t="s">
        <v>3919</v>
      </c>
      <c r="G2526" s="324">
        <v>10823</v>
      </c>
      <c r="H2526" s="542">
        <v>2019</v>
      </c>
      <c r="J2526" t="s">
        <v>572</v>
      </c>
      <c r="K2526" t="s">
        <v>572</v>
      </c>
      <c r="L2526" s="324">
        <v>100</v>
      </c>
      <c r="M2526" s="324">
        <v>100</v>
      </c>
    </row>
    <row r="2527" spans="1:13" x14ac:dyDescent="0.2">
      <c r="A2527" t="s">
        <v>7848</v>
      </c>
      <c r="B2527" t="str">
        <f t="shared" si="39"/>
        <v>UGA_J P CAMPBELL MAIN</v>
      </c>
      <c r="C2527" t="s">
        <v>540</v>
      </c>
      <c r="D2527" s="324" t="s">
        <v>51</v>
      </c>
      <c r="E2527" t="s">
        <v>1746</v>
      </c>
      <c r="F2527" t="s">
        <v>1747</v>
      </c>
      <c r="G2527" s="324">
        <v>22766</v>
      </c>
      <c r="H2527" s="542">
        <v>2013</v>
      </c>
      <c r="J2527" t="s">
        <v>572</v>
      </c>
      <c r="K2527" t="s">
        <v>572</v>
      </c>
      <c r="L2527" s="324">
        <v>0</v>
      </c>
      <c r="M2527" s="324">
        <v>0</v>
      </c>
    </row>
    <row r="2528" spans="1:13" x14ac:dyDescent="0.2">
      <c r="A2528" t="s">
        <v>9062</v>
      </c>
      <c r="B2528" t="str">
        <f t="shared" si="39"/>
        <v>UGA_JPC OFFICE/HH/GH</v>
      </c>
      <c r="C2528" t="s">
        <v>540</v>
      </c>
      <c r="D2528" s="324" t="s">
        <v>51</v>
      </c>
      <c r="E2528" t="s">
        <v>4121</v>
      </c>
      <c r="F2528" t="s">
        <v>4122</v>
      </c>
      <c r="G2528" s="324">
        <v>1684</v>
      </c>
      <c r="H2528" s="542">
        <v>2013</v>
      </c>
      <c r="J2528" t="s">
        <v>572</v>
      </c>
      <c r="K2528" t="s">
        <v>572</v>
      </c>
      <c r="L2528" s="324">
        <v>0</v>
      </c>
      <c r="M2528" s="324">
        <v>0</v>
      </c>
    </row>
    <row r="2529" spans="1:13" x14ac:dyDescent="0.2">
      <c r="A2529" t="s">
        <v>8208</v>
      </c>
      <c r="B2529" t="str">
        <f t="shared" si="39"/>
        <v>UGA_CROP PROCS &amp; DRYING</v>
      </c>
      <c r="C2529" t="s">
        <v>540</v>
      </c>
      <c r="D2529" s="324" t="s">
        <v>51</v>
      </c>
      <c r="E2529" t="s">
        <v>2455</v>
      </c>
      <c r="F2529" t="s">
        <v>2456</v>
      </c>
      <c r="G2529" s="324">
        <v>2400</v>
      </c>
      <c r="H2529" s="542">
        <v>2013</v>
      </c>
      <c r="J2529" t="s">
        <v>572</v>
      </c>
      <c r="K2529" t="s">
        <v>572</v>
      </c>
      <c r="L2529" s="324">
        <v>0</v>
      </c>
      <c r="M2529" s="324">
        <v>0</v>
      </c>
    </row>
    <row r="2530" spans="1:13" x14ac:dyDescent="0.2">
      <c r="A2530" t="s">
        <v>8269</v>
      </c>
      <c r="B2530" t="str">
        <f t="shared" si="39"/>
        <v>UGA_JPC STORAGE</v>
      </c>
      <c r="C2530" t="s">
        <v>540</v>
      </c>
      <c r="D2530" s="324" t="s">
        <v>51</v>
      </c>
      <c r="E2530" t="s">
        <v>2576</v>
      </c>
      <c r="F2530" t="s">
        <v>2577</v>
      </c>
      <c r="G2530" s="324">
        <v>3948</v>
      </c>
      <c r="H2530" s="542">
        <v>2013</v>
      </c>
      <c r="J2530" t="s">
        <v>572</v>
      </c>
      <c r="K2530" t="s">
        <v>572</v>
      </c>
      <c r="L2530" s="324">
        <v>0</v>
      </c>
      <c r="M2530" s="324">
        <v>0</v>
      </c>
    </row>
    <row r="2531" spans="1:13" x14ac:dyDescent="0.2">
      <c r="A2531" t="s">
        <v>9377</v>
      </c>
      <c r="B2531" t="str">
        <f t="shared" si="39"/>
        <v>UGA_JPC MACHINE SHED</v>
      </c>
      <c r="C2531" t="s">
        <v>540</v>
      </c>
      <c r="D2531" s="324" t="s">
        <v>51</v>
      </c>
      <c r="E2531" t="s">
        <v>4736</v>
      </c>
      <c r="F2531" t="s">
        <v>4737</v>
      </c>
      <c r="G2531" s="324">
        <v>3808</v>
      </c>
      <c r="H2531" s="542">
        <v>2013</v>
      </c>
      <c r="J2531" t="s">
        <v>572</v>
      </c>
      <c r="K2531" t="s">
        <v>572</v>
      </c>
      <c r="L2531" s="324">
        <v>0</v>
      </c>
      <c r="M2531" s="324">
        <v>0</v>
      </c>
    </row>
    <row r="2532" spans="1:13" x14ac:dyDescent="0.2">
      <c r="A2532" t="s">
        <v>8785</v>
      </c>
      <c r="B2532" t="str">
        <f t="shared" si="39"/>
        <v>UGA_ANIMAL FEED STORAGE 8</v>
      </c>
      <c r="C2532" t="s">
        <v>540</v>
      </c>
      <c r="D2532" s="324" t="s">
        <v>51</v>
      </c>
      <c r="E2532" t="s">
        <v>3578</v>
      </c>
      <c r="F2532" t="s">
        <v>3579</v>
      </c>
      <c r="G2532" s="324">
        <v>1344</v>
      </c>
      <c r="H2532" s="542">
        <v>2013</v>
      </c>
      <c r="J2532" t="s">
        <v>572</v>
      </c>
      <c r="K2532" t="s">
        <v>572</v>
      </c>
      <c r="L2532" s="324">
        <v>0</v>
      </c>
      <c r="M2532" s="324">
        <v>0</v>
      </c>
    </row>
    <row r="2533" spans="1:13" x14ac:dyDescent="0.2">
      <c r="A2533" t="s">
        <v>7955</v>
      </c>
      <c r="B2533" t="str">
        <f t="shared" si="39"/>
        <v>UGA_STRG &amp; CATL SHL 10</v>
      </c>
      <c r="C2533" t="s">
        <v>540</v>
      </c>
      <c r="D2533" s="324" t="s">
        <v>51</v>
      </c>
      <c r="E2533" t="s">
        <v>1957</v>
      </c>
      <c r="F2533" t="s">
        <v>1958</v>
      </c>
      <c r="G2533" s="324">
        <v>2400</v>
      </c>
      <c r="H2533" s="542">
        <v>2013</v>
      </c>
      <c r="J2533" t="s">
        <v>572</v>
      </c>
      <c r="K2533" t="s">
        <v>572</v>
      </c>
      <c r="L2533" s="324">
        <v>0</v>
      </c>
      <c r="M2533" s="324">
        <v>0</v>
      </c>
    </row>
    <row r="2534" spans="1:13" x14ac:dyDescent="0.2">
      <c r="A2534" t="s">
        <v>8165</v>
      </c>
      <c r="B2534" t="str">
        <f t="shared" si="39"/>
        <v>UGA_STG &amp; CATL SHL 12</v>
      </c>
      <c r="C2534" t="s">
        <v>540</v>
      </c>
      <c r="D2534" s="324" t="s">
        <v>51</v>
      </c>
      <c r="E2534" t="s">
        <v>2371</v>
      </c>
      <c r="F2534" t="s">
        <v>2372</v>
      </c>
      <c r="G2534" s="324">
        <v>2400</v>
      </c>
      <c r="H2534" s="542">
        <v>2013</v>
      </c>
      <c r="J2534" t="s">
        <v>572</v>
      </c>
      <c r="K2534" t="s">
        <v>572</v>
      </c>
      <c r="L2534" s="324">
        <v>0</v>
      </c>
      <c r="M2534" s="324">
        <v>0</v>
      </c>
    </row>
    <row r="2535" spans="1:13" x14ac:dyDescent="0.2">
      <c r="A2535" t="s">
        <v>8166</v>
      </c>
      <c r="B2535" t="str">
        <f t="shared" si="39"/>
        <v>UGA_SHOP 13</v>
      </c>
      <c r="C2535" t="s">
        <v>540</v>
      </c>
      <c r="D2535" s="324" t="s">
        <v>51</v>
      </c>
      <c r="E2535" t="s">
        <v>2373</v>
      </c>
      <c r="F2535" t="s">
        <v>2374</v>
      </c>
      <c r="G2535" s="324">
        <v>4000</v>
      </c>
      <c r="H2535" s="542">
        <v>2013</v>
      </c>
      <c r="J2535" t="s">
        <v>572</v>
      </c>
      <c r="K2535" t="s">
        <v>572</v>
      </c>
      <c r="L2535" s="324">
        <v>0</v>
      </c>
      <c r="M2535" s="324">
        <v>0</v>
      </c>
    </row>
    <row r="2536" spans="1:13" x14ac:dyDescent="0.2">
      <c r="A2536" t="s">
        <v>8291</v>
      </c>
      <c r="B2536" t="str">
        <f t="shared" si="39"/>
        <v>UGA_JPC EQUIPMENT SHED</v>
      </c>
      <c r="C2536" t="s">
        <v>540</v>
      </c>
      <c r="D2536" s="324" t="s">
        <v>51</v>
      </c>
      <c r="E2536" t="s">
        <v>2618</v>
      </c>
      <c r="F2536" t="s">
        <v>2619</v>
      </c>
      <c r="G2536" s="324">
        <v>1950</v>
      </c>
      <c r="H2536" s="542">
        <v>2013</v>
      </c>
      <c r="J2536" t="s">
        <v>572</v>
      </c>
      <c r="K2536" t="s">
        <v>572</v>
      </c>
      <c r="L2536" s="324">
        <v>0</v>
      </c>
      <c r="M2536" s="324">
        <v>0</v>
      </c>
    </row>
    <row r="2537" spans="1:13" x14ac:dyDescent="0.2">
      <c r="A2537" t="s">
        <v>8728</v>
      </c>
      <c r="B2537" t="str">
        <f t="shared" si="39"/>
        <v>UGA_CONSERVATION TILLAGE LAB</v>
      </c>
      <c r="C2537" t="s">
        <v>540</v>
      </c>
      <c r="D2537" s="324" t="s">
        <v>51</v>
      </c>
      <c r="E2537" t="s">
        <v>3469</v>
      </c>
      <c r="F2537" t="s">
        <v>3470</v>
      </c>
      <c r="G2537" s="324">
        <v>1926</v>
      </c>
      <c r="H2537" s="542">
        <v>2013</v>
      </c>
      <c r="J2537" t="s">
        <v>572</v>
      </c>
      <c r="K2537" t="s">
        <v>572</v>
      </c>
      <c r="L2537" s="324">
        <v>0</v>
      </c>
      <c r="M2537" s="324">
        <v>0</v>
      </c>
    </row>
    <row r="2538" spans="1:13" x14ac:dyDescent="0.2">
      <c r="A2538" t="s">
        <v>8417</v>
      </c>
      <c r="B2538" t="str">
        <f t="shared" si="39"/>
        <v>UGA_JPC MACH SHED 15</v>
      </c>
      <c r="C2538" t="s">
        <v>540</v>
      </c>
      <c r="D2538" s="324" t="s">
        <v>51</v>
      </c>
      <c r="E2538" t="s">
        <v>2863</v>
      </c>
      <c r="F2538" t="s">
        <v>2864</v>
      </c>
      <c r="G2538" s="324">
        <v>2304</v>
      </c>
      <c r="H2538" s="542">
        <v>2013</v>
      </c>
      <c r="J2538" t="s">
        <v>572</v>
      </c>
      <c r="K2538" t="s">
        <v>572</v>
      </c>
      <c r="L2538" s="324">
        <v>0</v>
      </c>
      <c r="M2538" s="324">
        <v>0</v>
      </c>
    </row>
    <row r="2539" spans="1:13" x14ac:dyDescent="0.2">
      <c r="A2539" t="s">
        <v>8594</v>
      </c>
      <c r="B2539" t="str">
        <f t="shared" si="39"/>
        <v>UGA_JPC ENGING LAB</v>
      </c>
      <c r="C2539" t="s">
        <v>540</v>
      </c>
      <c r="D2539" s="324" t="s">
        <v>51</v>
      </c>
      <c r="E2539" t="s">
        <v>3208</v>
      </c>
      <c r="F2539" t="s">
        <v>3209</v>
      </c>
      <c r="G2539" s="324">
        <v>4000</v>
      </c>
      <c r="H2539" s="542">
        <v>2013</v>
      </c>
      <c r="J2539" t="s">
        <v>572</v>
      </c>
      <c r="K2539" t="s">
        <v>572</v>
      </c>
      <c r="L2539" s="324">
        <v>0</v>
      </c>
      <c r="M2539" s="324">
        <v>0</v>
      </c>
    </row>
    <row r="2540" spans="1:13" x14ac:dyDescent="0.2">
      <c r="A2540" t="s">
        <v>9127</v>
      </c>
      <c r="B2540" t="str">
        <f t="shared" si="39"/>
        <v>UGA_JPC HYDRAL LAB</v>
      </c>
      <c r="C2540" t="s">
        <v>540</v>
      </c>
      <c r="D2540" s="324" t="s">
        <v>51</v>
      </c>
      <c r="E2540" t="s">
        <v>4247</v>
      </c>
      <c r="F2540" t="s">
        <v>4248</v>
      </c>
      <c r="G2540" s="324">
        <v>4000</v>
      </c>
      <c r="H2540" s="542">
        <v>2013</v>
      </c>
      <c r="J2540" t="s">
        <v>572</v>
      </c>
      <c r="K2540" t="s">
        <v>572</v>
      </c>
      <c r="L2540" s="324">
        <v>0</v>
      </c>
      <c r="M2540" s="324">
        <v>0</v>
      </c>
    </row>
    <row r="2541" spans="1:13" x14ac:dyDescent="0.2">
      <c r="A2541" t="s">
        <v>9259</v>
      </c>
      <c r="B2541" t="str">
        <f t="shared" si="39"/>
        <v>UGA_JPC DAIRY UNIT</v>
      </c>
      <c r="C2541" t="s">
        <v>540</v>
      </c>
      <c r="D2541" s="324" t="s">
        <v>51</v>
      </c>
      <c r="E2541" t="s">
        <v>4505</v>
      </c>
      <c r="F2541" t="s">
        <v>4506</v>
      </c>
      <c r="G2541" s="324">
        <v>5506</v>
      </c>
      <c r="H2541" s="542">
        <v>2013</v>
      </c>
      <c r="J2541" t="s">
        <v>572</v>
      </c>
      <c r="K2541" t="s">
        <v>572</v>
      </c>
      <c r="L2541" s="324">
        <v>0</v>
      </c>
      <c r="M2541" s="324">
        <v>0</v>
      </c>
    </row>
    <row r="2542" spans="1:13" x14ac:dyDescent="0.2">
      <c r="A2542" t="s">
        <v>8697</v>
      </c>
      <c r="B2542" t="str">
        <f t="shared" si="39"/>
        <v>UGA_JPC FESCUE BRN 27</v>
      </c>
      <c r="C2542" t="s">
        <v>540</v>
      </c>
      <c r="D2542" s="324" t="s">
        <v>51</v>
      </c>
      <c r="E2542" t="s">
        <v>3410</v>
      </c>
      <c r="F2542" t="s">
        <v>3411</v>
      </c>
      <c r="G2542" s="324">
        <v>3200</v>
      </c>
      <c r="H2542" s="542">
        <v>2013</v>
      </c>
      <c r="J2542" t="s">
        <v>572</v>
      </c>
      <c r="K2542" t="s">
        <v>572</v>
      </c>
      <c r="L2542" s="324">
        <v>0</v>
      </c>
      <c r="M2542" s="324">
        <v>0</v>
      </c>
    </row>
    <row r="2543" spans="1:13" x14ac:dyDescent="0.2">
      <c r="A2543" t="s">
        <v>8544</v>
      </c>
      <c r="B2543" t="str">
        <f t="shared" si="39"/>
        <v>UGA_JPC PESTICIDE BL</v>
      </c>
      <c r="C2543" t="s">
        <v>540</v>
      </c>
      <c r="D2543" s="324" t="s">
        <v>51</v>
      </c>
      <c r="E2543" t="s">
        <v>3111</v>
      </c>
      <c r="F2543" t="s">
        <v>3112</v>
      </c>
      <c r="G2543" s="324">
        <v>380</v>
      </c>
      <c r="H2543" s="542">
        <v>2013</v>
      </c>
      <c r="J2543" t="s">
        <v>572</v>
      </c>
      <c r="K2543" t="s">
        <v>572</v>
      </c>
      <c r="L2543" s="324">
        <v>0</v>
      </c>
      <c r="M2543" s="324">
        <v>0</v>
      </c>
    </row>
    <row r="2544" spans="1:13" x14ac:dyDescent="0.2">
      <c r="A2544" t="s">
        <v>8630</v>
      </c>
      <c r="B2544" t="str">
        <f t="shared" si="39"/>
        <v>UGA_DAWSON POLE BARN</v>
      </c>
      <c r="C2544" t="s">
        <v>540</v>
      </c>
      <c r="D2544" s="324" t="s">
        <v>51</v>
      </c>
      <c r="E2544" t="s">
        <v>3277</v>
      </c>
      <c r="F2544" t="s">
        <v>3278</v>
      </c>
      <c r="G2544" s="324">
        <v>4800</v>
      </c>
      <c r="H2544" s="542">
        <v>2013</v>
      </c>
      <c r="J2544" t="s">
        <v>572</v>
      </c>
      <c r="K2544" t="s">
        <v>572</v>
      </c>
      <c r="L2544" s="324">
        <v>0</v>
      </c>
      <c r="M2544" s="324">
        <v>0</v>
      </c>
    </row>
    <row r="2545" spans="1:13" x14ac:dyDescent="0.2">
      <c r="A2545" t="s">
        <v>8321</v>
      </c>
      <c r="B2545" t="str">
        <f t="shared" si="39"/>
        <v>UGA_WEST UNIT HAY BARN</v>
      </c>
      <c r="C2545" t="s">
        <v>540</v>
      </c>
      <c r="D2545" s="324" t="s">
        <v>51</v>
      </c>
      <c r="E2545" t="s">
        <v>2676</v>
      </c>
      <c r="F2545" t="s">
        <v>2677</v>
      </c>
      <c r="G2545" s="324">
        <v>8400</v>
      </c>
      <c r="H2545" s="542">
        <v>2014</v>
      </c>
      <c r="J2545" t="s">
        <v>572</v>
      </c>
      <c r="K2545" t="s">
        <v>572</v>
      </c>
      <c r="L2545" s="324">
        <v>0</v>
      </c>
      <c r="M2545" s="324">
        <v>0</v>
      </c>
    </row>
    <row r="2546" spans="1:13" x14ac:dyDescent="0.2">
      <c r="A2546" t="s">
        <v>9185</v>
      </c>
      <c r="B2546" t="str">
        <f t="shared" si="39"/>
        <v>UGA_SAMPLE PROC &amp; STRG</v>
      </c>
      <c r="C2546" t="s">
        <v>540</v>
      </c>
      <c r="D2546" s="324" t="s">
        <v>51</v>
      </c>
      <c r="E2546" t="s">
        <v>4361</v>
      </c>
      <c r="F2546" t="s">
        <v>4362</v>
      </c>
      <c r="G2546" s="324">
        <v>7014</v>
      </c>
      <c r="H2546" s="542">
        <v>2016</v>
      </c>
      <c r="J2546" t="s">
        <v>572</v>
      </c>
      <c r="K2546" t="s">
        <v>1054</v>
      </c>
      <c r="L2546" s="324">
        <v>0</v>
      </c>
      <c r="M2546" s="324">
        <v>0</v>
      </c>
    </row>
    <row r="2547" spans="1:13" x14ac:dyDescent="0.2">
      <c r="A2547" t="s">
        <v>8270</v>
      </c>
      <c r="B2547" t="str">
        <f t="shared" si="39"/>
        <v>UGA_EQUIP STRG  WEST 1</v>
      </c>
      <c r="C2547" t="s">
        <v>540</v>
      </c>
      <c r="D2547" s="324" t="s">
        <v>51</v>
      </c>
      <c r="E2547" t="s">
        <v>2578</v>
      </c>
      <c r="F2547" t="s">
        <v>2579</v>
      </c>
      <c r="G2547" s="324">
        <v>8000</v>
      </c>
      <c r="H2547" s="542">
        <v>2016</v>
      </c>
      <c r="J2547" t="s">
        <v>572</v>
      </c>
      <c r="K2547" t="s">
        <v>572</v>
      </c>
      <c r="L2547" s="324">
        <v>0</v>
      </c>
      <c r="M2547" s="324">
        <v>0</v>
      </c>
    </row>
    <row r="2548" spans="1:13" x14ac:dyDescent="0.2">
      <c r="A2548" t="s">
        <v>7906</v>
      </c>
      <c r="B2548" t="str">
        <f t="shared" si="39"/>
        <v>UGA_HEADQUARTERS BLDG</v>
      </c>
      <c r="C2548" t="s">
        <v>540</v>
      </c>
      <c r="D2548" s="324" t="s">
        <v>51</v>
      </c>
      <c r="E2548" t="s">
        <v>1860</v>
      </c>
      <c r="F2548" t="s">
        <v>1861</v>
      </c>
      <c r="G2548" s="324">
        <v>4958</v>
      </c>
      <c r="H2548" s="542">
        <v>2016</v>
      </c>
      <c r="J2548" t="s">
        <v>572</v>
      </c>
      <c r="K2548" t="s">
        <v>572</v>
      </c>
      <c r="L2548" s="324">
        <v>0</v>
      </c>
      <c r="M2548" s="324">
        <v>0</v>
      </c>
    </row>
    <row r="2549" spans="1:13" x14ac:dyDescent="0.2">
      <c r="A2549" t="s">
        <v>9309</v>
      </c>
      <c r="B2549" t="str">
        <f t="shared" si="39"/>
        <v>UGA_FARM SHOP</v>
      </c>
      <c r="C2549" t="s">
        <v>540</v>
      </c>
      <c r="D2549" s="324" t="s">
        <v>51</v>
      </c>
      <c r="E2549" t="s">
        <v>4603</v>
      </c>
      <c r="F2549" t="s">
        <v>4604</v>
      </c>
      <c r="G2549" s="324">
        <v>20000</v>
      </c>
      <c r="H2549" s="542">
        <v>2016</v>
      </c>
      <c r="J2549" t="s">
        <v>572</v>
      </c>
      <c r="K2549" t="s">
        <v>572</v>
      </c>
      <c r="L2549" s="324">
        <v>0</v>
      </c>
      <c r="M2549" s="324">
        <v>0</v>
      </c>
    </row>
    <row r="2550" spans="1:13" x14ac:dyDescent="0.2">
      <c r="A2550" t="s">
        <v>7916</v>
      </c>
      <c r="B2550" t="str">
        <f t="shared" si="39"/>
        <v>UGA_MANAGER'S RESIDENCE</v>
      </c>
      <c r="C2550" t="s">
        <v>540</v>
      </c>
      <c r="D2550" s="324" t="s">
        <v>51</v>
      </c>
      <c r="E2550" t="s">
        <v>1880</v>
      </c>
      <c r="F2550" t="s">
        <v>1881</v>
      </c>
      <c r="G2550" s="324">
        <v>3080</v>
      </c>
      <c r="H2550" s="542">
        <v>2016</v>
      </c>
      <c r="J2550" t="s">
        <v>572</v>
      </c>
      <c r="K2550" t="s">
        <v>572</v>
      </c>
      <c r="L2550" s="324">
        <v>0</v>
      </c>
      <c r="M2550" s="324">
        <v>0</v>
      </c>
    </row>
    <row r="2551" spans="1:13" x14ac:dyDescent="0.2">
      <c r="A2551" t="s">
        <v>9260</v>
      </c>
      <c r="B2551" t="str">
        <f t="shared" si="39"/>
        <v>UGA_IRRIGATION PUMP HS</v>
      </c>
      <c r="C2551" t="s">
        <v>540</v>
      </c>
      <c r="D2551" s="324" t="s">
        <v>51</v>
      </c>
      <c r="E2551" t="s">
        <v>4507</v>
      </c>
      <c r="F2551" t="s">
        <v>4508</v>
      </c>
      <c r="G2551" s="324">
        <v>920</v>
      </c>
      <c r="H2551" s="542">
        <v>2016</v>
      </c>
      <c r="J2551" t="s">
        <v>572</v>
      </c>
      <c r="K2551" t="s">
        <v>572</v>
      </c>
      <c r="L2551" s="324">
        <v>0</v>
      </c>
      <c r="M2551" s="324">
        <v>0</v>
      </c>
    </row>
    <row r="2552" spans="1:13" x14ac:dyDescent="0.2">
      <c r="A2552" t="s">
        <v>9261</v>
      </c>
      <c r="B2552" t="str">
        <f t="shared" si="39"/>
        <v>UGA_WELL HOUSE</v>
      </c>
      <c r="C2552" t="s">
        <v>540</v>
      </c>
      <c r="D2552" s="324" t="s">
        <v>51</v>
      </c>
      <c r="E2552" t="s">
        <v>4509</v>
      </c>
      <c r="F2552" t="s">
        <v>4510</v>
      </c>
      <c r="G2552" s="324">
        <v>80</v>
      </c>
      <c r="H2552" s="542">
        <v>2016</v>
      </c>
      <c r="J2552" t="s">
        <v>572</v>
      </c>
      <c r="K2552" t="s">
        <v>572</v>
      </c>
      <c r="L2552" s="324">
        <v>0</v>
      </c>
      <c r="M2552" s="324">
        <v>0</v>
      </c>
    </row>
    <row r="2553" spans="1:13" x14ac:dyDescent="0.2">
      <c r="A2553" t="s">
        <v>7907</v>
      </c>
      <c r="B2553" t="str">
        <f t="shared" si="39"/>
        <v>UGA_EQUIP STRG WEST 2</v>
      </c>
      <c r="C2553" t="s">
        <v>540</v>
      </c>
      <c r="D2553" s="324" t="s">
        <v>51</v>
      </c>
      <c r="E2553" t="s">
        <v>1862</v>
      </c>
      <c r="F2553" t="s">
        <v>1863</v>
      </c>
      <c r="G2553" s="324">
        <v>6000</v>
      </c>
      <c r="H2553" s="542">
        <v>2016</v>
      </c>
      <c r="J2553" t="s">
        <v>572</v>
      </c>
      <c r="K2553" t="s">
        <v>572</v>
      </c>
      <c r="L2553" s="324">
        <v>0</v>
      </c>
      <c r="M2553" s="324">
        <v>0</v>
      </c>
    </row>
    <row r="2554" spans="1:13" x14ac:dyDescent="0.2">
      <c r="A2554" t="s">
        <v>9337</v>
      </c>
      <c r="B2554" t="str">
        <f t="shared" si="39"/>
        <v>UGA_EQUIP STRG EAST 1</v>
      </c>
      <c r="C2554" t="s">
        <v>540</v>
      </c>
      <c r="D2554" s="324" t="s">
        <v>51</v>
      </c>
      <c r="E2554" t="s">
        <v>4658</v>
      </c>
      <c r="F2554" t="s">
        <v>4659</v>
      </c>
      <c r="G2554" s="324">
        <v>8000</v>
      </c>
      <c r="H2554" s="542">
        <v>2016</v>
      </c>
      <c r="J2554" t="s">
        <v>572</v>
      </c>
      <c r="K2554" t="s">
        <v>572</v>
      </c>
      <c r="L2554" s="324">
        <v>0</v>
      </c>
      <c r="M2554" s="324">
        <v>0</v>
      </c>
    </row>
    <row r="2555" spans="1:13" x14ac:dyDescent="0.2">
      <c r="A2555" t="s">
        <v>8053</v>
      </c>
      <c r="B2555" t="str">
        <f t="shared" si="39"/>
        <v>UGA_EQUIP STRG EAST 3</v>
      </c>
      <c r="C2555" t="s">
        <v>540</v>
      </c>
      <c r="D2555" s="324" t="s">
        <v>51</v>
      </c>
      <c r="E2555" t="s">
        <v>2151</v>
      </c>
      <c r="F2555" t="s">
        <v>2152</v>
      </c>
      <c r="G2555" s="324">
        <v>3228</v>
      </c>
      <c r="H2555" s="542">
        <v>1970</v>
      </c>
      <c r="J2555" t="s">
        <v>572</v>
      </c>
      <c r="K2555" t="s">
        <v>1054</v>
      </c>
      <c r="L2555" s="324">
        <v>0</v>
      </c>
      <c r="M2555" s="324">
        <v>0</v>
      </c>
    </row>
    <row r="2556" spans="1:13" x14ac:dyDescent="0.2">
      <c r="A2556" t="s">
        <v>7917</v>
      </c>
      <c r="B2556" t="str">
        <f t="shared" si="39"/>
        <v>UGA_EQUIP STRG EAST 4</v>
      </c>
      <c r="C2556" t="s">
        <v>540</v>
      </c>
      <c r="D2556" s="324" t="s">
        <v>51</v>
      </c>
      <c r="E2556" t="s">
        <v>1882</v>
      </c>
      <c r="F2556" t="s">
        <v>1883</v>
      </c>
      <c r="G2556" s="324">
        <v>1398</v>
      </c>
      <c r="H2556" s="542">
        <v>1985</v>
      </c>
      <c r="J2556" t="s">
        <v>572</v>
      </c>
      <c r="K2556" t="s">
        <v>1054</v>
      </c>
      <c r="L2556" s="324">
        <v>0</v>
      </c>
      <c r="M2556" s="324">
        <v>0</v>
      </c>
    </row>
    <row r="2557" spans="1:13" x14ac:dyDescent="0.2">
      <c r="A2557" t="s">
        <v>8786</v>
      </c>
      <c r="B2557" t="str">
        <f t="shared" si="39"/>
        <v>UGA_SPRING SHED</v>
      </c>
      <c r="C2557" t="s">
        <v>540</v>
      </c>
      <c r="D2557" s="324" t="s">
        <v>51</v>
      </c>
      <c r="E2557" t="s">
        <v>3580</v>
      </c>
      <c r="F2557" t="s">
        <v>3581</v>
      </c>
      <c r="G2557" s="324">
        <v>480</v>
      </c>
      <c r="H2557" s="542">
        <v>1890</v>
      </c>
      <c r="J2557" t="s">
        <v>572</v>
      </c>
      <c r="K2557" t="s">
        <v>579</v>
      </c>
      <c r="L2557" s="324">
        <v>0</v>
      </c>
      <c r="M2557" s="324">
        <v>0</v>
      </c>
    </row>
    <row r="2558" spans="1:13" x14ac:dyDescent="0.2">
      <c r="A2558" t="s">
        <v>7969</v>
      </c>
      <c r="B2558" t="str">
        <f t="shared" si="39"/>
        <v>UGA_FRS THOMP MILL P H</v>
      </c>
      <c r="C2558" t="s">
        <v>540</v>
      </c>
      <c r="D2558" s="324" t="s">
        <v>51</v>
      </c>
      <c r="E2558" t="s">
        <v>1985</v>
      </c>
      <c r="F2558" t="s">
        <v>1986</v>
      </c>
      <c r="G2558" s="324">
        <v>36</v>
      </c>
      <c r="H2558" s="542">
        <v>1989</v>
      </c>
      <c r="J2558" t="s">
        <v>572</v>
      </c>
      <c r="K2558" t="s">
        <v>572</v>
      </c>
      <c r="L2558" s="324">
        <v>0</v>
      </c>
      <c r="M2558" s="324">
        <v>0</v>
      </c>
    </row>
    <row r="2559" spans="1:13" x14ac:dyDescent="0.2">
      <c r="A2559" t="s">
        <v>8041</v>
      </c>
      <c r="B2559" t="str">
        <f t="shared" si="39"/>
        <v>UGA_FRS THOMP MILL FAC</v>
      </c>
      <c r="C2559" t="s">
        <v>540</v>
      </c>
      <c r="D2559" s="324" t="s">
        <v>51</v>
      </c>
      <c r="E2559" t="s">
        <v>2127</v>
      </c>
      <c r="F2559" t="s">
        <v>2128</v>
      </c>
      <c r="G2559" s="324">
        <v>792</v>
      </c>
      <c r="H2559" s="542">
        <v>1990</v>
      </c>
      <c r="J2559" t="s">
        <v>572</v>
      </c>
      <c r="K2559" t="s">
        <v>572</v>
      </c>
      <c r="L2559" s="324">
        <v>0</v>
      </c>
      <c r="M2559" s="324">
        <v>0</v>
      </c>
    </row>
    <row r="2560" spans="1:13" x14ac:dyDescent="0.2">
      <c r="A2560" t="s">
        <v>8106</v>
      </c>
      <c r="B2560" t="str">
        <f t="shared" si="39"/>
        <v>UGA_FERTIGATE FAC</v>
      </c>
      <c r="C2560" t="s">
        <v>540</v>
      </c>
      <c r="D2560" s="324" t="s">
        <v>51</v>
      </c>
      <c r="E2560" t="s">
        <v>2257</v>
      </c>
      <c r="F2560" t="s">
        <v>2258</v>
      </c>
      <c r="G2560" s="324">
        <v>360</v>
      </c>
      <c r="H2560" s="542">
        <v>1997</v>
      </c>
      <c r="J2560" t="s">
        <v>572</v>
      </c>
      <c r="K2560" t="s">
        <v>572</v>
      </c>
      <c r="L2560" s="324">
        <v>0</v>
      </c>
      <c r="M2560" s="324">
        <v>0</v>
      </c>
    </row>
    <row r="2561" spans="1:13" x14ac:dyDescent="0.2">
      <c r="A2561" t="s">
        <v>8322</v>
      </c>
      <c r="B2561" t="str">
        <f t="shared" si="39"/>
        <v>UGA_FOR RES EDU CNTR</v>
      </c>
      <c r="C2561" t="s">
        <v>540</v>
      </c>
      <c r="D2561" s="324" t="s">
        <v>51</v>
      </c>
      <c r="E2561" t="s">
        <v>2678</v>
      </c>
      <c r="F2561" t="s">
        <v>2679</v>
      </c>
      <c r="G2561" s="324">
        <v>7834</v>
      </c>
      <c r="H2561" s="542">
        <v>2001</v>
      </c>
      <c r="J2561" t="s">
        <v>572</v>
      </c>
      <c r="K2561" t="s">
        <v>572</v>
      </c>
      <c r="L2561" s="324">
        <v>0</v>
      </c>
      <c r="M2561" s="324">
        <v>0</v>
      </c>
    </row>
    <row r="2562" spans="1:13" x14ac:dyDescent="0.2">
      <c r="A2562" t="s">
        <v>8209</v>
      </c>
      <c r="B2562" t="str">
        <f t="shared" ref="B2562:B2625" si="40">CONCATENATE(D2562,"_",F2562)</f>
        <v>UGA_FOR RES STAFF RES</v>
      </c>
      <c r="C2562" t="s">
        <v>540</v>
      </c>
      <c r="D2562" s="324" t="s">
        <v>51</v>
      </c>
      <c r="E2562" t="s">
        <v>2457</v>
      </c>
      <c r="F2562" t="s">
        <v>2458</v>
      </c>
      <c r="G2562" s="324">
        <v>1550</v>
      </c>
      <c r="H2562" s="542">
        <v>2001</v>
      </c>
      <c r="J2562" t="s">
        <v>572</v>
      </c>
      <c r="K2562" t="s">
        <v>572</v>
      </c>
      <c r="L2562" s="324">
        <v>0</v>
      </c>
      <c r="M2562" s="324">
        <v>0</v>
      </c>
    </row>
    <row r="2563" spans="1:13" x14ac:dyDescent="0.2">
      <c r="A2563" t="s">
        <v>8647</v>
      </c>
      <c r="B2563" t="str">
        <f t="shared" si="40"/>
        <v>UGA_PUB.SFTY TRNG CTR</v>
      </c>
      <c r="C2563" t="s">
        <v>540</v>
      </c>
      <c r="D2563" s="324" t="s">
        <v>51</v>
      </c>
      <c r="E2563" t="s">
        <v>3310</v>
      </c>
      <c r="F2563" t="s">
        <v>3311</v>
      </c>
      <c r="G2563" s="324">
        <v>879</v>
      </c>
      <c r="H2563" s="542">
        <v>1981</v>
      </c>
      <c r="J2563" t="s">
        <v>572</v>
      </c>
      <c r="K2563" t="s">
        <v>572</v>
      </c>
      <c r="L2563" s="324">
        <v>100</v>
      </c>
      <c r="M2563" s="324">
        <v>100</v>
      </c>
    </row>
    <row r="2564" spans="1:13" x14ac:dyDescent="0.2">
      <c r="A2564" t="s">
        <v>8364</v>
      </c>
      <c r="B2564" t="str">
        <f t="shared" si="40"/>
        <v>UGA_FIRING RANGE SHED</v>
      </c>
      <c r="C2564" t="s">
        <v>540</v>
      </c>
      <c r="D2564" s="324" t="s">
        <v>51</v>
      </c>
      <c r="E2564" t="s">
        <v>2758</v>
      </c>
      <c r="F2564" t="s">
        <v>2759</v>
      </c>
      <c r="G2564" s="324">
        <v>468</v>
      </c>
      <c r="H2564" s="542">
        <v>1981</v>
      </c>
      <c r="J2564" t="s">
        <v>572</v>
      </c>
      <c r="K2564" t="s">
        <v>572</v>
      </c>
      <c r="L2564" s="324">
        <v>100</v>
      </c>
      <c r="M2564" s="324">
        <v>100</v>
      </c>
    </row>
    <row r="2565" spans="1:13" x14ac:dyDescent="0.2">
      <c r="A2565" t="s">
        <v>9128</v>
      </c>
      <c r="B2565" t="str">
        <f t="shared" si="40"/>
        <v>UGA_HIGH SKEET HOUSE</v>
      </c>
      <c r="C2565" t="s">
        <v>540</v>
      </c>
      <c r="D2565" s="324" t="s">
        <v>51</v>
      </c>
      <c r="E2565" t="s">
        <v>4249</v>
      </c>
      <c r="F2565" t="s">
        <v>4250</v>
      </c>
      <c r="G2565" s="324">
        <v>128</v>
      </c>
      <c r="H2565" s="542">
        <v>1981</v>
      </c>
      <c r="J2565" t="s">
        <v>572</v>
      </c>
      <c r="K2565" t="s">
        <v>572</v>
      </c>
      <c r="L2565" s="324">
        <v>100</v>
      </c>
      <c r="M2565" s="324">
        <v>100</v>
      </c>
    </row>
    <row r="2566" spans="1:13" x14ac:dyDescent="0.2">
      <c r="A2566" t="s">
        <v>9378</v>
      </c>
      <c r="B2566" t="str">
        <f t="shared" si="40"/>
        <v>UGA_LOW SKEET HOUSE</v>
      </c>
      <c r="C2566" t="s">
        <v>540</v>
      </c>
      <c r="D2566" s="324" t="s">
        <v>51</v>
      </c>
      <c r="E2566" t="s">
        <v>4738</v>
      </c>
      <c r="F2566" t="s">
        <v>4739</v>
      </c>
      <c r="G2566" s="324">
        <v>64</v>
      </c>
      <c r="H2566" s="542">
        <v>1981</v>
      </c>
      <c r="J2566" t="s">
        <v>572</v>
      </c>
      <c r="K2566" t="s">
        <v>572</v>
      </c>
      <c r="L2566" s="324">
        <v>100</v>
      </c>
      <c r="M2566" s="324">
        <v>100</v>
      </c>
    </row>
    <row r="2567" spans="1:13" x14ac:dyDescent="0.2">
      <c r="A2567" t="s">
        <v>8845</v>
      </c>
      <c r="B2567" t="str">
        <f t="shared" si="40"/>
        <v>UGA_A STRINGFELLOW BLD</v>
      </c>
      <c r="C2567" t="s">
        <v>540</v>
      </c>
      <c r="D2567" s="324" t="s">
        <v>51</v>
      </c>
      <c r="E2567" t="s">
        <v>3697</v>
      </c>
      <c r="F2567" t="s">
        <v>3698</v>
      </c>
      <c r="G2567" s="324">
        <v>1815</v>
      </c>
      <c r="H2567" s="542">
        <v>1980</v>
      </c>
      <c r="J2567" t="s">
        <v>572</v>
      </c>
      <c r="K2567" t="s">
        <v>1725</v>
      </c>
      <c r="L2567" s="324">
        <v>100</v>
      </c>
      <c r="M2567" s="324">
        <v>100</v>
      </c>
    </row>
    <row r="2568" spans="1:13" x14ac:dyDescent="0.2">
      <c r="A2568" t="s">
        <v>8648</v>
      </c>
      <c r="B2568" t="str">
        <f t="shared" si="40"/>
        <v>UGA_PUB SAF RR FAC</v>
      </c>
      <c r="C2568" t="s">
        <v>540</v>
      </c>
      <c r="D2568" s="324" t="s">
        <v>51</v>
      </c>
      <c r="E2568" t="s">
        <v>3312</v>
      </c>
      <c r="F2568" t="s">
        <v>3313</v>
      </c>
      <c r="G2568" s="324">
        <v>528</v>
      </c>
      <c r="H2568" s="542">
        <v>1994</v>
      </c>
      <c r="J2568" t="s">
        <v>572</v>
      </c>
      <c r="K2568" t="s">
        <v>572</v>
      </c>
      <c r="L2568" s="324">
        <v>100</v>
      </c>
      <c r="M2568" s="324">
        <v>100</v>
      </c>
    </row>
    <row r="2569" spans="1:13" x14ac:dyDescent="0.2">
      <c r="A2569" t="s">
        <v>9163</v>
      </c>
      <c r="B2569" t="str">
        <f t="shared" si="40"/>
        <v>UGA_DB SWINE FACILITY OFFICE</v>
      </c>
      <c r="C2569" t="s">
        <v>540</v>
      </c>
      <c r="D2569" s="324" t="s">
        <v>51</v>
      </c>
      <c r="E2569" t="s">
        <v>4318</v>
      </c>
      <c r="F2569" t="s">
        <v>4319</v>
      </c>
      <c r="G2569" s="324">
        <v>1111</v>
      </c>
      <c r="H2569" s="542">
        <v>2010</v>
      </c>
      <c r="J2569" t="s">
        <v>572</v>
      </c>
      <c r="K2569" t="s">
        <v>572</v>
      </c>
      <c r="L2569" s="324">
        <v>0</v>
      </c>
      <c r="M2569" s="324">
        <v>0</v>
      </c>
    </row>
    <row r="2570" spans="1:13" x14ac:dyDescent="0.2">
      <c r="A2570" t="s">
        <v>8365</v>
      </c>
      <c r="B2570" t="str">
        <f t="shared" si="40"/>
        <v>UGA_DB SWINE BREEDING BLDG</v>
      </c>
      <c r="C2570" t="s">
        <v>540</v>
      </c>
      <c r="D2570" s="324" t="s">
        <v>51</v>
      </c>
      <c r="E2570" t="s">
        <v>2760</v>
      </c>
      <c r="F2570" t="s">
        <v>2761</v>
      </c>
      <c r="G2570" s="324">
        <v>2087</v>
      </c>
      <c r="H2570" s="542">
        <v>2010</v>
      </c>
      <c r="J2570" t="s">
        <v>572</v>
      </c>
      <c r="K2570" t="s">
        <v>572</v>
      </c>
      <c r="L2570" s="324">
        <v>0</v>
      </c>
      <c r="M2570" s="324">
        <v>0</v>
      </c>
    </row>
    <row r="2571" spans="1:13" x14ac:dyDescent="0.2">
      <c r="A2571" t="s">
        <v>7908</v>
      </c>
      <c r="B2571" t="str">
        <f t="shared" si="40"/>
        <v>UGA_DB SWINE GESTATION</v>
      </c>
      <c r="C2571" t="s">
        <v>540</v>
      </c>
      <c r="D2571" s="324" t="s">
        <v>51</v>
      </c>
      <c r="E2571" t="s">
        <v>1864</v>
      </c>
      <c r="F2571" t="s">
        <v>1865</v>
      </c>
      <c r="G2571" s="324">
        <v>2285</v>
      </c>
      <c r="H2571" s="542">
        <v>2010</v>
      </c>
      <c r="J2571" t="s">
        <v>572</v>
      </c>
      <c r="K2571" t="s">
        <v>572</v>
      </c>
      <c r="L2571" s="324">
        <v>0</v>
      </c>
      <c r="M2571" s="324">
        <v>0</v>
      </c>
    </row>
    <row r="2572" spans="1:13" x14ac:dyDescent="0.2">
      <c r="A2572" t="s">
        <v>8729</v>
      </c>
      <c r="B2572" t="str">
        <f t="shared" si="40"/>
        <v>UGA_DB SWINE FINISHING BLDG 2</v>
      </c>
      <c r="C2572" t="s">
        <v>540</v>
      </c>
      <c r="D2572" s="324" t="s">
        <v>51</v>
      </c>
      <c r="E2572" t="s">
        <v>3471</v>
      </c>
      <c r="F2572" t="s">
        <v>3472</v>
      </c>
      <c r="G2572" s="324">
        <v>2078</v>
      </c>
      <c r="H2572" s="542">
        <v>2010</v>
      </c>
      <c r="J2572" t="s">
        <v>572</v>
      </c>
      <c r="K2572" t="s">
        <v>572</v>
      </c>
      <c r="L2572" s="324">
        <v>0</v>
      </c>
      <c r="M2572" s="324">
        <v>0</v>
      </c>
    </row>
    <row r="2573" spans="1:13" x14ac:dyDescent="0.2">
      <c r="A2573" t="s">
        <v>8167</v>
      </c>
      <c r="B2573" t="str">
        <f t="shared" si="40"/>
        <v>UGA_DB SWINE FINISHING BLDG 1</v>
      </c>
      <c r="C2573" t="s">
        <v>540</v>
      </c>
      <c r="D2573" s="324" t="s">
        <v>51</v>
      </c>
      <c r="E2573" t="s">
        <v>2375</v>
      </c>
      <c r="F2573" t="s">
        <v>2376</v>
      </c>
      <c r="G2573" s="324">
        <v>2078</v>
      </c>
      <c r="H2573" s="542">
        <v>2010</v>
      </c>
      <c r="J2573" t="s">
        <v>572</v>
      </c>
      <c r="K2573" t="s">
        <v>572</v>
      </c>
      <c r="L2573" s="324">
        <v>0</v>
      </c>
      <c r="M2573" s="324">
        <v>0</v>
      </c>
    </row>
    <row r="2574" spans="1:13" x14ac:dyDescent="0.2">
      <c r="A2574" t="s">
        <v>8210</v>
      </c>
      <c r="B2574" t="str">
        <f t="shared" si="40"/>
        <v>UGA_DB SWINE CONTROL BLDG</v>
      </c>
      <c r="C2574" t="s">
        <v>540</v>
      </c>
      <c r="D2574" s="324" t="s">
        <v>51</v>
      </c>
      <c r="E2574" t="s">
        <v>2459</v>
      </c>
      <c r="F2574" t="s">
        <v>2460</v>
      </c>
      <c r="G2574" s="324">
        <v>480</v>
      </c>
      <c r="H2574" s="542">
        <v>2010</v>
      </c>
      <c r="J2574" t="s">
        <v>572</v>
      </c>
      <c r="K2574" t="s">
        <v>572</v>
      </c>
      <c r="L2574" s="324">
        <v>0</v>
      </c>
      <c r="M2574" s="324">
        <v>0</v>
      </c>
    </row>
    <row r="2575" spans="1:13" x14ac:dyDescent="0.2">
      <c r="A2575" t="s">
        <v>8879</v>
      </c>
      <c r="B2575" t="str">
        <f t="shared" si="40"/>
        <v>UGA_DB FARM BRICK HOUS</v>
      </c>
      <c r="C2575" t="s">
        <v>540</v>
      </c>
      <c r="D2575" s="324" t="s">
        <v>51</v>
      </c>
      <c r="E2575" t="s">
        <v>3765</v>
      </c>
      <c r="F2575" t="s">
        <v>3766</v>
      </c>
      <c r="G2575" s="324">
        <v>3781</v>
      </c>
      <c r="H2575" s="542">
        <v>2004</v>
      </c>
      <c r="J2575" t="s">
        <v>572</v>
      </c>
      <c r="K2575" t="s">
        <v>572</v>
      </c>
      <c r="L2575" s="324">
        <v>0</v>
      </c>
      <c r="M2575" s="324">
        <v>0</v>
      </c>
    </row>
    <row r="2576" spans="1:13" x14ac:dyDescent="0.2">
      <c r="A2576" t="s">
        <v>8014</v>
      </c>
      <c r="B2576" t="str">
        <f t="shared" si="40"/>
        <v>UGA_DB FARM CABIN</v>
      </c>
      <c r="C2576" t="s">
        <v>540</v>
      </c>
      <c r="D2576" s="324" t="s">
        <v>51</v>
      </c>
      <c r="E2576" t="s">
        <v>2073</v>
      </c>
      <c r="F2576" t="s">
        <v>2074</v>
      </c>
      <c r="G2576" s="324">
        <v>1062</v>
      </c>
      <c r="H2576" s="542">
        <v>2004</v>
      </c>
      <c r="J2576" t="s">
        <v>572</v>
      </c>
      <c r="K2576" t="s">
        <v>572</v>
      </c>
      <c r="L2576" s="324">
        <v>0</v>
      </c>
      <c r="M2576" s="324">
        <v>0</v>
      </c>
    </row>
    <row r="2577" spans="1:13" x14ac:dyDescent="0.2">
      <c r="A2577" t="s">
        <v>9228</v>
      </c>
      <c r="B2577" t="str">
        <f t="shared" si="40"/>
        <v>UGA_DB SWINE FARROWING NURS 1</v>
      </c>
      <c r="C2577" t="s">
        <v>540</v>
      </c>
      <c r="D2577" s="324" t="s">
        <v>51</v>
      </c>
      <c r="E2577" t="s">
        <v>4444</v>
      </c>
      <c r="F2577" t="s">
        <v>4445</v>
      </c>
      <c r="G2577" s="324">
        <v>931</v>
      </c>
      <c r="H2577" s="542">
        <v>2010</v>
      </c>
      <c r="J2577" t="s">
        <v>572</v>
      </c>
      <c r="K2577" t="s">
        <v>572</v>
      </c>
      <c r="L2577" s="324">
        <v>0</v>
      </c>
      <c r="M2577" s="324">
        <v>0</v>
      </c>
    </row>
    <row r="2578" spans="1:13" x14ac:dyDescent="0.2">
      <c r="A2578" t="s">
        <v>9186</v>
      </c>
      <c r="B2578" t="str">
        <f t="shared" si="40"/>
        <v>UGA_DB SWINE FARROWING BLDG</v>
      </c>
      <c r="C2578" t="s">
        <v>540</v>
      </c>
      <c r="D2578" s="324" t="s">
        <v>51</v>
      </c>
      <c r="E2578" t="s">
        <v>4363</v>
      </c>
      <c r="F2578" t="s">
        <v>4364</v>
      </c>
      <c r="G2578" s="324">
        <v>1123</v>
      </c>
      <c r="H2578" s="542">
        <v>2010</v>
      </c>
      <c r="J2578" t="s">
        <v>572</v>
      </c>
      <c r="K2578" t="s">
        <v>572</v>
      </c>
      <c r="L2578" s="324">
        <v>0</v>
      </c>
      <c r="M2578" s="324">
        <v>0</v>
      </c>
    </row>
    <row r="2579" spans="1:13" x14ac:dyDescent="0.2">
      <c r="A2579" t="s">
        <v>8323</v>
      </c>
      <c r="B2579" t="str">
        <f t="shared" si="40"/>
        <v>UGA_DB SWINE FEED STRG</v>
      </c>
      <c r="C2579" t="s">
        <v>540</v>
      </c>
      <c r="D2579" s="324" t="s">
        <v>51</v>
      </c>
      <c r="E2579" t="s">
        <v>2680</v>
      </c>
      <c r="F2579" t="s">
        <v>2681</v>
      </c>
      <c r="G2579" s="324">
        <v>1743</v>
      </c>
      <c r="H2579" s="542">
        <v>2010</v>
      </c>
      <c r="J2579" t="s">
        <v>572</v>
      </c>
      <c r="K2579" t="s">
        <v>572</v>
      </c>
      <c r="L2579" s="324">
        <v>0</v>
      </c>
      <c r="M2579" s="324">
        <v>0</v>
      </c>
    </row>
    <row r="2580" spans="1:13" x14ac:dyDescent="0.2">
      <c r="A2580" t="s">
        <v>8631</v>
      </c>
      <c r="B2580" t="str">
        <f t="shared" si="40"/>
        <v>UGA_DB SWINE COMPOST</v>
      </c>
      <c r="C2580" t="s">
        <v>540</v>
      </c>
      <c r="D2580" s="324" t="s">
        <v>51</v>
      </c>
      <c r="E2580" t="s">
        <v>3279</v>
      </c>
      <c r="F2580" t="s">
        <v>3280</v>
      </c>
      <c r="G2580" s="324">
        <v>2169</v>
      </c>
      <c r="H2580" s="542">
        <v>2010</v>
      </c>
      <c r="J2580" t="s">
        <v>572</v>
      </c>
      <c r="K2580" t="s">
        <v>572</v>
      </c>
      <c r="L2580" s="324">
        <v>0</v>
      </c>
      <c r="M2580" s="324">
        <v>0</v>
      </c>
    </row>
    <row r="2581" spans="1:13" x14ac:dyDescent="0.2">
      <c r="A2581" t="s">
        <v>8366</v>
      </c>
      <c r="B2581" t="str">
        <f t="shared" si="40"/>
        <v>UGA_DB BEEF SUPPORT BLDG</v>
      </c>
      <c r="C2581" t="s">
        <v>540</v>
      </c>
      <c r="D2581" s="324" t="s">
        <v>51</v>
      </c>
      <c r="E2581" t="s">
        <v>2762</v>
      </c>
      <c r="F2581" t="s">
        <v>2763</v>
      </c>
      <c r="G2581" s="324">
        <v>3520</v>
      </c>
      <c r="H2581" s="542">
        <v>2010</v>
      </c>
      <c r="J2581" t="s">
        <v>572</v>
      </c>
      <c r="K2581" t="s">
        <v>572</v>
      </c>
      <c r="L2581" s="324">
        <v>0</v>
      </c>
      <c r="M2581" s="324">
        <v>0</v>
      </c>
    </row>
    <row r="2582" spans="1:13" x14ac:dyDescent="0.2">
      <c r="A2582" t="s">
        <v>8509</v>
      </c>
      <c r="B2582" t="str">
        <f t="shared" si="40"/>
        <v>UGA_DB BEEF PAVILION</v>
      </c>
      <c r="C2582" t="s">
        <v>540</v>
      </c>
      <c r="D2582" s="324" t="s">
        <v>51</v>
      </c>
      <c r="E2582" t="s">
        <v>3043</v>
      </c>
      <c r="F2582" t="s">
        <v>3044</v>
      </c>
      <c r="G2582" s="324">
        <v>4528</v>
      </c>
      <c r="H2582" s="542">
        <v>2010</v>
      </c>
      <c r="J2582" t="s">
        <v>572</v>
      </c>
      <c r="K2582" t="s">
        <v>572</v>
      </c>
      <c r="L2582" s="324">
        <v>0</v>
      </c>
      <c r="M2582" s="324">
        <v>0</v>
      </c>
    </row>
    <row r="2583" spans="1:13" x14ac:dyDescent="0.2">
      <c r="A2583" t="s">
        <v>7956</v>
      </c>
      <c r="B2583" t="str">
        <f t="shared" si="40"/>
        <v>UGA_DB BEEF FEED LOT</v>
      </c>
      <c r="C2583" t="s">
        <v>540</v>
      </c>
      <c r="D2583" s="324" t="s">
        <v>51</v>
      </c>
      <c r="E2583" t="s">
        <v>1959</v>
      </c>
      <c r="F2583" t="s">
        <v>1960</v>
      </c>
      <c r="G2583" s="324">
        <v>13559</v>
      </c>
      <c r="H2583" s="542">
        <v>2010</v>
      </c>
      <c r="J2583" t="s">
        <v>572</v>
      </c>
      <c r="K2583" t="s">
        <v>572</v>
      </c>
      <c r="L2583" s="324">
        <v>0</v>
      </c>
      <c r="M2583" s="324">
        <v>0</v>
      </c>
    </row>
    <row r="2584" spans="1:13" x14ac:dyDescent="0.2">
      <c r="A2584" t="s">
        <v>8003</v>
      </c>
      <c r="B2584" t="str">
        <f t="shared" si="40"/>
        <v>UGA_SWINE WALKWAY CANOPY</v>
      </c>
      <c r="C2584" t="s">
        <v>540</v>
      </c>
      <c r="D2584" s="324" t="s">
        <v>51</v>
      </c>
      <c r="E2584" t="s">
        <v>2051</v>
      </c>
      <c r="F2584" t="s">
        <v>2052</v>
      </c>
      <c r="G2584" s="324">
        <v>2160</v>
      </c>
      <c r="H2584" s="542">
        <v>2016</v>
      </c>
      <c r="J2584" t="s">
        <v>572</v>
      </c>
      <c r="K2584" t="s">
        <v>572</v>
      </c>
      <c r="L2584" s="324">
        <v>0</v>
      </c>
      <c r="M2584" s="324">
        <v>0</v>
      </c>
    </row>
    <row r="2585" spans="1:13" x14ac:dyDescent="0.2">
      <c r="A2585" t="s">
        <v>9407</v>
      </c>
      <c r="B2585" t="str">
        <f t="shared" si="40"/>
        <v>UGA_DB SHEEP FACILITY</v>
      </c>
      <c r="C2585" t="s">
        <v>540</v>
      </c>
      <c r="D2585" s="324" t="s">
        <v>51</v>
      </c>
      <c r="E2585" t="s">
        <v>4792</v>
      </c>
      <c r="F2585" t="s">
        <v>4793</v>
      </c>
      <c r="G2585" s="324">
        <v>4586</v>
      </c>
      <c r="H2585" s="542">
        <v>2010</v>
      </c>
      <c r="J2585" t="s">
        <v>572</v>
      </c>
      <c r="K2585" t="s">
        <v>572</v>
      </c>
      <c r="L2585" s="324">
        <v>0</v>
      </c>
      <c r="M2585" s="324">
        <v>0</v>
      </c>
    </row>
    <row r="2586" spans="1:13" x14ac:dyDescent="0.2">
      <c r="A2586" t="s">
        <v>8510</v>
      </c>
      <c r="B2586" t="str">
        <f t="shared" si="40"/>
        <v>UGA_EQUESTRIAN BARN</v>
      </c>
      <c r="C2586" t="s">
        <v>540</v>
      </c>
      <c r="D2586" s="324" t="s">
        <v>51</v>
      </c>
      <c r="E2586" t="s">
        <v>3045</v>
      </c>
      <c r="F2586" t="s">
        <v>3046</v>
      </c>
      <c r="G2586" s="324">
        <v>10630</v>
      </c>
      <c r="H2586" s="542">
        <v>2009</v>
      </c>
      <c r="J2586" t="s">
        <v>572</v>
      </c>
      <c r="K2586" t="s">
        <v>572</v>
      </c>
      <c r="L2586" s="324">
        <v>0</v>
      </c>
      <c r="M2586" s="324">
        <v>0</v>
      </c>
    </row>
    <row r="2587" spans="1:13" x14ac:dyDescent="0.2">
      <c r="A2587" t="s">
        <v>8292</v>
      </c>
      <c r="B2587" t="str">
        <f t="shared" si="40"/>
        <v>UGA_EF ARENA</v>
      </c>
      <c r="C2587" t="s">
        <v>540</v>
      </c>
      <c r="D2587" s="324" t="s">
        <v>51</v>
      </c>
      <c r="E2587" t="s">
        <v>2620</v>
      </c>
      <c r="F2587" t="s">
        <v>2621</v>
      </c>
      <c r="G2587" s="324">
        <v>17162</v>
      </c>
      <c r="H2587" s="542">
        <v>2009</v>
      </c>
      <c r="J2587" t="s">
        <v>572</v>
      </c>
      <c r="K2587" t="s">
        <v>572</v>
      </c>
      <c r="L2587" s="324">
        <v>0</v>
      </c>
      <c r="M2587" s="324">
        <v>0</v>
      </c>
    </row>
    <row r="2588" spans="1:13" x14ac:dyDescent="0.2">
      <c r="A2588" t="s">
        <v>8437</v>
      </c>
      <c r="B2588" t="str">
        <f t="shared" si="40"/>
        <v>UGA_EF RED ROOF BARN</v>
      </c>
      <c r="C2588" t="s">
        <v>540</v>
      </c>
      <c r="D2588" s="324" t="s">
        <v>51</v>
      </c>
      <c r="E2588" t="s">
        <v>2902</v>
      </c>
      <c r="F2588" t="s">
        <v>2903</v>
      </c>
      <c r="G2588" s="324">
        <v>1118</v>
      </c>
      <c r="H2588" s="542">
        <v>2009</v>
      </c>
      <c r="J2588" t="s">
        <v>572</v>
      </c>
      <c r="K2588" t="s">
        <v>572</v>
      </c>
      <c r="L2588" s="324">
        <v>0</v>
      </c>
      <c r="M2588" s="324">
        <v>0</v>
      </c>
    </row>
    <row r="2589" spans="1:13" x14ac:dyDescent="0.2">
      <c r="A2589" t="s">
        <v>7909</v>
      </c>
      <c r="B2589" t="str">
        <f t="shared" si="40"/>
        <v>UGA_EF STORAGE SHED</v>
      </c>
      <c r="C2589" t="s">
        <v>540</v>
      </c>
      <c r="D2589" s="324" t="s">
        <v>51</v>
      </c>
      <c r="E2589" t="s">
        <v>1866</v>
      </c>
      <c r="F2589" t="s">
        <v>1867</v>
      </c>
      <c r="G2589" s="324">
        <v>803</v>
      </c>
      <c r="H2589" s="542">
        <v>2009</v>
      </c>
      <c r="J2589" t="s">
        <v>572</v>
      </c>
      <c r="K2589" t="s">
        <v>572</v>
      </c>
      <c r="L2589" s="324">
        <v>0</v>
      </c>
      <c r="M2589" s="324">
        <v>0</v>
      </c>
    </row>
    <row r="2590" spans="1:13" x14ac:dyDescent="0.2">
      <c r="A2590" t="s">
        <v>9035</v>
      </c>
      <c r="B2590" t="str">
        <f t="shared" si="40"/>
        <v>UGA_EF SHED</v>
      </c>
      <c r="C2590" t="s">
        <v>540</v>
      </c>
      <c r="D2590" s="324" t="s">
        <v>51</v>
      </c>
      <c r="E2590" t="s">
        <v>4067</v>
      </c>
      <c r="F2590" t="s">
        <v>4068</v>
      </c>
      <c r="G2590" s="324">
        <v>904</v>
      </c>
      <c r="H2590" s="542">
        <v>2009</v>
      </c>
      <c r="J2590" t="s">
        <v>572</v>
      </c>
      <c r="K2590" t="s">
        <v>572</v>
      </c>
      <c r="L2590" s="324">
        <v>0</v>
      </c>
      <c r="M2590" s="324">
        <v>0</v>
      </c>
    </row>
    <row r="2591" spans="1:13" x14ac:dyDescent="0.2">
      <c r="A2591" t="s">
        <v>8072</v>
      </c>
      <c r="B2591" t="str">
        <f t="shared" si="40"/>
        <v>UGA_EF HAY BARN</v>
      </c>
      <c r="C2591" t="s">
        <v>540</v>
      </c>
      <c r="D2591" s="324" t="s">
        <v>51</v>
      </c>
      <c r="E2591" t="s">
        <v>2189</v>
      </c>
      <c r="F2591" t="s">
        <v>2190</v>
      </c>
      <c r="G2591" s="324">
        <v>1841</v>
      </c>
      <c r="H2591" s="542">
        <v>2009</v>
      </c>
      <c r="J2591" t="s">
        <v>572</v>
      </c>
      <c r="K2591" t="s">
        <v>572</v>
      </c>
      <c r="L2591" s="324">
        <v>0</v>
      </c>
      <c r="M2591" s="324">
        <v>0</v>
      </c>
    </row>
    <row r="2592" spans="1:13" x14ac:dyDescent="0.2">
      <c r="A2592" t="s">
        <v>8632</v>
      </c>
      <c r="B2592" t="str">
        <f t="shared" si="40"/>
        <v>UGA_EQUESTR CLUBHOUSE</v>
      </c>
      <c r="C2592" t="s">
        <v>540</v>
      </c>
      <c r="D2592" s="324" t="s">
        <v>51</v>
      </c>
      <c r="E2592" t="s">
        <v>3281</v>
      </c>
      <c r="F2592" t="s">
        <v>3282</v>
      </c>
      <c r="G2592" s="324">
        <v>8258</v>
      </c>
      <c r="H2592" s="542">
        <v>2019</v>
      </c>
      <c r="J2592" t="s">
        <v>572</v>
      </c>
      <c r="K2592" t="s">
        <v>572</v>
      </c>
      <c r="L2592" s="324">
        <v>0</v>
      </c>
      <c r="M2592" s="324">
        <v>0</v>
      </c>
    </row>
    <row r="2593" spans="1:13" x14ac:dyDescent="0.2">
      <c r="A2593" t="s">
        <v>9229</v>
      </c>
      <c r="B2593" t="str">
        <f t="shared" si="40"/>
        <v>UGA_ADMINISTRATION GMB</v>
      </c>
      <c r="C2593" t="s">
        <v>540</v>
      </c>
      <c r="D2593" s="324" t="s">
        <v>51</v>
      </c>
      <c r="E2593" t="s">
        <v>4446</v>
      </c>
      <c r="F2593" t="s">
        <v>4447</v>
      </c>
      <c r="G2593" s="324">
        <v>3393</v>
      </c>
      <c r="H2593" s="542">
        <v>1953</v>
      </c>
      <c r="J2593" t="s">
        <v>572</v>
      </c>
      <c r="K2593" t="s">
        <v>572</v>
      </c>
      <c r="L2593" s="324">
        <v>0</v>
      </c>
      <c r="M2593" s="324">
        <v>0</v>
      </c>
    </row>
    <row r="2594" spans="1:13" x14ac:dyDescent="0.2">
      <c r="A2594" t="s">
        <v>9379</v>
      </c>
      <c r="B2594" t="str">
        <f t="shared" si="40"/>
        <v>UGA_WORK CTR / STORAGE</v>
      </c>
      <c r="C2594" t="s">
        <v>540</v>
      </c>
      <c r="D2594" s="324" t="s">
        <v>51</v>
      </c>
      <c r="E2594" t="s">
        <v>4740</v>
      </c>
      <c r="F2594" t="s">
        <v>4741</v>
      </c>
      <c r="G2594" s="324">
        <v>1129</v>
      </c>
      <c r="H2594" s="542">
        <v>1937</v>
      </c>
      <c r="J2594" t="s">
        <v>572</v>
      </c>
      <c r="K2594" t="s">
        <v>572</v>
      </c>
      <c r="L2594" s="324">
        <v>0</v>
      </c>
      <c r="M2594" s="324">
        <v>0</v>
      </c>
    </row>
    <row r="2595" spans="1:13" x14ac:dyDescent="0.2">
      <c r="A2595" t="s">
        <v>8674</v>
      </c>
      <c r="B2595" t="str">
        <f t="shared" si="40"/>
        <v>UGA_JARRET HOUSE</v>
      </c>
      <c r="C2595" t="s">
        <v>540</v>
      </c>
      <c r="D2595" s="324" t="s">
        <v>51</v>
      </c>
      <c r="E2595" t="s">
        <v>3364</v>
      </c>
      <c r="F2595" t="s">
        <v>3365</v>
      </c>
      <c r="G2595" s="324">
        <v>2489</v>
      </c>
      <c r="H2595" s="542">
        <v>1900</v>
      </c>
      <c r="J2595" t="s">
        <v>572</v>
      </c>
      <c r="K2595" t="s">
        <v>579</v>
      </c>
      <c r="L2595" s="324">
        <v>0</v>
      </c>
      <c r="M2595" s="324">
        <v>0</v>
      </c>
    </row>
    <row r="2596" spans="1:13" x14ac:dyDescent="0.2">
      <c r="A2596" t="s">
        <v>9187</v>
      </c>
      <c r="B2596" t="str">
        <f t="shared" si="40"/>
        <v>UGA_DWELLING</v>
      </c>
      <c r="C2596" t="s">
        <v>540</v>
      </c>
      <c r="D2596" s="324" t="s">
        <v>51</v>
      </c>
      <c r="E2596" t="s">
        <v>4365</v>
      </c>
      <c r="F2596" t="s">
        <v>4366</v>
      </c>
      <c r="G2596" s="324">
        <v>983</v>
      </c>
      <c r="H2596" s="542">
        <v>1930</v>
      </c>
      <c r="J2596" t="s">
        <v>572</v>
      </c>
      <c r="K2596" t="s">
        <v>572</v>
      </c>
      <c r="L2596" s="324">
        <v>0</v>
      </c>
      <c r="M2596" s="324">
        <v>0</v>
      </c>
    </row>
    <row r="2597" spans="1:13" x14ac:dyDescent="0.2">
      <c r="A2597" t="s">
        <v>8982</v>
      </c>
      <c r="B2597" t="str">
        <f t="shared" si="40"/>
        <v>UGA_OFFICE / LAB</v>
      </c>
      <c r="C2597" t="s">
        <v>540</v>
      </c>
      <c r="D2597" s="324" t="s">
        <v>51</v>
      </c>
      <c r="E2597" t="s">
        <v>3966</v>
      </c>
      <c r="F2597" t="s">
        <v>3967</v>
      </c>
      <c r="G2597" s="324">
        <v>1818</v>
      </c>
      <c r="H2597" s="542">
        <v>1937</v>
      </c>
      <c r="J2597" t="s">
        <v>572</v>
      </c>
      <c r="K2597" t="s">
        <v>1725</v>
      </c>
      <c r="L2597" s="324">
        <v>0</v>
      </c>
      <c r="M2597" s="324">
        <v>0</v>
      </c>
    </row>
    <row r="2598" spans="1:13" x14ac:dyDescent="0.2">
      <c r="A2598" t="s">
        <v>8042</v>
      </c>
      <c r="B2598" t="str">
        <f t="shared" si="40"/>
        <v>UGA_FOOD PREP SHED</v>
      </c>
      <c r="C2598" t="s">
        <v>540</v>
      </c>
      <c r="D2598" s="324" t="s">
        <v>51</v>
      </c>
      <c r="E2598" t="s">
        <v>2129</v>
      </c>
      <c r="F2598" t="s">
        <v>2130</v>
      </c>
      <c r="G2598" s="324">
        <v>640</v>
      </c>
      <c r="H2598" s="542">
        <v>1940</v>
      </c>
      <c r="J2598" t="s">
        <v>572</v>
      </c>
      <c r="K2598" t="s">
        <v>572</v>
      </c>
      <c r="L2598" s="324">
        <v>0</v>
      </c>
      <c r="M2598" s="324">
        <v>0</v>
      </c>
    </row>
    <row r="2599" spans="1:13" x14ac:dyDescent="0.2">
      <c r="A2599" t="s">
        <v>9188</v>
      </c>
      <c r="B2599" t="str">
        <f t="shared" si="40"/>
        <v>UGA_TOOL STORAGE SHED</v>
      </c>
      <c r="C2599" t="s">
        <v>540</v>
      </c>
      <c r="D2599" s="324" t="s">
        <v>51</v>
      </c>
      <c r="E2599" t="s">
        <v>4367</v>
      </c>
      <c r="F2599" t="s">
        <v>4368</v>
      </c>
      <c r="G2599" s="324">
        <v>278</v>
      </c>
      <c r="H2599" s="542">
        <v>1937</v>
      </c>
      <c r="J2599" t="s">
        <v>572</v>
      </c>
      <c r="K2599" t="s">
        <v>579</v>
      </c>
      <c r="L2599" s="324">
        <v>0</v>
      </c>
      <c r="M2599" s="324">
        <v>0</v>
      </c>
    </row>
    <row r="2600" spans="1:13" x14ac:dyDescent="0.2">
      <c r="A2600" t="s">
        <v>8107</v>
      </c>
      <c r="B2600" t="str">
        <f t="shared" si="40"/>
        <v>UGA_UTILITY WAREHOUSE</v>
      </c>
      <c r="C2600" t="s">
        <v>540</v>
      </c>
      <c r="D2600" s="324" t="s">
        <v>51</v>
      </c>
      <c r="E2600" t="s">
        <v>2259</v>
      </c>
      <c r="F2600" t="s">
        <v>2260</v>
      </c>
      <c r="G2600" s="324">
        <v>4982</v>
      </c>
      <c r="H2600" s="542">
        <v>1959</v>
      </c>
      <c r="J2600" t="s">
        <v>572</v>
      </c>
      <c r="K2600" t="s">
        <v>584</v>
      </c>
      <c r="L2600" s="324">
        <v>0</v>
      </c>
      <c r="M2600" s="324">
        <v>0</v>
      </c>
    </row>
    <row r="2601" spans="1:13" x14ac:dyDescent="0.2">
      <c r="A2601" t="s">
        <v>8168</v>
      </c>
      <c r="B2601" t="str">
        <f t="shared" si="40"/>
        <v>UGA_STORAGE SHED</v>
      </c>
      <c r="C2601" t="s">
        <v>540</v>
      </c>
      <c r="D2601" s="324" t="s">
        <v>51</v>
      </c>
      <c r="E2601" t="s">
        <v>2377</v>
      </c>
      <c r="F2601" t="s">
        <v>2378</v>
      </c>
      <c r="G2601" s="324">
        <v>480</v>
      </c>
      <c r="H2601" s="542">
        <v>1935</v>
      </c>
      <c r="J2601" t="s">
        <v>572</v>
      </c>
      <c r="K2601" t="s">
        <v>584</v>
      </c>
      <c r="L2601" s="324">
        <v>0</v>
      </c>
      <c r="M2601" s="324">
        <v>0</v>
      </c>
    </row>
    <row r="2602" spans="1:13" x14ac:dyDescent="0.2">
      <c r="A2602" t="s">
        <v>8367</v>
      </c>
      <c r="B2602" t="str">
        <f t="shared" si="40"/>
        <v>UGA_STORAGE BUILDING</v>
      </c>
      <c r="C2602" t="s">
        <v>540</v>
      </c>
      <c r="D2602" s="324" t="s">
        <v>51</v>
      </c>
      <c r="E2602" t="s">
        <v>2764</v>
      </c>
      <c r="F2602" t="s">
        <v>2765</v>
      </c>
      <c r="G2602" s="324">
        <v>300</v>
      </c>
      <c r="H2602" s="542">
        <v>1935</v>
      </c>
      <c r="J2602" t="s">
        <v>572</v>
      </c>
      <c r="K2602" t="s">
        <v>572</v>
      </c>
      <c r="L2602" s="324">
        <v>0</v>
      </c>
      <c r="M2602" s="324">
        <v>0</v>
      </c>
    </row>
    <row r="2603" spans="1:13" x14ac:dyDescent="0.2">
      <c r="A2603" t="s">
        <v>8385</v>
      </c>
      <c r="B2603" t="str">
        <f t="shared" si="40"/>
        <v>UGA_BARBECUE HOUSE</v>
      </c>
      <c r="C2603" t="s">
        <v>540</v>
      </c>
      <c r="D2603" s="324" t="s">
        <v>51</v>
      </c>
      <c r="E2603" t="s">
        <v>2800</v>
      </c>
      <c r="F2603" t="s">
        <v>2801</v>
      </c>
      <c r="G2603" s="324">
        <v>660</v>
      </c>
      <c r="H2603" s="542">
        <v>1940</v>
      </c>
      <c r="J2603" t="s">
        <v>572</v>
      </c>
      <c r="K2603" t="s">
        <v>584</v>
      </c>
      <c r="L2603" s="324">
        <v>0</v>
      </c>
      <c r="M2603" s="324">
        <v>0</v>
      </c>
    </row>
    <row r="2604" spans="1:13" x14ac:dyDescent="0.2">
      <c r="A2604" t="s">
        <v>8922</v>
      </c>
      <c r="B2604" t="str">
        <f t="shared" si="40"/>
        <v>UGA_PESTICIDE STOR</v>
      </c>
      <c r="C2604" t="s">
        <v>540</v>
      </c>
      <c r="D2604" s="324" t="s">
        <v>51</v>
      </c>
      <c r="E2604" t="s">
        <v>3850</v>
      </c>
      <c r="F2604" t="s">
        <v>3165</v>
      </c>
      <c r="G2604" s="324">
        <v>1800</v>
      </c>
      <c r="H2604" s="542">
        <v>1976</v>
      </c>
      <c r="J2604" t="s">
        <v>572</v>
      </c>
      <c r="K2604" t="s">
        <v>584</v>
      </c>
      <c r="L2604" s="324">
        <v>0</v>
      </c>
      <c r="M2604" s="324">
        <v>0</v>
      </c>
    </row>
    <row r="2605" spans="1:13" x14ac:dyDescent="0.2">
      <c r="A2605" t="s">
        <v>9262</v>
      </c>
      <c r="B2605" t="str">
        <f t="shared" si="40"/>
        <v>UGA_PAVILION</v>
      </c>
      <c r="C2605" t="s">
        <v>540</v>
      </c>
      <c r="D2605" s="324" t="s">
        <v>51</v>
      </c>
      <c r="E2605" t="s">
        <v>4511</v>
      </c>
      <c r="F2605" t="s">
        <v>1716</v>
      </c>
      <c r="G2605" s="324">
        <v>2107</v>
      </c>
      <c r="H2605" s="542">
        <v>1964</v>
      </c>
      <c r="J2605" t="s">
        <v>572</v>
      </c>
      <c r="K2605" t="s">
        <v>572</v>
      </c>
      <c r="L2605" s="324">
        <v>0</v>
      </c>
      <c r="M2605" s="324">
        <v>0</v>
      </c>
    </row>
    <row r="2606" spans="1:13" x14ac:dyDescent="0.2">
      <c r="A2606" t="s">
        <v>8569</v>
      </c>
      <c r="B2606" t="str">
        <f t="shared" si="40"/>
        <v>UGA_POLE BARN - CORRAL</v>
      </c>
      <c r="C2606" t="s">
        <v>540</v>
      </c>
      <c r="D2606" s="324" t="s">
        <v>51</v>
      </c>
      <c r="E2606" t="s">
        <v>3158</v>
      </c>
      <c r="F2606" t="s">
        <v>3159</v>
      </c>
      <c r="G2606" s="324">
        <v>2400</v>
      </c>
      <c r="H2606" s="542">
        <v>1980</v>
      </c>
      <c r="J2606" t="s">
        <v>572</v>
      </c>
      <c r="K2606" t="s">
        <v>572</v>
      </c>
      <c r="L2606" s="324">
        <v>0</v>
      </c>
      <c r="M2606" s="324">
        <v>0</v>
      </c>
    </row>
    <row r="2607" spans="1:13" x14ac:dyDescent="0.2">
      <c r="A2607" t="s">
        <v>8511</v>
      </c>
      <c r="B2607" t="str">
        <f t="shared" si="40"/>
        <v>UGA_EQUIP STRG BLDG</v>
      </c>
      <c r="C2607" t="s">
        <v>540</v>
      </c>
      <c r="D2607" s="324" t="s">
        <v>51</v>
      </c>
      <c r="E2607" t="s">
        <v>3047</v>
      </c>
      <c r="F2607" t="s">
        <v>3048</v>
      </c>
      <c r="G2607" s="324">
        <v>2448</v>
      </c>
      <c r="H2607" s="542">
        <v>1976</v>
      </c>
      <c r="J2607" t="s">
        <v>572</v>
      </c>
      <c r="K2607" t="s">
        <v>579</v>
      </c>
      <c r="L2607" s="324">
        <v>0</v>
      </c>
      <c r="M2607" s="324">
        <v>0</v>
      </c>
    </row>
    <row r="2608" spans="1:13" x14ac:dyDescent="0.2">
      <c r="A2608" t="s">
        <v>9338</v>
      </c>
      <c r="B2608" t="str">
        <f t="shared" si="40"/>
        <v>UGA_SECURITY DWELLING</v>
      </c>
      <c r="C2608" t="s">
        <v>540</v>
      </c>
      <c r="D2608" s="324" t="s">
        <v>51</v>
      </c>
      <c r="E2608" t="s">
        <v>4660</v>
      </c>
      <c r="F2608" t="s">
        <v>4661</v>
      </c>
      <c r="G2608" s="324">
        <v>1754</v>
      </c>
      <c r="H2608" s="542">
        <v>1981</v>
      </c>
      <c r="J2608" t="s">
        <v>572</v>
      </c>
      <c r="K2608" t="s">
        <v>572</v>
      </c>
      <c r="L2608" s="324">
        <v>0</v>
      </c>
      <c r="M2608" s="324">
        <v>0</v>
      </c>
    </row>
    <row r="2609" spans="1:13" x14ac:dyDescent="0.2">
      <c r="A2609" t="s">
        <v>8804</v>
      </c>
      <c r="B2609" t="str">
        <f t="shared" si="40"/>
        <v>UGA_METAL BUILDING</v>
      </c>
      <c r="C2609" t="s">
        <v>540</v>
      </c>
      <c r="D2609" s="324" t="s">
        <v>51</v>
      </c>
      <c r="E2609" t="s">
        <v>3615</v>
      </c>
      <c r="F2609" t="s">
        <v>3616</v>
      </c>
      <c r="G2609" s="324">
        <v>4000</v>
      </c>
      <c r="H2609" s="542">
        <v>1983</v>
      </c>
      <c r="J2609" t="s">
        <v>572</v>
      </c>
      <c r="K2609" t="s">
        <v>572</v>
      </c>
      <c r="L2609" s="324">
        <v>0</v>
      </c>
      <c r="M2609" s="324">
        <v>0</v>
      </c>
    </row>
    <row r="2610" spans="1:13" x14ac:dyDescent="0.2">
      <c r="A2610" t="s">
        <v>8341</v>
      </c>
      <c r="B2610" t="str">
        <f t="shared" si="40"/>
        <v>UGA_FEED BARN</v>
      </c>
      <c r="C2610" t="s">
        <v>540</v>
      </c>
      <c r="D2610" s="324" t="s">
        <v>51</v>
      </c>
      <c r="E2610" t="s">
        <v>2715</v>
      </c>
      <c r="F2610" t="s">
        <v>2716</v>
      </c>
      <c r="G2610" s="324">
        <v>3744</v>
      </c>
      <c r="H2610" s="542">
        <v>1952</v>
      </c>
      <c r="J2610" t="s">
        <v>572</v>
      </c>
      <c r="K2610" t="s">
        <v>584</v>
      </c>
      <c r="L2610" s="324">
        <v>0</v>
      </c>
      <c r="M2610" s="324">
        <v>0</v>
      </c>
    </row>
    <row r="2611" spans="1:13" x14ac:dyDescent="0.2">
      <c r="A2611" t="s">
        <v>8675</v>
      </c>
      <c r="B2611" t="str">
        <f t="shared" si="40"/>
        <v>UGA_METAL MACH STOR</v>
      </c>
      <c r="C2611" t="s">
        <v>540</v>
      </c>
      <c r="D2611" s="324" t="s">
        <v>51</v>
      </c>
      <c r="E2611" t="s">
        <v>3366</v>
      </c>
      <c r="F2611" t="s">
        <v>3367</v>
      </c>
      <c r="G2611" s="324">
        <v>1200</v>
      </c>
      <c r="H2611" s="542">
        <v>1980</v>
      </c>
      <c r="J2611" t="s">
        <v>572</v>
      </c>
      <c r="K2611" t="s">
        <v>572</v>
      </c>
      <c r="L2611" s="324">
        <v>0</v>
      </c>
      <c r="M2611" s="324">
        <v>0</v>
      </c>
    </row>
    <row r="2612" spans="1:13" x14ac:dyDescent="0.2">
      <c r="A2612" t="s">
        <v>7918</v>
      </c>
      <c r="B2612" t="str">
        <f t="shared" si="40"/>
        <v>UGA_PICNIC REST ROOMS</v>
      </c>
      <c r="C2612" t="s">
        <v>540</v>
      </c>
      <c r="D2612" s="324" t="s">
        <v>51</v>
      </c>
      <c r="E2612" t="s">
        <v>1884</v>
      </c>
      <c r="F2612" t="s">
        <v>1885</v>
      </c>
      <c r="G2612" s="324">
        <v>180</v>
      </c>
      <c r="H2612" s="542">
        <v>1989</v>
      </c>
      <c r="J2612" t="s">
        <v>572</v>
      </c>
      <c r="K2612" t="s">
        <v>572</v>
      </c>
      <c r="L2612" s="324">
        <v>0</v>
      </c>
      <c r="M2612" s="324">
        <v>0</v>
      </c>
    </row>
    <row r="2613" spans="1:13" x14ac:dyDescent="0.2">
      <c r="A2613" t="s">
        <v>9138</v>
      </c>
      <c r="B2613" t="str">
        <f t="shared" si="40"/>
        <v>UGA_GA MTN EQUIP STORG</v>
      </c>
      <c r="C2613" t="s">
        <v>540</v>
      </c>
      <c r="D2613" s="324" t="s">
        <v>51</v>
      </c>
      <c r="E2613" t="s">
        <v>4269</v>
      </c>
      <c r="F2613" t="s">
        <v>4270</v>
      </c>
      <c r="G2613" s="324">
        <v>2240</v>
      </c>
      <c r="H2613" s="542">
        <v>1996</v>
      </c>
      <c r="J2613" t="s">
        <v>572</v>
      </c>
      <c r="K2613" t="s">
        <v>572</v>
      </c>
      <c r="L2613" s="324">
        <v>0</v>
      </c>
      <c r="M2613" s="324">
        <v>0</v>
      </c>
    </row>
    <row r="2614" spans="1:13" x14ac:dyDescent="0.2">
      <c r="A2614" t="s">
        <v>8169</v>
      </c>
      <c r="B2614" t="str">
        <f t="shared" si="40"/>
        <v>UGA_ASST SUPT HOME</v>
      </c>
      <c r="C2614" t="s">
        <v>540</v>
      </c>
      <c r="D2614" s="324" t="s">
        <v>51</v>
      </c>
      <c r="E2614" t="s">
        <v>2379</v>
      </c>
      <c r="F2614" t="s">
        <v>2380</v>
      </c>
      <c r="G2614" s="324">
        <v>1808</v>
      </c>
      <c r="H2614" s="542">
        <v>1964</v>
      </c>
      <c r="J2614" t="s">
        <v>572</v>
      </c>
      <c r="K2614" t="s">
        <v>572</v>
      </c>
      <c r="L2614" s="324">
        <v>0</v>
      </c>
      <c r="M2614" s="324">
        <v>0</v>
      </c>
    </row>
    <row r="2615" spans="1:13" x14ac:dyDescent="0.2">
      <c r="A2615" t="s">
        <v>7910</v>
      </c>
      <c r="B2615" t="str">
        <f t="shared" si="40"/>
        <v>UGA_AN SCIENTIST HOME</v>
      </c>
      <c r="C2615" t="s">
        <v>540</v>
      </c>
      <c r="D2615" s="324" t="s">
        <v>51</v>
      </c>
      <c r="E2615" t="s">
        <v>1868</v>
      </c>
      <c r="F2615" t="s">
        <v>1869</v>
      </c>
      <c r="G2615" s="324">
        <v>2632</v>
      </c>
      <c r="H2615" s="542">
        <v>1962</v>
      </c>
      <c r="J2615" t="s">
        <v>572</v>
      </c>
      <c r="K2615" t="s">
        <v>572</v>
      </c>
      <c r="L2615" s="324">
        <v>0</v>
      </c>
      <c r="M2615" s="324">
        <v>0</v>
      </c>
    </row>
    <row r="2616" spans="1:13" x14ac:dyDescent="0.2">
      <c r="A2616" t="s">
        <v>8386</v>
      </c>
      <c r="B2616" t="str">
        <f t="shared" si="40"/>
        <v>UGA_FOREMAN COTTAGE 2</v>
      </c>
      <c r="C2616" t="s">
        <v>540</v>
      </c>
      <c r="D2616" s="324" t="s">
        <v>51</v>
      </c>
      <c r="E2616" t="s">
        <v>2802</v>
      </c>
      <c r="F2616" t="s">
        <v>2803</v>
      </c>
      <c r="G2616" s="324">
        <v>1151</v>
      </c>
      <c r="H2616" s="542">
        <v>1955</v>
      </c>
      <c r="J2616" t="s">
        <v>572</v>
      </c>
      <c r="K2616" t="s">
        <v>584</v>
      </c>
      <c r="L2616" s="324">
        <v>0</v>
      </c>
      <c r="M2616" s="324">
        <v>0</v>
      </c>
    </row>
    <row r="2617" spans="1:13" x14ac:dyDescent="0.2">
      <c r="A2617" t="s">
        <v>9263</v>
      </c>
      <c r="B2617" t="str">
        <f t="shared" si="40"/>
        <v>UGA_CATTLE FEED BARN</v>
      </c>
      <c r="C2617" t="s">
        <v>540</v>
      </c>
      <c r="D2617" s="324" t="s">
        <v>51</v>
      </c>
      <c r="E2617" t="s">
        <v>4512</v>
      </c>
      <c r="F2617" t="s">
        <v>4513</v>
      </c>
      <c r="G2617" s="324">
        <v>3551</v>
      </c>
      <c r="H2617" s="542">
        <v>1971</v>
      </c>
      <c r="J2617" t="s">
        <v>572</v>
      </c>
      <c r="K2617" t="s">
        <v>579</v>
      </c>
      <c r="L2617" s="324">
        <v>0</v>
      </c>
      <c r="M2617" s="324">
        <v>0</v>
      </c>
    </row>
    <row r="2618" spans="1:13" x14ac:dyDescent="0.2">
      <c r="A2618" t="s">
        <v>8387</v>
      </c>
      <c r="B2618" t="str">
        <f t="shared" si="40"/>
        <v>UGA_MACHINERY SHOP</v>
      </c>
      <c r="C2618" t="s">
        <v>540</v>
      </c>
      <c r="D2618" s="324" t="s">
        <v>51</v>
      </c>
      <c r="E2618" t="s">
        <v>2804</v>
      </c>
      <c r="F2618" t="s">
        <v>2805</v>
      </c>
      <c r="G2618" s="324">
        <v>7344</v>
      </c>
      <c r="H2618" s="542">
        <v>1968</v>
      </c>
      <c r="J2618" t="s">
        <v>572</v>
      </c>
      <c r="K2618" t="s">
        <v>572</v>
      </c>
      <c r="L2618" s="324">
        <v>0</v>
      </c>
      <c r="M2618" s="324">
        <v>0</v>
      </c>
    </row>
    <row r="2619" spans="1:13" x14ac:dyDescent="0.2">
      <c r="A2619" t="s">
        <v>8231</v>
      </c>
      <c r="B2619" t="str">
        <f t="shared" si="40"/>
        <v>UGA_LOAFING BARN 1</v>
      </c>
      <c r="C2619" t="s">
        <v>540</v>
      </c>
      <c r="D2619" s="324" t="s">
        <v>51</v>
      </c>
      <c r="E2619" t="s">
        <v>2501</v>
      </c>
      <c r="F2619" t="s">
        <v>2502</v>
      </c>
      <c r="G2619" s="324">
        <v>19379</v>
      </c>
      <c r="H2619" s="542">
        <v>1959</v>
      </c>
      <c r="J2619" t="s">
        <v>572</v>
      </c>
      <c r="K2619" t="s">
        <v>572</v>
      </c>
      <c r="L2619" s="324">
        <v>0</v>
      </c>
      <c r="M2619" s="324">
        <v>0</v>
      </c>
    </row>
    <row r="2620" spans="1:13" x14ac:dyDescent="0.2">
      <c r="A2620" t="s">
        <v>9230</v>
      </c>
      <c r="B2620" t="str">
        <f t="shared" si="40"/>
        <v>UGA_STORAGE</v>
      </c>
      <c r="C2620" t="s">
        <v>540</v>
      </c>
      <c r="D2620" s="324" t="s">
        <v>51</v>
      </c>
      <c r="E2620" t="s">
        <v>4448</v>
      </c>
      <c r="F2620" t="s">
        <v>4449</v>
      </c>
      <c r="G2620" s="324">
        <v>4595</v>
      </c>
      <c r="H2620" s="542">
        <v>1945</v>
      </c>
      <c r="J2620" t="s">
        <v>572</v>
      </c>
      <c r="K2620" t="s">
        <v>572</v>
      </c>
      <c r="L2620" s="324">
        <v>0</v>
      </c>
      <c r="M2620" s="324">
        <v>0</v>
      </c>
    </row>
    <row r="2621" spans="1:13" x14ac:dyDescent="0.2">
      <c r="A2621" t="s">
        <v>8015</v>
      </c>
      <c r="B2621" t="str">
        <f t="shared" si="40"/>
        <v>UGA_SCALE BLDG LIVESTO</v>
      </c>
      <c r="C2621" t="s">
        <v>540</v>
      </c>
      <c r="D2621" s="324" t="s">
        <v>51</v>
      </c>
      <c r="E2621" t="s">
        <v>2075</v>
      </c>
      <c r="F2621" t="s">
        <v>2076</v>
      </c>
      <c r="G2621" s="324">
        <v>5000</v>
      </c>
      <c r="H2621" s="542">
        <v>1973</v>
      </c>
      <c r="J2621" t="s">
        <v>572</v>
      </c>
      <c r="K2621" t="s">
        <v>572</v>
      </c>
      <c r="L2621" s="324">
        <v>0</v>
      </c>
      <c r="M2621" s="324">
        <v>0</v>
      </c>
    </row>
    <row r="2622" spans="1:13" x14ac:dyDescent="0.2">
      <c r="A2622" t="s">
        <v>8787</v>
      </c>
      <c r="B2622" t="str">
        <f t="shared" si="40"/>
        <v>UGA_LIVESTOCK PAVILION</v>
      </c>
      <c r="C2622" t="s">
        <v>540</v>
      </c>
      <c r="D2622" s="324" t="s">
        <v>51</v>
      </c>
      <c r="E2622" t="s">
        <v>3582</v>
      </c>
      <c r="F2622" t="s">
        <v>3583</v>
      </c>
      <c r="G2622" s="324">
        <v>17760</v>
      </c>
      <c r="H2622" s="542">
        <v>1975</v>
      </c>
      <c r="J2622" t="s">
        <v>572</v>
      </c>
      <c r="K2622" t="s">
        <v>572</v>
      </c>
      <c r="L2622" s="324">
        <v>0</v>
      </c>
      <c r="M2622" s="324">
        <v>0</v>
      </c>
    </row>
    <row r="2623" spans="1:13" x14ac:dyDescent="0.2">
      <c r="A2623" t="s">
        <v>8754</v>
      </c>
      <c r="B2623" t="str">
        <f t="shared" si="40"/>
        <v>UGA_FEED MILL FACILITY</v>
      </c>
      <c r="C2623" t="s">
        <v>540</v>
      </c>
      <c r="D2623" s="324" t="s">
        <v>51</v>
      </c>
      <c r="E2623" t="s">
        <v>3519</v>
      </c>
      <c r="F2623" t="s">
        <v>3520</v>
      </c>
      <c r="G2623" s="324">
        <v>4538</v>
      </c>
      <c r="H2623" s="542">
        <v>1976</v>
      </c>
      <c r="J2623" t="s">
        <v>572</v>
      </c>
      <c r="K2623" t="s">
        <v>572</v>
      </c>
      <c r="L2623" s="324">
        <v>0</v>
      </c>
      <c r="M2623" s="324">
        <v>0</v>
      </c>
    </row>
    <row r="2624" spans="1:13" x14ac:dyDescent="0.2">
      <c r="A2624" t="s">
        <v>7804</v>
      </c>
      <c r="B2624" t="str">
        <f t="shared" si="40"/>
        <v>UGA_FIELD OFFICE 2</v>
      </c>
      <c r="C2624" t="s">
        <v>540</v>
      </c>
      <c r="D2624" s="324" t="s">
        <v>51</v>
      </c>
      <c r="E2624" t="s">
        <v>1657</v>
      </c>
      <c r="F2624" t="s">
        <v>1658</v>
      </c>
      <c r="G2624" s="324">
        <v>504</v>
      </c>
      <c r="H2624" s="542">
        <v>1955</v>
      </c>
      <c r="J2624" t="s">
        <v>572</v>
      </c>
      <c r="K2624" t="s">
        <v>572</v>
      </c>
      <c r="L2624" s="324">
        <v>0</v>
      </c>
      <c r="M2624" s="324">
        <v>0</v>
      </c>
    </row>
    <row r="2625" spans="1:13" x14ac:dyDescent="0.2">
      <c r="A2625" t="s">
        <v>8880</v>
      </c>
      <c r="B2625" t="str">
        <f t="shared" si="40"/>
        <v>UGA_MACHINE SHOP</v>
      </c>
      <c r="C2625" t="s">
        <v>540</v>
      </c>
      <c r="D2625" s="324" t="s">
        <v>51</v>
      </c>
      <c r="E2625" t="s">
        <v>3767</v>
      </c>
      <c r="F2625" t="s">
        <v>3768</v>
      </c>
      <c r="G2625" s="324">
        <v>5904</v>
      </c>
      <c r="H2625" s="542">
        <v>1986</v>
      </c>
      <c r="J2625" t="s">
        <v>572</v>
      </c>
      <c r="K2625" t="s">
        <v>572</v>
      </c>
      <c r="L2625" s="324">
        <v>0</v>
      </c>
      <c r="M2625" s="324">
        <v>0</v>
      </c>
    </row>
    <row r="2626" spans="1:13" x14ac:dyDescent="0.2">
      <c r="A2626" t="s">
        <v>8004</v>
      </c>
      <c r="B2626" t="str">
        <f t="shared" ref="B2626:B2689" si="41">CONCATENATE(D2626,"_",F2626)</f>
        <v>UGA_HAY BARN 3</v>
      </c>
      <c r="C2626" t="s">
        <v>540</v>
      </c>
      <c r="D2626" s="324" t="s">
        <v>51</v>
      </c>
      <c r="E2626" t="s">
        <v>2053</v>
      </c>
      <c r="F2626" t="s">
        <v>2054</v>
      </c>
      <c r="G2626" s="324">
        <v>3200</v>
      </c>
      <c r="H2626" s="542">
        <v>1987</v>
      </c>
      <c r="J2626" t="s">
        <v>572</v>
      </c>
      <c r="K2626" t="s">
        <v>572</v>
      </c>
      <c r="L2626" s="324">
        <v>0</v>
      </c>
      <c r="M2626" s="324">
        <v>0</v>
      </c>
    </row>
    <row r="2627" spans="1:13" x14ac:dyDescent="0.2">
      <c r="A2627" t="s">
        <v>8108</v>
      </c>
      <c r="B2627" t="str">
        <f t="shared" si="41"/>
        <v>UGA_REDBUD DWELLING</v>
      </c>
      <c r="C2627" t="s">
        <v>540</v>
      </c>
      <c r="D2627" s="324" t="s">
        <v>51</v>
      </c>
      <c r="E2627" t="s">
        <v>2261</v>
      </c>
      <c r="F2627" t="s">
        <v>2262</v>
      </c>
      <c r="G2627" s="324">
        <v>2947</v>
      </c>
      <c r="H2627" s="542">
        <v>1966</v>
      </c>
      <c r="J2627" t="s">
        <v>572</v>
      </c>
      <c r="K2627" t="s">
        <v>572</v>
      </c>
      <c r="L2627" s="324">
        <v>0</v>
      </c>
      <c r="M2627" s="324">
        <v>0</v>
      </c>
    </row>
    <row r="2628" spans="1:13" x14ac:dyDescent="0.2">
      <c r="A2628" t="s">
        <v>9023</v>
      </c>
      <c r="B2628" t="str">
        <f t="shared" si="41"/>
        <v>UGA_PUMPHOUSE #1</v>
      </c>
      <c r="C2628" t="s">
        <v>540</v>
      </c>
      <c r="D2628" s="324" t="s">
        <v>51</v>
      </c>
      <c r="E2628" t="s">
        <v>4043</v>
      </c>
      <c r="F2628" t="s">
        <v>4044</v>
      </c>
      <c r="G2628" s="324">
        <v>51</v>
      </c>
      <c r="H2628" s="542">
        <v>1966</v>
      </c>
      <c r="J2628" t="s">
        <v>572</v>
      </c>
      <c r="K2628" t="s">
        <v>572</v>
      </c>
      <c r="L2628" s="324">
        <v>0</v>
      </c>
      <c r="M2628" s="324">
        <v>0</v>
      </c>
    </row>
    <row r="2629" spans="1:13" x14ac:dyDescent="0.2">
      <c r="A2629" t="s">
        <v>8463</v>
      </c>
      <c r="B2629" t="str">
        <f t="shared" si="41"/>
        <v>UGA_MACH &amp; EQUIP FAC</v>
      </c>
      <c r="C2629" t="s">
        <v>540</v>
      </c>
      <c r="D2629" s="324" t="s">
        <v>51</v>
      </c>
      <c r="E2629" t="s">
        <v>2953</v>
      </c>
      <c r="F2629" t="s">
        <v>2954</v>
      </c>
      <c r="G2629" s="324">
        <v>5000</v>
      </c>
      <c r="H2629" s="542">
        <v>1996</v>
      </c>
      <c r="J2629" t="s">
        <v>572</v>
      </c>
      <c r="K2629" t="s">
        <v>572</v>
      </c>
      <c r="L2629" s="324">
        <v>0</v>
      </c>
      <c r="M2629" s="324">
        <v>0</v>
      </c>
    </row>
    <row r="2630" spans="1:13" x14ac:dyDescent="0.2">
      <c r="A2630" t="s">
        <v>8211</v>
      </c>
      <c r="B2630" t="str">
        <f t="shared" si="41"/>
        <v>UGA_CATTLE FACILITY</v>
      </c>
      <c r="C2630" t="s">
        <v>540</v>
      </c>
      <c r="D2630" s="324" t="s">
        <v>51</v>
      </c>
      <c r="E2630" t="s">
        <v>2461</v>
      </c>
      <c r="F2630" t="s">
        <v>2462</v>
      </c>
      <c r="G2630" s="324">
        <v>3750</v>
      </c>
      <c r="H2630" s="542">
        <v>1996</v>
      </c>
      <c r="J2630" t="s">
        <v>572</v>
      </c>
      <c r="K2630" t="s">
        <v>572</v>
      </c>
      <c r="L2630" s="324">
        <v>0</v>
      </c>
      <c r="M2630" s="324">
        <v>0</v>
      </c>
    </row>
    <row r="2631" spans="1:13" x14ac:dyDescent="0.2">
      <c r="A2631" t="s">
        <v>8143</v>
      </c>
      <c r="B2631" t="str">
        <f t="shared" si="41"/>
        <v>UGA_REDBUD SHOP OFFICE</v>
      </c>
      <c r="C2631" t="s">
        <v>540</v>
      </c>
      <c r="D2631" s="324" t="s">
        <v>51</v>
      </c>
      <c r="E2631" t="s">
        <v>2327</v>
      </c>
      <c r="F2631" t="s">
        <v>2328</v>
      </c>
      <c r="G2631" s="324">
        <v>2000</v>
      </c>
      <c r="H2631" s="542">
        <v>1997</v>
      </c>
      <c r="J2631" t="s">
        <v>572</v>
      </c>
      <c r="K2631" t="s">
        <v>572</v>
      </c>
      <c r="L2631" s="324">
        <v>0</v>
      </c>
      <c r="M2631" s="324">
        <v>0</v>
      </c>
    </row>
    <row r="2632" spans="1:13" x14ac:dyDescent="0.2">
      <c r="A2632" t="s">
        <v>9164</v>
      </c>
      <c r="B2632" t="str">
        <f t="shared" si="41"/>
        <v>UGA_REDBUD STOR BLDG</v>
      </c>
      <c r="C2632" t="s">
        <v>540</v>
      </c>
      <c r="D2632" s="324" t="s">
        <v>51</v>
      </c>
      <c r="E2632" t="s">
        <v>4320</v>
      </c>
      <c r="F2632" t="s">
        <v>4321</v>
      </c>
      <c r="G2632" s="324">
        <v>900</v>
      </c>
      <c r="H2632" s="542">
        <v>1997</v>
      </c>
      <c r="J2632" t="s">
        <v>572</v>
      </c>
      <c r="K2632" t="s">
        <v>572</v>
      </c>
      <c r="L2632" s="324">
        <v>0</v>
      </c>
      <c r="M2632" s="324">
        <v>0</v>
      </c>
    </row>
    <row r="2633" spans="1:13" x14ac:dyDescent="0.2">
      <c r="A2633" t="s">
        <v>9231</v>
      </c>
      <c r="B2633" t="str">
        <f t="shared" si="41"/>
        <v>UGA_REDBUD HAY BARN</v>
      </c>
      <c r="C2633" t="s">
        <v>540</v>
      </c>
      <c r="D2633" s="324" t="s">
        <v>51</v>
      </c>
      <c r="E2633" t="s">
        <v>4450</v>
      </c>
      <c r="F2633" t="s">
        <v>4451</v>
      </c>
      <c r="G2633" s="324">
        <v>6000</v>
      </c>
      <c r="H2633" s="542">
        <v>1997</v>
      </c>
      <c r="J2633" t="s">
        <v>572</v>
      </c>
      <c r="K2633" t="s">
        <v>572</v>
      </c>
      <c r="L2633" s="324">
        <v>0</v>
      </c>
      <c r="M2633" s="324">
        <v>0</v>
      </c>
    </row>
    <row r="2634" spans="1:13" x14ac:dyDescent="0.2">
      <c r="A2634" t="s">
        <v>9310</v>
      </c>
      <c r="B2634" t="str">
        <f t="shared" si="41"/>
        <v>UGA_REDBUD STORAGE BAR</v>
      </c>
      <c r="C2634" t="s">
        <v>540</v>
      </c>
      <c r="D2634" s="324" t="s">
        <v>51</v>
      </c>
      <c r="E2634" t="s">
        <v>4605</v>
      </c>
      <c r="F2634" t="s">
        <v>4606</v>
      </c>
      <c r="G2634" s="324">
        <v>5000</v>
      </c>
      <c r="H2634" s="542">
        <v>1997</v>
      </c>
      <c r="J2634" t="s">
        <v>572</v>
      </c>
      <c r="K2634" t="s">
        <v>572</v>
      </c>
      <c r="L2634" s="324">
        <v>0</v>
      </c>
      <c r="M2634" s="324">
        <v>0</v>
      </c>
    </row>
    <row r="2635" spans="1:13" x14ac:dyDescent="0.2">
      <c r="A2635" t="s">
        <v>7957</v>
      </c>
      <c r="B2635" t="str">
        <f t="shared" si="41"/>
        <v>UGA_METAL HAY BARN</v>
      </c>
      <c r="C2635" t="s">
        <v>540</v>
      </c>
      <c r="D2635" s="324" t="s">
        <v>51</v>
      </c>
      <c r="E2635" t="s">
        <v>1961</v>
      </c>
      <c r="F2635" t="s">
        <v>1962</v>
      </c>
      <c r="G2635" s="324">
        <v>5000</v>
      </c>
      <c r="H2635" s="542">
        <v>2002</v>
      </c>
      <c r="J2635" t="s">
        <v>572</v>
      </c>
      <c r="K2635" t="s">
        <v>572</v>
      </c>
      <c r="L2635" s="324">
        <v>0</v>
      </c>
      <c r="M2635" s="324">
        <v>0</v>
      </c>
    </row>
    <row r="2636" spans="1:13" x14ac:dyDescent="0.2">
      <c r="A2636" t="s">
        <v>8846</v>
      </c>
      <c r="B2636" t="str">
        <f t="shared" si="41"/>
        <v>UGA_REDBUD HAY BARN 2A</v>
      </c>
      <c r="C2636" t="s">
        <v>540</v>
      </c>
      <c r="D2636" s="324" t="s">
        <v>51</v>
      </c>
      <c r="E2636" t="s">
        <v>3699</v>
      </c>
      <c r="F2636" t="s">
        <v>3700</v>
      </c>
      <c r="G2636" s="324">
        <v>5000</v>
      </c>
      <c r="H2636" s="542">
        <v>2006</v>
      </c>
      <c r="J2636" t="s">
        <v>572</v>
      </c>
      <c r="K2636" t="s">
        <v>572</v>
      </c>
      <c r="L2636" s="324">
        <v>0</v>
      </c>
      <c r="M2636" s="324">
        <v>0</v>
      </c>
    </row>
    <row r="2637" spans="1:13" x14ac:dyDescent="0.2">
      <c r="A2637" t="s">
        <v>9139</v>
      </c>
      <c r="B2637" t="str">
        <f t="shared" si="41"/>
        <v>UGA_EQUIPMENT STRG SHELTER</v>
      </c>
      <c r="C2637" t="s">
        <v>540</v>
      </c>
      <c r="D2637" s="324" t="s">
        <v>51</v>
      </c>
      <c r="E2637" t="s">
        <v>4271</v>
      </c>
      <c r="F2637" t="s">
        <v>4272</v>
      </c>
      <c r="G2637" s="324">
        <v>5000</v>
      </c>
      <c r="H2637" s="542">
        <v>2011</v>
      </c>
      <c r="J2637" t="s">
        <v>572</v>
      </c>
      <c r="K2637" t="s">
        <v>572</v>
      </c>
      <c r="L2637" s="324">
        <v>0</v>
      </c>
      <c r="M2637" s="324">
        <v>0</v>
      </c>
    </row>
    <row r="2638" spans="1:13" x14ac:dyDescent="0.2">
      <c r="A2638" t="s">
        <v>7919</v>
      </c>
      <c r="B2638" t="str">
        <f t="shared" si="41"/>
        <v>UGA_HORSE BARN</v>
      </c>
      <c r="C2638" t="s">
        <v>540</v>
      </c>
      <c r="D2638" s="324" t="s">
        <v>51</v>
      </c>
      <c r="E2638" t="s">
        <v>1886</v>
      </c>
      <c r="F2638" t="s">
        <v>1887</v>
      </c>
      <c r="G2638" s="324">
        <v>3551</v>
      </c>
      <c r="H2638" s="542">
        <v>1965</v>
      </c>
      <c r="J2638" t="s">
        <v>572</v>
      </c>
      <c r="K2638" t="s">
        <v>572</v>
      </c>
      <c r="L2638" s="324">
        <v>0</v>
      </c>
      <c r="M2638" s="324">
        <v>0</v>
      </c>
    </row>
    <row r="2639" spans="1:13" x14ac:dyDescent="0.2">
      <c r="A2639" t="s">
        <v>9380</v>
      </c>
      <c r="B2639" t="str">
        <f t="shared" si="41"/>
        <v>UGA_ANI SCI HAY BARN 4</v>
      </c>
      <c r="C2639" t="s">
        <v>540</v>
      </c>
      <c r="D2639" s="324" t="s">
        <v>51</v>
      </c>
      <c r="E2639" t="s">
        <v>4742</v>
      </c>
      <c r="F2639" t="s">
        <v>4743</v>
      </c>
      <c r="G2639" s="324">
        <v>5000</v>
      </c>
      <c r="H2639" s="542">
        <v>2000</v>
      </c>
      <c r="J2639" t="s">
        <v>572</v>
      </c>
      <c r="K2639" t="s">
        <v>572</v>
      </c>
      <c r="L2639" s="324">
        <v>0</v>
      </c>
      <c r="M2639" s="324">
        <v>0</v>
      </c>
    </row>
    <row r="2640" spans="1:13" x14ac:dyDescent="0.2">
      <c r="A2640" t="s">
        <v>8324</v>
      </c>
      <c r="B2640" t="str">
        <f t="shared" si="41"/>
        <v>UGA_HQ OFFICE BUILDING</v>
      </c>
      <c r="C2640" t="s">
        <v>540</v>
      </c>
      <c r="D2640" s="324" t="s">
        <v>51</v>
      </c>
      <c r="E2640" t="s">
        <v>2682</v>
      </c>
      <c r="F2640" t="s">
        <v>2683</v>
      </c>
      <c r="G2640" s="324">
        <v>1981</v>
      </c>
      <c r="H2640" s="542">
        <v>1954</v>
      </c>
      <c r="J2640" t="s">
        <v>572</v>
      </c>
      <c r="K2640" t="s">
        <v>572</v>
      </c>
      <c r="L2640" s="324">
        <v>0</v>
      </c>
      <c r="M2640" s="324">
        <v>0</v>
      </c>
    </row>
    <row r="2641" spans="1:13" x14ac:dyDescent="0.2">
      <c r="A2641" t="s">
        <v>8570</v>
      </c>
      <c r="B2641" t="str">
        <f t="shared" si="41"/>
        <v>UGA_HQ LAB BLDG</v>
      </c>
      <c r="C2641" t="s">
        <v>540</v>
      </c>
      <c r="D2641" s="324" t="s">
        <v>51</v>
      </c>
      <c r="E2641" t="s">
        <v>3160</v>
      </c>
      <c r="F2641" t="s">
        <v>3161</v>
      </c>
      <c r="G2641" s="324">
        <v>1346</v>
      </c>
      <c r="H2641" s="542">
        <v>1950</v>
      </c>
      <c r="J2641" t="s">
        <v>572</v>
      </c>
      <c r="K2641" t="s">
        <v>572</v>
      </c>
      <c r="L2641" s="324">
        <v>0</v>
      </c>
      <c r="M2641" s="324">
        <v>0</v>
      </c>
    </row>
    <row r="2642" spans="1:13" x14ac:dyDescent="0.2">
      <c r="A2642" t="s">
        <v>8730</v>
      </c>
      <c r="B2642" t="str">
        <f t="shared" si="41"/>
        <v>UGA_HQ ASSTNT SUP RES</v>
      </c>
      <c r="C2642" t="s">
        <v>540</v>
      </c>
      <c r="D2642" s="324" t="s">
        <v>51</v>
      </c>
      <c r="E2642" t="s">
        <v>3473</v>
      </c>
      <c r="F2642" t="s">
        <v>3474</v>
      </c>
      <c r="G2642" s="324">
        <v>2196</v>
      </c>
      <c r="H2642" s="542">
        <v>1936</v>
      </c>
      <c r="J2642" t="s">
        <v>572</v>
      </c>
      <c r="K2642" t="s">
        <v>1725</v>
      </c>
      <c r="L2642" s="324">
        <v>0</v>
      </c>
      <c r="M2642" s="324">
        <v>0</v>
      </c>
    </row>
    <row r="2643" spans="1:13" x14ac:dyDescent="0.2">
      <c r="A2643" t="s">
        <v>7849</v>
      </c>
      <c r="B2643" t="str">
        <f t="shared" si="41"/>
        <v>UGA_HQ FIRE TOWER</v>
      </c>
      <c r="C2643" t="s">
        <v>540</v>
      </c>
      <c r="D2643" s="324" t="s">
        <v>51</v>
      </c>
      <c r="E2643" t="s">
        <v>1748</v>
      </c>
      <c r="F2643" t="s">
        <v>1749</v>
      </c>
      <c r="G2643" s="324">
        <v>64</v>
      </c>
      <c r="H2643" s="542">
        <v>1936</v>
      </c>
      <c r="J2643" t="s">
        <v>572</v>
      </c>
      <c r="K2643" t="s">
        <v>572</v>
      </c>
      <c r="L2643" s="324">
        <v>0</v>
      </c>
      <c r="M2643" s="324">
        <v>0</v>
      </c>
    </row>
    <row r="2644" spans="1:13" x14ac:dyDescent="0.2">
      <c r="A2644" t="s">
        <v>9381</v>
      </c>
      <c r="B2644" t="str">
        <f t="shared" si="41"/>
        <v>UGA_HQ METAL SHED</v>
      </c>
      <c r="C2644" t="s">
        <v>540</v>
      </c>
      <c r="D2644" s="324" t="s">
        <v>51</v>
      </c>
      <c r="E2644" t="s">
        <v>4744</v>
      </c>
      <c r="F2644" t="s">
        <v>4745</v>
      </c>
      <c r="G2644" s="324">
        <v>1739</v>
      </c>
      <c r="H2644" s="542">
        <v>1952</v>
      </c>
      <c r="J2644" t="s">
        <v>572</v>
      </c>
      <c r="K2644" t="s">
        <v>572</v>
      </c>
      <c r="L2644" s="324">
        <v>0</v>
      </c>
      <c r="M2644" s="324">
        <v>0</v>
      </c>
    </row>
    <row r="2645" spans="1:13" x14ac:dyDescent="0.2">
      <c r="A2645" t="s">
        <v>9382</v>
      </c>
      <c r="B2645" t="str">
        <f t="shared" si="41"/>
        <v>UGA_HQ RED BARN</v>
      </c>
      <c r="C2645" t="s">
        <v>540</v>
      </c>
      <c r="D2645" s="324" t="s">
        <v>51</v>
      </c>
      <c r="E2645" t="s">
        <v>4746</v>
      </c>
      <c r="F2645" t="s">
        <v>4747</v>
      </c>
      <c r="G2645" s="324">
        <v>10816</v>
      </c>
      <c r="H2645" s="542">
        <v>1936</v>
      </c>
      <c r="J2645" t="s">
        <v>572</v>
      </c>
      <c r="K2645" t="s">
        <v>579</v>
      </c>
      <c r="L2645" s="324">
        <v>0</v>
      </c>
      <c r="M2645" s="324">
        <v>0</v>
      </c>
    </row>
    <row r="2646" spans="1:13" x14ac:dyDescent="0.2">
      <c r="A2646" t="s">
        <v>8094</v>
      </c>
      <c r="B2646" t="str">
        <f t="shared" si="41"/>
        <v>UGA_HQ EQUIPMENT SHED</v>
      </c>
      <c r="C2646" t="s">
        <v>540</v>
      </c>
      <c r="D2646" s="324" t="s">
        <v>51</v>
      </c>
      <c r="E2646" t="s">
        <v>2233</v>
      </c>
      <c r="F2646" t="s">
        <v>2234</v>
      </c>
      <c r="G2646" s="324">
        <v>4846</v>
      </c>
      <c r="H2646" s="542">
        <v>1956</v>
      </c>
      <c r="J2646" t="s">
        <v>572</v>
      </c>
      <c r="K2646" t="s">
        <v>572</v>
      </c>
      <c r="L2646" s="324">
        <v>0</v>
      </c>
      <c r="M2646" s="324">
        <v>0</v>
      </c>
    </row>
    <row r="2647" spans="1:13" x14ac:dyDescent="0.2">
      <c r="A2647" t="s">
        <v>8805</v>
      </c>
      <c r="B2647" t="str">
        <f t="shared" si="41"/>
        <v>UGA_FRS RESIDENCE</v>
      </c>
      <c r="C2647" t="s">
        <v>540</v>
      </c>
      <c r="D2647" s="324" t="s">
        <v>51</v>
      </c>
      <c r="E2647" t="s">
        <v>3617</v>
      </c>
      <c r="F2647" t="s">
        <v>3618</v>
      </c>
      <c r="G2647" s="324">
        <v>1658</v>
      </c>
      <c r="H2647" s="542">
        <v>1959</v>
      </c>
      <c r="J2647" t="s">
        <v>572</v>
      </c>
      <c r="K2647" t="s">
        <v>572</v>
      </c>
      <c r="L2647" s="324">
        <v>0</v>
      </c>
      <c r="M2647" s="324">
        <v>0</v>
      </c>
    </row>
    <row r="2648" spans="1:13" x14ac:dyDescent="0.2">
      <c r="A2648" t="s">
        <v>8464</v>
      </c>
      <c r="B2648" t="str">
        <f t="shared" si="41"/>
        <v>UGA_HQ ERIC'S HOUSE</v>
      </c>
      <c r="C2648" t="s">
        <v>540</v>
      </c>
      <c r="D2648" s="324" t="s">
        <v>51</v>
      </c>
      <c r="E2648" t="s">
        <v>2955</v>
      </c>
      <c r="F2648" t="s">
        <v>2956</v>
      </c>
      <c r="G2648" s="324">
        <v>2080</v>
      </c>
      <c r="H2648" s="542">
        <v>1880</v>
      </c>
      <c r="J2648" t="s">
        <v>572</v>
      </c>
      <c r="K2648" t="s">
        <v>579</v>
      </c>
      <c r="L2648" s="324">
        <v>0</v>
      </c>
      <c r="M2648" s="324">
        <v>0</v>
      </c>
    </row>
    <row r="2649" spans="1:13" x14ac:dyDescent="0.2">
      <c r="A2649" t="s">
        <v>8806</v>
      </c>
      <c r="B2649" t="str">
        <f t="shared" si="41"/>
        <v>UGA_GAR JOHNNYS HOUSE</v>
      </c>
      <c r="C2649" t="s">
        <v>540</v>
      </c>
      <c r="D2649" s="324" t="s">
        <v>51</v>
      </c>
      <c r="E2649" t="s">
        <v>3619</v>
      </c>
      <c r="F2649" t="s">
        <v>3620</v>
      </c>
      <c r="G2649" s="324">
        <v>2332</v>
      </c>
      <c r="H2649" s="542">
        <v>1920</v>
      </c>
      <c r="J2649" t="s">
        <v>572</v>
      </c>
      <c r="K2649" t="s">
        <v>579</v>
      </c>
      <c r="L2649" s="324">
        <v>0</v>
      </c>
      <c r="M2649" s="324">
        <v>0</v>
      </c>
    </row>
    <row r="2650" spans="1:13" x14ac:dyDescent="0.2">
      <c r="A2650" t="s">
        <v>9264</v>
      </c>
      <c r="B2650" t="str">
        <f t="shared" si="41"/>
        <v>UGA_GAR 6 ROW POLE BRN</v>
      </c>
      <c r="C2650" t="s">
        <v>540</v>
      </c>
      <c r="D2650" s="324" t="s">
        <v>51</v>
      </c>
      <c r="E2650" t="s">
        <v>4514</v>
      </c>
      <c r="F2650" t="s">
        <v>4515</v>
      </c>
      <c r="G2650" s="324">
        <v>2160</v>
      </c>
      <c r="H2650" s="542">
        <v>1954</v>
      </c>
      <c r="J2650" t="s">
        <v>572</v>
      </c>
      <c r="K2650" t="s">
        <v>572</v>
      </c>
      <c r="L2650" s="324">
        <v>0</v>
      </c>
      <c r="M2650" s="324">
        <v>0</v>
      </c>
    </row>
    <row r="2651" spans="1:13" x14ac:dyDescent="0.2">
      <c r="A2651" t="s">
        <v>8923</v>
      </c>
      <c r="B2651" t="str">
        <f t="shared" si="41"/>
        <v>UGA_TH POLE BARN 2</v>
      </c>
      <c r="C2651" t="s">
        <v>540</v>
      </c>
      <c r="D2651" s="324" t="s">
        <v>51</v>
      </c>
      <c r="E2651" t="s">
        <v>3851</v>
      </c>
      <c r="F2651" t="s">
        <v>3852</v>
      </c>
      <c r="G2651" s="324">
        <v>1440</v>
      </c>
      <c r="H2651" s="542">
        <v>1973</v>
      </c>
      <c r="J2651" t="s">
        <v>572</v>
      </c>
      <c r="K2651" t="s">
        <v>572</v>
      </c>
      <c r="L2651" s="324">
        <v>0</v>
      </c>
      <c r="M2651" s="324">
        <v>0</v>
      </c>
    </row>
    <row r="2652" spans="1:13" x14ac:dyDescent="0.2">
      <c r="A2652" t="s">
        <v>8731</v>
      </c>
      <c r="B2652" t="str">
        <f t="shared" si="41"/>
        <v>UGA_HQ FEED ML &amp; BIN</v>
      </c>
      <c r="C2652" t="s">
        <v>540</v>
      </c>
      <c r="D2652" s="324" t="s">
        <v>51</v>
      </c>
      <c r="E2652" t="s">
        <v>3475</v>
      </c>
      <c r="F2652" t="s">
        <v>3476</v>
      </c>
      <c r="G2652" s="324">
        <v>3438</v>
      </c>
      <c r="H2652" s="542">
        <v>1983</v>
      </c>
      <c r="J2652" t="s">
        <v>572</v>
      </c>
      <c r="K2652" t="s">
        <v>572</v>
      </c>
      <c r="L2652" s="324">
        <v>0</v>
      </c>
      <c r="M2652" s="324">
        <v>0</v>
      </c>
    </row>
    <row r="2653" spans="1:13" x14ac:dyDescent="0.2">
      <c r="A2653" t="s">
        <v>8936</v>
      </c>
      <c r="B2653" t="str">
        <f t="shared" si="41"/>
        <v>UGA_FRS WELL HOUSE 1</v>
      </c>
      <c r="C2653" t="s">
        <v>540</v>
      </c>
      <c r="D2653" s="324" t="s">
        <v>51</v>
      </c>
      <c r="E2653" t="s">
        <v>3876</v>
      </c>
      <c r="F2653" t="s">
        <v>3877</v>
      </c>
      <c r="G2653" s="324">
        <v>81</v>
      </c>
      <c r="H2653" s="542">
        <v>1971</v>
      </c>
      <c r="J2653" t="s">
        <v>572</v>
      </c>
      <c r="K2653" t="s">
        <v>572</v>
      </c>
      <c r="L2653" s="324">
        <v>0</v>
      </c>
      <c r="M2653" s="324">
        <v>0</v>
      </c>
    </row>
    <row r="2654" spans="1:13" x14ac:dyDescent="0.2">
      <c r="A2654" t="s">
        <v>8016</v>
      </c>
      <c r="B2654" t="str">
        <f t="shared" si="41"/>
        <v>UGA_FRS GAS/PAINT STRG</v>
      </c>
      <c r="C2654" t="s">
        <v>540</v>
      </c>
      <c r="D2654" s="324" t="s">
        <v>51</v>
      </c>
      <c r="E2654" t="s">
        <v>2077</v>
      </c>
      <c r="F2654" t="s">
        <v>2078</v>
      </c>
      <c r="G2654" s="324">
        <v>382</v>
      </c>
      <c r="H2654" s="542">
        <v>1978</v>
      </c>
      <c r="J2654" t="s">
        <v>572</v>
      </c>
      <c r="K2654" t="s">
        <v>572</v>
      </c>
      <c r="L2654" s="324">
        <v>0</v>
      </c>
      <c r="M2654" s="324">
        <v>0</v>
      </c>
    </row>
    <row r="2655" spans="1:13" x14ac:dyDescent="0.2">
      <c r="A2655" t="s">
        <v>9165</v>
      </c>
      <c r="B2655" t="str">
        <f t="shared" si="41"/>
        <v>UGA_FRS QUONSET HUT</v>
      </c>
      <c r="C2655" t="s">
        <v>540</v>
      </c>
      <c r="D2655" s="324" t="s">
        <v>51</v>
      </c>
      <c r="E2655" t="s">
        <v>4322</v>
      </c>
      <c r="F2655" t="s">
        <v>4323</v>
      </c>
      <c r="G2655" s="324">
        <v>942</v>
      </c>
      <c r="H2655" s="542">
        <v>1972</v>
      </c>
      <c r="J2655" t="s">
        <v>572</v>
      </c>
      <c r="K2655" t="s">
        <v>584</v>
      </c>
      <c r="L2655" s="324">
        <v>0</v>
      </c>
      <c r="M2655" s="324">
        <v>0</v>
      </c>
    </row>
    <row r="2656" spans="1:13" x14ac:dyDescent="0.2">
      <c r="A2656" t="s">
        <v>8073</v>
      </c>
      <c r="B2656" t="str">
        <f t="shared" si="41"/>
        <v>UGA_HQ FARM SERV CNTR</v>
      </c>
      <c r="C2656" t="s">
        <v>540</v>
      </c>
      <c r="D2656" s="324" t="s">
        <v>51</v>
      </c>
      <c r="E2656" t="s">
        <v>2191</v>
      </c>
      <c r="F2656" t="s">
        <v>2192</v>
      </c>
      <c r="G2656" s="324">
        <v>5648</v>
      </c>
      <c r="H2656" s="542">
        <v>1987</v>
      </c>
      <c r="J2656" t="s">
        <v>572</v>
      </c>
      <c r="K2656" t="s">
        <v>572</v>
      </c>
      <c r="L2656" s="324">
        <v>0</v>
      </c>
      <c r="M2656" s="324">
        <v>0</v>
      </c>
    </row>
    <row r="2657" spans="1:13" x14ac:dyDescent="0.2">
      <c r="A2657" t="s">
        <v>8676</v>
      </c>
      <c r="B2657" t="str">
        <f t="shared" si="41"/>
        <v>UGA_FRS WELL HSE 3</v>
      </c>
      <c r="C2657" t="s">
        <v>540</v>
      </c>
      <c r="D2657" s="324" t="s">
        <v>51</v>
      </c>
      <c r="E2657" t="s">
        <v>3368</v>
      </c>
      <c r="F2657" t="s">
        <v>3369</v>
      </c>
      <c r="G2657" s="324">
        <v>64</v>
      </c>
      <c r="H2657" s="542">
        <v>1930</v>
      </c>
      <c r="J2657" t="s">
        <v>572</v>
      </c>
      <c r="K2657" t="s">
        <v>572</v>
      </c>
      <c r="L2657" s="324">
        <v>0</v>
      </c>
      <c r="M2657" s="324">
        <v>0</v>
      </c>
    </row>
    <row r="2658" spans="1:13" x14ac:dyDescent="0.2">
      <c r="A2658" t="s">
        <v>8212</v>
      </c>
      <c r="B2658" t="str">
        <f t="shared" si="41"/>
        <v>UGA_FRS WELL HSE 4</v>
      </c>
      <c r="C2658" t="s">
        <v>540</v>
      </c>
      <c r="D2658" s="324" t="s">
        <v>51</v>
      </c>
      <c r="E2658" t="s">
        <v>2463</v>
      </c>
      <c r="F2658" t="s">
        <v>2464</v>
      </c>
      <c r="G2658" s="324">
        <v>64</v>
      </c>
      <c r="H2658" s="542">
        <v>1930</v>
      </c>
      <c r="J2658" t="s">
        <v>572</v>
      </c>
      <c r="K2658" t="s">
        <v>572</v>
      </c>
      <c r="L2658" s="324">
        <v>0</v>
      </c>
      <c r="M2658" s="324">
        <v>0</v>
      </c>
    </row>
    <row r="2659" spans="1:13" x14ac:dyDescent="0.2">
      <c r="A2659" t="s">
        <v>8759</v>
      </c>
      <c r="B2659" t="str">
        <f t="shared" si="41"/>
        <v>UGA_PUMP HOUSE 13</v>
      </c>
      <c r="C2659" t="s">
        <v>540</v>
      </c>
      <c r="D2659" s="324" t="s">
        <v>51</v>
      </c>
      <c r="E2659" t="s">
        <v>3528</v>
      </c>
      <c r="F2659" t="s">
        <v>3529</v>
      </c>
      <c r="G2659" s="324">
        <v>48</v>
      </c>
      <c r="H2659" s="542">
        <v>1986</v>
      </c>
      <c r="J2659" t="s">
        <v>572</v>
      </c>
      <c r="K2659" t="s">
        <v>572</v>
      </c>
      <c r="L2659" s="324">
        <v>0</v>
      </c>
      <c r="M2659" s="324">
        <v>0</v>
      </c>
    </row>
    <row r="2660" spans="1:13" x14ac:dyDescent="0.2">
      <c r="A2660" t="s">
        <v>8788</v>
      </c>
      <c r="B2660" t="str">
        <f t="shared" si="41"/>
        <v>UGA_PUMP HOUSE 16</v>
      </c>
      <c r="C2660" t="s">
        <v>540</v>
      </c>
      <c r="D2660" s="324" t="s">
        <v>51</v>
      </c>
      <c r="E2660" t="s">
        <v>3584</v>
      </c>
      <c r="F2660" t="s">
        <v>3585</v>
      </c>
      <c r="G2660" s="324">
        <v>48</v>
      </c>
      <c r="H2660" s="542">
        <v>1988</v>
      </c>
      <c r="J2660" t="s">
        <v>572</v>
      </c>
      <c r="K2660" t="s">
        <v>572</v>
      </c>
      <c r="L2660" s="324">
        <v>0</v>
      </c>
      <c r="M2660" s="324">
        <v>0</v>
      </c>
    </row>
    <row r="2661" spans="1:13" x14ac:dyDescent="0.2">
      <c r="A2661" t="s">
        <v>8170</v>
      </c>
      <c r="B2661" t="str">
        <f t="shared" si="41"/>
        <v>UGA_HQ METAL POLE BARN</v>
      </c>
      <c r="C2661" t="s">
        <v>540</v>
      </c>
      <c r="D2661" s="324" t="s">
        <v>51</v>
      </c>
      <c r="E2661" t="s">
        <v>2381</v>
      </c>
      <c r="F2661" t="s">
        <v>2382</v>
      </c>
      <c r="G2661" s="324">
        <v>2106</v>
      </c>
      <c r="H2661" s="542">
        <v>1990</v>
      </c>
      <c r="J2661" t="s">
        <v>572</v>
      </c>
      <c r="K2661" t="s">
        <v>572</v>
      </c>
      <c r="L2661" s="324">
        <v>0</v>
      </c>
      <c r="M2661" s="324">
        <v>0</v>
      </c>
    </row>
    <row r="2662" spans="1:13" x14ac:dyDescent="0.2">
      <c r="A2662" t="s">
        <v>8095</v>
      </c>
      <c r="B2662" t="str">
        <f t="shared" si="41"/>
        <v>UGA_HQ OIL STG HOUSE</v>
      </c>
      <c r="C2662" t="s">
        <v>540</v>
      </c>
      <c r="D2662" s="324" t="s">
        <v>51</v>
      </c>
      <c r="E2662" t="s">
        <v>2235</v>
      </c>
      <c r="F2662" t="s">
        <v>2236</v>
      </c>
      <c r="G2662" s="324">
        <v>36</v>
      </c>
      <c r="H2662" s="542">
        <v>1990</v>
      </c>
      <c r="J2662" t="s">
        <v>572</v>
      </c>
      <c r="K2662" t="s">
        <v>572</v>
      </c>
      <c r="L2662" s="324">
        <v>0</v>
      </c>
      <c r="M2662" s="324">
        <v>0</v>
      </c>
    </row>
    <row r="2663" spans="1:13" x14ac:dyDescent="0.2">
      <c r="A2663" t="s">
        <v>8633</v>
      </c>
      <c r="B2663" t="str">
        <f t="shared" si="41"/>
        <v>UGA_HQ SUPERS GARAGE</v>
      </c>
      <c r="C2663" t="s">
        <v>540</v>
      </c>
      <c r="D2663" s="324" t="s">
        <v>51</v>
      </c>
      <c r="E2663" t="s">
        <v>3283</v>
      </c>
      <c r="F2663" t="s">
        <v>3284</v>
      </c>
      <c r="G2663" s="324">
        <v>899</v>
      </c>
      <c r="H2663" s="542">
        <v>1990</v>
      </c>
      <c r="J2663" t="s">
        <v>572</v>
      </c>
      <c r="K2663" t="s">
        <v>572</v>
      </c>
      <c r="L2663" s="324">
        <v>0</v>
      </c>
      <c r="M2663" s="324">
        <v>0</v>
      </c>
    </row>
    <row r="2664" spans="1:13" x14ac:dyDescent="0.2">
      <c r="A2664" t="s">
        <v>8807</v>
      </c>
      <c r="B2664" t="str">
        <f t="shared" si="41"/>
        <v>UGA_TH METAL POLE BARN</v>
      </c>
      <c r="C2664" t="s">
        <v>540</v>
      </c>
      <c r="D2664" s="324" t="s">
        <v>51</v>
      </c>
      <c r="E2664" t="s">
        <v>3621</v>
      </c>
      <c r="F2664" t="s">
        <v>3622</v>
      </c>
      <c r="G2664" s="324">
        <v>1500</v>
      </c>
      <c r="H2664" s="542">
        <v>2002</v>
      </c>
      <c r="J2664" t="s">
        <v>572</v>
      </c>
      <c r="K2664" t="s">
        <v>572</v>
      </c>
      <c r="L2664" s="324">
        <v>0</v>
      </c>
      <c r="M2664" s="324">
        <v>0</v>
      </c>
    </row>
    <row r="2665" spans="1:13" x14ac:dyDescent="0.2">
      <c r="A2665" t="s">
        <v>8847</v>
      </c>
      <c r="B2665" t="str">
        <f t="shared" si="41"/>
        <v>UGA_HQ PMP HS FIRE TWR</v>
      </c>
      <c r="C2665" t="s">
        <v>540</v>
      </c>
      <c r="D2665" s="324" t="s">
        <v>51</v>
      </c>
      <c r="E2665" t="s">
        <v>3701</v>
      </c>
      <c r="F2665" t="s">
        <v>3702</v>
      </c>
      <c r="G2665" s="324">
        <v>41</v>
      </c>
      <c r="H2665" s="542">
        <v>2001</v>
      </c>
      <c r="J2665" t="s">
        <v>572</v>
      </c>
      <c r="K2665" t="s">
        <v>572</v>
      </c>
      <c r="L2665" s="324">
        <v>0</v>
      </c>
      <c r="M2665" s="324">
        <v>0</v>
      </c>
    </row>
    <row r="2666" spans="1:13" x14ac:dyDescent="0.2">
      <c r="A2666" t="s">
        <v>9100</v>
      </c>
      <c r="B2666" t="str">
        <f t="shared" si="41"/>
        <v>UGA_HQ PMP HS SUPR RES</v>
      </c>
      <c r="C2666" t="s">
        <v>540</v>
      </c>
      <c r="D2666" s="324" t="s">
        <v>51</v>
      </c>
      <c r="E2666" t="s">
        <v>4197</v>
      </c>
      <c r="F2666" t="s">
        <v>4198</v>
      </c>
      <c r="G2666" s="324">
        <v>17</v>
      </c>
      <c r="H2666" s="542">
        <v>1990</v>
      </c>
      <c r="J2666" t="s">
        <v>572</v>
      </c>
      <c r="K2666" t="s">
        <v>572</v>
      </c>
      <c r="L2666" s="324">
        <v>0</v>
      </c>
      <c r="M2666" s="324">
        <v>0</v>
      </c>
    </row>
    <row r="2667" spans="1:13" x14ac:dyDescent="0.2">
      <c r="A2667" t="s">
        <v>8096</v>
      </c>
      <c r="B2667" t="str">
        <f t="shared" si="41"/>
        <v>UGA_GLDS PUMP HOUSE</v>
      </c>
      <c r="C2667" t="s">
        <v>540</v>
      </c>
      <c r="D2667" s="324" t="s">
        <v>51</v>
      </c>
      <c r="E2667" t="s">
        <v>2237</v>
      </c>
      <c r="F2667" t="s">
        <v>2238</v>
      </c>
      <c r="G2667" s="324">
        <v>47</v>
      </c>
      <c r="H2667" s="542">
        <v>2001</v>
      </c>
      <c r="J2667" t="s">
        <v>572</v>
      </c>
      <c r="K2667" t="s">
        <v>572</v>
      </c>
      <c r="L2667" s="324">
        <v>0</v>
      </c>
      <c r="M2667" s="324">
        <v>0</v>
      </c>
    </row>
    <row r="2668" spans="1:13" x14ac:dyDescent="0.2">
      <c r="A2668" t="s">
        <v>8649</v>
      </c>
      <c r="B2668" t="str">
        <f t="shared" si="41"/>
        <v>UGA_FRS WELL HSE 5</v>
      </c>
      <c r="C2668" t="s">
        <v>540</v>
      </c>
      <c r="D2668" s="324" t="s">
        <v>51</v>
      </c>
      <c r="E2668" t="s">
        <v>3314</v>
      </c>
      <c r="F2668" t="s">
        <v>3315</v>
      </c>
      <c r="G2668" s="324">
        <v>100</v>
      </c>
      <c r="H2668" s="542">
        <v>1985</v>
      </c>
      <c r="J2668" t="s">
        <v>572</v>
      </c>
      <c r="K2668" t="s">
        <v>572</v>
      </c>
      <c r="L2668" s="324">
        <v>0</v>
      </c>
      <c r="M2668" s="324">
        <v>0</v>
      </c>
    </row>
    <row r="2669" spans="1:13" x14ac:dyDescent="0.2">
      <c r="A2669" t="s">
        <v>8732</v>
      </c>
      <c r="B2669" t="str">
        <f t="shared" si="41"/>
        <v>UGA_FRS WELL HSE 6</v>
      </c>
      <c r="C2669" t="s">
        <v>540</v>
      </c>
      <c r="D2669" s="324" t="s">
        <v>51</v>
      </c>
      <c r="E2669" t="s">
        <v>3477</v>
      </c>
      <c r="F2669" t="s">
        <v>3478</v>
      </c>
      <c r="G2669" s="324">
        <v>64</v>
      </c>
      <c r="H2669" s="542">
        <v>1990</v>
      </c>
      <c r="J2669" t="s">
        <v>572</v>
      </c>
      <c r="K2669" t="s">
        <v>572</v>
      </c>
      <c r="L2669" s="324">
        <v>0</v>
      </c>
      <c r="M2669" s="324">
        <v>0</v>
      </c>
    </row>
    <row r="2670" spans="1:13" x14ac:dyDescent="0.2">
      <c r="A2670" t="s">
        <v>7805</v>
      </c>
      <c r="B2670" t="str">
        <f t="shared" si="41"/>
        <v>UGA_FRS EPRI RSCH BLDG</v>
      </c>
      <c r="C2670" t="s">
        <v>540</v>
      </c>
      <c r="D2670" s="324" t="s">
        <v>51</v>
      </c>
      <c r="E2670" t="s">
        <v>1659</v>
      </c>
      <c r="F2670" t="s">
        <v>1660</v>
      </c>
      <c r="G2670" s="324">
        <v>64</v>
      </c>
      <c r="H2670" s="542">
        <v>1988</v>
      </c>
      <c r="J2670" t="s">
        <v>572</v>
      </c>
      <c r="K2670" t="s">
        <v>572</v>
      </c>
      <c r="L2670" s="324">
        <v>0</v>
      </c>
      <c r="M2670" s="324">
        <v>0</v>
      </c>
    </row>
    <row r="2671" spans="1:13" x14ac:dyDescent="0.2">
      <c r="A2671" t="s">
        <v>8325</v>
      </c>
      <c r="B2671" t="str">
        <f t="shared" si="41"/>
        <v>UGA_FRS SUPT RESIDENCE</v>
      </c>
      <c r="C2671" t="s">
        <v>540</v>
      </c>
      <c r="D2671" s="324" t="s">
        <v>51</v>
      </c>
      <c r="E2671" t="s">
        <v>2684</v>
      </c>
      <c r="F2671" t="s">
        <v>2685</v>
      </c>
      <c r="G2671" s="324">
        <v>4658</v>
      </c>
      <c r="H2671" s="542">
        <v>1980</v>
      </c>
      <c r="J2671" t="s">
        <v>572</v>
      </c>
      <c r="K2671" t="s">
        <v>1725</v>
      </c>
      <c r="L2671" s="324">
        <v>0</v>
      </c>
      <c r="M2671" s="324">
        <v>0</v>
      </c>
    </row>
    <row r="2672" spans="1:13" x14ac:dyDescent="0.2">
      <c r="A2672" t="s">
        <v>8005</v>
      </c>
      <c r="B2672" t="str">
        <f t="shared" si="41"/>
        <v>UGA_FRS LAB &amp; LODGE</v>
      </c>
      <c r="C2672" t="s">
        <v>540</v>
      </c>
      <c r="D2672" s="324" t="s">
        <v>51</v>
      </c>
      <c r="E2672" t="s">
        <v>2055</v>
      </c>
      <c r="F2672" t="s">
        <v>2056</v>
      </c>
      <c r="G2672" s="324">
        <v>4829</v>
      </c>
      <c r="H2672" s="542">
        <v>1974</v>
      </c>
      <c r="J2672" t="s">
        <v>572</v>
      </c>
      <c r="K2672" t="s">
        <v>572</v>
      </c>
      <c r="L2672" s="324">
        <v>0</v>
      </c>
      <c r="M2672" s="324">
        <v>0</v>
      </c>
    </row>
    <row r="2673" spans="1:13" x14ac:dyDescent="0.2">
      <c r="A2673" t="s">
        <v>9347</v>
      </c>
      <c r="B2673" t="str">
        <f t="shared" si="41"/>
        <v>UGA_FRS AUTO SHOP</v>
      </c>
      <c r="C2673" t="s">
        <v>540</v>
      </c>
      <c r="D2673" s="324" t="s">
        <v>51</v>
      </c>
      <c r="E2673" t="s">
        <v>4678</v>
      </c>
      <c r="F2673" t="s">
        <v>4679</v>
      </c>
      <c r="G2673" s="324">
        <v>3374</v>
      </c>
      <c r="H2673" s="542">
        <v>1974</v>
      </c>
      <c r="J2673" t="s">
        <v>572</v>
      </c>
      <c r="K2673" t="s">
        <v>572</v>
      </c>
      <c r="L2673" s="324">
        <v>0</v>
      </c>
      <c r="M2673" s="324">
        <v>0</v>
      </c>
    </row>
    <row r="2674" spans="1:13" x14ac:dyDescent="0.2">
      <c r="A2674" t="s">
        <v>8857</v>
      </c>
      <c r="B2674" t="str">
        <f t="shared" si="41"/>
        <v>UGA_HQ PMP HS - ERIC</v>
      </c>
      <c r="C2674" t="s">
        <v>540</v>
      </c>
      <c r="D2674" s="324" t="s">
        <v>51</v>
      </c>
      <c r="E2674" t="s">
        <v>3721</v>
      </c>
      <c r="F2674" t="s">
        <v>3722</v>
      </c>
      <c r="G2674" s="324">
        <v>64</v>
      </c>
      <c r="H2674" s="542">
        <v>1954</v>
      </c>
      <c r="J2674" t="s">
        <v>572</v>
      </c>
      <c r="K2674" t="s">
        <v>572</v>
      </c>
      <c r="L2674" s="324">
        <v>0</v>
      </c>
      <c r="M2674" s="324">
        <v>0</v>
      </c>
    </row>
    <row r="2675" spans="1:13" x14ac:dyDescent="0.2">
      <c r="A2675" t="s">
        <v>8937</v>
      </c>
      <c r="B2675" t="str">
        <f t="shared" si="41"/>
        <v>UGA_TH PUMP HOUSE</v>
      </c>
      <c r="C2675" t="s">
        <v>540</v>
      </c>
      <c r="D2675" s="324" t="s">
        <v>51</v>
      </c>
      <c r="E2675" t="s">
        <v>3878</v>
      </c>
      <c r="F2675" t="s">
        <v>3879</v>
      </c>
      <c r="G2675" s="324">
        <v>64</v>
      </c>
      <c r="H2675" s="542">
        <v>1968</v>
      </c>
      <c r="J2675" t="s">
        <v>572</v>
      </c>
      <c r="K2675" t="s">
        <v>572</v>
      </c>
      <c r="L2675" s="324">
        <v>0</v>
      </c>
      <c r="M2675" s="324">
        <v>0</v>
      </c>
    </row>
    <row r="2676" spans="1:13" x14ac:dyDescent="0.2">
      <c r="A2676" t="s">
        <v>8650</v>
      </c>
      <c r="B2676" t="str">
        <f t="shared" si="41"/>
        <v>UGA_HQ PMP HS - GREG</v>
      </c>
      <c r="C2676" t="s">
        <v>540</v>
      </c>
      <c r="D2676" s="324" t="s">
        <v>51</v>
      </c>
      <c r="E2676" t="s">
        <v>3316</v>
      </c>
      <c r="F2676" t="s">
        <v>3317</v>
      </c>
      <c r="G2676" s="324">
        <v>64</v>
      </c>
      <c r="H2676" s="542">
        <v>1968</v>
      </c>
      <c r="J2676" t="s">
        <v>572</v>
      </c>
      <c r="K2676" t="s">
        <v>572</v>
      </c>
      <c r="L2676" s="324">
        <v>0</v>
      </c>
      <c r="M2676" s="324">
        <v>0</v>
      </c>
    </row>
    <row r="2677" spans="1:13" x14ac:dyDescent="0.2">
      <c r="A2677" t="s">
        <v>8213</v>
      </c>
      <c r="B2677" t="str">
        <f t="shared" si="41"/>
        <v>UGA_HQ PMP HS AST SUPT</v>
      </c>
      <c r="C2677" t="s">
        <v>540</v>
      </c>
      <c r="D2677" s="324" t="s">
        <v>51</v>
      </c>
      <c r="E2677" t="s">
        <v>2465</v>
      </c>
      <c r="F2677" t="s">
        <v>2466</v>
      </c>
      <c r="G2677" s="324">
        <v>64</v>
      </c>
      <c r="H2677" s="542">
        <v>1968</v>
      </c>
      <c r="J2677" t="s">
        <v>572</v>
      </c>
      <c r="K2677" t="s">
        <v>572</v>
      </c>
      <c r="L2677" s="324">
        <v>0</v>
      </c>
      <c r="M2677" s="324">
        <v>0</v>
      </c>
    </row>
    <row r="2678" spans="1:13" x14ac:dyDescent="0.2">
      <c r="A2678" t="s">
        <v>8536</v>
      </c>
      <c r="B2678" t="str">
        <f t="shared" si="41"/>
        <v>UGA_HQ PMP HS BIG WELL</v>
      </c>
      <c r="C2678" t="s">
        <v>540</v>
      </c>
      <c r="D2678" s="324" t="s">
        <v>51</v>
      </c>
      <c r="E2678" t="s">
        <v>3096</v>
      </c>
      <c r="F2678" t="s">
        <v>3097</v>
      </c>
      <c r="G2678" s="324">
        <v>124</v>
      </c>
      <c r="H2678" s="542">
        <v>1968</v>
      </c>
      <c r="J2678" t="s">
        <v>572</v>
      </c>
      <c r="K2678" t="s">
        <v>572</v>
      </c>
      <c r="L2678" s="324">
        <v>0</v>
      </c>
      <c r="M2678" s="324">
        <v>0</v>
      </c>
    </row>
    <row r="2679" spans="1:13" x14ac:dyDescent="0.2">
      <c r="A2679" t="s">
        <v>9265</v>
      </c>
      <c r="B2679" t="str">
        <f t="shared" si="41"/>
        <v>UGA_FRS WELL HSE 2</v>
      </c>
      <c r="C2679" t="s">
        <v>540</v>
      </c>
      <c r="D2679" s="324" t="s">
        <v>51</v>
      </c>
      <c r="E2679" t="s">
        <v>4516</v>
      </c>
      <c r="F2679" t="s">
        <v>4517</v>
      </c>
      <c r="G2679" s="324">
        <v>64</v>
      </c>
      <c r="H2679" s="542">
        <v>1968</v>
      </c>
      <c r="J2679" t="s">
        <v>572</v>
      </c>
      <c r="K2679" t="s">
        <v>572</v>
      </c>
      <c r="L2679" s="324">
        <v>0</v>
      </c>
      <c r="M2679" s="324">
        <v>0</v>
      </c>
    </row>
    <row r="2680" spans="1:13" x14ac:dyDescent="0.2">
      <c r="A2680" t="s">
        <v>9408</v>
      </c>
      <c r="B2680" t="str">
        <f t="shared" si="41"/>
        <v>UGA_GLDS WELL RED BARN</v>
      </c>
      <c r="C2680" t="s">
        <v>540</v>
      </c>
      <c r="D2680" s="324" t="s">
        <v>51</v>
      </c>
      <c r="E2680" t="s">
        <v>4794</v>
      </c>
      <c r="F2680" t="s">
        <v>4795</v>
      </c>
      <c r="G2680" s="324">
        <v>64</v>
      </c>
      <c r="H2680" s="542">
        <v>1968</v>
      </c>
      <c r="J2680" t="s">
        <v>572</v>
      </c>
      <c r="K2680" t="s">
        <v>572</v>
      </c>
      <c r="L2680" s="324">
        <v>0</v>
      </c>
      <c r="M2680" s="324">
        <v>0</v>
      </c>
    </row>
    <row r="2681" spans="1:13" x14ac:dyDescent="0.2">
      <c r="A2681" t="s">
        <v>8144</v>
      </c>
      <c r="B2681" t="str">
        <f t="shared" si="41"/>
        <v>UGA_GAR PUMP HOUSE</v>
      </c>
      <c r="C2681" t="s">
        <v>540</v>
      </c>
      <c r="D2681" s="324" t="s">
        <v>51</v>
      </c>
      <c r="E2681" t="s">
        <v>2329</v>
      </c>
      <c r="F2681" t="s">
        <v>2330</v>
      </c>
      <c r="G2681" s="324">
        <v>64</v>
      </c>
      <c r="H2681" s="542">
        <v>1968</v>
      </c>
      <c r="J2681" t="s">
        <v>572</v>
      </c>
      <c r="K2681" t="s">
        <v>572</v>
      </c>
      <c r="L2681" s="324">
        <v>0</v>
      </c>
      <c r="M2681" s="324">
        <v>0</v>
      </c>
    </row>
    <row r="2682" spans="1:13" x14ac:dyDescent="0.2">
      <c r="A2682" t="s">
        <v>9339</v>
      </c>
      <c r="B2682" t="str">
        <f t="shared" si="41"/>
        <v>UGA_GAR JOHNNYS WELL</v>
      </c>
      <c r="C2682" t="s">
        <v>540</v>
      </c>
      <c r="D2682" s="324" t="s">
        <v>51</v>
      </c>
      <c r="E2682" t="s">
        <v>4662</v>
      </c>
      <c r="F2682" t="s">
        <v>4663</v>
      </c>
      <c r="G2682" s="324">
        <v>64</v>
      </c>
      <c r="H2682" s="542">
        <v>1968</v>
      </c>
      <c r="J2682" t="s">
        <v>572</v>
      </c>
      <c r="K2682" t="s">
        <v>572</v>
      </c>
      <c r="L2682" s="324">
        <v>0</v>
      </c>
      <c r="M2682" s="324">
        <v>0</v>
      </c>
    </row>
    <row r="2683" spans="1:13" x14ac:dyDescent="0.2">
      <c r="A2683" t="s">
        <v>8326</v>
      </c>
      <c r="B2683" t="str">
        <f t="shared" si="41"/>
        <v>UGA_TH PMP HS CORRAL</v>
      </c>
      <c r="C2683" t="s">
        <v>540</v>
      </c>
      <c r="D2683" s="324" t="s">
        <v>51</v>
      </c>
      <c r="E2683" t="s">
        <v>2686</v>
      </c>
      <c r="F2683" t="s">
        <v>2687</v>
      </c>
      <c r="G2683" s="324">
        <v>64</v>
      </c>
      <c r="H2683" s="542">
        <v>1968</v>
      </c>
      <c r="J2683" t="s">
        <v>572</v>
      </c>
      <c r="K2683" t="s">
        <v>572</v>
      </c>
      <c r="L2683" s="324">
        <v>0</v>
      </c>
      <c r="M2683" s="324">
        <v>0</v>
      </c>
    </row>
    <row r="2684" spans="1:13" x14ac:dyDescent="0.2">
      <c r="A2684" t="s">
        <v>9036</v>
      </c>
      <c r="B2684" t="str">
        <f t="shared" si="41"/>
        <v>UGA_HQ SUPERNTNDNT RES</v>
      </c>
      <c r="C2684" t="s">
        <v>540</v>
      </c>
      <c r="D2684" s="324" t="s">
        <v>51</v>
      </c>
      <c r="E2684" t="s">
        <v>4069</v>
      </c>
      <c r="F2684" t="s">
        <v>4070</v>
      </c>
      <c r="G2684" s="324">
        <v>2927</v>
      </c>
      <c r="H2684" s="542">
        <v>1989</v>
      </c>
      <c r="J2684" t="s">
        <v>572</v>
      </c>
      <c r="K2684" t="s">
        <v>572</v>
      </c>
      <c r="L2684" s="324">
        <v>0</v>
      </c>
      <c r="M2684" s="324">
        <v>0</v>
      </c>
    </row>
    <row r="2685" spans="1:13" x14ac:dyDescent="0.2">
      <c r="A2685" t="s">
        <v>8418</v>
      </c>
      <c r="B2685" t="str">
        <f t="shared" si="41"/>
        <v>UGA_RCH PUMP HOUSE</v>
      </c>
      <c r="C2685" t="s">
        <v>540</v>
      </c>
      <c r="D2685" s="324" t="s">
        <v>51</v>
      </c>
      <c r="E2685" t="s">
        <v>2865</v>
      </c>
      <c r="F2685" t="s">
        <v>2866</v>
      </c>
      <c r="G2685" s="324">
        <v>48</v>
      </c>
      <c r="H2685" s="542">
        <v>1986</v>
      </c>
      <c r="J2685" t="s">
        <v>572</v>
      </c>
      <c r="K2685" t="s">
        <v>572</v>
      </c>
      <c r="L2685" s="324">
        <v>0</v>
      </c>
      <c r="M2685" s="324">
        <v>0</v>
      </c>
    </row>
    <row r="2686" spans="1:13" x14ac:dyDescent="0.2">
      <c r="A2686" t="s">
        <v>8109</v>
      </c>
      <c r="B2686" t="str">
        <f t="shared" si="41"/>
        <v>UGA_BNX PUMP HOUSE</v>
      </c>
      <c r="C2686" t="s">
        <v>540</v>
      </c>
      <c r="D2686" s="324" t="s">
        <v>51</v>
      </c>
      <c r="E2686" t="s">
        <v>2263</v>
      </c>
      <c r="F2686" t="s">
        <v>2264</v>
      </c>
      <c r="G2686" s="324">
        <v>48</v>
      </c>
      <c r="H2686" s="542">
        <v>1986</v>
      </c>
      <c r="J2686" t="s">
        <v>572</v>
      </c>
      <c r="K2686" t="s">
        <v>572</v>
      </c>
      <c r="L2686" s="324">
        <v>0</v>
      </c>
      <c r="M2686" s="324">
        <v>0</v>
      </c>
    </row>
    <row r="2687" spans="1:13" x14ac:dyDescent="0.2">
      <c r="A2687" t="s">
        <v>8097</v>
      </c>
      <c r="B2687" t="str">
        <f t="shared" si="41"/>
        <v>UGA_ADMIN BLDG</v>
      </c>
      <c r="C2687" t="s">
        <v>540</v>
      </c>
      <c r="D2687" s="324" t="s">
        <v>51</v>
      </c>
      <c r="E2687" t="s">
        <v>2239</v>
      </c>
      <c r="F2687" t="s">
        <v>2240</v>
      </c>
      <c r="G2687" s="324">
        <v>3345</v>
      </c>
      <c r="H2687" s="542">
        <v>1960</v>
      </c>
      <c r="J2687" t="s">
        <v>572</v>
      </c>
      <c r="K2687" t="s">
        <v>1725</v>
      </c>
      <c r="L2687" s="324">
        <v>0</v>
      </c>
      <c r="M2687" s="324">
        <v>0</v>
      </c>
    </row>
    <row r="2688" spans="1:13" x14ac:dyDescent="0.2">
      <c r="A2688" t="s">
        <v>8959</v>
      </c>
      <c r="B2688" t="str">
        <f t="shared" si="41"/>
        <v>UGA_SUPT HOUSE</v>
      </c>
      <c r="C2688" t="s">
        <v>540</v>
      </c>
      <c r="D2688" s="324" t="s">
        <v>51</v>
      </c>
      <c r="E2688" t="s">
        <v>3920</v>
      </c>
      <c r="F2688" t="s">
        <v>3921</v>
      </c>
      <c r="G2688" s="324">
        <v>3340</v>
      </c>
      <c r="H2688" s="542">
        <v>1954</v>
      </c>
      <c r="J2688" t="s">
        <v>572</v>
      </c>
      <c r="K2688" t="s">
        <v>584</v>
      </c>
      <c r="L2688" s="324">
        <v>0</v>
      </c>
      <c r="M2688" s="324">
        <v>0</v>
      </c>
    </row>
    <row r="2689" spans="1:13" x14ac:dyDescent="0.2">
      <c r="A2689" t="s">
        <v>8789</v>
      </c>
      <c r="B2689" t="str">
        <f t="shared" si="41"/>
        <v>UGA_RES WELL HOUSE 1</v>
      </c>
      <c r="C2689" t="s">
        <v>540</v>
      </c>
      <c r="D2689" s="324" t="s">
        <v>51</v>
      </c>
      <c r="E2689" t="s">
        <v>3586</v>
      </c>
      <c r="F2689" t="s">
        <v>3587</v>
      </c>
      <c r="G2689" s="324">
        <v>76</v>
      </c>
      <c r="H2689" s="542">
        <v>1952</v>
      </c>
      <c r="J2689" t="s">
        <v>572</v>
      </c>
      <c r="K2689" t="s">
        <v>572</v>
      </c>
      <c r="L2689" s="324">
        <v>0</v>
      </c>
      <c r="M2689" s="324">
        <v>0</v>
      </c>
    </row>
    <row r="2690" spans="1:13" x14ac:dyDescent="0.2">
      <c r="A2690" t="s">
        <v>8881</v>
      </c>
      <c r="B2690" t="str">
        <f t="shared" ref="B2690:B2753" si="42">CONCATENATE(D2690,"_",F2690)</f>
        <v>UGA_RES WELL HOUSE 2</v>
      </c>
      <c r="C2690" t="s">
        <v>540</v>
      </c>
      <c r="D2690" s="324" t="s">
        <v>51</v>
      </c>
      <c r="E2690" t="s">
        <v>3769</v>
      </c>
      <c r="F2690" t="s">
        <v>3770</v>
      </c>
      <c r="G2690" s="324">
        <v>76</v>
      </c>
      <c r="H2690" s="542">
        <v>1957</v>
      </c>
      <c r="J2690" t="s">
        <v>572</v>
      </c>
      <c r="K2690" t="s">
        <v>572</v>
      </c>
      <c r="L2690" s="324">
        <v>0</v>
      </c>
      <c r="M2690" s="324">
        <v>0</v>
      </c>
    </row>
    <row r="2691" spans="1:13" x14ac:dyDescent="0.2">
      <c r="A2691" t="s">
        <v>8651</v>
      </c>
      <c r="B2691" t="str">
        <f t="shared" si="42"/>
        <v>UGA_OLD OFF BLDG SEGB</v>
      </c>
      <c r="C2691" t="s">
        <v>540</v>
      </c>
      <c r="D2691" s="324" t="s">
        <v>51</v>
      </c>
      <c r="E2691" t="s">
        <v>3318</v>
      </c>
      <c r="F2691" t="s">
        <v>3319</v>
      </c>
      <c r="G2691" s="324">
        <v>914</v>
      </c>
      <c r="H2691" s="542">
        <v>1952</v>
      </c>
      <c r="J2691" t="s">
        <v>572</v>
      </c>
      <c r="K2691" t="s">
        <v>579</v>
      </c>
      <c r="L2691" s="324">
        <v>0</v>
      </c>
      <c r="M2691" s="324">
        <v>0</v>
      </c>
    </row>
    <row r="2692" spans="1:13" x14ac:dyDescent="0.2">
      <c r="A2692" t="s">
        <v>8760</v>
      </c>
      <c r="B2692" t="str">
        <f t="shared" si="42"/>
        <v>UGA_METAL STORAGE BLDG</v>
      </c>
      <c r="C2692" t="s">
        <v>540</v>
      </c>
      <c r="D2692" s="324" t="s">
        <v>51</v>
      </c>
      <c r="E2692" t="s">
        <v>3530</v>
      </c>
      <c r="F2692" t="s">
        <v>2266</v>
      </c>
      <c r="G2692" s="324">
        <v>5469</v>
      </c>
      <c r="H2692" s="542">
        <v>1957</v>
      </c>
      <c r="J2692" t="s">
        <v>572</v>
      </c>
      <c r="K2692" t="s">
        <v>572</v>
      </c>
      <c r="L2692" s="324">
        <v>0</v>
      </c>
      <c r="M2692" s="324">
        <v>0</v>
      </c>
    </row>
    <row r="2693" spans="1:13" x14ac:dyDescent="0.2">
      <c r="A2693" t="s">
        <v>9232</v>
      </c>
      <c r="B2693" t="str">
        <f t="shared" si="42"/>
        <v>UGA_HAY SHED</v>
      </c>
      <c r="C2693" t="s">
        <v>540</v>
      </c>
      <c r="D2693" s="324" t="s">
        <v>51</v>
      </c>
      <c r="E2693" t="s">
        <v>4452</v>
      </c>
      <c r="F2693" t="s">
        <v>2136</v>
      </c>
      <c r="G2693" s="324">
        <v>4122</v>
      </c>
      <c r="H2693" s="542">
        <v>1960</v>
      </c>
      <c r="J2693" t="s">
        <v>572</v>
      </c>
      <c r="K2693" t="s">
        <v>572</v>
      </c>
      <c r="L2693" s="324">
        <v>0</v>
      </c>
      <c r="M2693" s="324">
        <v>0</v>
      </c>
    </row>
    <row r="2694" spans="1:13" x14ac:dyDescent="0.2">
      <c r="A2694" t="s">
        <v>8571</v>
      </c>
      <c r="B2694" t="str">
        <f t="shared" si="42"/>
        <v>UGA_FEED MILL</v>
      </c>
      <c r="C2694" t="s">
        <v>540</v>
      </c>
      <c r="D2694" s="324" t="s">
        <v>51</v>
      </c>
      <c r="E2694" t="s">
        <v>3162</v>
      </c>
      <c r="F2694" t="s">
        <v>3163</v>
      </c>
      <c r="G2694" s="324">
        <v>2891</v>
      </c>
      <c r="H2694" s="542">
        <v>1962</v>
      </c>
      <c r="J2694" t="s">
        <v>572</v>
      </c>
      <c r="K2694" t="s">
        <v>572</v>
      </c>
      <c r="L2694" s="324">
        <v>0</v>
      </c>
      <c r="M2694" s="324">
        <v>0</v>
      </c>
    </row>
    <row r="2695" spans="1:13" x14ac:dyDescent="0.2">
      <c r="A2695" t="s">
        <v>9233</v>
      </c>
      <c r="B2695" t="str">
        <f t="shared" si="42"/>
        <v>UGA_TEST FEED BARN</v>
      </c>
      <c r="C2695" t="s">
        <v>540</v>
      </c>
      <c r="D2695" s="324" t="s">
        <v>51</v>
      </c>
      <c r="E2695" t="s">
        <v>4453</v>
      </c>
      <c r="F2695" t="s">
        <v>4454</v>
      </c>
      <c r="G2695" s="324">
        <v>2185</v>
      </c>
      <c r="H2695" s="542">
        <v>1952</v>
      </c>
      <c r="J2695" t="s">
        <v>572</v>
      </c>
      <c r="K2695" t="s">
        <v>572</v>
      </c>
      <c r="L2695" s="324">
        <v>0</v>
      </c>
      <c r="M2695" s="324">
        <v>0</v>
      </c>
    </row>
    <row r="2696" spans="1:13" x14ac:dyDescent="0.2">
      <c r="A2696" t="s">
        <v>8677</v>
      </c>
      <c r="B2696" t="str">
        <f t="shared" si="42"/>
        <v>UGA_HERDSMAN'S HOUSE</v>
      </c>
      <c r="C2696" t="s">
        <v>540</v>
      </c>
      <c r="D2696" s="324" t="s">
        <v>51</v>
      </c>
      <c r="E2696" t="s">
        <v>3370</v>
      </c>
      <c r="F2696" t="s">
        <v>3371</v>
      </c>
      <c r="G2696" s="324">
        <v>1732</v>
      </c>
      <c r="H2696" s="542">
        <v>1952</v>
      </c>
      <c r="J2696" t="s">
        <v>572</v>
      </c>
      <c r="K2696" t="s">
        <v>1725</v>
      </c>
      <c r="L2696" s="324">
        <v>0</v>
      </c>
      <c r="M2696" s="324">
        <v>0</v>
      </c>
    </row>
    <row r="2697" spans="1:13" x14ac:dyDescent="0.2">
      <c r="A2697" t="s">
        <v>8924</v>
      </c>
      <c r="B2697" t="str">
        <f t="shared" si="42"/>
        <v>UGA_PESTICIDE STOR</v>
      </c>
      <c r="C2697" t="s">
        <v>540</v>
      </c>
      <c r="D2697" s="324" t="s">
        <v>51</v>
      </c>
      <c r="E2697" t="s">
        <v>3853</v>
      </c>
      <c r="F2697" t="s">
        <v>3165</v>
      </c>
      <c r="G2697" s="324">
        <v>2240</v>
      </c>
      <c r="H2697" s="542">
        <v>1976</v>
      </c>
      <c r="J2697" t="s">
        <v>572</v>
      </c>
      <c r="K2697" t="s">
        <v>584</v>
      </c>
      <c r="L2697" s="324">
        <v>0</v>
      </c>
      <c r="M2697" s="324">
        <v>0</v>
      </c>
    </row>
    <row r="2698" spans="1:13" x14ac:dyDescent="0.2">
      <c r="A2698" t="s">
        <v>8110</v>
      </c>
      <c r="B2698" t="str">
        <f t="shared" si="42"/>
        <v>UGA_METAL STORAGE BLDG</v>
      </c>
      <c r="C2698" t="s">
        <v>540</v>
      </c>
      <c r="D2698" s="324" t="s">
        <v>51</v>
      </c>
      <c r="E2698" t="s">
        <v>2265</v>
      </c>
      <c r="F2698" t="s">
        <v>2266</v>
      </c>
      <c r="G2698" s="324">
        <v>6000</v>
      </c>
      <c r="H2698" s="542">
        <v>1994</v>
      </c>
      <c r="J2698" t="s">
        <v>572</v>
      </c>
      <c r="K2698" t="s">
        <v>572</v>
      </c>
      <c r="L2698" s="324">
        <v>0</v>
      </c>
      <c r="M2698" s="324">
        <v>0</v>
      </c>
    </row>
    <row r="2699" spans="1:13" x14ac:dyDescent="0.2">
      <c r="A2699" t="s">
        <v>7970</v>
      </c>
      <c r="B2699" t="str">
        <f t="shared" si="42"/>
        <v>UGA_60 HP PUMP</v>
      </c>
      <c r="C2699" t="s">
        <v>540</v>
      </c>
      <c r="D2699" s="324" t="s">
        <v>51</v>
      </c>
      <c r="E2699" t="s">
        <v>1987</v>
      </c>
      <c r="F2699" t="s">
        <v>1988</v>
      </c>
      <c r="G2699" s="324">
        <v>120</v>
      </c>
      <c r="H2699" s="542">
        <v>1997</v>
      </c>
      <c r="J2699" t="s">
        <v>572</v>
      </c>
      <c r="K2699" t="s">
        <v>572</v>
      </c>
      <c r="L2699" s="324">
        <v>0</v>
      </c>
      <c r="M2699" s="324">
        <v>0</v>
      </c>
    </row>
    <row r="2700" spans="1:13" x14ac:dyDescent="0.2">
      <c r="A2700" t="s">
        <v>9348</v>
      </c>
      <c r="B2700" t="str">
        <f t="shared" si="42"/>
        <v>UGA_GLDS REDFIELD WELL</v>
      </c>
      <c r="C2700" t="s">
        <v>540</v>
      </c>
      <c r="D2700" s="324" t="s">
        <v>51</v>
      </c>
      <c r="E2700" t="s">
        <v>4680</v>
      </c>
      <c r="F2700" t="s">
        <v>4681</v>
      </c>
      <c r="G2700" s="324">
        <v>40</v>
      </c>
      <c r="H2700" s="542">
        <v>2001</v>
      </c>
      <c r="J2700" t="s">
        <v>572</v>
      </c>
      <c r="K2700" t="s">
        <v>572</v>
      </c>
      <c r="L2700" s="324">
        <v>0</v>
      </c>
      <c r="M2700" s="324">
        <v>0</v>
      </c>
    </row>
    <row r="2701" spans="1:13" x14ac:dyDescent="0.2">
      <c r="A2701" t="s">
        <v>7806</v>
      </c>
      <c r="B2701" t="str">
        <f t="shared" si="42"/>
        <v>UGA_MTL STRG BLDG 2014</v>
      </c>
      <c r="C2701" t="s">
        <v>540</v>
      </c>
      <c r="D2701" s="324" t="s">
        <v>51</v>
      </c>
      <c r="E2701" t="s">
        <v>1661</v>
      </c>
      <c r="F2701" t="s">
        <v>1662</v>
      </c>
      <c r="G2701" s="324">
        <v>8000</v>
      </c>
      <c r="H2701" s="542">
        <v>2014</v>
      </c>
      <c r="J2701" t="s">
        <v>572</v>
      </c>
      <c r="K2701" t="s">
        <v>572</v>
      </c>
      <c r="L2701" s="324">
        <v>0</v>
      </c>
      <c r="M2701" s="324">
        <v>0</v>
      </c>
    </row>
    <row r="2702" spans="1:13" x14ac:dyDescent="0.2">
      <c r="A2702" t="s">
        <v>8006</v>
      </c>
      <c r="B2702" t="str">
        <f t="shared" si="42"/>
        <v>UGA_LOYD RESIDENCE</v>
      </c>
      <c r="C2702" t="s">
        <v>540</v>
      </c>
      <c r="D2702" s="324" t="s">
        <v>51</v>
      </c>
      <c r="E2702" t="s">
        <v>2057</v>
      </c>
      <c r="F2702" t="s">
        <v>2058</v>
      </c>
      <c r="G2702" s="324">
        <v>3200</v>
      </c>
      <c r="H2702" s="542">
        <v>1810</v>
      </c>
      <c r="J2702" t="s">
        <v>572</v>
      </c>
      <c r="K2702" t="s">
        <v>579</v>
      </c>
      <c r="L2702" s="324">
        <v>0</v>
      </c>
      <c r="M2702" s="324">
        <v>0</v>
      </c>
    </row>
    <row r="2703" spans="1:13" x14ac:dyDescent="0.2">
      <c r="A2703" t="s">
        <v>7920</v>
      </c>
      <c r="B2703" t="str">
        <f t="shared" si="42"/>
        <v>UGA_LOYD GARAGE</v>
      </c>
      <c r="C2703" t="s">
        <v>540</v>
      </c>
      <c r="D2703" s="324" t="s">
        <v>51</v>
      </c>
      <c r="E2703" t="s">
        <v>1888</v>
      </c>
      <c r="F2703" t="s">
        <v>1889</v>
      </c>
      <c r="G2703" s="324">
        <v>1000</v>
      </c>
      <c r="H2703" s="542">
        <v>1980</v>
      </c>
      <c r="J2703" t="s">
        <v>572</v>
      </c>
      <c r="K2703" t="s">
        <v>579</v>
      </c>
      <c r="L2703" s="324">
        <v>0</v>
      </c>
      <c r="M2703" s="324">
        <v>0</v>
      </c>
    </row>
    <row r="2704" spans="1:13" x14ac:dyDescent="0.2">
      <c r="A2704" t="s">
        <v>8938</v>
      </c>
      <c r="B2704" t="str">
        <f t="shared" si="42"/>
        <v>UGA_GLDS MTL HAY SHD 1</v>
      </c>
      <c r="C2704" t="s">
        <v>540</v>
      </c>
      <c r="D2704" s="324" t="s">
        <v>51</v>
      </c>
      <c r="E2704" t="s">
        <v>3880</v>
      </c>
      <c r="F2704" t="s">
        <v>3881</v>
      </c>
      <c r="G2704" s="324">
        <v>5000</v>
      </c>
      <c r="H2704" s="542">
        <v>2001</v>
      </c>
      <c r="J2704" t="s">
        <v>572</v>
      </c>
      <c r="K2704" t="s">
        <v>572</v>
      </c>
      <c r="L2704" s="324">
        <v>0</v>
      </c>
      <c r="M2704" s="324">
        <v>0</v>
      </c>
    </row>
    <row r="2705" spans="1:13" x14ac:dyDescent="0.2">
      <c r="A2705" t="s">
        <v>7971</v>
      </c>
      <c r="B2705" t="str">
        <f t="shared" si="42"/>
        <v>UGA_GLDS MTL HAY SHD 2</v>
      </c>
      <c r="C2705" t="s">
        <v>540</v>
      </c>
      <c r="D2705" s="324" t="s">
        <v>51</v>
      </c>
      <c r="E2705" t="s">
        <v>1989</v>
      </c>
      <c r="F2705" t="s">
        <v>1990</v>
      </c>
      <c r="G2705" s="324">
        <v>5000</v>
      </c>
      <c r="H2705" s="542">
        <v>2001</v>
      </c>
      <c r="J2705" t="s">
        <v>572</v>
      </c>
      <c r="K2705" t="s">
        <v>572</v>
      </c>
      <c r="L2705" s="324">
        <v>0</v>
      </c>
      <c r="M2705" s="324">
        <v>0</v>
      </c>
    </row>
    <row r="2706" spans="1:13" x14ac:dyDescent="0.2">
      <c r="A2706" t="s">
        <v>8537</v>
      </c>
      <c r="B2706" t="str">
        <f t="shared" si="42"/>
        <v>UGA_TH PMP HS RED BARN</v>
      </c>
      <c r="C2706" t="s">
        <v>540</v>
      </c>
      <c r="D2706" s="324" t="s">
        <v>51</v>
      </c>
      <c r="E2706" t="s">
        <v>3098</v>
      </c>
      <c r="F2706" t="s">
        <v>3099</v>
      </c>
      <c r="G2706" s="324">
        <v>48</v>
      </c>
      <c r="H2706" s="542">
        <v>2001</v>
      </c>
      <c r="J2706" t="s">
        <v>572</v>
      </c>
      <c r="K2706" t="s">
        <v>572</v>
      </c>
      <c r="L2706" s="324">
        <v>0</v>
      </c>
      <c r="M2706" s="324">
        <v>0</v>
      </c>
    </row>
    <row r="2707" spans="1:13" x14ac:dyDescent="0.2">
      <c r="A2707" t="s">
        <v>8882</v>
      </c>
      <c r="B2707" t="str">
        <f t="shared" si="42"/>
        <v>UGA_TH CORRAL</v>
      </c>
      <c r="C2707" t="s">
        <v>540</v>
      </c>
      <c r="D2707" s="324" t="s">
        <v>51</v>
      </c>
      <c r="E2707" t="s">
        <v>3771</v>
      </c>
      <c r="F2707" t="s">
        <v>3772</v>
      </c>
      <c r="G2707" s="324">
        <v>1393</v>
      </c>
      <c r="H2707" s="542">
        <v>1988</v>
      </c>
      <c r="J2707" t="s">
        <v>572</v>
      </c>
      <c r="K2707" t="s">
        <v>572</v>
      </c>
      <c r="L2707" s="324">
        <v>0</v>
      </c>
      <c r="M2707" s="324">
        <v>0</v>
      </c>
    </row>
    <row r="2708" spans="1:13" x14ac:dyDescent="0.2">
      <c r="A2708" t="s">
        <v>8848</v>
      </c>
      <c r="B2708" t="str">
        <f t="shared" si="42"/>
        <v>UGA_RCH CORRAL</v>
      </c>
      <c r="C2708" t="s">
        <v>540</v>
      </c>
      <c r="D2708" s="324" t="s">
        <v>51</v>
      </c>
      <c r="E2708" t="s">
        <v>3703</v>
      </c>
      <c r="F2708" t="s">
        <v>3704</v>
      </c>
      <c r="G2708" s="324">
        <v>640</v>
      </c>
      <c r="H2708" s="542">
        <v>1987</v>
      </c>
      <c r="J2708" t="s">
        <v>572</v>
      </c>
      <c r="K2708" t="s">
        <v>572</v>
      </c>
      <c r="L2708" s="324">
        <v>0</v>
      </c>
      <c r="M2708" s="324">
        <v>0</v>
      </c>
    </row>
    <row r="2709" spans="1:13" x14ac:dyDescent="0.2">
      <c r="A2709" t="s">
        <v>8883</v>
      </c>
      <c r="B2709" t="str">
        <f t="shared" si="42"/>
        <v>UGA_OLD OFF BLDG SWGB</v>
      </c>
      <c r="C2709" t="s">
        <v>540</v>
      </c>
      <c r="D2709" s="324" t="s">
        <v>51</v>
      </c>
      <c r="E2709" t="s">
        <v>3773</v>
      </c>
      <c r="F2709" t="s">
        <v>3774</v>
      </c>
      <c r="G2709" s="324">
        <v>867</v>
      </c>
      <c r="H2709" s="542">
        <v>1954</v>
      </c>
      <c r="J2709" t="s">
        <v>572</v>
      </c>
      <c r="K2709" t="s">
        <v>1725</v>
      </c>
      <c r="L2709" s="324">
        <v>0</v>
      </c>
      <c r="M2709" s="324">
        <v>0</v>
      </c>
    </row>
    <row r="2710" spans="1:13" x14ac:dyDescent="0.2">
      <c r="A2710" t="s">
        <v>8884</v>
      </c>
      <c r="B2710" t="str">
        <f t="shared" si="42"/>
        <v>UGA_DWELLING 1</v>
      </c>
      <c r="C2710" t="s">
        <v>540</v>
      </c>
      <c r="D2710" s="324" t="s">
        <v>51</v>
      </c>
      <c r="E2710" t="s">
        <v>3775</v>
      </c>
      <c r="F2710" t="s">
        <v>3776</v>
      </c>
      <c r="G2710" s="324">
        <v>2164</v>
      </c>
      <c r="H2710" s="542">
        <v>1954</v>
      </c>
      <c r="J2710" t="s">
        <v>572</v>
      </c>
      <c r="K2710" t="s">
        <v>572</v>
      </c>
      <c r="L2710" s="324">
        <v>0</v>
      </c>
      <c r="M2710" s="324">
        <v>0</v>
      </c>
    </row>
    <row r="2711" spans="1:13" x14ac:dyDescent="0.2">
      <c r="A2711" t="s">
        <v>7850</v>
      </c>
      <c r="B2711" t="str">
        <f t="shared" si="42"/>
        <v>UGA_DWELLING 2</v>
      </c>
      <c r="C2711" t="s">
        <v>540</v>
      </c>
      <c r="D2711" s="324" t="s">
        <v>51</v>
      </c>
      <c r="E2711" t="s">
        <v>1750</v>
      </c>
      <c r="F2711" t="s">
        <v>1751</v>
      </c>
      <c r="G2711" s="324">
        <v>1185</v>
      </c>
      <c r="H2711" s="542">
        <v>1954</v>
      </c>
      <c r="J2711" t="s">
        <v>572</v>
      </c>
      <c r="K2711" t="s">
        <v>1725</v>
      </c>
      <c r="L2711" s="324">
        <v>0</v>
      </c>
      <c r="M2711" s="324">
        <v>0</v>
      </c>
    </row>
    <row r="2712" spans="1:13" x14ac:dyDescent="0.2">
      <c r="A2712" t="s">
        <v>8925</v>
      </c>
      <c r="B2712" t="str">
        <f t="shared" si="42"/>
        <v>UGA_DWELLING 3</v>
      </c>
      <c r="C2712" t="s">
        <v>540</v>
      </c>
      <c r="D2712" s="324" t="s">
        <v>51</v>
      </c>
      <c r="E2712" t="s">
        <v>3854</v>
      </c>
      <c r="F2712" t="s">
        <v>3855</v>
      </c>
      <c r="G2712" s="324">
        <v>1356</v>
      </c>
      <c r="H2712" s="542">
        <v>1960</v>
      </c>
      <c r="J2712" t="s">
        <v>572</v>
      </c>
      <c r="K2712" t="s">
        <v>572</v>
      </c>
      <c r="L2712" s="324">
        <v>0</v>
      </c>
      <c r="M2712" s="324">
        <v>0</v>
      </c>
    </row>
    <row r="2713" spans="1:13" x14ac:dyDescent="0.2">
      <c r="A2713" t="s">
        <v>8755</v>
      </c>
      <c r="B2713" t="str">
        <f t="shared" si="42"/>
        <v>UGA_BLOCK HOUSE STOR</v>
      </c>
      <c r="C2713" t="s">
        <v>540</v>
      </c>
      <c r="D2713" s="324" t="s">
        <v>51</v>
      </c>
      <c r="E2713" t="s">
        <v>3521</v>
      </c>
      <c r="F2713" t="s">
        <v>1964</v>
      </c>
      <c r="G2713" s="324">
        <v>1396</v>
      </c>
      <c r="H2713" s="542">
        <v>1962</v>
      </c>
      <c r="J2713" t="s">
        <v>572</v>
      </c>
      <c r="K2713" t="s">
        <v>1725</v>
      </c>
      <c r="L2713" s="324">
        <v>0</v>
      </c>
      <c r="M2713" s="324">
        <v>0</v>
      </c>
    </row>
    <row r="2714" spans="1:13" x14ac:dyDescent="0.2">
      <c r="A2714" t="s">
        <v>7958</v>
      </c>
      <c r="B2714" t="str">
        <f t="shared" si="42"/>
        <v>UGA_BLOCK HOUSE STOR</v>
      </c>
      <c r="C2714" t="s">
        <v>540</v>
      </c>
      <c r="D2714" s="324" t="s">
        <v>51</v>
      </c>
      <c r="E2714" t="s">
        <v>1963</v>
      </c>
      <c r="F2714" t="s">
        <v>1964</v>
      </c>
      <c r="G2714" s="324">
        <v>724</v>
      </c>
      <c r="H2714" s="542">
        <v>1962</v>
      </c>
      <c r="J2714" t="s">
        <v>572</v>
      </c>
      <c r="K2714" t="s">
        <v>1725</v>
      </c>
      <c r="L2714" s="324">
        <v>0</v>
      </c>
      <c r="M2714" s="324">
        <v>0</v>
      </c>
    </row>
    <row r="2715" spans="1:13" x14ac:dyDescent="0.2">
      <c r="A2715" t="s">
        <v>8733</v>
      </c>
      <c r="B2715" t="str">
        <f t="shared" si="42"/>
        <v>UGA_DWELLING 7</v>
      </c>
      <c r="C2715" t="s">
        <v>540</v>
      </c>
      <c r="D2715" s="324" t="s">
        <v>51</v>
      </c>
      <c r="E2715" t="s">
        <v>3479</v>
      </c>
      <c r="F2715" t="s">
        <v>3480</v>
      </c>
      <c r="G2715" s="324">
        <v>1163</v>
      </c>
      <c r="H2715" s="542">
        <v>1965</v>
      </c>
      <c r="J2715" t="s">
        <v>572</v>
      </c>
      <c r="K2715" t="s">
        <v>584</v>
      </c>
      <c r="L2715" s="324">
        <v>0</v>
      </c>
      <c r="M2715" s="324">
        <v>0</v>
      </c>
    </row>
    <row r="2716" spans="1:13" x14ac:dyDescent="0.2">
      <c r="A2716" t="s">
        <v>9129</v>
      </c>
      <c r="B2716" t="str">
        <f t="shared" si="42"/>
        <v>UGA_STORAGE BARN 1</v>
      </c>
      <c r="C2716" t="s">
        <v>540</v>
      </c>
      <c r="D2716" s="324" t="s">
        <v>51</v>
      </c>
      <c r="E2716" t="s">
        <v>4251</v>
      </c>
      <c r="F2716" t="s">
        <v>4252</v>
      </c>
      <c r="G2716" s="324">
        <v>4329</v>
      </c>
      <c r="H2716" s="542">
        <v>1959</v>
      </c>
      <c r="J2716" t="s">
        <v>572</v>
      </c>
      <c r="K2716" t="s">
        <v>579</v>
      </c>
      <c r="L2716" s="324">
        <v>0</v>
      </c>
      <c r="M2716" s="324">
        <v>0</v>
      </c>
    </row>
    <row r="2717" spans="1:13" x14ac:dyDescent="0.2">
      <c r="A2717" t="s">
        <v>8634</v>
      </c>
      <c r="B2717" t="str">
        <f t="shared" si="42"/>
        <v>UGA_STORAGE BARN 2</v>
      </c>
      <c r="C2717" t="s">
        <v>540</v>
      </c>
      <c r="D2717" s="324" t="s">
        <v>51</v>
      </c>
      <c r="E2717" t="s">
        <v>3285</v>
      </c>
      <c r="F2717" t="s">
        <v>3286</v>
      </c>
      <c r="G2717" s="324">
        <v>3081</v>
      </c>
      <c r="H2717" s="542">
        <v>1959</v>
      </c>
      <c r="J2717" t="s">
        <v>572</v>
      </c>
      <c r="K2717" t="s">
        <v>579</v>
      </c>
      <c r="L2717" s="324">
        <v>0</v>
      </c>
      <c r="M2717" s="324">
        <v>0</v>
      </c>
    </row>
    <row r="2718" spans="1:13" x14ac:dyDescent="0.2">
      <c r="A2718" t="s">
        <v>8652</v>
      </c>
      <c r="B2718" t="str">
        <f t="shared" si="42"/>
        <v>UGA_STORAGE BARN 3</v>
      </c>
      <c r="C2718" t="s">
        <v>540</v>
      </c>
      <c r="D2718" s="324" t="s">
        <v>51</v>
      </c>
      <c r="E2718" t="s">
        <v>3320</v>
      </c>
      <c r="F2718" t="s">
        <v>3321</v>
      </c>
      <c r="G2718" s="324">
        <v>3314</v>
      </c>
      <c r="H2718" s="542">
        <v>1962</v>
      </c>
      <c r="J2718" t="s">
        <v>572</v>
      </c>
      <c r="K2718" t="s">
        <v>579</v>
      </c>
      <c r="L2718" s="324">
        <v>0</v>
      </c>
      <c r="M2718" s="324">
        <v>0</v>
      </c>
    </row>
    <row r="2719" spans="1:13" x14ac:dyDescent="0.2">
      <c r="A2719" t="s">
        <v>8254</v>
      </c>
      <c r="B2719" t="str">
        <f t="shared" si="42"/>
        <v>UGA_REFRIGERATION STO</v>
      </c>
      <c r="C2719" t="s">
        <v>540</v>
      </c>
      <c r="D2719" s="324" t="s">
        <v>51</v>
      </c>
      <c r="E2719" t="s">
        <v>2546</v>
      </c>
      <c r="F2719" t="s">
        <v>2547</v>
      </c>
      <c r="G2719" s="324">
        <v>1380</v>
      </c>
      <c r="H2719" s="542">
        <v>1958</v>
      </c>
      <c r="J2719" t="s">
        <v>572</v>
      </c>
      <c r="K2719" t="s">
        <v>572</v>
      </c>
      <c r="L2719" s="324">
        <v>0</v>
      </c>
      <c r="M2719" s="324">
        <v>0</v>
      </c>
    </row>
    <row r="2720" spans="1:13" x14ac:dyDescent="0.2">
      <c r="A2720" t="s">
        <v>8790</v>
      </c>
      <c r="B2720" t="str">
        <f t="shared" si="42"/>
        <v>UGA_SHOP-TOOL-MACH SHD</v>
      </c>
      <c r="C2720" t="s">
        <v>540</v>
      </c>
      <c r="D2720" s="324" t="s">
        <v>51</v>
      </c>
      <c r="E2720" t="s">
        <v>3588</v>
      </c>
      <c r="F2720" t="s">
        <v>3589</v>
      </c>
      <c r="G2720" s="324">
        <v>4680</v>
      </c>
      <c r="H2720" s="542">
        <v>1954</v>
      </c>
      <c r="J2720" t="s">
        <v>572</v>
      </c>
      <c r="K2720" t="s">
        <v>572</v>
      </c>
      <c r="L2720" s="324">
        <v>0</v>
      </c>
      <c r="M2720" s="324">
        <v>0</v>
      </c>
    </row>
    <row r="2721" spans="1:13" x14ac:dyDescent="0.2">
      <c r="A2721" t="s">
        <v>7921</v>
      </c>
      <c r="B2721" t="str">
        <f t="shared" si="42"/>
        <v>UGA_MACHINE SHED 2</v>
      </c>
      <c r="C2721" t="s">
        <v>540</v>
      </c>
      <c r="D2721" s="324" t="s">
        <v>51</v>
      </c>
      <c r="E2721" t="s">
        <v>1890</v>
      </c>
      <c r="F2721" t="s">
        <v>1891</v>
      </c>
      <c r="G2721" s="324">
        <v>4027</v>
      </c>
      <c r="H2721" s="542">
        <v>1958</v>
      </c>
      <c r="J2721" t="s">
        <v>572</v>
      </c>
      <c r="K2721" t="s">
        <v>572</v>
      </c>
      <c r="L2721" s="324">
        <v>0</v>
      </c>
      <c r="M2721" s="324">
        <v>0</v>
      </c>
    </row>
    <row r="2722" spans="1:13" x14ac:dyDescent="0.2">
      <c r="A2722" t="s">
        <v>8885</v>
      </c>
      <c r="B2722" t="str">
        <f t="shared" si="42"/>
        <v>UGA_MACHINE SHED 3</v>
      </c>
      <c r="C2722" t="s">
        <v>540</v>
      </c>
      <c r="D2722" s="324" t="s">
        <v>51</v>
      </c>
      <c r="E2722" t="s">
        <v>3777</v>
      </c>
      <c r="F2722" t="s">
        <v>3778</v>
      </c>
      <c r="G2722" s="324">
        <v>1218</v>
      </c>
      <c r="H2722" s="542">
        <v>1967</v>
      </c>
      <c r="J2722" t="s">
        <v>572</v>
      </c>
      <c r="K2722" t="s">
        <v>572</v>
      </c>
      <c r="L2722" s="324">
        <v>0</v>
      </c>
      <c r="M2722" s="324">
        <v>0</v>
      </c>
    </row>
    <row r="2723" spans="1:13" x14ac:dyDescent="0.2">
      <c r="A2723" t="s">
        <v>9063</v>
      </c>
      <c r="B2723" t="str">
        <f t="shared" si="42"/>
        <v>UGA_OIL STORAGE HOUSE</v>
      </c>
      <c r="C2723" t="s">
        <v>540</v>
      </c>
      <c r="D2723" s="324" t="s">
        <v>51</v>
      </c>
      <c r="E2723" t="s">
        <v>4123</v>
      </c>
      <c r="F2723" t="s">
        <v>4124</v>
      </c>
      <c r="G2723" s="324">
        <v>1909</v>
      </c>
      <c r="H2723" s="542">
        <v>1963</v>
      </c>
      <c r="J2723" t="s">
        <v>572</v>
      </c>
      <c r="K2723" t="s">
        <v>572</v>
      </c>
      <c r="L2723" s="324">
        <v>0</v>
      </c>
      <c r="M2723" s="324">
        <v>0</v>
      </c>
    </row>
    <row r="2724" spans="1:13" x14ac:dyDescent="0.2">
      <c r="A2724" t="s">
        <v>9383</v>
      </c>
      <c r="B2724" t="str">
        <f t="shared" si="42"/>
        <v>UGA_PUMP HOUSE</v>
      </c>
      <c r="C2724" t="s">
        <v>540</v>
      </c>
      <c r="D2724" s="324" t="s">
        <v>51</v>
      </c>
      <c r="E2724" t="s">
        <v>4748</v>
      </c>
      <c r="F2724" t="s">
        <v>1708</v>
      </c>
      <c r="G2724" s="324">
        <v>128</v>
      </c>
      <c r="H2724" s="542">
        <v>1964</v>
      </c>
      <c r="J2724" t="s">
        <v>572</v>
      </c>
      <c r="K2724" t="s">
        <v>572</v>
      </c>
      <c r="L2724" s="324">
        <v>0</v>
      </c>
      <c r="M2724" s="324">
        <v>0</v>
      </c>
    </row>
    <row r="2725" spans="1:13" x14ac:dyDescent="0.2">
      <c r="A2725" t="s">
        <v>8111</v>
      </c>
      <c r="B2725" t="str">
        <f t="shared" si="42"/>
        <v>UGA_NEW OFFICE &amp; AUDIT</v>
      </c>
      <c r="C2725" t="s">
        <v>540</v>
      </c>
      <c r="D2725" s="324" t="s">
        <v>51</v>
      </c>
      <c r="E2725" t="s">
        <v>2267</v>
      </c>
      <c r="F2725" t="s">
        <v>2268</v>
      </c>
      <c r="G2725" s="324">
        <v>4529</v>
      </c>
      <c r="H2725" s="542">
        <v>1970</v>
      </c>
      <c r="J2725" t="s">
        <v>572</v>
      </c>
      <c r="K2725" t="s">
        <v>1725</v>
      </c>
      <c r="L2725" s="324">
        <v>0</v>
      </c>
      <c r="M2725" s="324">
        <v>0</v>
      </c>
    </row>
    <row r="2726" spans="1:13" x14ac:dyDescent="0.2">
      <c r="A2726" t="s">
        <v>8886</v>
      </c>
      <c r="B2726" t="str">
        <f t="shared" si="42"/>
        <v>UGA_GRAIN HAND FAC</v>
      </c>
      <c r="C2726" t="s">
        <v>540</v>
      </c>
      <c r="D2726" s="324" t="s">
        <v>51</v>
      </c>
      <c r="E2726" t="s">
        <v>3779</v>
      </c>
      <c r="F2726" t="s">
        <v>3780</v>
      </c>
      <c r="G2726" s="324">
        <v>2966</v>
      </c>
      <c r="H2726" s="542">
        <v>1962</v>
      </c>
      <c r="J2726" t="s">
        <v>572</v>
      </c>
      <c r="K2726" t="s">
        <v>572</v>
      </c>
      <c r="L2726" s="324">
        <v>0</v>
      </c>
      <c r="M2726" s="324">
        <v>0</v>
      </c>
    </row>
    <row r="2727" spans="1:13" x14ac:dyDescent="0.2">
      <c r="A2727" t="s">
        <v>8572</v>
      </c>
      <c r="B2727" t="str">
        <f t="shared" si="42"/>
        <v>UGA_PESTICIDE STOR</v>
      </c>
      <c r="C2727" t="s">
        <v>540</v>
      </c>
      <c r="D2727" s="324" t="s">
        <v>51</v>
      </c>
      <c r="E2727" t="s">
        <v>3164</v>
      </c>
      <c r="F2727" t="s">
        <v>3165</v>
      </c>
      <c r="G2727" s="324">
        <v>2240</v>
      </c>
      <c r="H2727" s="542">
        <v>1975</v>
      </c>
      <c r="J2727" t="s">
        <v>572</v>
      </c>
      <c r="K2727" t="s">
        <v>572</v>
      </c>
      <c r="L2727" s="324">
        <v>0</v>
      </c>
      <c r="M2727" s="324">
        <v>0</v>
      </c>
    </row>
    <row r="2728" spans="1:13" x14ac:dyDescent="0.2">
      <c r="A2728" t="s">
        <v>8465</v>
      </c>
      <c r="B2728" t="str">
        <f t="shared" si="42"/>
        <v>UGA_MACHINE SHED #4</v>
      </c>
      <c r="C2728" t="s">
        <v>540</v>
      </c>
      <c r="D2728" s="324" t="s">
        <v>51</v>
      </c>
      <c r="E2728" t="s">
        <v>2957</v>
      </c>
      <c r="F2728" t="s">
        <v>2958</v>
      </c>
      <c r="G2728" s="324">
        <v>4400</v>
      </c>
      <c r="H2728" s="542">
        <v>1983</v>
      </c>
      <c r="J2728" t="s">
        <v>572</v>
      </c>
      <c r="K2728" t="s">
        <v>572</v>
      </c>
      <c r="L2728" s="324">
        <v>0</v>
      </c>
      <c r="M2728" s="324">
        <v>0</v>
      </c>
    </row>
    <row r="2729" spans="1:13" x14ac:dyDescent="0.2">
      <c r="A2729" t="s">
        <v>9189</v>
      </c>
      <c r="B2729" t="str">
        <f t="shared" si="42"/>
        <v>UGA_PEANUT DRYING FAC</v>
      </c>
      <c r="C2729" t="s">
        <v>540</v>
      </c>
      <c r="D2729" s="324" t="s">
        <v>51</v>
      </c>
      <c r="E2729" t="s">
        <v>4369</v>
      </c>
      <c r="F2729" t="s">
        <v>4370</v>
      </c>
      <c r="G2729" s="324">
        <v>2352</v>
      </c>
      <c r="H2729" s="542">
        <v>1991</v>
      </c>
      <c r="J2729" t="s">
        <v>572</v>
      </c>
      <c r="K2729" t="s">
        <v>572</v>
      </c>
      <c r="L2729" s="324">
        <v>0</v>
      </c>
      <c r="M2729" s="324">
        <v>0</v>
      </c>
    </row>
    <row r="2730" spans="1:13" x14ac:dyDescent="0.2">
      <c r="A2730" t="s">
        <v>8983</v>
      </c>
      <c r="B2730" t="str">
        <f t="shared" si="42"/>
        <v>UGA_METAL STORAGE BLDG</v>
      </c>
      <c r="C2730" t="s">
        <v>540</v>
      </c>
      <c r="D2730" s="324" t="s">
        <v>51</v>
      </c>
      <c r="E2730" t="s">
        <v>3968</v>
      </c>
      <c r="F2730" t="s">
        <v>2266</v>
      </c>
      <c r="G2730" s="324">
        <v>5000</v>
      </c>
      <c r="H2730" s="542">
        <v>1994</v>
      </c>
      <c r="J2730" t="s">
        <v>572</v>
      </c>
      <c r="K2730" t="s">
        <v>572</v>
      </c>
      <c r="L2730" s="324">
        <v>0</v>
      </c>
      <c r="M2730" s="324">
        <v>0</v>
      </c>
    </row>
    <row r="2731" spans="1:13" x14ac:dyDescent="0.2">
      <c r="A2731" t="s">
        <v>9409</v>
      </c>
      <c r="B2731" t="str">
        <f t="shared" si="42"/>
        <v>UGA_EQUIP STORAGE SHED</v>
      </c>
      <c r="C2731" t="s">
        <v>540</v>
      </c>
      <c r="D2731" s="324" t="s">
        <v>51</v>
      </c>
      <c r="E2731" t="s">
        <v>4796</v>
      </c>
      <c r="F2731" t="s">
        <v>4797</v>
      </c>
      <c r="G2731" s="324">
        <v>5000</v>
      </c>
      <c r="H2731" s="542">
        <v>2004</v>
      </c>
      <c r="J2731" t="s">
        <v>572</v>
      </c>
      <c r="K2731" t="s">
        <v>572</v>
      </c>
      <c r="L2731" s="324">
        <v>0</v>
      </c>
      <c r="M2731" s="324">
        <v>0</v>
      </c>
    </row>
    <row r="2732" spans="1:13" x14ac:dyDescent="0.2">
      <c r="A2732" t="s">
        <v>8939</v>
      </c>
      <c r="B2732" t="str">
        <f t="shared" si="42"/>
        <v>UGA_MULTI PURPOSE BLDG</v>
      </c>
      <c r="C2732" t="s">
        <v>540</v>
      </c>
      <c r="D2732" s="324" t="s">
        <v>51</v>
      </c>
      <c r="E2732" t="s">
        <v>3882</v>
      </c>
      <c r="F2732" t="s">
        <v>2736</v>
      </c>
      <c r="G2732" s="324">
        <v>8000</v>
      </c>
      <c r="H2732" s="542">
        <v>2010</v>
      </c>
      <c r="J2732" t="s">
        <v>572</v>
      </c>
      <c r="K2732" t="s">
        <v>572</v>
      </c>
      <c r="L2732" s="324">
        <v>0</v>
      </c>
      <c r="M2732" s="324">
        <v>0</v>
      </c>
    </row>
    <row r="2733" spans="1:13" x14ac:dyDescent="0.2">
      <c r="A2733" t="s">
        <v>9037</v>
      </c>
      <c r="B2733" t="str">
        <f t="shared" si="42"/>
        <v>UGA_CHICKEN EQP STRG</v>
      </c>
      <c r="C2733" t="s">
        <v>540</v>
      </c>
      <c r="D2733" s="324" t="s">
        <v>51</v>
      </c>
      <c r="E2733" t="s">
        <v>4071</v>
      </c>
      <c r="F2733" t="s">
        <v>4072</v>
      </c>
      <c r="G2733" s="324">
        <v>6000</v>
      </c>
      <c r="H2733" s="542">
        <v>2011</v>
      </c>
      <c r="J2733" t="s">
        <v>572</v>
      </c>
      <c r="K2733" t="s">
        <v>572</v>
      </c>
      <c r="L2733" s="324">
        <v>0</v>
      </c>
      <c r="M2733" s="324">
        <v>0</v>
      </c>
    </row>
    <row r="2734" spans="1:13" x14ac:dyDescent="0.2">
      <c r="A2734" t="s">
        <v>8808</v>
      </c>
      <c r="B2734" t="str">
        <f t="shared" si="42"/>
        <v>UGA_GENERAL WAREHOUSE</v>
      </c>
      <c r="C2734" t="s">
        <v>540</v>
      </c>
      <c r="D2734" s="324" t="s">
        <v>51</v>
      </c>
      <c r="E2734" t="s">
        <v>3623</v>
      </c>
      <c r="F2734" t="s">
        <v>3624</v>
      </c>
      <c r="G2734" s="324">
        <v>5750</v>
      </c>
      <c r="H2734" s="542">
        <v>2011</v>
      </c>
      <c r="J2734" t="s">
        <v>572</v>
      </c>
      <c r="K2734" t="s">
        <v>1054</v>
      </c>
      <c r="L2734" s="324">
        <v>0</v>
      </c>
      <c r="M2734" s="324">
        <v>0</v>
      </c>
    </row>
    <row r="2735" spans="1:13" x14ac:dyDescent="0.2">
      <c r="A2735" t="s">
        <v>8255</v>
      </c>
      <c r="B2735" t="str">
        <f t="shared" si="42"/>
        <v>UGA_EATONTON WRKNG FAC</v>
      </c>
      <c r="C2735" t="s">
        <v>540</v>
      </c>
      <c r="D2735" s="324" t="s">
        <v>51</v>
      </c>
      <c r="E2735" t="s">
        <v>2548</v>
      </c>
      <c r="F2735" t="s">
        <v>2549</v>
      </c>
      <c r="G2735" s="324">
        <v>892</v>
      </c>
      <c r="H2735" s="542">
        <v>2015</v>
      </c>
      <c r="J2735" t="s">
        <v>572</v>
      </c>
      <c r="K2735" t="s">
        <v>572</v>
      </c>
      <c r="L2735" s="324">
        <v>0</v>
      </c>
      <c r="M2735" s="324">
        <v>0</v>
      </c>
    </row>
    <row r="2736" spans="1:13" x14ac:dyDescent="0.2">
      <c r="A2736" t="s">
        <v>8984</v>
      </c>
      <c r="B2736" t="str">
        <f t="shared" si="42"/>
        <v>UGA_EATONTON CTL RSCH</v>
      </c>
      <c r="C2736" t="s">
        <v>540</v>
      </c>
      <c r="D2736" s="324" t="s">
        <v>51</v>
      </c>
      <c r="E2736" t="s">
        <v>3969</v>
      </c>
      <c r="F2736" t="s">
        <v>3970</v>
      </c>
      <c r="G2736" s="324">
        <v>23800</v>
      </c>
      <c r="H2736" s="542">
        <v>2015</v>
      </c>
      <c r="J2736" t="s">
        <v>572</v>
      </c>
      <c r="K2736" t="s">
        <v>572</v>
      </c>
      <c r="L2736" s="324">
        <v>0</v>
      </c>
      <c r="M2736" s="324">
        <v>0</v>
      </c>
    </row>
    <row r="2737" spans="1:13" x14ac:dyDescent="0.2">
      <c r="A2737" t="s">
        <v>7851</v>
      </c>
      <c r="B2737" t="str">
        <f t="shared" si="42"/>
        <v>UGA_GIBBS FRM:HAY SHTR</v>
      </c>
      <c r="C2737" t="s">
        <v>540</v>
      </c>
      <c r="D2737" s="324" t="s">
        <v>51</v>
      </c>
      <c r="E2737" t="s">
        <v>1752</v>
      </c>
      <c r="F2737" t="s">
        <v>1753</v>
      </c>
      <c r="G2737" s="324">
        <v>3200</v>
      </c>
      <c r="H2737" s="542">
        <v>1996</v>
      </c>
      <c r="J2737" t="s">
        <v>572</v>
      </c>
      <c r="K2737" t="s">
        <v>572</v>
      </c>
      <c r="L2737" s="324">
        <v>0</v>
      </c>
      <c r="M2737" s="324">
        <v>0</v>
      </c>
    </row>
    <row r="2738" spans="1:13" x14ac:dyDescent="0.2">
      <c r="A2738" t="s">
        <v>7807</v>
      </c>
      <c r="B2738" t="str">
        <f t="shared" si="42"/>
        <v>UGA_GIBBS FRM:IMPLMNTS</v>
      </c>
      <c r="C2738" t="s">
        <v>540</v>
      </c>
      <c r="D2738" s="324" t="s">
        <v>51</v>
      </c>
      <c r="E2738" t="s">
        <v>1663</v>
      </c>
      <c r="F2738" t="s">
        <v>1664</v>
      </c>
      <c r="G2738" s="324">
        <v>3200</v>
      </c>
      <c r="H2738" s="542">
        <v>1997</v>
      </c>
      <c r="J2738" t="s">
        <v>572</v>
      </c>
      <c r="K2738" t="s">
        <v>572</v>
      </c>
      <c r="L2738" s="324">
        <v>0</v>
      </c>
      <c r="M2738" s="324">
        <v>0</v>
      </c>
    </row>
    <row r="2739" spans="1:13" x14ac:dyDescent="0.2">
      <c r="A2739" t="s">
        <v>7821</v>
      </c>
      <c r="B2739" t="str">
        <f t="shared" si="42"/>
        <v>UGA_GIBBS FRM:SHOP/OFF</v>
      </c>
      <c r="C2739" t="s">
        <v>540</v>
      </c>
      <c r="D2739" s="324" t="s">
        <v>51</v>
      </c>
      <c r="E2739" t="s">
        <v>1691</v>
      </c>
      <c r="F2739" t="s">
        <v>1692</v>
      </c>
      <c r="G2739" s="324">
        <v>3000</v>
      </c>
      <c r="H2739" s="542">
        <v>2003</v>
      </c>
      <c r="J2739" t="s">
        <v>572</v>
      </c>
      <c r="K2739" t="s">
        <v>572</v>
      </c>
      <c r="L2739" s="324">
        <v>0</v>
      </c>
      <c r="M2739" s="324">
        <v>0</v>
      </c>
    </row>
    <row r="2740" spans="1:13" x14ac:dyDescent="0.2">
      <c r="A2740" t="s">
        <v>7922</v>
      </c>
      <c r="B2740" t="str">
        <f t="shared" si="42"/>
        <v>UGA_LONG GEN II CURING</v>
      </c>
      <c r="C2740" t="s">
        <v>540</v>
      </c>
      <c r="D2740" s="324" t="s">
        <v>51</v>
      </c>
      <c r="E2740" t="s">
        <v>1892</v>
      </c>
      <c r="F2740" t="s">
        <v>1893</v>
      </c>
      <c r="G2740" s="324">
        <v>432</v>
      </c>
      <c r="H2740" s="542">
        <v>2000</v>
      </c>
      <c r="J2740" t="s">
        <v>572</v>
      </c>
      <c r="K2740" t="s">
        <v>572</v>
      </c>
      <c r="L2740" s="324">
        <v>0</v>
      </c>
      <c r="M2740" s="324">
        <v>0</v>
      </c>
    </row>
    <row r="2741" spans="1:13" x14ac:dyDescent="0.2">
      <c r="A2741" t="s">
        <v>7923</v>
      </c>
      <c r="B2741" t="str">
        <f t="shared" si="42"/>
        <v>UGA_PEANUT GRADE FAC</v>
      </c>
      <c r="C2741" t="s">
        <v>540</v>
      </c>
      <c r="D2741" s="324" t="s">
        <v>51</v>
      </c>
      <c r="E2741" t="s">
        <v>1894</v>
      </c>
      <c r="F2741" t="s">
        <v>1895</v>
      </c>
      <c r="G2741" s="324">
        <v>384</v>
      </c>
      <c r="H2741" s="542">
        <v>2000</v>
      </c>
      <c r="J2741" t="s">
        <v>572</v>
      </c>
      <c r="K2741" t="s">
        <v>572</v>
      </c>
      <c r="L2741" s="324">
        <v>0</v>
      </c>
      <c r="M2741" s="324">
        <v>0</v>
      </c>
    </row>
    <row r="2742" spans="1:13" x14ac:dyDescent="0.2">
      <c r="A2742" t="s">
        <v>9410</v>
      </c>
      <c r="B2742" t="str">
        <f t="shared" si="42"/>
        <v>UGA_SWINE NURSERY 2</v>
      </c>
      <c r="C2742" t="s">
        <v>540</v>
      </c>
      <c r="D2742" s="324" t="s">
        <v>51</v>
      </c>
      <c r="E2742" t="s">
        <v>4798</v>
      </c>
      <c r="F2742" t="s">
        <v>4799</v>
      </c>
      <c r="G2742" s="324">
        <v>808</v>
      </c>
      <c r="H2742" s="542">
        <v>2000</v>
      </c>
      <c r="J2742" t="s">
        <v>572</v>
      </c>
      <c r="K2742" t="s">
        <v>572</v>
      </c>
      <c r="L2742" s="324">
        <v>0</v>
      </c>
      <c r="M2742" s="324">
        <v>0</v>
      </c>
    </row>
    <row r="2743" spans="1:13" x14ac:dyDescent="0.2">
      <c r="A2743" t="s">
        <v>7924</v>
      </c>
      <c r="B2743" t="str">
        <f t="shared" si="42"/>
        <v>UGA_CSS G HSE P-NUT</v>
      </c>
      <c r="C2743" t="s">
        <v>540</v>
      </c>
      <c r="D2743" s="324" t="s">
        <v>51</v>
      </c>
      <c r="E2743" t="s">
        <v>1896</v>
      </c>
      <c r="F2743" t="s">
        <v>1897</v>
      </c>
      <c r="G2743" s="324">
        <v>3888</v>
      </c>
      <c r="H2743" s="542">
        <v>2000</v>
      </c>
      <c r="J2743" t="s">
        <v>572</v>
      </c>
      <c r="K2743" t="s">
        <v>572</v>
      </c>
      <c r="L2743" s="324">
        <v>0</v>
      </c>
      <c r="M2743" s="324">
        <v>0</v>
      </c>
    </row>
    <row r="2744" spans="1:13" x14ac:dyDescent="0.2">
      <c r="A2744" t="s">
        <v>8858</v>
      </c>
      <c r="B2744" t="str">
        <f t="shared" si="42"/>
        <v>UGA_DAIRY RSCH LAB</v>
      </c>
      <c r="C2744" t="s">
        <v>540</v>
      </c>
      <c r="D2744" s="324" t="s">
        <v>51</v>
      </c>
      <c r="E2744" t="s">
        <v>3723</v>
      </c>
      <c r="F2744" t="s">
        <v>3724</v>
      </c>
      <c r="G2744" s="324">
        <v>1800</v>
      </c>
      <c r="H2744" s="542">
        <v>1982</v>
      </c>
      <c r="J2744" t="s">
        <v>572</v>
      </c>
      <c r="K2744" t="s">
        <v>572</v>
      </c>
      <c r="L2744" s="324">
        <v>0</v>
      </c>
      <c r="M2744" s="324">
        <v>0</v>
      </c>
    </row>
    <row r="2745" spans="1:13" x14ac:dyDescent="0.2">
      <c r="A2745" t="s">
        <v>9266</v>
      </c>
      <c r="B2745" t="str">
        <f t="shared" si="42"/>
        <v>UGA_POST MORTEM LAB</v>
      </c>
      <c r="C2745" t="s">
        <v>540</v>
      </c>
      <c r="D2745" s="324" t="s">
        <v>51</v>
      </c>
      <c r="E2745" t="s">
        <v>4518</v>
      </c>
      <c r="F2745" t="s">
        <v>4519</v>
      </c>
      <c r="G2745" s="324">
        <v>280</v>
      </c>
      <c r="H2745" s="542">
        <v>1963</v>
      </c>
      <c r="J2745" t="s">
        <v>572</v>
      </c>
      <c r="K2745" t="s">
        <v>572</v>
      </c>
      <c r="L2745" s="324">
        <v>0</v>
      </c>
      <c r="M2745" s="324">
        <v>0</v>
      </c>
    </row>
    <row r="2746" spans="1:13" x14ac:dyDescent="0.2">
      <c r="A2746" t="s">
        <v>8573</v>
      </c>
      <c r="B2746" t="str">
        <f t="shared" si="42"/>
        <v>UGA_SHOP STORAGE FAC</v>
      </c>
      <c r="C2746" t="s">
        <v>540</v>
      </c>
      <c r="D2746" s="324" t="s">
        <v>51</v>
      </c>
      <c r="E2746" t="s">
        <v>3166</v>
      </c>
      <c r="F2746" t="s">
        <v>3167</v>
      </c>
      <c r="G2746" s="324">
        <v>504</v>
      </c>
      <c r="H2746" s="542">
        <v>1972</v>
      </c>
      <c r="J2746" t="s">
        <v>572</v>
      </c>
      <c r="K2746" t="s">
        <v>572</v>
      </c>
      <c r="L2746" s="324">
        <v>0</v>
      </c>
      <c r="M2746" s="324">
        <v>0</v>
      </c>
    </row>
    <row r="2747" spans="1:13" x14ac:dyDescent="0.2">
      <c r="A2747" t="s">
        <v>8098</v>
      </c>
      <c r="B2747" t="str">
        <f t="shared" si="42"/>
        <v>UGA_FRS EQUIP FAC</v>
      </c>
      <c r="C2747" t="s">
        <v>540</v>
      </c>
      <c r="D2747" s="324" t="s">
        <v>51</v>
      </c>
      <c r="E2747" t="s">
        <v>2241</v>
      </c>
      <c r="F2747" t="s">
        <v>2242</v>
      </c>
      <c r="G2747" s="324">
        <v>6000</v>
      </c>
      <c r="H2747" s="542">
        <v>1998</v>
      </c>
      <c r="J2747" t="s">
        <v>572</v>
      </c>
      <c r="K2747" t="s">
        <v>572</v>
      </c>
      <c r="L2747" s="324">
        <v>0</v>
      </c>
      <c r="M2747" s="324">
        <v>0</v>
      </c>
    </row>
    <row r="2748" spans="1:13" x14ac:dyDescent="0.2">
      <c r="A2748" t="s">
        <v>9384</v>
      </c>
      <c r="B2748" t="str">
        <f t="shared" si="42"/>
        <v>UGA_HANNA FORAGE SHOP</v>
      </c>
      <c r="C2748" t="s">
        <v>540</v>
      </c>
      <c r="D2748" s="324" t="s">
        <v>51</v>
      </c>
      <c r="E2748" t="s">
        <v>4749</v>
      </c>
      <c r="F2748" t="s">
        <v>4750</v>
      </c>
      <c r="G2748" s="324">
        <v>1104</v>
      </c>
      <c r="H2748" s="542">
        <v>1997</v>
      </c>
      <c r="J2748" t="s">
        <v>572</v>
      </c>
      <c r="K2748" t="s">
        <v>572</v>
      </c>
      <c r="L2748" s="324">
        <v>0</v>
      </c>
      <c r="M2748" s="324">
        <v>0</v>
      </c>
    </row>
    <row r="2749" spans="1:13" x14ac:dyDescent="0.2">
      <c r="A2749" t="s">
        <v>7925</v>
      </c>
      <c r="B2749" t="str">
        <f t="shared" si="42"/>
        <v>UGA_HANNA RED BARN S I</v>
      </c>
      <c r="C2749" t="s">
        <v>540</v>
      </c>
      <c r="D2749" s="324" t="s">
        <v>51</v>
      </c>
      <c r="E2749" t="s">
        <v>1898</v>
      </c>
      <c r="F2749" t="s">
        <v>1899</v>
      </c>
      <c r="G2749" s="324">
        <v>2240</v>
      </c>
      <c r="H2749" s="542">
        <v>1997</v>
      </c>
      <c r="J2749" t="s">
        <v>572</v>
      </c>
      <c r="K2749" t="s">
        <v>572</v>
      </c>
      <c r="L2749" s="324">
        <v>0</v>
      </c>
      <c r="M2749" s="324">
        <v>0</v>
      </c>
    </row>
    <row r="2750" spans="1:13" x14ac:dyDescent="0.2">
      <c r="A2750" t="s">
        <v>8466</v>
      </c>
      <c r="B2750" t="str">
        <f t="shared" si="42"/>
        <v>UGA_NESPAL AG ENG SHED</v>
      </c>
      <c r="C2750" t="s">
        <v>540</v>
      </c>
      <c r="D2750" s="324" t="s">
        <v>51</v>
      </c>
      <c r="E2750" t="s">
        <v>2959</v>
      </c>
      <c r="F2750" t="s">
        <v>2960</v>
      </c>
      <c r="G2750" s="324">
        <v>3600</v>
      </c>
      <c r="H2750" s="542">
        <v>1997</v>
      </c>
      <c r="J2750" t="s">
        <v>572</v>
      </c>
      <c r="K2750" t="s">
        <v>572</v>
      </c>
      <c r="L2750" s="324">
        <v>0</v>
      </c>
      <c r="M2750" s="324">
        <v>0</v>
      </c>
    </row>
    <row r="2751" spans="1:13" x14ac:dyDescent="0.2">
      <c r="A2751" t="s">
        <v>8756</v>
      </c>
      <c r="B2751" t="str">
        <f t="shared" si="42"/>
        <v>UGA_FUEL MONITOR BLDG</v>
      </c>
      <c r="C2751" t="s">
        <v>540</v>
      </c>
      <c r="D2751" s="324" t="s">
        <v>51</v>
      </c>
      <c r="E2751" t="s">
        <v>3522</v>
      </c>
      <c r="F2751" t="s">
        <v>3523</v>
      </c>
      <c r="G2751" s="324">
        <v>140</v>
      </c>
      <c r="H2751" s="542">
        <v>1997</v>
      </c>
      <c r="J2751" t="s">
        <v>572</v>
      </c>
      <c r="K2751" t="s">
        <v>572</v>
      </c>
      <c r="L2751" s="324">
        <v>0</v>
      </c>
      <c r="M2751" s="324">
        <v>0</v>
      </c>
    </row>
    <row r="2752" spans="1:13" x14ac:dyDescent="0.2">
      <c r="A2752" t="s">
        <v>9267</v>
      </c>
      <c r="B2752" t="str">
        <f t="shared" si="42"/>
        <v>UGA_ENTOMOL LAB CPES</v>
      </c>
      <c r="C2752" t="s">
        <v>540</v>
      </c>
      <c r="D2752" s="324" t="s">
        <v>51</v>
      </c>
      <c r="E2752" t="s">
        <v>4520</v>
      </c>
      <c r="F2752" t="s">
        <v>4521</v>
      </c>
      <c r="G2752" s="324">
        <v>588</v>
      </c>
      <c r="H2752" s="542">
        <v>2002</v>
      </c>
      <c r="J2752" t="s">
        <v>572</v>
      </c>
      <c r="K2752" t="s">
        <v>572</v>
      </c>
      <c r="L2752" s="324">
        <v>0</v>
      </c>
      <c r="M2752" s="324">
        <v>0</v>
      </c>
    </row>
    <row r="2753" spans="1:13" x14ac:dyDescent="0.2">
      <c r="A2753" t="s">
        <v>8171</v>
      </c>
      <c r="B2753" t="str">
        <f t="shared" si="42"/>
        <v>UGA_GIBBS FRM:NEMOTLGY</v>
      </c>
      <c r="C2753" t="s">
        <v>540</v>
      </c>
      <c r="D2753" s="324" t="s">
        <v>51</v>
      </c>
      <c r="E2753" t="s">
        <v>2383</v>
      </c>
      <c r="F2753" t="s">
        <v>2384</v>
      </c>
      <c r="G2753" s="324">
        <v>4000</v>
      </c>
      <c r="H2753" s="542">
        <v>2004</v>
      </c>
      <c r="J2753" t="s">
        <v>572</v>
      </c>
      <c r="K2753" t="s">
        <v>572</v>
      </c>
      <c r="L2753" s="324">
        <v>0</v>
      </c>
      <c r="M2753" s="324">
        <v>0</v>
      </c>
    </row>
    <row r="2754" spans="1:13" x14ac:dyDescent="0.2">
      <c r="A2754" t="s">
        <v>9234</v>
      </c>
      <c r="B2754" t="str">
        <f t="shared" ref="B2754:B2817" si="43">CONCATENATE(D2754,"_",F2754)</f>
        <v>UGA_SMALL PEN RSCH BRN</v>
      </c>
      <c r="C2754" t="s">
        <v>540</v>
      </c>
      <c r="D2754" s="324" t="s">
        <v>51</v>
      </c>
      <c r="E2754" t="s">
        <v>4455</v>
      </c>
      <c r="F2754" t="s">
        <v>4456</v>
      </c>
      <c r="G2754" s="324">
        <v>27720</v>
      </c>
      <c r="H2754" s="542">
        <v>2018</v>
      </c>
      <c r="J2754" t="s">
        <v>572</v>
      </c>
      <c r="K2754" t="s">
        <v>572</v>
      </c>
      <c r="L2754" s="324">
        <v>0</v>
      </c>
      <c r="M2754" s="324">
        <v>0</v>
      </c>
    </row>
    <row r="2755" spans="1:13" x14ac:dyDescent="0.2">
      <c r="A2755" t="s">
        <v>8172</v>
      </c>
      <c r="B2755" t="str">
        <f t="shared" si="43"/>
        <v>UGA_BROODER HS 2 SRPGL</v>
      </c>
      <c r="C2755" t="s">
        <v>540</v>
      </c>
      <c r="D2755" s="324" t="s">
        <v>51</v>
      </c>
      <c r="E2755" t="s">
        <v>2385</v>
      </c>
      <c r="F2755" t="s">
        <v>2386</v>
      </c>
      <c r="G2755" s="324">
        <v>5142</v>
      </c>
      <c r="H2755" s="542">
        <v>1954</v>
      </c>
      <c r="J2755" t="s">
        <v>572</v>
      </c>
      <c r="K2755" t="s">
        <v>584</v>
      </c>
      <c r="L2755" s="324">
        <v>0</v>
      </c>
      <c r="M2755" s="324">
        <v>0</v>
      </c>
    </row>
    <row r="2756" spans="1:13" x14ac:dyDescent="0.2">
      <c r="A2756" t="s">
        <v>8419</v>
      </c>
      <c r="B2756" t="str">
        <f t="shared" si="43"/>
        <v>UGA_BROODER HS 1 SRPGL</v>
      </c>
      <c r="C2756" t="s">
        <v>540</v>
      </c>
      <c r="D2756" s="324" t="s">
        <v>51</v>
      </c>
      <c r="E2756" t="s">
        <v>2867</v>
      </c>
      <c r="F2756" t="s">
        <v>2868</v>
      </c>
      <c r="G2756" s="324">
        <v>5142</v>
      </c>
      <c r="H2756" s="542">
        <v>1956</v>
      </c>
      <c r="J2756" t="s">
        <v>572</v>
      </c>
      <c r="K2756" t="s">
        <v>584</v>
      </c>
      <c r="L2756" s="324">
        <v>0</v>
      </c>
      <c r="M2756" s="324">
        <v>0</v>
      </c>
    </row>
    <row r="2757" spans="1:13" x14ac:dyDescent="0.2">
      <c r="A2757" t="s">
        <v>7852</v>
      </c>
      <c r="B2757" t="str">
        <f t="shared" si="43"/>
        <v>UGA_PUMP HOUSE SRPGL</v>
      </c>
      <c r="C2757" t="s">
        <v>540</v>
      </c>
      <c r="D2757" s="324" t="s">
        <v>51</v>
      </c>
      <c r="E2757" t="s">
        <v>1754</v>
      </c>
      <c r="F2757" t="s">
        <v>1755</v>
      </c>
      <c r="G2757" s="324">
        <v>64</v>
      </c>
      <c r="H2757" s="542">
        <v>1955</v>
      </c>
      <c r="J2757" t="s">
        <v>572</v>
      </c>
      <c r="K2757" t="s">
        <v>572</v>
      </c>
      <c r="L2757" s="324">
        <v>0</v>
      </c>
      <c r="M2757" s="324">
        <v>0</v>
      </c>
    </row>
    <row r="2758" spans="1:13" x14ac:dyDescent="0.2">
      <c r="A2758" t="s">
        <v>7926</v>
      </c>
      <c r="B2758" t="str">
        <f t="shared" si="43"/>
        <v>UGA_OLD RED BARN</v>
      </c>
      <c r="C2758" t="s">
        <v>540</v>
      </c>
      <c r="D2758" s="324" t="s">
        <v>51</v>
      </c>
      <c r="E2758" t="s">
        <v>1900</v>
      </c>
      <c r="F2758" t="s">
        <v>1901</v>
      </c>
      <c r="G2758" s="324">
        <v>3825</v>
      </c>
      <c r="H2758" s="542">
        <v>1968</v>
      </c>
      <c r="J2758" t="s">
        <v>572</v>
      </c>
      <c r="K2758" t="s">
        <v>579</v>
      </c>
      <c r="L2758" s="324">
        <v>50</v>
      </c>
      <c r="M2758" s="324">
        <v>50</v>
      </c>
    </row>
    <row r="2759" spans="1:13" x14ac:dyDescent="0.2">
      <c r="A2759" t="s">
        <v>8985</v>
      </c>
      <c r="B2759" t="str">
        <f t="shared" si="43"/>
        <v>UGA_CALF BARN</v>
      </c>
      <c r="C2759" t="s">
        <v>540</v>
      </c>
      <c r="D2759" s="324" t="s">
        <v>51</v>
      </c>
      <c r="E2759" t="s">
        <v>3971</v>
      </c>
      <c r="F2759" t="s">
        <v>3972</v>
      </c>
      <c r="G2759" s="324">
        <v>1214</v>
      </c>
      <c r="H2759" s="542">
        <v>1968</v>
      </c>
      <c r="J2759" t="s">
        <v>572</v>
      </c>
      <c r="K2759" t="s">
        <v>579</v>
      </c>
      <c r="L2759" s="324">
        <v>50</v>
      </c>
      <c r="M2759" s="324">
        <v>50</v>
      </c>
    </row>
    <row r="2760" spans="1:13" x14ac:dyDescent="0.2">
      <c r="A2760" t="s">
        <v>7972</v>
      </c>
      <c r="B2760" t="str">
        <f t="shared" si="43"/>
        <v>UGA_SHOP BLDG</v>
      </c>
      <c r="C2760" t="s">
        <v>540</v>
      </c>
      <c r="D2760" s="324" t="s">
        <v>51</v>
      </c>
      <c r="E2760" t="s">
        <v>1991</v>
      </c>
      <c r="F2760" t="s">
        <v>1992</v>
      </c>
      <c r="G2760" s="324">
        <v>168</v>
      </c>
      <c r="H2760" s="542">
        <v>1968</v>
      </c>
      <c r="J2760" t="s">
        <v>572</v>
      </c>
      <c r="K2760" t="s">
        <v>579</v>
      </c>
      <c r="L2760" s="324">
        <v>50</v>
      </c>
      <c r="M2760" s="324">
        <v>50</v>
      </c>
    </row>
    <row r="2761" spans="1:13" x14ac:dyDescent="0.2">
      <c r="A2761" t="s">
        <v>8112</v>
      </c>
      <c r="B2761" t="str">
        <f t="shared" si="43"/>
        <v>UGA_VET MED CONF CNTR</v>
      </c>
      <c r="C2761" t="s">
        <v>540</v>
      </c>
      <c r="D2761" s="324" t="s">
        <v>51</v>
      </c>
      <c r="E2761" t="s">
        <v>2269</v>
      </c>
      <c r="F2761" t="s">
        <v>2270</v>
      </c>
      <c r="G2761" s="324">
        <v>3250</v>
      </c>
      <c r="H2761" s="542">
        <v>1975</v>
      </c>
      <c r="J2761" t="s">
        <v>572</v>
      </c>
      <c r="K2761" t="s">
        <v>572</v>
      </c>
      <c r="L2761" s="324">
        <v>50</v>
      </c>
      <c r="M2761" s="324">
        <v>50</v>
      </c>
    </row>
    <row r="2762" spans="1:13" x14ac:dyDescent="0.2">
      <c r="A2762" t="s">
        <v>7881</v>
      </c>
      <c r="B2762" t="str">
        <f t="shared" si="43"/>
        <v>UGA_METAL BARN</v>
      </c>
      <c r="C2762" t="s">
        <v>540</v>
      </c>
      <c r="D2762" s="324" t="s">
        <v>51</v>
      </c>
      <c r="E2762" t="s">
        <v>1810</v>
      </c>
      <c r="F2762" t="s">
        <v>1811</v>
      </c>
      <c r="G2762" s="324">
        <v>1020</v>
      </c>
      <c r="H2762" s="542">
        <v>1989</v>
      </c>
      <c r="J2762" t="s">
        <v>572</v>
      </c>
      <c r="K2762" t="s">
        <v>572</v>
      </c>
      <c r="L2762" s="324">
        <v>50</v>
      </c>
      <c r="M2762" s="324">
        <v>50</v>
      </c>
    </row>
    <row r="2763" spans="1:13" x14ac:dyDescent="0.2">
      <c r="A2763" t="s">
        <v>9024</v>
      </c>
      <c r="B2763" t="str">
        <f t="shared" si="43"/>
        <v>UGA_EQUIP STORAGE</v>
      </c>
      <c r="C2763" t="s">
        <v>540</v>
      </c>
      <c r="D2763" s="324" t="s">
        <v>51</v>
      </c>
      <c r="E2763" t="s">
        <v>4045</v>
      </c>
      <c r="F2763" t="s">
        <v>4046</v>
      </c>
      <c r="G2763" s="324">
        <v>10800</v>
      </c>
      <c r="H2763" s="542">
        <v>1968</v>
      </c>
      <c r="J2763" t="s">
        <v>572</v>
      </c>
      <c r="K2763" t="s">
        <v>579</v>
      </c>
      <c r="L2763" s="324">
        <v>50</v>
      </c>
      <c r="M2763" s="324">
        <v>50</v>
      </c>
    </row>
    <row r="2764" spans="1:13" x14ac:dyDescent="0.2">
      <c r="A2764" t="s">
        <v>8653</v>
      </c>
      <c r="B2764" t="str">
        <f t="shared" si="43"/>
        <v>UGA_VET MED EQUIN BARN</v>
      </c>
      <c r="C2764" t="s">
        <v>540</v>
      </c>
      <c r="D2764" s="324" t="s">
        <v>51</v>
      </c>
      <c r="E2764" t="s">
        <v>3322</v>
      </c>
      <c r="F2764" t="s">
        <v>3323</v>
      </c>
      <c r="G2764" s="324">
        <v>9700</v>
      </c>
      <c r="H2764" s="542">
        <v>1997</v>
      </c>
      <c r="J2764" t="s">
        <v>572</v>
      </c>
      <c r="K2764" t="s">
        <v>572</v>
      </c>
      <c r="L2764" s="324">
        <v>50</v>
      </c>
      <c r="M2764" s="324">
        <v>50</v>
      </c>
    </row>
    <row r="2765" spans="1:13" x14ac:dyDescent="0.2">
      <c r="A2765" t="s">
        <v>8113</v>
      </c>
      <c r="B2765" t="str">
        <f t="shared" si="43"/>
        <v>UGA_ROSE CREEK RESIDENCE WELL HOUS</v>
      </c>
      <c r="C2765" t="s">
        <v>540</v>
      </c>
      <c r="D2765" s="324" t="s">
        <v>51</v>
      </c>
      <c r="E2765" t="s">
        <v>2271</v>
      </c>
      <c r="F2765" t="s">
        <v>2272</v>
      </c>
      <c r="G2765" s="324">
        <v>288</v>
      </c>
      <c r="H2765" s="542">
        <v>2019</v>
      </c>
      <c r="J2765" t="s">
        <v>572</v>
      </c>
      <c r="K2765" t="s">
        <v>572</v>
      </c>
      <c r="L2765" s="324">
        <v>75</v>
      </c>
      <c r="M2765" s="324">
        <v>75</v>
      </c>
    </row>
    <row r="2766" spans="1:13" x14ac:dyDescent="0.2">
      <c r="A2766" t="s">
        <v>8734</v>
      </c>
      <c r="B2766" t="str">
        <f t="shared" si="43"/>
        <v>UGA_PDRC STORAGE 4</v>
      </c>
      <c r="C2766" t="s">
        <v>540</v>
      </c>
      <c r="D2766" s="324" t="s">
        <v>51</v>
      </c>
      <c r="E2766" t="s">
        <v>3481</v>
      </c>
      <c r="F2766" t="s">
        <v>3482</v>
      </c>
      <c r="G2766" s="324">
        <v>5000</v>
      </c>
      <c r="H2766" s="542">
        <v>1993</v>
      </c>
      <c r="J2766" t="s">
        <v>572</v>
      </c>
      <c r="K2766" t="s">
        <v>572</v>
      </c>
      <c r="L2766" s="324">
        <v>0</v>
      </c>
      <c r="M2766" s="324">
        <v>0</v>
      </c>
    </row>
    <row r="2767" spans="1:13" x14ac:dyDescent="0.2">
      <c r="A2767" t="s">
        <v>8214</v>
      </c>
      <c r="B2767" t="str">
        <f t="shared" si="43"/>
        <v>UGA_PDRC COLONY 5</v>
      </c>
      <c r="C2767" t="s">
        <v>540</v>
      </c>
      <c r="D2767" s="324" t="s">
        <v>51</v>
      </c>
      <c r="E2767" t="s">
        <v>2467</v>
      </c>
      <c r="F2767" t="s">
        <v>2468</v>
      </c>
      <c r="G2767" s="324">
        <v>146</v>
      </c>
      <c r="H2767" s="542">
        <v>1995</v>
      </c>
      <c r="J2767" t="s">
        <v>572</v>
      </c>
      <c r="K2767" t="s">
        <v>572</v>
      </c>
      <c r="L2767" s="324">
        <v>0</v>
      </c>
      <c r="M2767" s="324">
        <v>0</v>
      </c>
    </row>
    <row r="2768" spans="1:13" x14ac:dyDescent="0.2">
      <c r="A2768" t="s">
        <v>8809</v>
      </c>
      <c r="B2768" t="str">
        <f t="shared" si="43"/>
        <v>UGA_PDRC COLONY 6</v>
      </c>
      <c r="C2768" t="s">
        <v>540</v>
      </c>
      <c r="D2768" s="324" t="s">
        <v>51</v>
      </c>
      <c r="E2768" t="s">
        <v>3625</v>
      </c>
      <c r="F2768" t="s">
        <v>3626</v>
      </c>
      <c r="G2768" s="324">
        <v>146</v>
      </c>
      <c r="H2768" s="542">
        <v>1995</v>
      </c>
      <c r="J2768" t="s">
        <v>572</v>
      </c>
      <c r="K2768" t="s">
        <v>572</v>
      </c>
      <c r="L2768" s="324">
        <v>0</v>
      </c>
      <c r="M2768" s="324">
        <v>0</v>
      </c>
    </row>
    <row r="2769" spans="1:13" x14ac:dyDescent="0.2">
      <c r="A2769" t="s">
        <v>8017</v>
      </c>
      <c r="B2769" t="str">
        <f t="shared" si="43"/>
        <v>UGA_PDRC COLONY 7</v>
      </c>
      <c r="C2769" t="s">
        <v>540</v>
      </c>
      <c r="D2769" s="324" t="s">
        <v>51</v>
      </c>
      <c r="E2769" t="s">
        <v>2079</v>
      </c>
      <c r="F2769" t="s">
        <v>2080</v>
      </c>
      <c r="G2769" s="324">
        <v>146</v>
      </c>
      <c r="H2769" s="542">
        <v>1995</v>
      </c>
      <c r="J2769" t="s">
        <v>572</v>
      </c>
      <c r="K2769" t="s">
        <v>572</v>
      </c>
      <c r="L2769" s="324">
        <v>0</v>
      </c>
      <c r="M2769" s="324">
        <v>0</v>
      </c>
    </row>
    <row r="2770" spans="1:13" x14ac:dyDescent="0.2">
      <c r="A2770" t="s">
        <v>8327</v>
      </c>
      <c r="B2770" t="str">
        <f t="shared" si="43"/>
        <v>UGA_PDRC COLONY 9</v>
      </c>
      <c r="C2770" t="s">
        <v>540</v>
      </c>
      <c r="D2770" s="324" t="s">
        <v>51</v>
      </c>
      <c r="E2770" t="s">
        <v>2688</v>
      </c>
      <c r="F2770" t="s">
        <v>2689</v>
      </c>
      <c r="G2770" s="324">
        <v>146</v>
      </c>
      <c r="H2770" s="542">
        <v>1995</v>
      </c>
      <c r="J2770" t="s">
        <v>572</v>
      </c>
      <c r="K2770" t="s">
        <v>572</v>
      </c>
      <c r="L2770" s="324">
        <v>0</v>
      </c>
      <c r="M2770" s="324">
        <v>0</v>
      </c>
    </row>
    <row r="2771" spans="1:13" x14ac:dyDescent="0.2">
      <c r="A2771" t="s">
        <v>9340</v>
      </c>
      <c r="B2771" t="str">
        <f t="shared" si="43"/>
        <v>UGA_PDRC SHAVINGS</v>
      </c>
      <c r="C2771" t="s">
        <v>540</v>
      </c>
      <c r="D2771" s="324" t="s">
        <v>51</v>
      </c>
      <c r="E2771" t="s">
        <v>4664</v>
      </c>
      <c r="F2771" t="s">
        <v>4665</v>
      </c>
      <c r="G2771" s="324">
        <v>144</v>
      </c>
      <c r="H2771" s="542">
        <v>1995</v>
      </c>
      <c r="J2771" t="s">
        <v>572</v>
      </c>
      <c r="K2771" t="s">
        <v>572</v>
      </c>
      <c r="L2771" s="324">
        <v>0</v>
      </c>
      <c r="M2771" s="324">
        <v>0</v>
      </c>
    </row>
    <row r="2772" spans="1:13" x14ac:dyDescent="0.2">
      <c r="A2772" t="s">
        <v>8512</v>
      </c>
      <c r="B2772" t="str">
        <f t="shared" si="43"/>
        <v>UGA_PDRC MECH BLDG</v>
      </c>
      <c r="C2772" t="s">
        <v>540</v>
      </c>
      <c r="D2772" s="324" t="s">
        <v>51</v>
      </c>
      <c r="E2772" t="s">
        <v>3049</v>
      </c>
      <c r="F2772" t="s">
        <v>3050</v>
      </c>
      <c r="G2772" s="324">
        <v>73</v>
      </c>
      <c r="H2772" s="542">
        <v>2012</v>
      </c>
      <c r="J2772" t="s">
        <v>572</v>
      </c>
      <c r="K2772" t="s">
        <v>572</v>
      </c>
      <c r="L2772" s="324">
        <v>0</v>
      </c>
      <c r="M2772" s="324">
        <v>0</v>
      </c>
    </row>
    <row r="2773" spans="1:13" x14ac:dyDescent="0.2">
      <c r="A2773" t="s">
        <v>8538</v>
      </c>
      <c r="B2773" t="str">
        <f t="shared" si="43"/>
        <v>UGA_PDRC COLONY 10</v>
      </c>
      <c r="C2773" t="s">
        <v>540</v>
      </c>
      <c r="D2773" s="324" t="s">
        <v>51</v>
      </c>
      <c r="E2773" t="s">
        <v>3100</v>
      </c>
      <c r="F2773" t="s">
        <v>3101</v>
      </c>
      <c r="G2773" s="324">
        <v>169</v>
      </c>
      <c r="H2773" s="542">
        <v>2000</v>
      </c>
      <c r="J2773" t="s">
        <v>572</v>
      </c>
      <c r="K2773" t="s">
        <v>572</v>
      </c>
      <c r="L2773" s="324">
        <v>0</v>
      </c>
      <c r="M2773" s="324">
        <v>0</v>
      </c>
    </row>
    <row r="2774" spans="1:13" x14ac:dyDescent="0.2">
      <c r="A2774" t="s">
        <v>8232</v>
      </c>
      <c r="B2774" t="str">
        <f t="shared" si="43"/>
        <v>UGA_PDRC COLONY 11</v>
      </c>
      <c r="C2774" t="s">
        <v>540</v>
      </c>
      <c r="D2774" s="324" t="s">
        <v>51</v>
      </c>
      <c r="E2774" t="s">
        <v>2503</v>
      </c>
      <c r="F2774" t="s">
        <v>2504</v>
      </c>
      <c r="G2774" s="324">
        <v>169</v>
      </c>
      <c r="H2774" s="542">
        <v>2000</v>
      </c>
      <c r="J2774" t="s">
        <v>572</v>
      </c>
      <c r="K2774" t="s">
        <v>572</v>
      </c>
      <c r="L2774" s="324">
        <v>0</v>
      </c>
      <c r="M2774" s="324">
        <v>0</v>
      </c>
    </row>
    <row r="2775" spans="1:13" x14ac:dyDescent="0.2">
      <c r="A2775" t="s">
        <v>8654</v>
      </c>
      <c r="B2775" t="str">
        <f t="shared" si="43"/>
        <v>UGA_PDRC COLONY 12</v>
      </c>
      <c r="C2775" t="s">
        <v>540</v>
      </c>
      <c r="D2775" s="324" t="s">
        <v>51</v>
      </c>
      <c r="E2775" t="s">
        <v>3324</v>
      </c>
      <c r="F2775" t="s">
        <v>3325</v>
      </c>
      <c r="G2775" s="324">
        <v>169</v>
      </c>
      <c r="H2775" s="542">
        <v>2000</v>
      </c>
      <c r="J2775" t="s">
        <v>572</v>
      </c>
      <c r="K2775" t="s">
        <v>572</v>
      </c>
      <c r="L2775" s="324">
        <v>0</v>
      </c>
      <c r="M2775" s="324">
        <v>0</v>
      </c>
    </row>
    <row r="2776" spans="1:13" x14ac:dyDescent="0.2">
      <c r="A2776" t="s">
        <v>8293</v>
      </c>
      <c r="B2776" t="str">
        <f t="shared" si="43"/>
        <v>UGA_PDRC COLONY 13</v>
      </c>
      <c r="C2776" t="s">
        <v>540</v>
      </c>
      <c r="D2776" s="324" t="s">
        <v>51</v>
      </c>
      <c r="E2776" t="s">
        <v>2622</v>
      </c>
      <c r="F2776" t="s">
        <v>2623</v>
      </c>
      <c r="G2776" s="324">
        <v>338</v>
      </c>
      <c r="H2776" s="542">
        <v>2000</v>
      </c>
      <c r="J2776" t="s">
        <v>572</v>
      </c>
      <c r="K2776" t="s">
        <v>572</v>
      </c>
      <c r="L2776" s="324">
        <v>0</v>
      </c>
      <c r="M2776" s="324">
        <v>0</v>
      </c>
    </row>
    <row r="2777" spans="1:13" x14ac:dyDescent="0.2">
      <c r="A2777" t="s">
        <v>7927</v>
      </c>
      <c r="B2777" t="str">
        <f t="shared" si="43"/>
        <v>UGA_PDRC COLONY 14</v>
      </c>
      <c r="C2777" t="s">
        <v>540</v>
      </c>
      <c r="D2777" s="324" t="s">
        <v>51</v>
      </c>
      <c r="E2777" t="s">
        <v>1902</v>
      </c>
      <c r="F2777" t="s">
        <v>1903</v>
      </c>
      <c r="G2777" s="324">
        <v>169</v>
      </c>
      <c r="H2777" s="542">
        <v>2000</v>
      </c>
      <c r="J2777" t="s">
        <v>572</v>
      </c>
      <c r="K2777" t="s">
        <v>572</v>
      </c>
      <c r="L2777" s="324">
        <v>0</v>
      </c>
      <c r="M2777" s="324">
        <v>0</v>
      </c>
    </row>
    <row r="2778" spans="1:13" x14ac:dyDescent="0.2">
      <c r="A2778" t="s">
        <v>8368</v>
      </c>
      <c r="B2778" t="str">
        <f t="shared" si="43"/>
        <v>UGA_ORCHARD PUMPHOUSE</v>
      </c>
      <c r="C2778" t="s">
        <v>540</v>
      </c>
      <c r="D2778" s="324" t="s">
        <v>51</v>
      </c>
      <c r="E2778" t="s">
        <v>2766</v>
      </c>
      <c r="F2778" t="s">
        <v>2767</v>
      </c>
      <c r="G2778" s="324">
        <v>320</v>
      </c>
      <c r="H2778" s="542">
        <v>2006</v>
      </c>
      <c r="J2778" t="s">
        <v>572</v>
      </c>
      <c r="K2778" t="s">
        <v>572</v>
      </c>
      <c r="L2778" s="324">
        <v>0</v>
      </c>
      <c r="M2778" s="324">
        <v>0</v>
      </c>
    </row>
    <row r="2779" spans="1:13" x14ac:dyDescent="0.2">
      <c r="A2779" t="s">
        <v>8145</v>
      </c>
      <c r="B2779" t="str">
        <f t="shared" si="43"/>
        <v>UGA_SPRING LAKE WELL H</v>
      </c>
      <c r="C2779" t="s">
        <v>540</v>
      </c>
      <c r="D2779" s="324" t="s">
        <v>51</v>
      </c>
      <c r="E2779" t="s">
        <v>2331</v>
      </c>
      <c r="F2779" t="s">
        <v>2332</v>
      </c>
      <c r="G2779" s="324">
        <v>96</v>
      </c>
      <c r="H2779" s="542">
        <v>2001</v>
      </c>
      <c r="J2779" t="s">
        <v>572</v>
      </c>
      <c r="K2779" t="s">
        <v>572</v>
      </c>
      <c r="L2779" s="324">
        <v>0</v>
      </c>
      <c r="M2779" s="324">
        <v>0</v>
      </c>
    </row>
    <row r="2780" spans="1:13" x14ac:dyDescent="0.2">
      <c r="A2780" t="s">
        <v>8513</v>
      </c>
      <c r="B2780" t="str">
        <f t="shared" si="43"/>
        <v>UGA_ELLIS RD WELL/RPZ</v>
      </c>
      <c r="C2780" t="s">
        <v>540</v>
      </c>
      <c r="D2780" s="324" t="s">
        <v>51</v>
      </c>
      <c r="E2780" t="s">
        <v>3051</v>
      </c>
      <c r="F2780" t="s">
        <v>3052</v>
      </c>
      <c r="G2780" s="324">
        <v>26</v>
      </c>
      <c r="H2780" s="542">
        <v>2001</v>
      </c>
      <c r="J2780" t="s">
        <v>572</v>
      </c>
      <c r="K2780" t="s">
        <v>572</v>
      </c>
      <c r="L2780" s="324">
        <v>0</v>
      </c>
      <c r="M2780" s="324">
        <v>0</v>
      </c>
    </row>
    <row r="2781" spans="1:13" x14ac:dyDescent="0.2">
      <c r="A2781" t="s">
        <v>9064</v>
      </c>
      <c r="B2781" t="str">
        <f t="shared" si="43"/>
        <v>UGA_TURF RPZ</v>
      </c>
      <c r="C2781" t="s">
        <v>540</v>
      </c>
      <c r="D2781" s="324" t="s">
        <v>51</v>
      </c>
      <c r="E2781" t="s">
        <v>4125</v>
      </c>
      <c r="F2781" t="s">
        <v>4126</v>
      </c>
      <c r="G2781" s="324">
        <v>26</v>
      </c>
      <c r="H2781" s="542">
        <v>2001</v>
      </c>
      <c r="J2781" t="s">
        <v>572</v>
      </c>
      <c r="K2781" t="s">
        <v>572</v>
      </c>
      <c r="L2781" s="324">
        <v>0</v>
      </c>
      <c r="M2781" s="324">
        <v>0</v>
      </c>
    </row>
    <row r="2782" spans="1:13" x14ac:dyDescent="0.2">
      <c r="A2782" t="s">
        <v>7808</v>
      </c>
      <c r="B2782" t="str">
        <f t="shared" si="43"/>
        <v>UGA_REDDING RPZ</v>
      </c>
      <c r="C2782" t="s">
        <v>540</v>
      </c>
      <c r="D2782" s="324" t="s">
        <v>51</v>
      </c>
      <c r="E2782" t="s">
        <v>1665</v>
      </c>
      <c r="F2782" t="s">
        <v>1666</v>
      </c>
      <c r="G2782" s="324">
        <v>18</v>
      </c>
      <c r="H2782" s="542">
        <v>2001</v>
      </c>
      <c r="J2782" t="s">
        <v>572</v>
      </c>
      <c r="K2782" t="s">
        <v>572</v>
      </c>
      <c r="L2782" s="324">
        <v>0</v>
      </c>
      <c r="M2782" s="324">
        <v>0</v>
      </c>
    </row>
    <row r="2783" spans="1:13" x14ac:dyDescent="0.2">
      <c r="A2783" t="s">
        <v>7962</v>
      </c>
      <c r="B2783" t="str">
        <f t="shared" si="43"/>
        <v>UGA_FRS BLUEBERRY BLDG</v>
      </c>
      <c r="C2783" t="s">
        <v>540</v>
      </c>
      <c r="D2783" s="324" t="s">
        <v>51</v>
      </c>
      <c r="E2783" t="s">
        <v>1971</v>
      </c>
      <c r="F2783" t="s">
        <v>1972</v>
      </c>
      <c r="G2783" s="324">
        <v>1067</v>
      </c>
      <c r="H2783" s="542">
        <v>2004</v>
      </c>
      <c r="J2783" t="s">
        <v>572</v>
      </c>
      <c r="K2783" t="s">
        <v>572</v>
      </c>
      <c r="L2783" s="324">
        <v>0</v>
      </c>
      <c r="M2783" s="324">
        <v>0</v>
      </c>
    </row>
    <row r="2784" spans="1:13" x14ac:dyDescent="0.2">
      <c r="A2784" t="s">
        <v>8173</v>
      </c>
      <c r="B2784" t="str">
        <f t="shared" si="43"/>
        <v>UGA_HORT BLUBERRY SRNH</v>
      </c>
      <c r="C2784" t="s">
        <v>540</v>
      </c>
      <c r="D2784" s="324" t="s">
        <v>51</v>
      </c>
      <c r="E2784" t="s">
        <v>2387</v>
      </c>
      <c r="F2784" t="s">
        <v>2388</v>
      </c>
      <c r="G2784" s="324">
        <v>1067</v>
      </c>
      <c r="H2784" s="542">
        <v>2005</v>
      </c>
      <c r="J2784" t="s">
        <v>572</v>
      </c>
      <c r="K2784" t="s">
        <v>572</v>
      </c>
      <c r="L2784" s="324">
        <v>0</v>
      </c>
      <c r="M2784" s="324">
        <v>0</v>
      </c>
    </row>
    <row r="2785" spans="1:13" x14ac:dyDescent="0.2">
      <c r="A2785" t="s">
        <v>8582</v>
      </c>
      <c r="B2785" t="str">
        <f t="shared" si="43"/>
        <v>UGA_WATER FILTRATION B</v>
      </c>
      <c r="C2785" t="s">
        <v>540</v>
      </c>
      <c r="D2785" s="324" t="s">
        <v>51</v>
      </c>
      <c r="E2785" t="s">
        <v>3184</v>
      </c>
      <c r="F2785" t="s">
        <v>3185</v>
      </c>
      <c r="G2785" s="324">
        <v>493</v>
      </c>
      <c r="H2785" s="542">
        <v>2003</v>
      </c>
      <c r="J2785" t="s">
        <v>572</v>
      </c>
      <c r="K2785" t="s">
        <v>572</v>
      </c>
      <c r="L2785" s="324">
        <v>0</v>
      </c>
      <c r="M2785" s="324">
        <v>0</v>
      </c>
    </row>
    <row r="2786" spans="1:13" x14ac:dyDescent="0.2">
      <c r="A2786" t="s">
        <v>9101</v>
      </c>
      <c r="B2786" t="str">
        <f t="shared" si="43"/>
        <v>UGA_PESTICIDE CONTAIN.</v>
      </c>
      <c r="C2786" t="s">
        <v>540</v>
      </c>
      <c r="D2786" s="324" t="s">
        <v>51</v>
      </c>
      <c r="E2786" t="s">
        <v>4199</v>
      </c>
      <c r="F2786" t="s">
        <v>4200</v>
      </c>
      <c r="G2786" s="324">
        <v>128</v>
      </c>
      <c r="H2786" s="542">
        <v>2000</v>
      </c>
      <c r="J2786" t="s">
        <v>572</v>
      </c>
      <c r="K2786" t="s">
        <v>572</v>
      </c>
      <c r="L2786" s="324">
        <v>0</v>
      </c>
      <c r="M2786" s="324">
        <v>0</v>
      </c>
    </row>
    <row r="2787" spans="1:13" x14ac:dyDescent="0.2">
      <c r="A2787" t="s">
        <v>8438</v>
      </c>
      <c r="B2787" t="str">
        <f t="shared" si="43"/>
        <v>UGA_HORTICULTURE SHADE</v>
      </c>
      <c r="C2787" t="s">
        <v>540</v>
      </c>
      <c r="D2787" s="324" t="s">
        <v>51</v>
      </c>
      <c r="E2787" t="s">
        <v>2904</v>
      </c>
      <c r="F2787" t="s">
        <v>2905</v>
      </c>
      <c r="G2787" s="324">
        <v>3024</v>
      </c>
      <c r="H2787" s="542">
        <v>2003</v>
      </c>
      <c r="J2787" t="s">
        <v>572</v>
      </c>
      <c r="K2787" t="s">
        <v>572</v>
      </c>
      <c r="L2787" s="324">
        <v>0</v>
      </c>
      <c r="M2787" s="324">
        <v>0</v>
      </c>
    </row>
    <row r="2788" spans="1:13" x14ac:dyDescent="0.2">
      <c r="A2788" t="s">
        <v>9341</v>
      </c>
      <c r="B2788" t="str">
        <f t="shared" si="43"/>
        <v>UGA_RAINOUT SHELTER</v>
      </c>
      <c r="C2788" t="s">
        <v>540</v>
      </c>
      <c r="D2788" s="324" t="s">
        <v>51</v>
      </c>
      <c r="E2788" t="s">
        <v>4666</v>
      </c>
      <c r="F2788" t="s">
        <v>4667</v>
      </c>
      <c r="G2788" s="324">
        <v>4309</v>
      </c>
      <c r="H2788" s="542">
        <v>1995</v>
      </c>
      <c r="J2788" t="s">
        <v>572</v>
      </c>
      <c r="K2788" t="s">
        <v>572</v>
      </c>
      <c r="L2788" s="324">
        <v>0</v>
      </c>
      <c r="M2788" s="324">
        <v>0</v>
      </c>
    </row>
    <row r="2789" spans="1:13" x14ac:dyDescent="0.2">
      <c r="A2789" t="s">
        <v>8859</v>
      </c>
      <c r="B2789" t="str">
        <f t="shared" si="43"/>
        <v>UGA_TURF BUILDING</v>
      </c>
      <c r="C2789" t="s">
        <v>540</v>
      </c>
      <c r="D2789" s="324" t="s">
        <v>51</v>
      </c>
      <c r="E2789" t="s">
        <v>3725</v>
      </c>
      <c r="F2789" t="s">
        <v>3726</v>
      </c>
      <c r="G2789" s="324">
        <v>7992</v>
      </c>
      <c r="H2789" s="542">
        <v>2008</v>
      </c>
      <c r="J2789" t="s">
        <v>572</v>
      </c>
      <c r="K2789" t="s">
        <v>572</v>
      </c>
      <c r="L2789" s="324">
        <v>0</v>
      </c>
      <c r="M2789" s="324">
        <v>0</v>
      </c>
    </row>
    <row r="2790" spans="1:13" x14ac:dyDescent="0.2">
      <c r="A2790" t="s">
        <v>8735</v>
      </c>
      <c r="B2790" t="str">
        <f t="shared" si="43"/>
        <v>UGA_SEPTIC SYS EDU FAC</v>
      </c>
      <c r="C2790" t="s">
        <v>540</v>
      </c>
      <c r="D2790" s="324" t="s">
        <v>51</v>
      </c>
      <c r="E2790" t="s">
        <v>3483</v>
      </c>
      <c r="F2790" t="s">
        <v>3484</v>
      </c>
      <c r="G2790" s="324">
        <v>1800</v>
      </c>
      <c r="H2790" s="542">
        <v>2008</v>
      </c>
      <c r="J2790" t="s">
        <v>572</v>
      </c>
      <c r="K2790" t="s">
        <v>572</v>
      </c>
      <c r="L2790" s="324">
        <v>0</v>
      </c>
      <c r="M2790" s="324">
        <v>0</v>
      </c>
    </row>
    <row r="2791" spans="1:13" x14ac:dyDescent="0.2">
      <c r="A2791" t="s">
        <v>8926</v>
      </c>
      <c r="B2791" t="str">
        <f t="shared" si="43"/>
        <v>UGA_BLUEBERRY RSCH</v>
      </c>
      <c r="C2791" t="s">
        <v>540</v>
      </c>
      <c r="D2791" s="324" t="s">
        <v>51</v>
      </c>
      <c r="E2791" t="s">
        <v>3856</v>
      </c>
      <c r="F2791" t="s">
        <v>3857</v>
      </c>
      <c r="G2791" s="324">
        <v>1820</v>
      </c>
      <c r="H2791" s="542">
        <v>2017</v>
      </c>
      <c r="J2791" t="s">
        <v>572</v>
      </c>
      <c r="K2791" t="s">
        <v>1054</v>
      </c>
      <c r="L2791" s="324">
        <v>0</v>
      </c>
      <c r="M2791" s="324">
        <v>0</v>
      </c>
    </row>
    <row r="2792" spans="1:13" x14ac:dyDescent="0.2">
      <c r="A2792" t="s">
        <v>9025</v>
      </c>
      <c r="B2792" t="str">
        <f t="shared" si="43"/>
        <v>UGA_FOOD PROD INOV/COM</v>
      </c>
      <c r="C2792" t="s">
        <v>540</v>
      </c>
      <c r="D2792" s="324" t="s">
        <v>51</v>
      </c>
      <c r="E2792" t="s">
        <v>4047</v>
      </c>
      <c r="F2792" t="s">
        <v>4048</v>
      </c>
      <c r="G2792" s="324">
        <v>22929</v>
      </c>
      <c r="H2792" s="542">
        <v>2015</v>
      </c>
      <c r="J2792" t="s">
        <v>572</v>
      </c>
      <c r="K2792" t="s">
        <v>572</v>
      </c>
      <c r="L2792" s="324">
        <v>0</v>
      </c>
      <c r="M2792" s="324">
        <v>0</v>
      </c>
    </row>
    <row r="2793" spans="1:13" x14ac:dyDescent="0.2">
      <c r="A2793" t="s">
        <v>8860</v>
      </c>
      <c r="B2793" t="str">
        <f t="shared" si="43"/>
        <v>UGA_WESTBROOK USDA BARN</v>
      </c>
      <c r="C2793" t="s">
        <v>540</v>
      </c>
      <c r="D2793" s="324" t="s">
        <v>51</v>
      </c>
      <c r="E2793" t="s">
        <v>3727</v>
      </c>
      <c r="F2793" t="s">
        <v>3728</v>
      </c>
      <c r="G2793" s="324">
        <v>2500</v>
      </c>
      <c r="H2793" s="542">
        <v>2010</v>
      </c>
      <c r="J2793" t="s">
        <v>572</v>
      </c>
      <c r="K2793" t="s">
        <v>572</v>
      </c>
      <c r="L2793" s="324">
        <v>0</v>
      </c>
      <c r="M2793" s="324">
        <v>0</v>
      </c>
    </row>
    <row r="2794" spans="1:13" x14ac:dyDescent="0.2">
      <c r="A2794" t="s">
        <v>8174</v>
      </c>
      <c r="B2794" t="str">
        <f t="shared" si="43"/>
        <v>UGA_GRIFFIN SLC UTILITY BLDG</v>
      </c>
      <c r="C2794" t="s">
        <v>540</v>
      </c>
      <c r="D2794" s="324" t="s">
        <v>51</v>
      </c>
      <c r="E2794" t="s">
        <v>2389</v>
      </c>
      <c r="F2794" t="s">
        <v>2390</v>
      </c>
      <c r="G2794" s="324">
        <v>588</v>
      </c>
      <c r="H2794" s="542">
        <v>2008</v>
      </c>
      <c r="J2794" t="s">
        <v>572</v>
      </c>
      <c r="K2794" t="s">
        <v>572</v>
      </c>
      <c r="L2794" s="324">
        <v>100</v>
      </c>
      <c r="M2794" s="324">
        <v>100</v>
      </c>
    </row>
    <row r="2795" spans="1:13" x14ac:dyDescent="0.2">
      <c r="A2795" t="s">
        <v>8757</v>
      </c>
      <c r="B2795" t="str">
        <f t="shared" si="43"/>
        <v>UGA_TURF LAKE PUMPHS</v>
      </c>
      <c r="C2795" t="s">
        <v>540</v>
      </c>
      <c r="D2795" s="324" t="s">
        <v>51</v>
      </c>
      <c r="E2795" t="s">
        <v>3524</v>
      </c>
      <c r="F2795" t="s">
        <v>3525</v>
      </c>
      <c r="G2795" s="324">
        <v>216</v>
      </c>
      <c r="H2795" s="542">
        <v>1999</v>
      </c>
      <c r="J2795" t="s">
        <v>572</v>
      </c>
      <c r="K2795" t="s">
        <v>572</v>
      </c>
      <c r="L2795" s="324">
        <v>0</v>
      </c>
      <c r="M2795" s="324">
        <v>0</v>
      </c>
    </row>
    <row r="2796" spans="1:13" x14ac:dyDescent="0.2">
      <c r="A2796" t="s">
        <v>9173</v>
      </c>
      <c r="B2796" t="str">
        <f t="shared" si="43"/>
        <v>UGA_SPC TRAINING CTR</v>
      </c>
      <c r="C2796" t="s">
        <v>540</v>
      </c>
      <c r="D2796" s="324" t="s">
        <v>51</v>
      </c>
      <c r="E2796" t="s">
        <v>4337</v>
      </c>
      <c r="F2796" t="s">
        <v>4338</v>
      </c>
      <c r="G2796" s="324">
        <v>4455</v>
      </c>
      <c r="H2796" s="542">
        <v>1997</v>
      </c>
      <c r="J2796" t="s">
        <v>572</v>
      </c>
      <c r="K2796" t="s">
        <v>572</v>
      </c>
      <c r="L2796" s="324">
        <v>0</v>
      </c>
      <c r="M2796" s="324">
        <v>0</v>
      </c>
    </row>
    <row r="2797" spans="1:13" x14ac:dyDescent="0.2">
      <c r="A2797" t="s">
        <v>8635</v>
      </c>
      <c r="B2797" t="str">
        <f t="shared" si="43"/>
        <v>UGA_GARDEN WELL HOUSE</v>
      </c>
      <c r="C2797" t="s">
        <v>540</v>
      </c>
      <c r="D2797" s="324" t="s">
        <v>51</v>
      </c>
      <c r="E2797" t="s">
        <v>3287</v>
      </c>
      <c r="F2797" t="s">
        <v>3288</v>
      </c>
      <c r="G2797" s="324">
        <v>88</v>
      </c>
      <c r="H2797" s="542">
        <v>1997</v>
      </c>
      <c r="J2797" t="s">
        <v>572</v>
      </c>
      <c r="K2797" t="s">
        <v>572</v>
      </c>
      <c r="L2797" s="324">
        <v>0</v>
      </c>
      <c r="M2797" s="324">
        <v>0</v>
      </c>
    </row>
    <row r="2798" spans="1:13" x14ac:dyDescent="0.2">
      <c r="A2798" t="s">
        <v>8375</v>
      </c>
      <c r="B2798" t="str">
        <f t="shared" si="43"/>
        <v>UGA_FUEL PUMPING STATN</v>
      </c>
      <c r="C2798" t="s">
        <v>540</v>
      </c>
      <c r="D2798" s="324" t="s">
        <v>51</v>
      </c>
      <c r="E2798" t="s">
        <v>2780</v>
      </c>
      <c r="F2798" t="s">
        <v>2781</v>
      </c>
      <c r="G2798" s="324">
        <v>149</v>
      </c>
      <c r="H2798" s="542">
        <v>1997</v>
      </c>
      <c r="J2798" t="s">
        <v>572</v>
      </c>
      <c r="K2798" t="s">
        <v>572</v>
      </c>
      <c r="L2798" s="324">
        <v>0</v>
      </c>
      <c r="M2798" s="324">
        <v>0</v>
      </c>
    </row>
    <row r="2799" spans="1:13" x14ac:dyDescent="0.2">
      <c r="A2799" t="s">
        <v>8545</v>
      </c>
      <c r="B2799" t="str">
        <f t="shared" si="43"/>
        <v>UGA_NCW PAVILLION</v>
      </c>
      <c r="C2799" t="s">
        <v>540</v>
      </c>
      <c r="D2799" s="324" t="s">
        <v>51</v>
      </c>
      <c r="E2799" t="s">
        <v>3113</v>
      </c>
      <c r="F2799" t="s">
        <v>3114</v>
      </c>
      <c r="G2799" s="324">
        <v>4421</v>
      </c>
      <c r="H2799" s="542">
        <v>1997</v>
      </c>
      <c r="J2799" t="s">
        <v>572</v>
      </c>
      <c r="K2799" t="s">
        <v>572</v>
      </c>
      <c r="L2799" s="324">
        <v>15</v>
      </c>
      <c r="M2799" s="324">
        <v>15</v>
      </c>
    </row>
    <row r="2800" spans="1:13" x14ac:dyDescent="0.2">
      <c r="A2800" t="s">
        <v>7911</v>
      </c>
      <c r="B2800" t="str">
        <f t="shared" si="43"/>
        <v>UGA_GARDEN MAINT BLDG</v>
      </c>
      <c r="C2800" t="s">
        <v>540</v>
      </c>
      <c r="D2800" s="324" t="s">
        <v>51</v>
      </c>
      <c r="E2800" t="s">
        <v>1870</v>
      </c>
      <c r="F2800" t="s">
        <v>1871</v>
      </c>
      <c r="G2800" s="324">
        <v>1500</v>
      </c>
      <c r="H2800" s="542">
        <v>1997</v>
      </c>
      <c r="J2800" t="s">
        <v>572</v>
      </c>
      <c r="K2800" t="s">
        <v>572</v>
      </c>
      <c r="L2800" s="324">
        <v>0</v>
      </c>
      <c r="M2800" s="324">
        <v>0</v>
      </c>
    </row>
    <row r="2801" spans="1:13" x14ac:dyDescent="0.2">
      <c r="A2801" t="s">
        <v>7912</v>
      </c>
      <c r="B2801" t="str">
        <f t="shared" si="43"/>
        <v>UGA_GARDEN TETON GRNHS</v>
      </c>
      <c r="C2801" t="s">
        <v>540</v>
      </c>
      <c r="D2801" s="324" t="s">
        <v>51</v>
      </c>
      <c r="E2801" t="s">
        <v>1872</v>
      </c>
      <c r="F2801" t="s">
        <v>1873</v>
      </c>
      <c r="G2801" s="324">
        <v>2962</v>
      </c>
      <c r="H2801" s="542">
        <v>1997</v>
      </c>
      <c r="J2801" t="s">
        <v>572</v>
      </c>
      <c r="K2801" t="s">
        <v>572</v>
      </c>
      <c r="L2801" s="324">
        <v>0</v>
      </c>
      <c r="M2801" s="324">
        <v>0</v>
      </c>
    </row>
    <row r="2802" spans="1:13" x14ac:dyDescent="0.2">
      <c r="A2802" t="s">
        <v>8342</v>
      </c>
      <c r="B2802" t="str">
        <f t="shared" si="43"/>
        <v>UGA_ENVIROTRON GRNHS</v>
      </c>
      <c r="C2802" t="s">
        <v>540</v>
      </c>
      <c r="D2802" s="324" t="s">
        <v>51</v>
      </c>
      <c r="E2802" t="s">
        <v>2717</v>
      </c>
      <c r="F2802" t="s">
        <v>2718</v>
      </c>
      <c r="G2802" s="324">
        <v>4452</v>
      </c>
      <c r="H2802" s="542">
        <v>1998</v>
      </c>
      <c r="J2802" t="s">
        <v>572</v>
      </c>
      <c r="K2802" t="s">
        <v>572</v>
      </c>
      <c r="L2802" s="324">
        <v>0</v>
      </c>
      <c r="M2802" s="324">
        <v>0</v>
      </c>
    </row>
    <row r="2803" spans="1:13" x14ac:dyDescent="0.2">
      <c r="A2803" t="s">
        <v>8233</v>
      </c>
      <c r="B2803" t="str">
        <f t="shared" si="43"/>
        <v>UGA_WSTBRK USDA EQ SHD</v>
      </c>
      <c r="C2803" t="s">
        <v>540</v>
      </c>
      <c r="D2803" s="324" t="s">
        <v>51</v>
      </c>
      <c r="E2803" t="s">
        <v>2505</v>
      </c>
      <c r="F2803" t="s">
        <v>2506</v>
      </c>
      <c r="G2803" s="324">
        <v>6000</v>
      </c>
      <c r="H2803" s="542">
        <v>2004</v>
      </c>
      <c r="J2803" t="s">
        <v>603</v>
      </c>
      <c r="K2803" t="s">
        <v>572</v>
      </c>
      <c r="L2803" s="324">
        <v>0</v>
      </c>
      <c r="M2803" s="324">
        <v>0</v>
      </c>
    </row>
    <row r="2804" spans="1:13" x14ac:dyDescent="0.2">
      <c r="A2804" t="s">
        <v>9268</v>
      </c>
      <c r="B2804" t="str">
        <f t="shared" si="43"/>
        <v>UGA_COLD STORAGE BLDG</v>
      </c>
      <c r="C2804" t="s">
        <v>540</v>
      </c>
      <c r="D2804" s="324" t="s">
        <v>51</v>
      </c>
      <c r="E2804" t="s">
        <v>4522</v>
      </c>
      <c r="F2804" t="s">
        <v>4523</v>
      </c>
      <c r="G2804" s="324">
        <v>330</v>
      </c>
      <c r="H2804" s="542">
        <v>2002</v>
      </c>
      <c r="J2804" t="s">
        <v>572</v>
      </c>
      <c r="K2804" t="s">
        <v>572</v>
      </c>
      <c r="L2804" s="324">
        <v>0</v>
      </c>
      <c r="M2804" s="324">
        <v>0</v>
      </c>
    </row>
    <row r="2805" spans="1:13" x14ac:dyDescent="0.2">
      <c r="A2805" t="s">
        <v>8583</v>
      </c>
      <c r="B2805" t="str">
        <f t="shared" si="43"/>
        <v>UGA_PLANT RESEARCH BLD</v>
      </c>
      <c r="C2805" t="s">
        <v>540</v>
      </c>
      <c r="D2805" s="324" t="s">
        <v>51</v>
      </c>
      <c r="E2805" t="s">
        <v>3186</v>
      </c>
      <c r="F2805" t="s">
        <v>3187</v>
      </c>
      <c r="G2805" s="324">
        <v>2947</v>
      </c>
      <c r="H2805" s="542">
        <v>1994</v>
      </c>
      <c r="J2805" t="s">
        <v>572</v>
      </c>
      <c r="K2805" t="s">
        <v>572</v>
      </c>
      <c r="L2805" s="324">
        <v>0</v>
      </c>
      <c r="M2805" s="324">
        <v>0</v>
      </c>
    </row>
    <row r="2806" spans="1:13" x14ac:dyDescent="0.2">
      <c r="A2806" t="s">
        <v>8043</v>
      </c>
      <c r="B2806" t="str">
        <f t="shared" si="43"/>
        <v>UGA_WESTBROOK POND PH</v>
      </c>
      <c r="C2806" t="s">
        <v>540</v>
      </c>
      <c r="D2806" s="324" t="s">
        <v>51</v>
      </c>
      <c r="E2806" t="s">
        <v>2131</v>
      </c>
      <c r="F2806" t="s">
        <v>2132</v>
      </c>
      <c r="G2806" s="324">
        <v>64</v>
      </c>
      <c r="H2806" s="542">
        <v>1993</v>
      </c>
      <c r="J2806" t="s">
        <v>572</v>
      </c>
      <c r="K2806" t="s">
        <v>572</v>
      </c>
      <c r="L2806" s="324">
        <v>0</v>
      </c>
      <c r="M2806" s="324">
        <v>0</v>
      </c>
    </row>
    <row r="2807" spans="1:13" x14ac:dyDescent="0.2">
      <c r="A2807" t="s">
        <v>8636</v>
      </c>
      <c r="B2807" t="str">
        <f t="shared" si="43"/>
        <v>UGA_WESTBROOK POLE BRN</v>
      </c>
      <c r="C2807" t="s">
        <v>540</v>
      </c>
      <c r="D2807" s="324" t="s">
        <v>51</v>
      </c>
      <c r="E2807" t="s">
        <v>3289</v>
      </c>
      <c r="F2807" t="s">
        <v>3290</v>
      </c>
      <c r="G2807" s="324">
        <v>4992</v>
      </c>
      <c r="H2807" s="542">
        <v>1993</v>
      </c>
      <c r="J2807" t="s">
        <v>572</v>
      </c>
      <c r="K2807" t="s">
        <v>572</v>
      </c>
      <c r="L2807" s="324">
        <v>0</v>
      </c>
      <c r="M2807" s="324">
        <v>0</v>
      </c>
    </row>
    <row r="2808" spans="1:13" x14ac:dyDescent="0.2">
      <c r="A2808" t="s">
        <v>9065</v>
      </c>
      <c r="B2808" t="str">
        <f t="shared" si="43"/>
        <v>UGA_SUN-RAIN SHELTER</v>
      </c>
      <c r="C2808" t="s">
        <v>540</v>
      </c>
      <c r="D2808" s="324" t="s">
        <v>51</v>
      </c>
      <c r="E2808" t="s">
        <v>4127</v>
      </c>
      <c r="F2808" t="s">
        <v>4128</v>
      </c>
      <c r="G2808" s="324">
        <v>2668</v>
      </c>
      <c r="H2808" s="542">
        <v>1991</v>
      </c>
      <c r="J2808" t="s">
        <v>572</v>
      </c>
      <c r="K2808" t="s">
        <v>572</v>
      </c>
      <c r="L2808" s="324">
        <v>0</v>
      </c>
      <c r="M2808" s="324">
        <v>0</v>
      </c>
    </row>
    <row r="2809" spans="1:13" x14ac:dyDescent="0.2">
      <c r="A2809" t="s">
        <v>8927</v>
      </c>
      <c r="B2809" t="str">
        <f t="shared" si="43"/>
        <v>UGA_PATHOLOGY GREENHS</v>
      </c>
      <c r="C2809" t="s">
        <v>540</v>
      </c>
      <c r="D2809" s="324" t="s">
        <v>51</v>
      </c>
      <c r="E2809" t="s">
        <v>3858</v>
      </c>
      <c r="F2809" t="s">
        <v>3859</v>
      </c>
      <c r="G2809" s="324">
        <v>1749</v>
      </c>
      <c r="H2809" s="542">
        <v>1993</v>
      </c>
      <c r="J2809" t="s">
        <v>572</v>
      </c>
      <c r="K2809" t="s">
        <v>572</v>
      </c>
      <c r="L2809" s="324">
        <v>0</v>
      </c>
      <c r="M2809" s="324">
        <v>0</v>
      </c>
    </row>
    <row r="2810" spans="1:13" x14ac:dyDescent="0.2">
      <c r="A2810" t="s">
        <v>8007</v>
      </c>
      <c r="B2810" t="str">
        <f t="shared" si="43"/>
        <v>UGA_MELTON STORAGE BLD</v>
      </c>
      <c r="C2810" t="s">
        <v>540</v>
      </c>
      <c r="D2810" s="324" t="s">
        <v>51</v>
      </c>
      <c r="E2810" t="s">
        <v>2059</v>
      </c>
      <c r="F2810" t="s">
        <v>2060</v>
      </c>
      <c r="G2810" s="324">
        <v>2706</v>
      </c>
      <c r="H2810" s="542">
        <v>1992</v>
      </c>
      <c r="J2810" t="s">
        <v>572</v>
      </c>
      <c r="K2810" t="s">
        <v>572</v>
      </c>
      <c r="L2810" s="324">
        <v>0</v>
      </c>
      <c r="M2810" s="324">
        <v>0</v>
      </c>
    </row>
    <row r="2811" spans="1:13" x14ac:dyDescent="0.2">
      <c r="A2811" t="s">
        <v>8151</v>
      </c>
      <c r="B2811" t="str">
        <f t="shared" si="43"/>
        <v>UGA_ENT SHADEHOUSE</v>
      </c>
      <c r="C2811" t="s">
        <v>540</v>
      </c>
      <c r="D2811" s="324" t="s">
        <v>51</v>
      </c>
      <c r="E2811" t="s">
        <v>2343</v>
      </c>
      <c r="F2811" t="s">
        <v>2344</v>
      </c>
      <c r="G2811" s="324">
        <v>3500</v>
      </c>
      <c r="H2811" s="542">
        <v>1999</v>
      </c>
      <c r="J2811" t="s">
        <v>572</v>
      </c>
      <c r="K2811" t="s">
        <v>572</v>
      </c>
      <c r="L2811" s="324">
        <v>0</v>
      </c>
      <c r="M2811" s="324">
        <v>0</v>
      </c>
    </row>
    <row r="2812" spans="1:13" x14ac:dyDescent="0.2">
      <c r="A2812" t="s">
        <v>8546</v>
      </c>
      <c r="B2812" t="str">
        <f t="shared" si="43"/>
        <v>UGA_PATHOLOGY POLY GH</v>
      </c>
      <c r="C2812" t="s">
        <v>540</v>
      </c>
      <c r="D2812" s="324" t="s">
        <v>51</v>
      </c>
      <c r="E2812" t="s">
        <v>3115</v>
      </c>
      <c r="F2812" t="s">
        <v>3116</v>
      </c>
      <c r="G2812" s="324">
        <v>2946</v>
      </c>
      <c r="H2812" s="542">
        <v>1997</v>
      </c>
      <c r="J2812" t="s">
        <v>572</v>
      </c>
      <c r="K2812" t="s">
        <v>572</v>
      </c>
      <c r="L2812" s="324">
        <v>0</v>
      </c>
      <c r="M2812" s="324">
        <v>0</v>
      </c>
    </row>
    <row r="2813" spans="1:13" x14ac:dyDescent="0.2">
      <c r="A2813" t="s">
        <v>8849</v>
      </c>
      <c r="B2813" t="str">
        <f t="shared" si="43"/>
        <v>UGA_GRIFFIN SLC</v>
      </c>
      <c r="C2813" t="s">
        <v>540</v>
      </c>
      <c r="D2813" s="324" t="s">
        <v>51</v>
      </c>
      <c r="E2813" t="s">
        <v>3705</v>
      </c>
      <c r="F2813" t="s">
        <v>3706</v>
      </c>
      <c r="G2813" s="324">
        <v>32945</v>
      </c>
      <c r="H2813" s="542">
        <v>2009</v>
      </c>
      <c r="J2813" t="s">
        <v>572</v>
      </c>
      <c r="K2813" t="s">
        <v>572</v>
      </c>
      <c r="L2813" s="324">
        <v>100</v>
      </c>
      <c r="M2813" s="324">
        <v>100</v>
      </c>
    </row>
    <row r="2814" spans="1:13" x14ac:dyDescent="0.2">
      <c r="A2814" t="s">
        <v>9026</v>
      </c>
      <c r="B2814" t="str">
        <f t="shared" si="43"/>
        <v>UGA_SUPPORT SRVCS BLDG</v>
      </c>
      <c r="C2814" t="s">
        <v>540</v>
      </c>
      <c r="D2814" s="324" t="s">
        <v>51</v>
      </c>
      <c r="E2814" t="s">
        <v>4049</v>
      </c>
      <c r="F2814" t="s">
        <v>4050</v>
      </c>
      <c r="G2814" s="324">
        <v>16500</v>
      </c>
      <c r="H2814" s="542">
        <v>1957</v>
      </c>
      <c r="J2814" t="s">
        <v>572</v>
      </c>
      <c r="K2814" t="s">
        <v>572</v>
      </c>
      <c r="L2814" s="324">
        <v>8</v>
      </c>
      <c r="M2814" s="324">
        <v>8</v>
      </c>
    </row>
    <row r="2815" spans="1:13" x14ac:dyDescent="0.2">
      <c r="A2815" t="s">
        <v>8256</v>
      </c>
      <c r="B2815" t="str">
        <f t="shared" si="43"/>
        <v>UGA_DUNDEE CAFE</v>
      </c>
      <c r="C2815" t="s">
        <v>540</v>
      </c>
      <c r="D2815" s="324" t="s">
        <v>51</v>
      </c>
      <c r="E2815" t="s">
        <v>2550</v>
      </c>
      <c r="F2815" t="s">
        <v>2551</v>
      </c>
      <c r="G2815" s="324">
        <v>6872</v>
      </c>
      <c r="H2815" s="542">
        <v>1920</v>
      </c>
      <c r="J2815" t="s">
        <v>572</v>
      </c>
      <c r="K2815" t="s">
        <v>579</v>
      </c>
      <c r="L2815" s="324">
        <v>4</v>
      </c>
      <c r="M2815" s="324">
        <v>4</v>
      </c>
    </row>
    <row r="2816" spans="1:13" x14ac:dyDescent="0.2">
      <c r="A2816" t="s">
        <v>7809</v>
      </c>
      <c r="B2816" t="str">
        <f t="shared" si="43"/>
        <v>UGA_SANFORD BARN</v>
      </c>
      <c r="C2816" t="s">
        <v>540</v>
      </c>
      <c r="D2816" s="324" t="s">
        <v>51</v>
      </c>
      <c r="E2816" t="s">
        <v>1667</v>
      </c>
      <c r="F2816" t="s">
        <v>1668</v>
      </c>
      <c r="G2816" s="324">
        <v>7421</v>
      </c>
      <c r="H2816" s="542">
        <v>1938</v>
      </c>
      <c r="J2816" t="s">
        <v>572</v>
      </c>
      <c r="K2816" t="s">
        <v>572</v>
      </c>
      <c r="L2816" s="324">
        <v>5</v>
      </c>
      <c r="M2816" s="324">
        <v>5</v>
      </c>
    </row>
    <row r="2817" spans="1:13" x14ac:dyDescent="0.2">
      <c r="A2817" t="s">
        <v>8074</v>
      </c>
      <c r="B2817" t="str">
        <f t="shared" si="43"/>
        <v>UGA_COWART BUILDING</v>
      </c>
      <c r="C2817" t="s">
        <v>540</v>
      </c>
      <c r="D2817" s="324" t="s">
        <v>51</v>
      </c>
      <c r="E2817" t="s">
        <v>2193</v>
      </c>
      <c r="F2817" t="s">
        <v>2194</v>
      </c>
      <c r="G2817" s="324">
        <v>9890</v>
      </c>
      <c r="H2817" s="542">
        <v>1948</v>
      </c>
      <c r="J2817" t="s">
        <v>572</v>
      </c>
      <c r="K2817" t="s">
        <v>584</v>
      </c>
      <c r="L2817" s="324">
        <v>2</v>
      </c>
      <c r="M2817" s="324">
        <v>2</v>
      </c>
    </row>
    <row r="2818" spans="1:13" x14ac:dyDescent="0.2">
      <c r="A2818" t="s">
        <v>8152</v>
      </c>
      <c r="B2818" t="str">
        <f t="shared" ref="B2818:B2881" si="44">CONCATENATE(D2818,"_",F2818)</f>
        <v>UGA_ALAMO BUILDING</v>
      </c>
      <c r="C2818" t="s">
        <v>540</v>
      </c>
      <c r="D2818" s="324" t="s">
        <v>51</v>
      </c>
      <c r="E2818" t="s">
        <v>2345</v>
      </c>
      <c r="F2818" t="s">
        <v>2346</v>
      </c>
      <c r="G2818" s="324">
        <v>10461</v>
      </c>
      <c r="H2818" s="542">
        <v>1941</v>
      </c>
      <c r="J2818" t="s">
        <v>572</v>
      </c>
      <c r="K2818" t="s">
        <v>572</v>
      </c>
      <c r="L2818" s="324">
        <v>0</v>
      </c>
      <c r="M2818" s="324">
        <v>0</v>
      </c>
    </row>
    <row r="2819" spans="1:13" x14ac:dyDescent="0.2">
      <c r="A2819" t="s">
        <v>8420</v>
      </c>
      <c r="B2819" t="str">
        <f t="shared" si="44"/>
        <v>UGA_FLYNT BUILDING</v>
      </c>
      <c r="C2819" t="s">
        <v>540</v>
      </c>
      <c r="D2819" s="324" t="s">
        <v>51</v>
      </c>
      <c r="E2819" t="s">
        <v>2869</v>
      </c>
      <c r="F2819" t="s">
        <v>2870</v>
      </c>
      <c r="G2819" s="324">
        <v>25931</v>
      </c>
      <c r="H2819" s="542">
        <v>1928</v>
      </c>
      <c r="J2819" t="s">
        <v>572</v>
      </c>
      <c r="K2819" t="s">
        <v>572</v>
      </c>
      <c r="L2819" s="324">
        <v>57</v>
      </c>
      <c r="M2819" s="324">
        <v>57</v>
      </c>
    </row>
    <row r="2820" spans="1:13" x14ac:dyDescent="0.2">
      <c r="A2820" t="s">
        <v>8761</v>
      </c>
      <c r="B2820" t="str">
        <f t="shared" si="44"/>
        <v>UGA_URBAN AG CTR</v>
      </c>
      <c r="C2820" t="s">
        <v>540</v>
      </c>
      <c r="D2820" s="324" t="s">
        <v>51</v>
      </c>
      <c r="E2820" t="s">
        <v>3531</v>
      </c>
      <c r="F2820" t="s">
        <v>3532</v>
      </c>
      <c r="G2820" s="324">
        <v>8366</v>
      </c>
      <c r="H2820" s="542">
        <v>1952</v>
      </c>
      <c r="J2820" t="s">
        <v>572</v>
      </c>
      <c r="K2820" t="s">
        <v>1725</v>
      </c>
      <c r="L2820" s="324">
        <v>0</v>
      </c>
      <c r="M2820" s="324">
        <v>0</v>
      </c>
    </row>
    <row r="2821" spans="1:13" x14ac:dyDescent="0.2">
      <c r="A2821" t="s">
        <v>8940</v>
      </c>
      <c r="B2821" t="str">
        <f t="shared" si="44"/>
        <v>UGA_GIN SHOP</v>
      </c>
      <c r="C2821" t="s">
        <v>540</v>
      </c>
      <c r="D2821" s="324" t="s">
        <v>51</v>
      </c>
      <c r="E2821" t="s">
        <v>3883</v>
      </c>
      <c r="F2821" t="s">
        <v>3884</v>
      </c>
      <c r="G2821" s="324">
        <v>6616</v>
      </c>
      <c r="H2821" s="542">
        <v>1946</v>
      </c>
      <c r="J2821" t="s">
        <v>572</v>
      </c>
      <c r="K2821" t="s">
        <v>579</v>
      </c>
      <c r="L2821" s="324">
        <v>0</v>
      </c>
      <c r="M2821" s="324">
        <v>0</v>
      </c>
    </row>
    <row r="2822" spans="1:13" x14ac:dyDescent="0.2">
      <c r="A2822" t="s">
        <v>8928</v>
      </c>
      <c r="B2822" t="str">
        <f t="shared" si="44"/>
        <v>UGA_TISSUE CULTURE LAB</v>
      </c>
      <c r="C2822" t="s">
        <v>540</v>
      </c>
      <c r="D2822" s="324" t="s">
        <v>51</v>
      </c>
      <c r="E2822" t="s">
        <v>3860</v>
      </c>
      <c r="F2822" t="s">
        <v>3861</v>
      </c>
      <c r="G2822" s="324">
        <v>13031</v>
      </c>
      <c r="H2822" s="542">
        <v>1957</v>
      </c>
      <c r="J2822" t="s">
        <v>572</v>
      </c>
      <c r="K2822" t="s">
        <v>1725</v>
      </c>
      <c r="L2822" s="324">
        <v>37</v>
      </c>
      <c r="M2822" s="324">
        <v>37</v>
      </c>
    </row>
    <row r="2823" spans="1:13" x14ac:dyDescent="0.2">
      <c r="A2823" t="s">
        <v>7822</v>
      </c>
      <c r="B2823" t="str">
        <f t="shared" si="44"/>
        <v>UGA_STRESS PHYS BLDG</v>
      </c>
      <c r="C2823" t="s">
        <v>540</v>
      </c>
      <c r="D2823" s="324" t="s">
        <v>51</v>
      </c>
      <c r="E2823" t="s">
        <v>1693</v>
      </c>
      <c r="F2823" t="s">
        <v>1694</v>
      </c>
      <c r="G2823" s="324">
        <v>2053</v>
      </c>
      <c r="H2823" s="542">
        <v>1940</v>
      </c>
      <c r="J2823" t="s">
        <v>572</v>
      </c>
      <c r="K2823" t="s">
        <v>572</v>
      </c>
      <c r="L2823" s="324">
        <v>4</v>
      </c>
      <c r="M2823" s="324">
        <v>4</v>
      </c>
    </row>
    <row r="2824" spans="1:13" x14ac:dyDescent="0.2">
      <c r="A2824" t="s">
        <v>9066</v>
      </c>
      <c r="B2824" t="str">
        <f t="shared" si="44"/>
        <v>UGA_WESTBROOK TOOL SHD</v>
      </c>
      <c r="C2824" t="s">
        <v>540</v>
      </c>
      <c r="D2824" s="324" t="s">
        <v>51</v>
      </c>
      <c r="E2824" t="s">
        <v>4129</v>
      </c>
      <c r="F2824" t="s">
        <v>4130</v>
      </c>
      <c r="G2824" s="324">
        <v>1200</v>
      </c>
      <c r="H2824" s="542">
        <v>1958</v>
      </c>
      <c r="J2824" t="s">
        <v>572</v>
      </c>
      <c r="K2824" t="s">
        <v>584</v>
      </c>
      <c r="L2824" s="324">
        <v>0</v>
      </c>
      <c r="M2824" s="324">
        <v>0</v>
      </c>
    </row>
    <row r="2825" spans="1:13" x14ac:dyDescent="0.2">
      <c r="A2825" t="s">
        <v>8175</v>
      </c>
      <c r="B2825" t="str">
        <f t="shared" si="44"/>
        <v>UGA_PLANT INTRO BLDG</v>
      </c>
      <c r="C2825" t="s">
        <v>540</v>
      </c>
      <c r="D2825" s="324" t="s">
        <v>51</v>
      </c>
      <c r="E2825" t="s">
        <v>2391</v>
      </c>
      <c r="F2825" t="s">
        <v>2392</v>
      </c>
      <c r="G2825" s="324">
        <v>5774</v>
      </c>
      <c r="H2825" s="542">
        <v>1966</v>
      </c>
      <c r="J2825" t="s">
        <v>572</v>
      </c>
      <c r="K2825" t="s">
        <v>579</v>
      </c>
      <c r="L2825" s="324">
        <v>0</v>
      </c>
      <c r="M2825" s="324">
        <v>0</v>
      </c>
    </row>
    <row r="2826" spans="1:13" x14ac:dyDescent="0.2">
      <c r="A2826" t="s">
        <v>7963</v>
      </c>
      <c r="B2826" t="str">
        <f t="shared" si="44"/>
        <v>UGA_VIRUS LAB BUILDING</v>
      </c>
      <c r="C2826" t="s">
        <v>540</v>
      </c>
      <c r="D2826" s="324" t="s">
        <v>51</v>
      </c>
      <c r="E2826" t="s">
        <v>1973</v>
      </c>
      <c r="F2826" t="s">
        <v>1974</v>
      </c>
      <c r="G2826" s="324">
        <v>5822</v>
      </c>
      <c r="H2826" s="542">
        <v>1962</v>
      </c>
      <c r="J2826" t="s">
        <v>572</v>
      </c>
      <c r="K2826" t="s">
        <v>1725</v>
      </c>
      <c r="L2826" s="324">
        <v>0</v>
      </c>
      <c r="M2826" s="324">
        <v>0</v>
      </c>
    </row>
    <row r="2827" spans="1:13" x14ac:dyDescent="0.2">
      <c r="A2827" t="s">
        <v>8514</v>
      </c>
      <c r="B2827" t="str">
        <f t="shared" si="44"/>
        <v>UGA_S-9 LAB BUILDING</v>
      </c>
      <c r="C2827" t="s">
        <v>540</v>
      </c>
      <c r="D2827" s="324" t="s">
        <v>51</v>
      </c>
      <c r="E2827" t="s">
        <v>3053</v>
      </c>
      <c r="F2827" t="s">
        <v>3054</v>
      </c>
      <c r="G2827" s="324">
        <v>5291</v>
      </c>
      <c r="H2827" s="542">
        <v>1969</v>
      </c>
      <c r="J2827" t="s">
        <v>572</v>
      </c>
      <c r="K2827" t="s">
        <v>1725</v>
      </c>
      <c r="L2827" s="324">
        <v>0</v>
      </c>
      <c r="M2827" s="324">
        <v>0</v>
      </c>
    </row>
    <row r="2828" spans="1:13" x14ac:dyDescent="0.2">
      <c r="A2828" t="s">
        <v>8964</v>
      </c>
      <c r="B2828" t="str">
        <f t="shared" si="44"/>
        <v>UGA_HORT GREENHOUSE</v>
      </c>
      <c r="C2828" t="s">
        <v>540</v>
      </c>
      <c r="D2828" s="324" t="s">
        <v>51</v>
      </c>
      <c r="E2828" t="s">
        <v>3930</v>
      </c>
      <c r="F2828" t="s">
        <v>3931</v>
      </c>
      <c r="G2828" s="324">
        <v>1831</v>
      </c>
      <c r="H2828" s="542">
        <v>1971</v>
      </c>
      <c r="J2828" t="s">
        <v>572</v>
      </c>
      <c r="K2828" t="s">
        <v>572</v>
      </c>
      <c r="L2828" s="324">
        <v>0</v>
      </c>
      <c r="M2828" s="324">
        <v>0</v>
      </c>
    </row>
    <row r="2829" spans="1:13" x14ac:dyDescent="0.2">
      <c r="A2829" t="s">
        <v>8294</v>
      </c>
      <c r="B2829" t="str">
        <f t="shared" si="44"/>
        <v>UGA_STUCKEY CONF CNTR</v>
      </c>
      <c r="C2829" t="s">
        <v>540</v>
      </c>
      <c r="D2829" s="324" t="s">
        <v>51</v>
      </c>
      <c r="E2829" t="s">
        <v>2624</v>
      </c>
      <c r="F2829" t="s">
        <v>2625</v>
      </c>
      <c r="G2829" s="324">
        <v>29574</v>
      </c>
      <c r="H2829" s="542">
        <v>1954</v>
      </c>
      <c r="J2829" t="s">
        <v>572</v>
      </c>
      <c r="K2829" t="s">
        <v>579</v>
      </c>
      <c r="L2829" s="324">
        <v>31</v>
      </c>
      <c r="M2829" s="324">
        <v>31</v>
      </c>
    </row>
    <row r="2830" spans="1:13" x14ac:dyDescent="0.2">
      <c r="A2830" t="s">
        <v>7928</v>
      </c>
      <c r="B2830" t="str">
        <f t="shared" si="44"/>
        <v>UGA_MELTON BUILDING</v>
      </c>
      <c r="C2830" t="s">
        <v>540</v>
      </c>
      <c r="D2830" s="324" t="s">
        <v>51</v>
      </c>
      <c r="E2830" t="s">
        <v>1904</v>
      </c>
      <c r="F2830" t="s">
        <v>1905</v>
      </c>
      <c r="G2830" s="324">
        <v>75059</v>
      </c>
      <c r="H2830" s="542">
        <v>1966</v>
      </c>
      <c r="J2830" t="s">
        <v>572</v>
      </c>
      <c r="K2830" t="s">
        <v>584</v>
      </c>
      <c r="L2830" s="324">
        <v>0</v>
      </c>
      <c r="M2830" s="324">
        <v>0</v>
      </c>
    </row>
    <row r="2831" spans="1:13" x14ac:dyDescent="0.2">
      <c r="A2831" t="s">
        <v>9349</v>
      </c>
      <c r="B2831" t="str">
        <f t="shared" si="44"/>
        <v>UGA_VISITOR HOUSING</v>
      </c>
      <c r="C2831" t="s">
        <v>540</v>
      </c>
      <c r="D2831" s="324" t="s">
        <v>51</v>
      </c>
      <c r="E2831" t="s">
        <v>4682</v>
      </c>
      <c r="F2831" t="s">
        <v>4683</v>
      </c>
      <c r="G2831" s="324">
        <v>1686</v>
      </c>
      <c r="H2831" s="542">
        <v>1948</v>
      </c>
      <c r="J2831" t="s">
        <v>572</v>
      </c>
      <c r="K2831" t="s">
        <v>572</v>
      </c>
      <c r="L2831" s="324">
        <v>0</v>
      </c>
      <c r="M2831" s="324">
        <v>0</v>
      </c>
    </row>
    <row r="2832" spans="1:13" x14ac:dyDescent="0.2">
      <c r="A2832" t="s">
        <v>8929</v>
      </c>
      <c r="B2832" t="str">
        <f t="shared" si="44"/>
        <v>UGA_USDA SUPPORT BLDG</v>
      </c>
      <c r="C2832" t="s">
        <v>540</v>
      </c>
      <c r="D2832" s="324" t="s">
        <v>51</v>
      </c>
      <c r="E2832" t="s">
        <v>3862</v>
      </c>
      <c r="F2832" t="s">
        <v>3863</v>
      </c>
      <c r="G2832" s="324">
        <v>2400</v>
      </c>
      <c r="H2832" s="542">
        <v>1972</v>
      </c>
      <c r="J2832" t="s">
        <v>572</v>
      </c>
      <c r="K2832" t="s">
        <v>572</v>
      </c>
      <c r="L2832" s="324">
        <v>0</v>
      </c>
      <c r="M2832" s="324">
        <v>0</v>
      </c>
    </row>
    <row r="2833" spans="1:13" x14ac:dyDescent="0.2">
      <c r="A2833" t="s">
        <v>8328</v>
      </c>
      <c r="B2833" t="str">
        <f t="shared" si="44"/>
        <v>UGA_REDDING BUILDING</v>
      </c>
      <c r="C2833" t="s">
        <v>540</v>
      </c>
      <c r="D2833" s="324" t="s">
        <v>51</v>
      </c>
      <c r="E2833" t="s">
        <v>2690</v>
      </c>
      <c r="F2833" t="s">
        <v>2691</v>
      </c>
      <c r="G2833" s="324">
        <v>33366</v>
      </c>
      <c r="H2833" s="542">
        <v>1977</v>
      </c>
      <c r="J2833" t="s">
        <v>572</v>
      </c>
      <c r="K2833" t="s">
        <v>1725</v>
      </c>
      <c r="L2833" s="324">
        <v>12</v>
      </c>
      <c r="M2833" s="324">
        <v>12</v>
      </c>
    </row>
    <row r="2834" spans="1:13" x14ac:dyDescent="0.2">
      <c r="A2834" t="s">
        <v>8099</v>
      </c>
      <c r="B2834" t="str">
        <f t="shared" si="44"/>
        <v>UGA_PESTICIDE BUILDING</v>
      </c>
      <c r="C2834" t="s">
        <v>540</v>
      </c>
      <c r="D2834" s="324" t="s">
        <v>51</v>
      </c>
      <c r="E2834" t="s">
        <v>2243</v>
      </c>
      <c r="F2834" t="s">
        <v>2244</v>
      </c>
      <c r="G2834" s="324">
        <v>1513</v>
      </c>
      <c r="H2834" s="542">
        <v>1975</v>
      </c>
      <c r="J2834" t="s">
        <v>572</v>
      </c>
      <c r="K2834" t="s">
        <v>572</v>
      </c>
      <c r="L2834" s="324">
        <v>0</v>
      </c>
      <c r="M2834" s="324">
        <v>0</v>
      </c>
    </row>
    <row r="2835" spans="1:13" x14ac:dyDescent="0.2">
      <c r="A2835" t="s">
        <v>8018</v>
      </c>
      <c r="B2835" t="str">
        <f t="shared" si="44"/>
        <v>UGA_DEMPSEY MAINT BLDG</v>
      </c>
      <c r="C2835" t="s">
        <v>540</v>
      </c>
      <c r="D2835" s="324" t="s">
        <v>51</v>
      </c>
      <c r="E2835" t="s">
        <v>2081</v>
      </c>
      <c r="F2835" t="s">
        <v>2082</v>
      </c>
      <c r="G2835" s="324">
        <v>3247</v>
      </c>
      <c r="H2835" s="542">
        <v>1974</v>
      </c>
      <c r="J2835" t="s">
        <v>572</v>
      </c>
      <c r="K2835" t="s">
        <v>572</v>
      </c>
      <c r="L2835" s="324">
        <v>0</v>
      </c>
      <c r="M2835" s="324">
        <v>0</v>
      </c>
    </row>
    <row r="2836" spans="1:13" x14ac:dyDescent="0.2">
      <c r="A2836" t="s">
        <v>8678</v>
      </c>
      <c r="B2836" t="str">
        <f t="shared" si="44"/>
        <v>UGA_SEED STOR COOLER</v>
      </c>
      <c r="C2836" t="s">
        <v>540</v>
      </c>
      <c r="D2836" s="324" t="s">
        <v>51</v>
      </c>
      <c r="E2836" t="s">
        <v>3372</v>
      </c>
      <c r="F2836" t="s">
        <v>3373</v>
      </c>
      <c r="G2836" s="324">
        <v>2600</v>
      </c>
      <c r="H2836" s="542">
        <v>1978</v>
      </c>
      <c r="J2836" t="s">
        <v>572</v>
      </c>
      <c r="K2836" t="s">
        <v>572</v>
      </c>
      <c r="L2836" s="324">
        <v>0</v>
      </c>
      <c r="M2836" s="324">
        <v>0</v>
      </c>
    </row>
    <row r="2837" spans="1:13" x14ac:dyDescent="0.2">
      <c r="A2837" t="s">
        <v>8986</v>
      </c>
      <c r="B2837" t="str">
        <f t="shared" si="44"/>
        <v>UGA_CHEMICAL STORAGE</v>
      </c>
      <c r="C2837" t="s">
        <v>540</v>
      </c>
      <c r="D2837" s="324" t="s">
        <v>51</v>
      </c>
      <c r="E2837" t="s">
        <v>3973</v>
      </c>
      <c r="F2837" t="s">
        <v>2298</v>
      </c>
      <c r="G2837" s="324">
        <v>415</v>
      </c>
      <c r="H2837" s="542">
        <v>1977</v>
      </c>
      <c r="J2837" t="s">
        <v>572</v>
      </c>
      <c r="K2837" t="s">
        <v>572</v>
      </c>
      <c r="L2837" s="324">
        <v>0</v>
      </c>
      <c r="M2837" s="324">
        <v>0</v>
      </c>
    </row>
    <row r="2838" spans="1:13" x14ac:dyDescent="0.2">
      <c r="A2838" t="s">
        <v>8987</v>
      </c>
      <c r="B2838" t="str">
        <f t="shared" si="44"/>
        <v>UGA_ENVIROTRON BG/COOL</v>
      </c>
      <c r="C2838" t="s">
        <v>540</v>
      </c>
      <c r="D2838" s="324" t="s">
        <v>51</v>
      </c>
      <c r="E2838" t="s">
        <v>3974</v>
      </c>
      <c r="F2838" t="s">
        <v>3975</v>
      </c>
      <c r="G2838" s="324">
        <v>8070</v>
      </c>
      <c r="H2838" s="542">
        <v>1980</v>
      </c>
      <c r="J2838" t="s">
        <v>572</v>
      </c>
      <c r="K2838" t="s">
        <v>572</v>
      </c>
      <c r="L2838" s="324">
        <v>0</v>
      </c>
      <c r="M2838" s="324">
        <v>0</v>
      </c>
    </row>
    <row r="2839" spans="1:13" x14ac:dyDescent="0.2">
      <c r="A2839" t="s">
        <v>9391</v>
      </c>
      <c r="B2839" t="str">
        <f t="shared" si="44"/>
        <v>UGA_WESTRBRK N STG BLD</v>
      </c>
      <c r="C2839" t="s">
        <v>540</v>
      </c>
      <c r="D2839" s="324" t="s">
        <v>51</v>
      </c>
      <c r="E2839" t="s">
        <v>4762</v>
      </c>
      <c r="F2839" t="s">
        <v>4763</v>
      </c>
      <c r="G2839" s="324">
        <v>3652</v>
      </c>
      <c r="H2839" s="542">
        <v>1981</v>
      </c>
      <c r="J2839" t="s">
        <v>572</v>
      </c>
      <c r="K2839" t="s">
        <v>572</v>
      </c>
      <c r="L2839" s="324">
        <v>4</v>
      </c>
      <c r="M2839" s="324">
        <v>4</v>
      </c>
    </row>
    <row r="2840" spans="1:13" x14ac:dyDescent="0.2">
      <c r="A2840" t="s">
        <v>8343</v>
      </c>
      <c r="B2840" t="str">
        <f t="shared" si="44"/>
        <v>UGA_GARDEN STG BLD</v>
      </c>
      <c r="C2840" t="s">
        <v>540</v>
      </c>
      <c r="D2840" s="324" t="s">
        <v>51</v>
      </c>
      <c r="E2840" t="s">
        <v>2719</v>
      </c>
      <c r="F2840" t="s">
        <v>2720</v>
      </c>
      <c r="G2840" s="324">
        <v>2930</v>
      </c>
      <c r="H2840" s="542">
        <v>1981</v>
      </c>
      <c r="J2840" t="s">
        <v>572</v>
      </c>
      <c r="K2840" t="s">
        <v>572</v>
      </c>
      <c r="L2840" s="324">
        <v>0</v>
      </c>
      <c r="M2840" s="324">
        <v>0</v>
      </c>
    </row>
    <row r="2841" spans="1:13" x14ac:dyDescent="0.2">
      <c r="A2841" t="s">
        <v>7882</v>
      </c>
      <c r="B2841" t="str">
        <f t="shared" si="44"/>
        <v>UGA_FACILITIES SVC BLD</v>
      </c>
      <c r="C2841" t="s">
        <v>540</v>
      </c>
      <c r="D2841" s="324" t="s">
        <v>51</v>
      </c>
      <c r="E2841" t="s">
        <v>1812</v>
      </c>
      <c r="F2841" t="s">
        <v>1813</v>
      </c>
      <c r="G2841" s="324">
        <v>2400</v>
      </c>
      <c r="H2841" s="542">
        <v>1983</v>
      </c>
      <c r="J2841" t="s">
        <v>572</v>
      </c>
      <c r="K2841" t="s">
        <v>572</v>
      </c>
      <c r="L2841" s="324">
        <v>23</v>
      </c>
      <c r="M2841" s="324">
        <v>23</v>
      </c>
    </row>
    <row r="2842" spans="1:13" x14ac:dyDescent="0.2">
      <c r="A2842" t="s">
        <v>8850</v>
      </c>
      <c r="B2842" t="str">
        <f t="shared" si="44"/>
        <v>UGA_HORT STORAGE BLD</v>
      </c>
      <c r="C2842" t="s">
        <v>540</v>
      </c>
      <c r="D2842" s="324" t="s">
        <v>51</v>
      </c>
      <c r="E2842" t="s">
        <v>3707</v>
      </c>
      <c r="F2842" t="s">
        <v>3708</v>
      </c>
      <c r="G2842" s="324">
        <v>2926</v>
      </c>
      <c r="H2842" s="542">
        <v>1984</v>
      </c>
      <c r="J2842" t="s">
        <v>572</v>
      </c>
      <c r="K2842" t="s">
        <v>584</v>
      </c>
      <c r="L2842" s="324">
        <v>10</v>
      </c>
      <c r="M2842" s="324">
        <v>10</v>
      </c>
    </row>
    <row r="2843" spans="1:13" x14ac:dyDescent="0.2">
      <c r="A2843" t="s">
        <v>8547</v>
      </c>
      <c r="B2843" t="str">
        <f t="shared" si="44"/>
        <v>UGA_HORT POLY GH 1</v>
      </c>
      <c r="C2843" t="s">
        <v>540</v>
      </c>
      <c r="D2843" s="324" t="s">
        <v>51</v>
      </c>
      <c r="E2843" t="s">
        <v>3117</v>
      </c>
      <c r="F2843" t="s">
        <v>3118</v>
      </c>
      <c r="G2843" s="324">
        <v>2946</v>
      </c>
      <c r="H2843" s="542">
        <v>1989</v>
      </c>
      <c r="J2843" t="s">
        <v>572</v>
      </c>
      <c r="K2843" t="s">
        <v>572</v>
      </c>
      <c r="L2843" s="324">
        <v>0</v>
      </c>
      <c r="M2843" s="324">
        <v>0</v>
      </c>
    </row>
    <row r="2844" spans="1:13" x14ac:dyDescent="0.2">
      <c r="A2844" t="s">
        <v>9411</v>
      </c>
      <c r="B2844" t="str">
        <f t="shared" si="44"/>
        <v>UGA_HORT POLY GH 2</v>
      </c>
      <c r="C2844" t="s">
        <v>540</v>
      </c>
      <c r="D2844" s="324" t="s">
        <v>51</v>
      </c>
      <c r="E2844" t="s">
        <v>4800</v>
      </c>
      <c r="F2844" t="s">
        <v>4801</v>
      </c>
      <c r="G2844" s="324">
        <v>2946</v>
      </c>
      <c r="H2844" s="542">
        <v>1998</v>
      </c>
      <c r="J2844" t="s">
        <v>572</v>
      </c>
      <c r="K2844" t="s">
        <v>572</v>
      </c>
      <c r="L2844" s="324">
        <v>0</v>
      </c>
      <c r="M2844" s="324">
        <v>0</v>
      </c>
    </row>
    <row r="2845" spans="1:13" x14ac:dyDescent="0.2">
      <c r="A2845" t="s">
        <v>9174</v>
      </c>
      <c r="B2845" t="str">
        <f t="shared" si="44"/>
        <v>UGA_BLEDSOE SERVICE BG</v>
      </c>
      <c r="C2845" t="s">
        <v>540</v>
      </c>
      <c r="D2845" s="324" t="s">
        <v>51</v>
      </c>
      <c r="E2845" t="s">
        <v>4339</v>
      </c>
      <c r="F2845" t="s">
        <v>4340</v>
      </c>
      <c r="G2845" s="324">
        <v>3404</v>
      </c>
      <c r="H2845" s="542">
        <v>1975</v>
      </c>
      <c r="J2845" t="s">
        <v>572</v>
      </c>
      <c r="K2845" t="s">
        <v>584</v>
      </c>
      <c r="L2845" s="324">
        <v>0</v>
      </c>
      <c r="M2845" s="324">
        <v>0</v>
      </c>
    </row>
    <row r="2846" spans="1:13" x14ac:dyDescent="0.2">
      <c r="A2846" t="s">
        <v>8548</v>
      </c>
      <c r="B2846" t="str">
        <f t="shared" si="44"/>
        <v>UGA_BLEDSOE FARM RESID</v>
      </c>
      <c r="C2846" t="s">
        <v>540</v>
      </c>
      <c r="D2846" s="324" t="s">
        <v>51</v>
      </c>
      <c r="E2846" t="s">
        <v>3119</v>
      </c>
      <c r="F2846" t="s">
        <v>3120</v>
      </c>
      <c r="G2846" s="324">
        <v>1392</v>
      </c>
      <c r="H2846" s="542">
        <v>1975</v>
      </c>
      <c r="J2846" t="s">
        <v>572</v>
      </c>
      <c r="K2846" t="s">
        <v>572</v>
      </c>
      <c r="L2846" s="324">
        <v>0</v>
      </c>
      <c r="M2846" s="324">
        <v>0</v>
      </c>
    </row>
    <row r="2847" spans="1:13" x14ac:dyDescent="0.2">
      <c r="A2847" t="s">
        <v>8584</v>
      </c>
      <c r="B2847" t="str">
        <f t="shared" si="44"/>
        <v>UGA_BLEDSOE IRRG PMPHS</v>
      </c>
      <c r="C2847" t="s">
        <v>540</v>
      </c>
      <c r="D2847" s="324" t="s">
        <v>51</v>
      </c>
      <c r="E2847" t="s">
        <v>3188</v>
      </c>
      <c r="F2847" t="s">
        <v>3189</v>
      </c>
      <c r="G2847" s="324">
        <v>146</v>
      </c>
      <c r="H2847" s="542">
        <v>1975</v>
      </c>
      <c r="J2847" t="s">
        <v>572</v>
      </c>
      <c r="K2847" t="s">
        <v>572</v>
      </c>
      <c r="L2847" s="324">
        <v>0</v>
      </c>
      <c r="M2847" s="324">
        <v>0</v>
      </c>
    </row>
    <row r="2848" spans="1:13" x14ac:dyDescent="0.2">
      <c r="A2848" t="s">
        <v>7823</v>
      </c>
      <c r="B2848" t="str">
        <f t="shared" si="44"/>
        <v>UGA_BLEDSOE METAL STRG</v>
      </c>
      <c r="C2848" t="s">
        <v>540</v>
      </c>
      <c r="D2848" s="324" t="s">
        <v>51</v>
      </c>
      <c r="E2848" t="s">
        <v>1695</v>
      </c>
      <c r="F2848" t="s">
        <v>1696</v>
      </c>
      <c r="G2848" s="324">
        <v>3240</v>
      </c>
      <c r="H2848" s="542">
        <v>1979</v>
      </c>
      <c r="J2848" t="s">
        <v>572</v>
      </c>
      <c r="K2848" t="s">
        <v>572</v>
      </c>
      <c r="L2848" s="324">
        <v>0</v>
      </c>
      <c r="M2848" s="324">
        <v>0</v>
      </c>
    </row>
    <row r="2849" spans="1:13" x14ac:dyDescent="0.2">
      <c r="A2849" t="s">
        <v>8655</v>
      </c>
      <c r="B2849" t="str">
        <f t="shared" si="44"/>
        <v>UGA_BLEDSOE FERT/PEST</v>
      </c>
      <c r="C2849" t="s">
        <v>540</v>
      </c>
      <c r="D2849" s="324" t="s">
        <v>51</v>
      </c>
      <c r="E2849" t="s">
        <v>3326</v>
      </c>
      <c r="F2849" t="s">
        <v>3327</v>
      </c>
      <c r="G2849" s="324">
        <v>1440</v>
      </c>
      <c r="H2849" s="542">
        <v>1984</v>
      </c>
      <c r="J2849" t="s">
        <v>572</v>
      </c>
      <c r="K2849" t="s">
        <v>572</v>
      </c>
      <c r="L2849" s="324">
        <v>0</v>
      </c>
      <c r="M2849" s="324">
        <v>0</v>
      </c>
    </row>
    <row r="2850" spans="1:13" x14ac:dyDescent="0.2">
      <c r="A2850" t="s">
        <v>8762</v>
      </c>
      <c r="B2850" t="str">
        <f t="shared" si="44"/>
        <v>UGA_BLEDSOE EQUIP SHED</v>
      </c>
      <c r="C2850" t="s">
        <v>540</v>
      </c>
      <c r="D2850" s="324" t="s">
        <v>51</v>
      </c>
      <c r="E2850" t="s">
        <v>3533</v>
      </c>
      <c r="F2850" t="s">
        <v>3534</v>
      </c>
      <c r="G2850" s="324">
        <v>3230</v>
      </c>
      <c r="H2850" s="542">
        <v>1992</v>
      </c>
      <c r="J2850" t="s">
        <v>572</v>
      </c>
      <c r="K2850" t="s">
        <v>572</v>
      </c>
      <c r="L2850" s="324">
        <v>0</v>
      </c>
      <c r="M2850" s="324">
        <v>0</v>
      </c>
    </row>
    <row r="2851" spans="1:13" x14ac:dyDescent="0.2">
      <c r="A2851" t="s">
        <v>8851</v>
      </c>
      <c r="B2851" t="str">
        <f t="shared" si="44"/>
        <v>UGA_CROP PROCESSING</v>
      </c>
      <c r="C2851" t="s">
        <v>540</v>
      </c>
      <c r="D2851" s="324" t="s">
        <v>51</v>
      </c>
      <c r="E2851" t="s">
        <v>3709</v>
      </c>
      <c r="F2851" t="s">
        <v>3710</v>
      </c>
      <c r="G2851" s="324">
        <v>3265</v>
      </c>
      <c r="H2851" s="542">
        <v>2015</v>
      </c>
      <c r="J2851" t="s">
        <v>572</v>
      </c>
      <c r="K2851" t="s">
        <v>572</v>
      </c>
      <c r="L2851" s="324">
        <v>0</v>
      </c>
      <c r="M2851" s="324">
        <v>0</v>
      </c>
    </row>
    <row r="2852" spans="1:13" x14ac:dyDescent="0.2">
      <c r="A2852" t="s">
        <v>7853</v>
      </c>
      <c r="B2852" t="str">
        <f t="shared" si="44"/>
        <v>UGA_GARDEN GAZEBO 1</v>
      </c>
      <c r="C2852" t="s">
        <v>540</v>
      </c>
      <c r="D2852" s="324" t="s">
        <v>51</v>
      </c>
      <c r="E2852" t="s">
        <v>1756</v>
      </c>
      <c r="F2852" t="s">
        <v>1757</v>
      </c>
      <c r="G2852" s="324">
        <v>370</v>
      </c>
      <c r="H2852" s="542">
        <v>2007</v>
      </c>
      <c r="J2852" t="s">
        <v>572</v>
      </c>
      <c r="K2852" t="s">
        <v>572</v>
      </c>
      <c r="L2852" s="324">
        <v>0</v>
      </c>
      <c r="M2852" s="324">
        <v>0</v>
      </c>
    </row>
    <row r="2853" spans="1:13" x14ac:dyDescent="0.2">
      <c r="A2853" t="s">
        <v>8795</v>
      </c>
      <c r="B2853" t="str">
        <f t="shared" si="44"/>
        <v>UGA_GARDEN GAZEBO 2</v>
      </c>
      <c r="C2853" t="s">
        <v>540</v>
      </c>
      <c r="D2853" s="324" t="s">
        <v>51</v>
      </c>
      <c r="E2853" t="s">
        <v>3597</v>
      </c>
      <c r="F2853" t="s">
        <v>3598</v>
      </c>
      <c r="G2853" s="324">
        <v>370</v>
      </c>
      <c r="H2853" s="542">
        <v>2009</v>
      </c>
      <c r="J2853" t="s">
        <v>572</v>
      </c>
      <c r="K2853" t="s">
        <v>572</v>
      </c>
      <c r="L2853" s="324">
        <v>0</v>
      </c>
      <c r="M2853" s="324">
        <v>0</v>
      </c>
    </row>
    <row r="2854" spans="1:13" x14ac:dyDescent="0.2">
      <c r="A2854" t="s">
        <v>8376</v>
      </c>
      <c r="B2854" t="str">
        <f t="shared" si="44"/>
        <v>UGA_GRDN EDUCATION CNT</v>
      </c>
      <c r="C2854" t="s">
        <v>540</v>
      </c>
      <c r="D2854" s="324" t="s">
        <v>51</v>
      </c>
      <c r="E2854" t="s">
        <v>2782</v>
      </c>
      <c r="F2854" t="s">
        <v>2783</v>
      </c>
      <c r="G2854" s="324">
        <v>1707</v>
      </c>
      <c r="H2854" s="542">
        <v>2007</v>
      </c>
      <c r="J2854" t="s">
        <v>572</v>
      </c>
      <c r="K2854" t="s">
        <v>572</v>
      </c>
      <c r="L2854" s="324">
        <v>0</v>
      </c>
      <c r="M2854" s="324">
        <v>0</v>
      </c>
    </row>
    <row r="2855" spans="1:13" x14ac:dyDescent="0.2">
      <c r="A2855" t="s">
        <v>8421</v>
      </c>
      <c r="B2855" t="str">
        <f t="shared" si="44"/>
        <v>UGA_GRDN-CHLDRNS ARBOR</v>
      </c>
      <c r="C2855" t="s">
        <v>540</v>
      </c>
      <c r="D2855" s="324" t="s">
        <v>51</v>
      </c>
      <c r="E2855" t="s">
        <v>2871</v>
      </c>
      <c r="F2855" t="s">
        <v>2872</v>
      </c>
      <c r="G2855" s="324">
        <v>48</v>
      </c>
      <c r="H2855" s="542">
        <v>2000</v>
      </c>
      <c r="J2855" t="s">
        <v>572</v>
      </c>
      <c r="K2855" t="s">
        <v>572</v>
      </c>
      <c r="L2855" s="324">
        <v>0</v>
      </c>
      <c r="M2855" s="324">
        <v>0</v>
      </c>
    </row>
    <row r="2856" spans="1:13" x14ac:dyDescent="0.2">
      <c r="A2856" t="s">
        <v>7883</v>
      </c>
      <c r="B2856" t="str">
        <f t="shared" si="44"/>
        <v>UGA_GRDN-SMALL PERGOLA</v>
      </c>
      <c r="C2856" t="s">
        <v>540</v>
      </c>
      <c r="D2856" s="324" t="s">
        <v>51</v>
      </c>
      <c r="E2856" t="s">
        <v>1814</v>
      </c>
      <c r="F2856" t="s">
        <v>1815</v>
      </c>
      <c r="G2856" s="324">
        <v>70</v>
      </c>
      <c r="H2856" s="542">
        <v>2002</v>
      </c>
      <c r="J2856" t="s">
        <v>572</v>
      </c>
      <c r="K2856" t="s">
        <v>572</v>
      </c>
      <c r="L2856" s="324">
        <v>0</v>
      </c>
      <c r="M2856" s="324">
        <v>0</v>
      </c>
    </row>
    <row r="2857" spans="1:13" x14ac:dyDescent="0.2">
      <c r="A2857" t="s">
        <v>9311</v>
      </c>
      <c r="B2857" t="str">
        <f t="shared" si="44"/>
        <v>UGA_GRDN-LARGE PERGOLA</v>
      </c>
      <c r="C2857" t="s">
        <v>540</v>
      </c>
      <c r="D2857" s="324" t="s">
        <v>51</v>
      </c>
      <c r="E2857" t="s">
        <v>4607</v>
      </c>
      <c r="F2857" t="s">
        <v>4608</v>
      </c>
      <c r="G2857" s="324">
        <v>1128</v>
      </c>
      <c r="H2857" s="542">
        <v>1999</v>
      </c>
      <c r="J2857" t="s">
        <v>572</v>
      </c>
      <c r="K2857" t="s">
        <v>572</v>
      </c>
      <c r="L2857" s="324">
        <v>0</v>
      </c>
      <c r="M2857" s="324">
        <v>0</v>
      </c>
    </row>
    <row r="2858" spans="1:13" x14ac:dyDescent="0.2">
      <c r="A2858" t="s">
        <v>8329</v>
      </c>
      <c r="B2858" t="str">
        <f t="shared" si="44"/>
        <v>UGA_GRDN-PUMPING STATN</v>
      </c>
      <c r="C2858" t="s">
        <v>540</v>
      </c>
      <c r="D2858" s="324" t="s">
        <v>51</v>
      </c>
      <c r="E2858" t="s">
        <v>2692</v>
      </c>
      <c r="F2858" t="s">
        <v>2693</v>
      </c>
      <c r="G2858" s="324">
        <v>230</v>
      </c>
      <c r="H2858" s="542">
        <v>1997</v>
      </c>
      <c r="J2858" t="s">
        <v>572</v>
      </c>
      <c r="K2858" t="s">
        <v>572</v>
      </c>
      <c r="L2858" s="324">
        <v>0</v>
      </c>
      <c r="M2858" s="324">
        <v>0</v>
      </c>
    </row>
    <row r="2859" spans="1:13" x14ac:dyDescent="0.2">
      <c r="A2859" t="s">
        <v>8585</v>
      </c>
      <c r="B2859" t="str">
        <f t="shared" si="44"/>
        <v>UGA_GRDN-SHADE STRUCTR</v>
      </c>
      <c r="C2859" t="s">
        <v>540</v>
      </c>
      <c r="D2859" s="324" t="s">
        <v>51</v>
      </c>
      <c r="E2859" t="s">
        <v>3190</v>
      </c>
      <c r="F2859" t="s">
        <v>3191</v>
      </c>
      <c r="G2859" s="324">
        <v>1928</v>
      </c>
      <c r="H2859" s="542">
        <v>2000</v>
      </c>
      <c r="J2859" t="s">
        <v>572</v>
      </c>
      <c r="K2859" t="s">
        <v>572</v>
      </c>
      <c r="L2859" s="324">
        <v>0</v>
      </c>
      <c r="M2859" s="324">
        <v>0</v>
      </c>
    </row>
    <row r="2860" spans="1:13" x14ac:dyDescent="0.2">
      <c r="A2860" t="s">
        <v>7913</v>
      </c>
      <c r="B2860" t="str">
        <f t="shared" si="44"/>
        <v>UGA_DEMPSEY WELLHOUSE</v>
      </c>
      <c r="C2860" t="s">
        <v>540</v>
      </c>
      <c r="D2860" s="324" t="s">
        <v>51</v>
      </c>
      <c r="E2860" t="s">
        <v>1874</v>
      </c>
      <c r="F2860" t="s">
        <v>1875</v>
      </c>
      <c r="G2860" s="324">
        <v>100</v>
      </c>
      <c r="H2860" s="542">
        <v>2002</v>
      </c>
      <c r="J2860" t="s">
        <v>572</v>
      </c>
      <c r="K2860" t="s">
        <v>572</v>
      </c>
      <c r="L2860" s="324">
        <v>0</v>
      </c>
      <c r="M2860" s="324">
        <v>0</v>
      </c>
    </row>
    <row r="2861" spans="1:13" x14ac:dyDescent="0.2">
      <c r="A2861" t="s">
        <v>8988</v>
      </c>
      <c r="B2861" t="str">
        <f t="shared" si="44"/>
        <v>UGA_GARDEN TEA HOUSE</v>
      </c>
      <c r="C2861" t="s">
        <v>540</v>
      </c>
      <c r="D2861" s="324" t="s">
        <v>51</v>
      </c>
      <c r="E2861" t="s">
        <v>3976</v>
      </c>
      <c r="F2861" t="s">
        <v>3977</v>
      </c>
      <c r="G2861" s="324">
        <v>264</v>
      </c>
      <c r="H2861" s="542">
        <v>2010</v>
      </c>
      <c r="J2861" t="s">
        <v>572</v>
      </c>
      <c r="K2861" t="s">
        <v>572</v>
      </c>
      <c r="L2861" s="324">
        <v>0</v>
      </c>
      <c r="M2861" s="324">
        <v>0</v>
      </c>
    </row>
    <row r="2862" spans="1:13" x14ac:dyDescent="0.2">
      <c r="A2862" t="s">
        <v>9130</v>
      </c>
      <c r="B2862" t="str">
        <f t="shared" si="44"/>
        <v>UGA_TURF SCIENCE RAINOUT SHELTER</v>
      </c>
      <c r="C2862" t="s">
        <v>540</v>
      </c>
      <c r="D2862" s="324" t="s">
        <v>51</v>
      </c>
      <c r="E2862" t="s">
        <v>4253</v>
      </c>
      <c r="F2862" t="s">
        <v>4254</v>
      </c>
      <c r="G2862" s="324">
        <v>600</v>
      </c>
      <c r="H2862" s="542">
        <v>2011</v>
      </c>
      <c r="J2862" t="s">
        <v>572</v>
      </c>
      <c r="K2862" t="s">
        <v>572</v>
      </c>
      <c r="L2862" s="324">
        <v>0</v>
      </c>
      <c r="M2862" s="324">
        <v>0</v>
      </c>
    </row>
    <row r="2863" spans="1:13" x14ac:dyDescent="0.2">
      <c r="A2863" t="s">
        <v>9412</v>
      </c>
      <c r="B2863" t="str">
        <f t="shared" si="44"/>
        <v>UGA_TURF SCI R&amp;E FAC</v>
      </c>
      <c r="C2863" t="s">
        <v>540</v>
      </c>
      <c r="D2863" s="324" t="s">
        <v>51</v>
      </c>
      <c r="E2863" t="s">
        <v>4802</v>
      </c>
      <c r="F2863" t="s">
        <v>4803</v>
      </c>
      <c r="G2863" s="324">
        <v>35163</v>
      </c>
      <c r="H2863" s="542">
        <v>2017</v>
      </c>
      <c r="J2863" t="s">
        <v>572</v>
      </c>
      <c r="K2863" t="s">
        <v>1054</v>
      </c>
      <c r="L2863" s="324">
        <v>0</v>
      </c>
      <c r="M2863" s="324">
        <v>0</v>
      </c>
    </row>
    <row r="2864" spans="1:13" x14ac:dyDescent="0.2">
      <c r="A2864" t="s">
        <v>8176</v>
      </c>
      <c r="B2864" t="str">
        <f t="shared" si="44"/>
        <v>UGA_P PT WEST SHELTER</v>
      </c>
      <c r="C2864" t="s">
        <v>540</v>
      </c>
      <c r="D2864" s="324" t="s">
        <v>51</v>
      </c>
      <c r="E2864" t="s">
        <v>2393</v>
      </c>
      <c r="F2864" t="s">
        <v>2394</v>
      </c>
      <c r="G2864" s="324">
        <v>7200</v>
      </c>
      <c r="H2864" s="542">
        <v>2014</v>
      </c>
      <c r="J2864" t="s">
        <v>572</v>
      </c>
      <c r="K2864" t="s">
        <v>572</v>
      </c>
      <c r="L2864" s="324">
        <v>0</v>
      </c>
      <c r="M2864" s="324">
        <v>0</v>
      </c>
    </row>
    <row r="2865" spans="1:13" x14ac:dyDescent="0.2">
      <c r="A2865" t="s">
        <v>8114</v>
      </c>
      <c r="B2865" t="str">
        <f t="shared" si="44"/>
        <v>UGA_UGA FUTURE FARMSTEAD</v>
      </c>
      <c r="C2865" t="s">
        <v>540</v>
      </c>
      <c r="D2865" s="324" t="s">
        <v>51</v>
      </c>
      <c r="E2865" t="s">
        <v>2273</v>
      </c>
      <c r="F2865" t="s">
        <v>2274</v>
      </c>
      <c r="G2865" s="324">
        <v>5383</v>
      </c>
      <c r="H2865" s="542">
        <v>2014</v>
      </c>
      <c r="J2865" t="s">
        <v>572</v>
      </c>
      <c r="K2865" t="s">
        <v>572</v>
      </c>
      <c r="L2865" s="324">
        <v>0</v>
      </c>
      <c r="M2865" s="324">
        <v>0</v>
      </c>
    </row>
    <row r="2866" spans="1:13" x14ac:dyDescent="0.2">
      <c r="A2866" t="s">
        <v>8908</v>
      </c>
      <c r="B2866" t="str">
        <f t="shared" si="44"/>
        <v>UGA_TURF SCI GRN HS</v>
      </c>
      <c r="C2866" t="s">
        <v>540</v>
      </c>
      <c r="D2866" s="324" t="s">
        <v>51</v>
      </c>
      <c r="E2866" t="s">
        <v>3823</v>
      </c>
      <c r="F2866" t="s">
        <v>3824</v>
      </c>
      <c r="G2866" s="324">
        <v>7447</v>
      </c>
      <c r="H2866" s="542">
        <v>2018</v>
      </c>
      <c r="J2866" t="s">
        <v>572</v>
      </c>
      <c r="K2866" t="s">
        <v>1054</v>
      </c>
      <c r="L2866" s="324">
        <v>0</v>
      </c>
      <c r="M2866" s="324">
        <v>0</v>
      </c>
    </row>
    <row r="2867" spans="1:13" x14ac:dyDescent="0.2">
      <c r="A2867" t="s">
        <v>8852</v>
      </c>
      <c r="B2867" t="str">
        <f t="shared" si="44"/>
        <v>UGA_FRS LANG 60X120</v>
      </c>
      <c r="C2867" t="s">
        <v>540</v>
      </c>
      <c r="D2867" s="324" t="s">
        <v>51</v>
      </c>
      <c r="E2867" t="s">
        <v>3711</v>
      </c>
      <c r="F2867" t="s">
        <v>3712</v>
      </c>
      <c r="G2867" s="324">
        <v>7200</v>
      </c>
      <c r="H2867" s="542">
        <v>2013</v>
      </c>
      <c r="J2867" t="s">
        <v>572</v>
      </c>
      <c r="K2867" t="s">
        <v>572</v>
      </c>
      <c r="L2867" s="324">
        <v>0</v>
      </c>
      <c r="M2867" s="324">
        <v>0</v>
      </c>
    </row>
    <row r="2868" spans="1:13" x14ac:dyDescent="0.2">
      <c r="A2868" t="s">
        <v>8422</v>
      </c>
      <c r="B2868" t="str">
        <f t="shared" si="44"/>
        <v>UGA_MICRO-GIN EQUP SHD</v>
      </c>
      <c r="C2868" t="s">
        <v>540</v>
      </c>
      <c r="D2868" s="324" t="s">
        <v>51</v>
      </c>
      <c r="E2868" t="s">
        <v>2873</v>
      </c>
      <c r="F2868" t="s">
        <v>2874</v>
      </c>
      <c r="G2868" s="324">
        <v>6000</v>
      </c>
      <c r="H2868" s="542">
        <v>2005</v>
      </c>
      <c r="J2868" t="s">
        <v>572</v>
      </c>
      <c r="K2868" t="s">
        <v>572</v>
      </c>
      <c r="L2868" s="324">
        <v>0</v>
      </c>
      <c r="M2868" s="324">
        <v>0</v>
      </c>
    </row>
    <row r="2869" spans="1:13" x14ac:dyDescent="0.2">
      <c r="A2869" t="s">
        <v>8423</v>
      </c>
      <c r="B2869" t="str">
        <f t="shared" si="44"/>
        <v>UGA_MICRO -GIN FACIL</v>
      </c>
      <c r="C2869" t="s">
        <v>540</v>
      </c>
      <c r="D2869" s="324" t="s">
        <v>51</v>
      </c>
      <c r="E2869" t="s">
        <v>2875</v>
      </c>
      <c r="F2869" t="s">
        <v>2876</v>
      </c>
      <c r="G2869" s="324">
        <v>7500</v>
      </c>
      <c r="H2869" s="542">
        <v>2003</v>
      </c>
      <c r="J2869" t="s">
        <v>572</v>
      </c>
      <c r="K2869" t="s">
        <v>572</v>
      </c>
      <c r="L2869" s="324">
        <v>0</v>
      </c>
      <c r="M2869" s="324">
        <v>0</v>
      </c>
    </row>
    <row r="2870" spans="1:13" x14ac:dyDescent="0.2">
      <c r="A2870" t="s">
        <v>9342</v>
      </c>
      <c r="B2870" t="str">
        <f t="shared" si="44"/>
        <v>UGA_ADMINISTRATION OFF</v>
      </c>
      <c r="C2870" t="s">
        <v>540</v>
      </c>
      <c r="D2870" s="324" t="s">
        <v>51</v>
      </c>
      <c r="E2870" t="s">
        <v>4668</v>
      </c>
      <c r="F2870" t="s">
        <v>4669</v>
      </c>
      <c r="G2870" s="324">
        <v>19087</v>
      </c>
      <c r="H2870" s="542">
        <v>1954</v>
      </c>
      <c r="J2870" t="s">
        <v>572</v>
      </c>
      <c r="K2870" t="s">
        <v>579</v>
      </c>
      <c r="L2870" s="324">
        <v>0</v>
      </c>
      <c r="M2870" s="324">
        <v>0</v>
      </c>
    </row>
    <row r="2871" spans="1:13" x14ac:dyDescent="0.2">
      <c r="A2871" t="s">
        <v>8177</v>
      </c>
      <c r="B2871" t="str">
        <f t="shared" si="44"/>
        <v>UGA_H. H. TIFT BLDG</v>
      </c>
      <c r="C2871" t="s">
        <v>540</v>
      </c>
      <c r="D2871" s="324" t="s">
        <v>51</v>
      </c>
      <c r="E2871" t="s">
        <v>2395</v>
      </c>
      <c r="F2871" t="s">
        <v>2396</v>
      </c>
      <c r="G2871" s="324">
        <v>13547</v>
      </c>
      <c r="H2871" s="542">
        <v>1922</v>
      </c>
      <c r="J2871" t="s">
        <v>572</v>
      </c>
      <c r="K2871" t="s">
        <v>579</v>
      </c>
      <c r="L2871" s="324">
        <v>0</v>
      </c>
      <c r="M2871" s="324">
        <v>0</v>
      </c>
    </row>
    <row r="2872" spans="1:13" x14ac:dyDescent="0.2">
      <c r="A2872" t="s">
        <v>8215</v>
      </c>
      <c r="B2872" t="str">
        <f t="shared" si="44"/>
        <v>UGA_AG RESEARCH BLDG</v>
      </c>
      <c r="C2872" t="s">
        <v>540</v>
      </c>
      <c r="D2872" s="324" t="s">
        <v>51</v>
      </c>
      <c r="E2872" t="s">
        <v>2469</v>
      </c>
      <c r="F2872" t="s">
        <v>2470</v>
      </c>
      <c r="G2872" s="324">
        <v>14465</v>
      </c>
      <c r="H2872" s="542">
        <v>1937</v>
      </c>
      <c r="J2872" t="s">
        <v>572</v>
      </c>
      <c r="K2872" t="s">
        <v>579</v>
      </c>
      <c r="L2872" s="324">
        <v>0</v>
      </c>
      <c r="M2872" s="324">
        <v>0</v>
      </c>
    </row>
    <row r="2873" spans="1:13" x14ac:dyDescent="0.2">
      <c r="A2873" t="s">
        <v>9102</v>
      </c>
      <c r="B2873" t="str">
        <f t="shared" si="44"/>
        <v>UGA_HORTICULTURE BLDG</v>
      </c>
      <c r="C2873" t="s">
        <v>540</v>
      </c>
      <c r="D2873" s="324" t="s">
        <v>51</v>
      </c>
      <c r="E2873" t="s">
        <v>4201</v>
      </c>
      <c r="F2873" t="s">
        <v>4202</v>
      </c>
      <c r="G2873" s="324">
        <v>15821</v>
      </c>
      <c r="H2873" s="542">
        <v>1963</v>
      </c>
      <c r="J2873" t="s">
        <v>572</v>
      </c>
      <c r="K2873" t="s">
        <v>579</v>
      </c>
      <c r="L2873" s="324">
        <v>0</v>
      </c>
      <c r="M2873" s="324">
        <v>0</v>
      </c>
    </row>
    <row r="2874" spans="1:13" x14ac:dyDescent="0.2">
      <c r="A2874" t="s">
        <v>9103</v>
      </c>
      <c r="B2874" t="str">
        <f t="shared" si="44"/>
        <v>UGA_PLANT SCI - TIFTON</v>
      </c>
      <c r="C2874" t="s">
        <v>540</v>
      </c>
      <c r="D2874" s="324" t="s">
        <v>51</v>
      </c>
      <c r="E2874" t="s">
        <v>4203</v>
      </c>
      <c r="F2874" t="s">
        <v>4204</v>
      </c>
      <c r="G2874" s="324">
        <v>24478</v>
      </c>
      <c r="H2874" s="542">
        <v>1974</v>
      </c>
      <c r="J2874" t="s">
        <v>572</v>
      </c>
      <c r="K2874" t="s">
        <v>1725</v>
      </c>
      <c r="L2874" s="324">
        <v>0</v>
      </c>
      <c r="M2874" s="324">
        <v>0</v>
      </c>
    </row>
    <row r="2875" spans="1:13" x14ac:dyDescent="0.2">
      <c r="A2875" t="s">
        <v>8216</v>
      </c>
      <c r="B2875" t="str">
        <f t="shared" si="44"/>
        <v>UGA_GH #2 HOR AGY</v>
      </c>
      <c r="C2875" t="s">
        <v>540</v>
      </c>
      <c r="D2875" s="324" t="s">
        <v>51</v>
      </c>
      <c r="E2875" t="s">
        <v>2471</v>
      </c>
      <c r="F2875" t="s">
        <v>2472</v>
      </c>
      <c r="G2875" s="324">
        <v>2500</v>
      </c>
      <c r="H2875" s="542">
        <v>1943</v>
      </c>
      <c r="J2875" t="s">
        <v>572</v>
      </c>
      <c r="K2875" t="s">
        <v>1725</v>
      </c>
      <c r="L2875" s="324">
        <v>0</v>
      </c>
      <c r="M2875" s="324">
        <v>0</v>
      </c>
    </row>
    <row r="2876" spans="1:13" x14ac:dyDescent="0.2">
      <c r="A2876" t="s">
        <v>8008</v>
      </c>
      <c r="B2876" t="str">
        <f t="shared" si="44"/>
        <v>UGA_GH #3 AGY</v>
      </c>
      <c r="C2876" t="s">
        <v>540</v>
      </c>
      <c r="D2876" s="324" t="s">
        <v>51</v>
      </c>
      <c r="E2876" t="s">
        <v>2061</v>
      </c>
      <c r="F2876" t="s">
        <v>2062</v>
      </c>
      <c r="G2876" s="324">
        <v>3700</v>
      </c>
      <c r="H2876" s="542">
        <v>1956</v>
      </c>
      <c r="J2876" t="s">
        <v>572</v>
      </c>
      <c r="K2876" t="s">
        <v>584</v>
      </c>
      <c r="L2876" s="324">
        <v>0</v>
      </c>
      <c r="M2876" s="324">
        <v>0</v>
      </c>
    </row>
    <row r="2877" spans="1:13" x14ac:dyDescent="0.2">
      <c r="A2877" t="s">
        <v>8989</v>
      </c>
      <c r="B2877" t="str">
        <f t="shared" si="44"/>
        <v>UGA_MAIN BARN</v>
      </c>
      <c r="C2877" t="s">
        <v>540</v>
      </c>
      <c r="D2877" s="324" t="s">
        <v>51</v>
      </c>
      <c r="E2877" t="s">
        <v>3978</v>
      </c>
      <c r="F2877" t="s">
        <v>3979</v>
      </c>
      <c r="G2877" s="324">
        <v>9936</v>
      </c>
      <c r="H2877" s="542">
        <v>1920</v>
      </c>
      <c r="J2877" t="s">
        <v>572</v>
      </c>
      <c r="K2877" t="s">
        <v>584</v>
      </c>
      <c r="L2877" s="324">
        <v>0</v>
      </c>
      <c r="M2877" s="324">
        <v>0</v>
      </c>
    </row>
    <row r="2878" spans="1:13" x14ac:dyDescent="0.2">
      <c r="A2878" t="s">
        <v>9067</v>
      </c>
      <c r="B2878" t="str">
        <f t="shared" si="44"/>
        <v>UGA_WEED CONTROL GH HH</v>
      </c>
      <c r="C2878" t="s">
        <v>540</v>
      </c>
      <c r="D2878" s="324" t="s">
        <v>51</v>
      </c>
      <c r="E2878" t="s">
        <v>4131</v>
      </c>
      <c r="F2878" t="s">
        <v>4132</v>
      </c>
      <c r="G2878" s="324">
        <v>3249</v>
      </c>
      <c r="H2878" s="542">
        <v>1963</v>
      </c>
      <c r="J2878" t="s">
        <v>572</v>
      </c>
      <c r="K2878" t="s">
        <v>1725</v>
      </c>
      <c r="L2878" s="324">
        <v>0</v>
      </c>
      <c r="M2878" s="324">
        <v>0</v>
      </c>
    </row>
    <row r="2879" spans="1:13" x14ac:dyDescent="0.2">
      <c r="A2879" t="s">
        <v>9312</v>
      </c>
      <c r="B2879" t="str">
        <f t="shared" si="44"/>
        <v>UGA_PAT GH-HH</v>
      </c>
      <c r="C2879" t="s">
        <v>540</v>
      </c>
      <c r="D2879" s="324" t="s">
        <v>51</v>
      </c>
      <c r="E2879" t="s">
        <v>4609</v>
      </c>
      <c r="F2879" t="s">
        <v>4610</v>
      </c>
      <c r="G2879" s="324">
        <v>3866</v>
      </c>
      <c r="H2879" s="542">
        <v>1963</v>
      </c>
      <c r="J2879" t="s">
        <v>572</v>
      </c>
      <c r="K2879" t="s">
        <v>572</v>
      </c>
      <c r="L2879" s="324">
        <v>0</v>
      </c>
      <c r="M2879" s="324">
        <v>0</v>
      </c>
    </row>
    <row r="2880" spans="1:13" x14ac:dyDescent="0.2">
      <c r="A2880" t="s">
        <v>7854</v>
      </c>
      <c r="B2880" t="str">
        <f t="shared" si="44"/>
        <v>UGA_PP GROW CHAMBER</v>
      </c>
      <c r="C2880" t="s">
        <v>540</v>
      </c>
      <c r="D2880" s="324" t="s">
        <v>51</v>
      </c>
      <c r="E2880" t="s">
        <v>1758</v>
      </c>
      <c r="F2880" t="s">
        <v>1759</v>
      </c>
      <c r="G2880" s="324">
        <v>532</v>
      </c>
      <c r="H2880" s="542">
        <v>1966</v>
      </c>
      <c r="J2880" t="s">
        <v>572</v>
      </c>
      <c r="K2880" t="s">
        <v>1725</v>
      </c>
      <c r="L2880" s="324">
        <v>0</v>
      </c>
      <c r="M2880" s="324">
        <v>0</v>
      </c>
    </row>
    <row r="2881" spans="1:13" x14ac:dyDescent="0.2">
      <c r="A2881" t="s">
        <v>9218</v>
      </c>
      <c r="B2881" t="str">
        <f t="shared" si="44"/>
        <v>UGA_PAT NEMATOL GH</v>
      </c>
      <c r="C2881" t="s">
        <v>540</v>
      </c>
      <c r="D2881" s="324" t="s">
        <v>51</v>
      </c>
      <c r="E2881" t="s">
        <v>4425</v>
      </c>
      <c r="F2881" t="s">
        <v>4426</v>
      </c>
      <c r="G2881" s="324">
        <v>5890</v>
      </c>
      <c r="H2881" s="542">
        <v>1965</v>
      </c>
      <c r="J2881" t="s">
        <v>572</v>
      </c>
      <c r="K2881" t="s">
        <v>1725</v>
      </c>
      <c r="L2881" s="324">
        <v>0</v>
      </c>
      <c r="M2881" s="324">
        <v>0</v>
      </c>
    </row>
    <row r="2882" spans="1:13" x14ac:dyDescent="0.2">
      <c r="A2882" t="s">
        <v>8388</v>
      </c>
      <c r="B2882" t="str">
        <f t="shared" ref="B2882:B2945" si="45">CONCATENATE(D2882,"_",F2882)</f>
        <v>UGA_GR BR HH &amp; GH</v>
      </c>
      <c r="C2882" t="s">
        <v>540</v>
      </c>
      <c r="D2882" s="324" t="s">
        <v>51</v>
      </c>
      <c r="E2882" t="s">
        <v>2806</v>
      </c>
      <c r="F2882" t="s">
        <v>2807</v>
      </c>
      <c r="G2882" s="324">
        <v>5390</v>
      </c>
      <c r="H2882" s="542">
        <v>1967</v>
      </c>
      <c r="J2882" t="s">
        <v>572</v>
      </c>
      <c r="K2882" t="s">
        <v>572</v>
      </c>
      <c r="L2882" s="324">
        <v>0</v>
      </c>
      <c r="M2882" s="324">
        <v>0</v>
      </c>
    </row>
    <row r="2883" spans="1:13" x14ac:dyDescent="0.2">
      <c r="A2883" t="s">
        <v>8115</v>
      </c>
      <c r="B2883" t="str">
        <f t="shared" si="45"/>
        <v>UGA_HOR GREENHSE CPES</v>
      </c>
      <c r="C2883" t="s">
        <v>540</v>
      </c>
      <c r="D2883" s="324" t="s">
        <v>51</v>
      </c>
      <c r="E2883" t="s">
        <v>2275</v>
      </c>
      <c r="F2883" t="s">
        <v>2276</v>
      </c>
      <c r="G2883" s="324">
        <v>1976</v>
      </c>
      <c r="H2883" s="542">
        <v>1967</v>
      </c>
      <c r="J2883" t="s">
        <v>572</v>
      </c>
      <c r="K2883" t="s">
        <v>572</v>
      </c>
      <c r="L2883" s="324">
        <v>0</v>
      </c>
      <c r="M2883" s="324">
        <v>0</v>
      </c>
    </row>
    <row r="2884" spans="1:13" x14ac:dyDescent="0.2">
      <c r="A2884" t="s">
        <v>7824</v>
      </c>
      <c r="B2884" t="str">
        <f t="shared" si="45"/>
        <v>UGA_ARBORETUM COTTAGE</v>
      </c>
      <c r="C2884" t="s">
        <v>540</v>
      </c>
      <c r="D2884" s="324" t="s">
        <v>51</v>
      </c>
      <c r="E2884" t="s">
        <v>1697</v>
      </c>
      <c r="F2884" t="s">
        <v>1698</v>
      </c>
      <c r="G2884" s="324">
        <v>1128</v>
      </c>
      <c r="H2884" s="542">
        <v>1935</v>
      </c>
      <c r="J2884" t="s">
        <v>572</v>
      </c>
      <c r="K2884" t="s">
        <v>584</v>
      </c>
      <c r="L2884" s="324">
        <v>0</v>
      </c>
      <c r="M2884" s="324">
        <v>0</v>
      </c>
    </row>
    <row r="2885" spans="1:13" x14ac:dyDescent="0.2">
      <c r="A2885" t="s">
        <v>7825</v>
      </c>
      <c r="B2885" t="str">
        <f t="shared" si="45"/>
        <v>UGA_BIO &amp; AG ENG -MAIN</v>
      </c>
      <c r="C2885" t="s">
        <v>540</v>
      </c>
      <c r="D2885" s="324" t="s">
        <v>51</v>
      </c>
      <c r="E2885" t="s">
        <v>1699</v>
      </c>
      <c r="F2885" t="s">
        <v>1700</v>
      </c>
      <c r="G2885" s="324">
        <v>23327</v>
      </c>
      <c r="H2885" s="542">
        <v>1966</v>
      </c>
      <c r="J2885" t="s">
        <v>572</v>
      </c>
      <c r="K2885" t="s">
        <v>1725</v>
      </c>
      <c r="L2885" s="324">
        <v>0</v>
      </c>
      <c r="M2885" s="324">
        <v>0</v>
      </c>
    </row>
    <row r="2886" spans="1:13" x14ac:dyDescent="0.2">
      <c r="A2886" t="s">
        <v>8796</v>
      </c>
      <c r="B2886" t="str">
        <f t="shared" si="45"/>
        <v>UGA_HORTICULTURE BARN</v>
      </c>
      <c r="C2886" t="s">
        <v>540</v>
      </c>
      <c r="D2886" s="324" t="s">
        <v>51</v>
      </c>
      <c r="E2886" t="s">
        <v>3599</v>
      </c>
      <c r="F2886" t="s">
        <v>3600</v>
      </c>
      <c r="G2886" s="324">
        <v>1584</v>
      </c>
      <c r="H2886" s="542">
        <v>1960</v>
      </c>
      <c r="J2886" t="s">
        <v>572</v>
      </c>
      <c r="K2886" t="s">
        <v>579</v>
      </c>
      <c r="L2886" s="324">
        <v>0</v>
      </c>
      <c r="M2886" s="324">
        <v>0</v>
      </c>
    </row>
    <row r="2887" spans="1:13" x14ac:dyDescent="0.2">
      <c r="A2887" t="s">
        <v>8044</v>
      </c>
      <c r="B2887" t="str">
        <f t="shared" si="45"/>
        <v>UGA_BIO &amp; AG ENG ANNEX</v>
      </c>
      <c r="C2887" t="s">
        <v>540</v>
      </c>
      <c r="D2887" s="324" t="s">
        <v>51</v>
      </c>
      <c r="E2887" t="s">
        <v>2133</v>
      </c>
      <c r="F2887" t="s">
        <v>2134</v>
      </c>
      <c r="G2887" s="324">
        <v>7027</v>
      </c>
      <c r="H2887" s="542">
        <v>1970</v>
      </c>
      <c r="J2887" t="s">
        <v>572</v>
      </c>
      <c r="K2887" t="s">
        <v>1725</v>
      </c>
      <c r="L2887" s="324">
        <v>0</v>
      </c>
      <c r="M2887" s="324">
        <v>0</v>
      </c>
    </row>
    <row r="2888" spans="1:13" x14ac:dyDescent="0.2">
      <c r="A2888" t="s">
        <v>8637</v>
      </c>
      <c r="B2888" t="str">
        <f t="shared" si="45"/>
        <v>UGA_ENTOMOLOGY BLD LAB</v>
      </c>
      <c r="C2888" t="s">
        <v>540</v>
      </c>
      <c r="D2888" s="324" t="s">
        <v>51</v>
      </c>
      <c r="E2888" t="s">
        <v>3291</v>
      </c>
      <c r="F2888" t="s">
        <v>3292</v>
      </c>
      <c r="G2888" s="324">
        <v>6372</v>
      </c>
      <c r="H2888" s="542">
        <v>1965</v>
      </c>
      <c r="J2888" t="s">
        <v>572</v>
      </c>
      <c r="K2888" t="s">
        <v>1725</v>
      </c>
      <c r="L2888" s="324">
        <v>0</v>
      </c>
      <c r="M2888" s="324">
        <v>0</v>
      </c>
    </row>
    <row r="2889" spans="1:13" x14ac:dyDescent="0.2">
      <c r="A2889" t="s">
        <v>9038</v>
      </c>
      <c r="B2889" t="str">
        <f t="shared" si="45"/>
        <v>UGA_ENT GREENHSE CPES</v>
      </c>
      <c r="C2889" t="s">
        <v>540</v>
      </c>
      <c r="D2889" s="324" t="s">
        <v>51</v>
      </c>
      <c r="E2889" t="s">
        <v>4073</v>
      </c>
      <c r="F2889" t="s">
        <v>4074</v>
      </c>
      <c r="G2889" s="324">
        <v>3984</v>
      </c>
      <c r="H2889" s="542">
        <v>1965</v>
      </c>
      <c r="J2889" t="s">
        <v>572</v>
      </c>
      <c r="K2889" t="s">
        <v>579</v>
      </c>
      <c r="L2889" s="324">
        <v>0</v>
      </c>
      <c r="M2889" s="324">
        <v>0</v>
      </c>
    </row>
    <row r="2890" spans="1:13" x14ac:dyDescent="0.2">
      <c r="A2890" t="s">
        <v>8758</v>
      </c>
      <c r="B2890" t="str">
        <f t="shared" si="45"/>
        <v>UGA_INSECTARY</v>
      </c>
      <c r="C2890" t="s">
        <v>540</v>
      </c>
      <c r="D2890" s="324" t="s">
        <v>51</v>
      </c>
      <c r="E2890" t="s">
        <v>3526</v>
      </c>
      <c r="F2890" t="s">
        <v>3527</v>
      </c>
      <c r="G2890" s="324">
        <v>1256</v>
      </c>
      <c r="H2890" s="542">
        <v>1956</v>
      </c>
      <c r="J2890" t="s">
        <v>572</v>
      </c>
      <c r="K2890" t="s">
        <v>1725</v>
      </c>
      <c r="L2890" s="324">
        <v>0</v>
      </c>
      <c r="M2890" s="324">
        <v>0</v>
      </c>
    </row>
    <row r="2891" spans="1:13" x14ac:dyDescent="0.2">
      <c r="A2891" t="s">
        <v>9350</v>
      </c>
      <c r="B2891" t="str">
        <f t="shared" si="45"/>
        <v>UGA_ENTOMOLOGY LAB</v>
      </c>
      <c r="C2891" t="s">
        <v>540</v>
      </c>
      <c r="D2891" s="324" t="s">
        <v>51</v>
      </c>
      <c r="E2891" t="s">
        <v>4684</v>
      </c>
      <c r="F2891" t="s">
        <v>4685</v>
      </c>
      <c r="G2891" s="324">
        <v>563</v>
      </c>
      <c r="H2891" s="542">
        <v>1956</v>
      </c>
      <c r="J2891" t="s">
        <v>572</v>
      </c>
      <c r="K2891" t="s">
        <v>1725</v>
      </c>
      <c r="L2891" s="324">
        <v>0</v>
      </c>
      <c r="M2891" s="324">
        <v>0</v>
      </c>
    </row>
    <row r="2892" spans="1:13" x14ac:dyDescent="0.2">
      <c r="A2892" t="s">
        <v>8234</v>
      </c>
      <c r="B2892" t="str">
        <f t="shared" si="45"/>
        <v>UGA_ENT EQUIP SHED</v>
      </c>
      <c r="C2892" t="s">
        <v>540</v>
      </c>
      <c r="D2892" s="324" t="s">
        <v>51</v>
      </c>
      <c r="E2892" t="s">
        <v>2507</v>
      </c>
      <c r="F2892" t="s">
        <v>2508</v>
      </c>
      <c r="G2892" s="324">
        <v>1460</v>
      </c>
      <c r="H2892" s="542">
        <v>1968</v>
      </c>
      <c r="J2892" t="s">
        <v>572</v>
      </c>
      <c r="K2892" t="s">
        <v>1725</v>
      </c>
      <c r="L2892" s="324">
        <v>0</v>
      </c>
      <c r="M2892" s="324">
        <v>0</v>
      </c>
    </row>
    <row r="2893" spans="1:13" x14ac:dyDescent="0.2">
      <c r="A2893" t="s">
        <v>8909</v>
      </c>
      <c r="B2893" t="str">
        <f t="shared" si="45"/>
        <v>UGA_PEANUT BARN (ENT.)</v>
      </c>
      <c r="C2893" t="s">
        <v>540</v>
      </c>
      <c r="D2893" s="324" t="s">
        <v>51</v>
      </c>
      <c r="E2893" t="s">
        <v>3825</v>
      </c>
      <c r="F2893" t="s">
        <v>3826</v>
      </c>
      <c r="G2893" s="324">
        <v>970</v>
      </c>
      <c r="H2893" s="542">
        <v>1964</v>
      </c>
      <c r="J2893" t="s">
        <v>572</v>
      </c>
      <c r="K2893" t="s">
        <v>1725</v>
      </c>
      <c r="L2893" s="324">
        <v>0</v>
      </c>
      <c r="M2893" s="324">
        <v>0</v>
      </c>
    </row>
    <row r="2894" spans="1:13" x14ac:dyDescent="0.2">
      <c r="A2894" t="s">
        <v>9343</v>
      </c>
      <c r="B2894" t="str">
        <f t="shared" si="45"/>
        <v>UGA_POTATO CURING HSE</v>
      </c>
      <c r="C2894" t="s">
        <v>540</v>
      </c>
      <c r="D2894" s="324" t="s">
        <v>51</v>
      </c>
      <c r="E2894" t="s">
        <v>4670</v>
      </c>
      <c r="F2894" t="s">
        <v>4671</v>
      </c>
      <c r="G2894" s="324">
        <v>1196</v>
      </c>
      <c r="H2894" s="542">
        <v>1944</v>
      </c>
      <c r="J2894" t="s">
        <v>572</v>
      </c>
      <c r="K2894" t="s">
        <v>579</v>
      </c>
      <c r="L2894" s="324">
        <v>0</v>
      </c>
      <c r="M2894" s="324">
        <v>0</v>
      </c>
    </row>
    <row r="2895" spans="1:13" x14ac:dyDescent="0.2">
      <c r="A2895" t="s">
        <v>9068</v>
      </c>
      <c r="B2895" t="str">
        <f t="shared" si="45"/>
        <v>UGA_SEED DRYING HOUSE</v>
      </c>
      <c r="C2895" t="s">
        <v>540</v>
      </c>
      <c r="D2895" s="324" t="s">
        <v>51</v>
      </c>
      <c r="E2895" t="s">
        <v>4133</v>
      </c>
      <c r="F2895" t="s">
        <v>4134</v>
      </c>
      <c r="G2895" s="324">
        <v>1054</v>
      </c>
      <c r="H2895" s="542">
        <v>1950</v>
      </c>
      <c r="J2895" t="s">
        <v>572</v>
      </c>
      <c r="K2895" t="s">
        <v>579</v>
      </c>
      <c r="L2895" s="324">
        <v>0</v>
      </c>
      <c r="M2895" s="324">
        <v>0</v>
      </c>
    </row>
    <row r="2896" spans="1:13" x14ac:dyDescent="0.2">
      <c r="A2896" t="s">
        <v>7929</v>
      </c>
      <c r="B2896" t="str">
        <f t="shared" si="45"/>
        <v>UGA_SEED CLEAN HOUSE</v>
      </c>
      <c r="C2896" t="s">
        <v>540</v>
      </c>
      <c r="D2896" s="324" t="s">
        <v>51</v>
      </c>
      <c r="E2896" t="s">
        <v>1906</v>
      </c>
      <c r="F2896" t="s">
        <v>1907</v>
      </c>
      <c r="G2896" s="324">
        <v>1320</v>
      </c>
      <c r="H2896" s="542">
        <v>1951</v>
      </c>
      <c r="J2896" t="s">
        <v>572</v>
      </c>
      <c r="K2896" t="s">
        <v>1725</v>
      </c>
      <c r="L2896" s="324">
        <v>0</v>
      </c>
      <c r="M2896" s="324">
        <v>0</v>
      </c>
    </row>
    <row r="2897" spans="1:13" x14ac:dyDescent="0.2">
      <c r="A2897" t="s">
        <v>8656</v>
      </c>
      <c r="B2897" t="str">
        <f t="shared" si="45"/>
        <v>UGA_GIN &amp; SEED HOUSE</v>
      </c>
      <c r="C2897" t="s">
        <v>540</v>
      </c>
      <c r="D2897" s="324" t="s">
        <v>51</v>
      </c>
      <c r="E2897" t="s">
        <v>3328</v>
      </c>
      <c r="F2897" t="s">
        <v>3329</v>
      </c>
      <c r="G2897" s="324">
        <v>3757</v>
      </c>
      <c r="H2897" s="542">
        <v>1942</v>
      </c>
      <c r="J2897" t="s">
        <v>572</v>
      </c>
      <c r="K2897" t="s">
        <v>579</v>
      </c>
      <c r="L2897" s="324">
        <v>0</v>
      </c>
      <c r="M2897" s="324">
        <v>0</v>
      </c>
    </row>
    <row r="2898" spans="1:13" x14ac:dyDescent="0.2">
      <c r="A2898" t="s">
        <v>9175</v>
      </c>
      <c r="B2898" t="str">
        <f t="shared" si="45"/>
        <v>UGA_TOBACCO PACK HOUSE</v>
      </c>
      <c r="C2898" t="s">
        <v>540</v>
      </c>
      <c r="D2898" s="324" t="s">
        <v>51</v>
      </c>
      <c r="E2898" t="s">
        <v>4341</v>
      </c>
      <c r="F2898" t="s">
        <v>4342</v>
      </c>
      <c r="G2898" s="324">
        <v>4348</v>
      </c>
      <c r="H2898" s="542">
        <v>1964</v>
      </c>
      <c r="J2898" t="s">
        <v>572</v>
      </c>
      <c r="K2898" t="s">
        <v>579</v>
      </c>
      <c r="L2898" s="324">
        <v>0</v>
      </c>
      <c r="M2898" s="324">
        <v>0</v>
      </c>
    </row>
    <row r="2899" spans="1:13" x14ac:dyDescent="0.2">
      <c r="A2899" t="s">
        <v>9069</v>
      </c>
      <c r="B2899" t="str">
        <f t="shared" si="45"/>
        <v>UGA_ENG TOBACCO BARN</v>
      </c>
      <c r="C2899" t="s">
        <v>540</v>
      </c>
      <c r="D2899" s="324" t="s">
        <v>51</v>
      </c>
      <c r="E2899" t="s">
        <v>4135</v>
      </c>
      <c r="F2899" t="s">
        <v>4136</v>
      </c>
      <c r="G2899" s="324">
        <v>1834</v>
      </c>
      <c r="H2899" s="542">
        <v>1962</v>
      </c>
      <c r="J2899" t="s">
        <v>572</v>
      </c>
      <c r="K2899" t="s">
        <v>1725</v>
      </c>
      <c r="L2899" s="324">
        <v>0</v>
      </c>
      <c r="M2899" s="324">
        <v>0</v>
      </c>
    </row>
    <row r="2900" spans="1:13" x14ac:dyDescent="0.2">
      <c r="A2900" t="s">
        <v>8861</v>
      </c>
      <c r="B2900" t="str">
        <f t="shared" si="45"/>
        <v>UGA_IMPLEMENT STORAGE</v>
      </c>
      <c r="C2900" t="s">
        <v>540</v>
      </c>
      <c r="D2900" s="324" t="s">
        <v>51</v>
      </c>
      <c r="E2900" t="s">
        <v>3729</v>
      </c>
      <c r="F2900" t="s">
        <v>3730</v>
      </c>
      <c r="G2900" s="324">
        <v>877</v>
      </c>
      <c r="H2900" s="542">
        <v>1946</v>
      </c>
      <c r="J2900" t="s">
        <v>572</v>
      </c>
      <c r="K2900" t="s">
        <v>572</v>
      </c>
      <c r="L2900" s="324">
        <v>0</v>
      </c>
      <c r="M2900" s="324">
        <v>0</v>
      </c>
    </row>
    <row r="2901" spans="1:13" x14ac:dyDescent="0.2">
      <c r="A2901" t="s">
        <v>9413</v>
      </c>
      <c r="B2901" t="str">
        <f t="shared" si="45"/>
        <v>UGA_BLACK SHANK TOB BR</v>
      </c>
      <c r="C2901" t="s">
        <v>540</v>
      </c>
      <c r="D2901" s="324" t="s">
        <v>51</v>
      </c>
      <c r="E2901" t="s">
        <v>4804</v>
      </c>
      <c r="F2901" t="s">
        <v>4805</v>
      </c>
      <c r="G2901" s="324">
        <v>1146</v>
      </c>
      <c r="H2901" s="542">
        <v>1963</v>
      </c>
      <c r="J2901" t="s">
        <v>572</v>
      </c>
      <c r="K2901" t="s">
        <v>579</v>
      </c>
      <c r="L2901" s="324">
        <v>0</v>
      </c>
      <c r="M2901" s="324">
        <v>0</v>
      </c>
    </row>
    <row r="2902" spans="1:13" x14ac:dyDescent="0.2">
      <c r="A2902" t="s">
        <v>8178</v>
      </c>
      <c r="B2902" t="str">
        <f t="shared" si="45"/>
        <v>UGA_SOILS SHED</v>
      </c>
      <c r="C2902" t="s">
        <v>540</v>
      </c>
      <c r="D2902" s="324" t="s">
        <v>51</v>
      </c>
      <c r="E2902" t="s">
        <v>2397</v>
      </c>
      <c r="F2902" t="s">
        <v>2398</v>
      </c>
      <c r="G2902" s="324">
        <v>1999</v>
      </c>
      <c r="H2902" s="542">
        <v>1956</v>
      </c>
      <c r="J2902" t="s">
        <v>572</v>
      </c>
      <c r="K2902" t="s">
        <v>1725</v>
      </c>
      <c r="L2902" s="324">
        <v>0</v>
      </c>
      <c r="M2902" s="324">
        <v>0</v>
      </c>
    </row>
    <row r="2903" spans="1:13" x14ac:dyDescent="0.2">
      <c r="A2903" t="s">
        <v>8424</v>
      </c>
      <c r="B2903" t="str">
        <f t="shared" si="45"/>
        <v>UGA_SOILS LABORATORY</v>
      </c>
      <c r="C2903" t="s">
        <v>540</v>
      </c>
      <c r="D2903" s="324" t="s">
        <v>51</v>
      </c>
      <c r="E2903" t="s">
        <v>2877</v>
      </c>
      <c r="F2903" t="s">
        <v>2878</v>
      </c>
      <c r="G2903" s="324">
        <v>1536</v>
      </c>
      <c r="H2903" s="542">
        <v>1948</v>
      </c>
      <c r="J2903" t="s">
        <v>572</v>
      </c>
      <c r="K2903" t="s">
        <v>579</v>
      </c>
      <c r="L2903" s="324">
        <v>0</v>
      </c>
      <c r="M2903" s="324">
        <v>0</v>
      </c>
    </row>
    <row r="2904" spans="1:13" x14ac:dyDescent="0.2">
      <c r="A2904" t="s">
        <v>8467</v>
      </c>
      <c r="B2904" t="str">
        <f t="shared" si="45"/>
        <v>UGA_SOILS EQUIP SHED</v>
      </c>
      <c r="C2904" t="s">
        <v>540</v>
      </c>
      <c r="D2904" s="324" t="s">
        <v>51</v>
      </c>
      <c r="E2904" t="s">
        <v>2961</v>
      </c>
      <c r="F2904" t="s">
        <v>2962</v>
      </c>
      <c r="G2904" s="324">
        <v>800</v>
      </c>
      <c r="H2904" s="542">
        <v>1967</v>
      </c>
      <c r="J2904" t="s">
        <v>572</v>
      </c>
      <c r="K2904" t="s">
        <v>584</v>
      </c>
      <c r="L2904" s="324">
        <v>0</v>
      </c>
      <c r="M2904" s="324">
        <v>0</v>
      </c>
    </row>
    <row r="2905" spans="1:13" x14ac:dyDescent="0.2">
      <c r="A2905" t="s">
        <v>8810</v>
      </c>
      <c r="B2905" t="str">
        <f t="shared" si="45"/>
        <v>UGA_DRYING HOUSE</v>
      </c>
      <c r="C2905" t="s">
        <v>540</v>
      </c>
      <c r="D2905" s="324" t="s">
        <v>51</v>
      </c>
      <c r="E2905" t="s">
        <v>3627</v>
      </c>
      <c r="F2905" t="s">
        <v>3628</v>
      </c>
      <c r="G2905" s="324">
        <v>214</v>
      </c>
      <c r="H2905" s="542">
        <v>1945</v>
      </c>
      <c r="J2905" t="s">
        <v>572</v>
      </c>
      <c r="K2905" t="s">
        <v>579</v>
      </c>
      <c r="L2905" s="324">
        <v>0</v>
      </c>
      <c r="M2905" s="324">
        <v>0</v>
      </c>
    </row>
    <row r="2906" spans="1:13" x14ac:dyDescent="0.2">
      <c r="A2906" t="s">
        <v>8439</v>
      </c>
      <c r="B2906" t="str">
        <f t="shared" si="45"/>
        <v>UGA_CORN BR &amp; PEANUT B</v>
      </c>
      <c r="C2906" t="s">
        <v>540</v>
      </c>
      <c r="D2906" s="324" t="s">
        <v>51</v>
      </c>
      <c r="E2906" t="s">
        <v>2906</v>
      </c>
      <c r="F2906" t="s">
        <v>2907</v>
      </c>
      <c r="G2906" s="324">
        <v>4604</v>
      </c>
      <c r="H2906" s="542">
        <v>1935</v>
      </c>
      <c r="J2906" t="s">
        <v>572</v>
      </c>
      <c r="K2906" t="s">
        <v>579</v>
      </c>
      <c r="L2906" s="324">
        <v>0</v>
      </c>
      <c r="M2906" s="324">
        <v>0</v>
      </c>
    </row>
    <row r="2907" spans="1:13" x14ac:dyDescent="0.2">
      <c r="A2907" t="s">
        <v>8679</v>
      </c>
      <c r="B2907" t="str">
        <f t="shared" si="45"/>
        <v>UGA_FORAGE &amp; PASTURE S</v>
      </c>
      <c r="C2907" t="s">
        <v>540</v>
      </c>
      <c r="D2907" s="324" t="s">
        <v>51</v>
      </c>
      <c r="E2907" t="s">
        <v>3374</v>
      </c>
      <c r="F2907" t="s">
        <v>3375</v>
      </c>
      <c r="G2907" s="324">
        <v>3227</v>
      </c>
      <c r="H2907" s="542">
        <v>1944</v>
      </c>
      <c r="J2907" t="s">
        <v>572</v>
      </c>
      <c r="K2907" t="s">
        <v>572</v>
      </c>
      <c r="L2907" s="324">
        <v>0</v>
      </c>
      <c r="M2907" s="324">
        <v>0</v>
      </c>
    </row>
    <row r="2908" spans="1:13" x14ac:dyDescent="0.2">
      <c r="A2908" t="s">
        <v>8515</v>
      </c>
      <c r="B2908" t="str">
        <f t="shared" si="45"/>
        <v>UGA_FERT STORAGE HOUSE</v>
      </c>
      <c r="C2908" t="s">
        <v>540</v>
      </c>
      <c r="D2908" s="324" t="s">
        <v>51</v>
      </c>
      <c r="E2908" t="s">
        <v>3055</v>
      </c>
      <c r="F2908" t="s">
        <v>3056</v>
      </c>
      <c r="G2908" s="324">
        <v>810</v>
      </c>
      <c r="H2908" s="542">
        <v>1935</v>
      </c>
      <c r="J2908" t="s">
        <v>572</v>
      </c>
      <c r="K2908" t="s">
        <v>579</v>
      </c>
      <c r="L2908" s="324">
        <v>0</v>
      </c>
      <c r="M2908" s="324">
        <v>0</v>
      </c>
    </row>
    <row r="2909" spans="1:13" x14ac:dyDescent="0.2">
      <c r="A2909" t="s">
        <v>9039</v>
      </c>
      <c r="B2909" t="str">
        <f t="shared" si="45"/>
        <v>UGA_SAMPLE PREP &amp; DRY</v>
      </c>
      <c r="C2909" t="s">
        <v>540</v>
      </c>
      <c r="D2909" s="324" t="s">
        <v>51</v>
      </c>
      <c r="E2909" t="s">
        <v>4075</v>
      </c>
      <c r="F2909" t="s">
        <v>4076</v>
      </c>
      <c r="G2909" s="324">
        <v>3174</v>
      </c>
      <c r="H2909" s="542">
        <v>1966</v>
      </c>
      <c r="J2909" t="s">
        <v>572</v>
      </c>
      <c r="K2909" t="s">
        <v>584</v>
      </c>
      <c r="L2909" s="324">
        <v>0</v>
      </c>
      <c r="M2909" s="324">
        <v>0</v>
      </c>
    </row>
    <row r="2910" spans="1:13" x14ac:dyDescent="0.2">
      <c r="A2910" t="s">
        <v>9351</v>
      </c>
      <c r="B2910" t="str">
        <f t="shared" si="45"/>
        <v>UGA_SUPERINTENDNTS CTG</v>
      </c>
      <c r="C2910" t="s">
        <v>540</v>
      </c>
      <c r="D2910" s="324" t="s">
        <v>51</v>
      </c>
      <c r="E2910" t="s">
        <v>4686</v>
      </c>
      <c r="F2910" t="s">
        <v>4687</v>
      </c>
      <c r="G2910" s="324">
        <v>1466</v>
      </c>
      <c r="H2910" s="542">
        <v>1942</v>
      </c>
      <c r="J2910" t="s">
        <v>572</v>
      </c>
      <c r="K2910" t="s">
        <v>584</v>
      </c>
      <c r="L2910" s="324">
        <v>0</v>
      </c>
      <c r="M2910" s="324">
        <v>0</v>
      </c>
    </row>
    <row r="2911" spans="1:13" x14ac:dyDescent="0.2">
      <c r="A2911" t="s">
        <v>9219</v>
      </c>
      <c r="B2911" t="str">
        <f t="shared" si="45"/>
        <v>UGA_MACHINE SHED</v>
      </c>
      <c r="C2911" t="s">
        <v>540</v>
      </c>
      <c r="D2911" s="324" t="s">
        <v>51</v>
      </c>
      <c r="E2911" t="s">
        <v>4427</v>
      </c>
      <c r="F2911" t="s">
        <v>4428</v>
      </c>
      <c r="G2911" s="324">
        <v>3076</v>
      </c>
      <c r="H2911" s="542">
        <v>1943</v>
      </c>
      <c r="J2911" t="s">
        <v>572</v>
      </c>
      <c r="K2911" t="s">
        <v>572</v>
      </c>
      <c r="L2911" s="324">
        <v>0</v>
      </c>
      <c r="M2911" s="324">
        <v>0</v>
      </c>
    </row>
    <row r="2912" spans="1:13" x14ac:dyDescent="0.2">
      <c r="A2912" t="s">
        <v>8217</v>
      </c>
      <c r="B2912" t="str">
        <f t="shared" si="45"/>
        <v>UGA_LIVESTOCK ARENA</v>
      </c>
      <c r="C2912" t="s">
        <v>540</v>
      </c>
      <c r="D2912" s="324" t="s">
        <v>51</v>
      </c>
      <c r="E2912" t="s">
        <v>2473</v>
      </c>
      <c r="F2912" t="s">
        <v>2474</v>
      </c>
      <c r="G2912" s="324">
        <v>18408</v>
      </c>
      <c r="H2912" s="542">
        <v>1960</v>
      </c>
      <c r="J2912" t="s">
        <v>572</v>
      </c>
      <c r="K2912" t="s">
        <v>572</v>
      </c>
      <c r="L2912" s="324">
        <v>0</v>
      </c>
      <c r="M2912" s="324">
        <v>0</v>
      </c>
    </row>
    <row r="2913" spans="1:13" x14ac:dyDescent="0.2">
      <c r="A2913" t="s">
        <v>9027</v>
      </c>
      <c r="B2913" t="str">
        <f t="shared" si="45"/>
        <v>UGA_FEED MILL HOUSE</v>
      </c>
      <c r="C2913" t="s">
        <v>540</v>
      </c>
      <c r="D2913" s="324" t="s">
        <v>51</v>
      </c>
      <c r="E2913" t="s">
        <v>4051</v>
      </c>
      <c r="F2913" t="s">
        <v>4052</v>
      </c>
      <c r="G2913" s="324">
        <v>3066</v>
      </c>
      <c r="H2913" s="542">
        <v>1945</v>
      </c>
      <c r="J2913" t="s">
        <v>572</v>
      </c>
      <c r="K2913" t="s">
        <v>572</v>
      </c>
      <c r="L2913" s="324">
        <v>0</v>
      </c>
      <c r="M2913" s="324">
        <v>0</v>
      </c>
    </row>
    <row r="2914" spans="1:13" x14ac:dyDescent="0.2">
      <c r="A2914" t="s">
        <v>9104</v>
      </c>
      <c r="B2914" t="str">
        <f t="shared" si="45"/>
        <v>UGA_CORN CRIB</v>
      </c>
      <c r="C2914" t="s">
        <v>540</v>
      </c>
      <c r="D2914" s="324" t="s">
        <v>51</v>
      </c>
      <c r="E2914" t="s">
        <v>4205</v>
      </c>
      <c r="F2914" t="s">
        <v>4206</v>
      </c>
      <c r="G2914" s="324">
        <v>1548</v>
      </c>
      <c r="H2914" s="542">
        <v>1943</v>
      </c>
      <c r="J2914" t="s">
        <v>572</v>
      </c>
      <c r="K2914" t="s">
        <v>572</v>
      </c>
      <c r="L2914" s="324">
        <v>0</v>
      </c>
      <c r="M2914" s="324">
        <v>0</v>
      </c>
    </row>
    <row r="2915" spans="1:13" x14ac:dyDescent="0.2">
      <c r="A2915" t="s">
        <v>7810</v>
      </c>
      <c r="B2915" t="str">
        <f t="shared" si="45"/>
        <v>UGA_ADS FARM SHOP</v>
      </c>
      <c r="C2915" t="s">
        <v>540</v>
      </c>
      <c r="D2915" s="324" t="s">
        <v>51</v>
      </c>
      <c r="E2915" t="s">
        <v>1669</v>
      </c>
      <c r="F2915" t="s">
        <v>1670</v>
      </c>
      <c r="G2915" s="324">
        <v>6630</v>
      </c>
      <c r="H2915" s="542">
        <v>1962</v>
      </c>
      <c r="J2915" t="s">
        <v>572</v>
      </c>
      <c r="K2915" t="s">
        <v>584</v>
      </c>
      <c r="L2915" s="324">
        <v>0</v>
      </c>
      <c r="M2915" s="324">
        <v>0</v>
      </c>
    </row>
    <row r="2916" spans="1:13" x14ac:dyDescent="0.2">
      <c r="A2916" t="s">
        <v>9140</v>
      </c>
      <c r="B2916" t="str">
        <f t="shared" si="45"/>
        <v>UGA_AN SCI NUTRIT BARN</v>
      </c>
      <c r="C2916" t="s">
        <v>540</v>
      </c>
      <c r="D2916" s="324" t="s">
        <v>51</v>
      </c>
      <c r="E2916" t="s">
        <v>4273</v>
      </c>
      <c r="F2916" t="s">
        <v>4274</v>
      </c>
      <c r="G2916" s="324">
        <v>2573</v>
      </c>
      <c r="H2916" s="542">
        <v>1943</v>
      </c>
      <c r="J2916" t="s">
        <v>572</v>
      </c>
      <c r="K2916" t="s">
        <v>584</v>
      </c>
      <c r="L2916" s="324">
        <v>0</v>
      </c>
      <c r="M2916" s="324">
        <v>0</v>
      </c>
    </row>
    <row r="2917" spans="1:13" x14ac:dyDescent="0.2">
      <c r="A2917" t="s">
        <v>8045</v>
      </c>
      <c r="B2917" t="str">
        <f t="shared" si="45"/>
        <v>UGA_HAY SHED</v>
      </c>
      <c r="C2917" t="s">
        <v>540</v>
      </c>
      <c r="D2917" s="324" t="s">
        <v>51</v>
      </c>
      <c r="E2917" t="s">
        <v>2135</v>
      </c>
      <c r="F2917" t="s">
        <v>2136</v>
      </c>
      <c r="G2917" s="324">
        <v>6748</v>
      </c>
      <c r="H2917" s="542">
        <v>1958</v>
      </c>
      <c r="J2917" t="s">
        <v>572</v>
      </c>
      <c r="K2917" t="s">
        <v>572</v>
      </c>
      <c r="L2917" s="324">
        <v>0</v>
      </c>
      <c r="M2917" s="324">
        <v>0</v>
      </c>
    </row>
    <row r="2918" spans="1:13" x14ac:dyDescent="0.2">
      <c r="A2918" t="s">
        <v>8257</v>
      </c>
      <c r="B2918" t="str">
        <f t="shared" si="45"/>
        <v>UGA_AN SCI FARROW BARN</v>
      </c>
      <c r="C2918" t="s">
        <v>540</v>
      </c>
      <c r="D2918" s="324" t="s">
        <v>51</v>
      </c>
      <c r="E2918" t="s">
        <v>2552</v>
      </c>
      <c r="F2918" t="s">
        <v>2553</v>
      </c>
      <c r="G2918" s="324">
        <v>1720</v>
      </c>
      <c r="H2918" s="542">
        <v>1963</v>
      </c>
      <c r="J2918" t="s">
        <v>572</v>
      </c>
      <c r="K2918" t="s">
        <v>579</v>
      </c>
      <c r="L2918" s="324">
        <v>0</v>
      </c>
      <c r="M2918" s="324">
        <v>0</v>
      </c>
    </row>
    <row r="2919" spans="1:13" x14ac:dyDescent="0.2">
      <c r="A2919" t="s">
        <v>8638</v>
      </c>
      <c r="B2919" t="str">
        <f t="shared" si="45"/>
        <v>UGA_LABORERS COTTAGE E</v>
      </c>
      <c r="C2919" t="s">
        <v>540</v>
      </c>
      <c r="D2919" s="324" t="s">
        <v>51</v>
      </c>
      <c r="E2919" t="s">
        <v>3293</v>
      </c>
      <c r="F2919" t="s">
        <v>3294</v>
      </c>
      <c r="G2919" s="324">
        <v>1417</v>
      </c>
      <c r="H2919" s="542">
        <v>1959</v>
      </c>
      <c r="J2919" t="s">
        <v>572</v>
      </c>
      <c r="K2919" t="s">
        <v>1725</v>
      </c>
      <c r="L2919" s="324">
        <v>0</v>
      </c>
      <c r="M2919" s="324">
        <v>0</v>
      </c>
    </row>
    <row r="2920" spans="1:13" x14ac:dyDescent="0.2">
      <c r="A2920" t="s">
        <v>8019</v>
      </c>
      <c r="B2920" t="str">
        <f t="shared" si="45"/>
        <v>UGA_WELL PUMP HOUSE</v>
      </c>
      <c r="C2920" t="s">
        <v>540</v>
      </c>
      <c r="D2920" s="324" t="s">
        <v>51</v>
      </c>
      <c r="E2920" t="s">
        <v>2083</v>
      </c>
      <c r="F2920" t="s">
        <v>2084</v>
      </c>
      <c r="G2920" s="324">
        <v>148</v>
      </c>
      <c r="H2920" s="542">
        <v>1958</v>
      </c>
      <c r="J2920" t="s">
        <v>572</v>
      </c>
      <c r="K2920" t="s">
        <v>584</v>
      </c>
      <c r="L2920" s="324">
        <v>0</v>
      </c>
      <c r="M2920" s="324">
        <v>0</v>
      </c>
    </row>
    <row r="2921" spans="1:13" x14ac:dyDescent="0.2">
      <c r="A2921" t="s">
        <v>7973</v>
      </c>
      <c r="B2921" t="str">
        <f t="shared" si="45"/>
        <v>UGA_SWINE FEED &amp; OFF</v>
      </c>
      <c r="C2921" t="s">
        <v>540</v>
      </c>
      <c r="D2921" s="324" t="s">
        <v>51</v>
      </c>
      <c r="E2921" t="s">
        <v>1993</v>
      </c>
      <c r="F2921" t="s">
        <v>1994</v>
      </c>
      <c r="G2921" s="324">
        <v>2600</v>
      </c>
      <c r="H2921" s="542">
        <v>1958</v>
      </c>
      <c r="J2921" t="s">
        <v>572</v>
      </c>
      <c r="K2921" t="s">
        <v>584</v>
      </c>
      <c r="L2921" s="324">
        <v>0</v>
      </c>
      <c r="M2921" s="324">
        <v>0</v>
      </c>
    </row>
    <row r="2922" spans="1:13" x14ac:dyDescent="0.2">
      <c r="A2922" t="s">
        <v>8595</v>
      </c>
      <c r="B2922" t="str">
        <f t="shared" si="45"/>
        <v>UGA_SWINE PARASITE BR</v>
      </c>
      <c r="C2922" t="s">
        <v>540</v>
      </c>
      <c r="D2922" s="324" t="s">
        <v>51</v>
      </c>
      <c r="E2922" t="s">
        <v>3210</v>
      </c>
      <c r="F2922" t="s">
        <v>3211</v>
      </c>
      <c r="G2922" s="324">
        <v>3689</v>
      </c>
      <c r="H2922" s="542">
        <v>1956</v>
      </c>
      <c r="J2922" t="s">
        <v>572</v>
      </c>
      <c r="K2922" t="s">
        <v>572</v>
      </c>
      <c r="L2922" s="324">
        <v>0</v>
      </c>
      <c r="M2922" s="324">
        <v>0</v>
      </c>
    </row>
    <row r="2923" spans="1:13" x14ac:dyDescent="0.2">
      <c r="A2923" t="s">
        <v>8075</v>
      </c>
      <c r="B2923" t="str">
        <f t="shared" si="45"/>
        <v>UGA_QUONSET HOG BARN</v>
      </c>
      <c r="C2923" t="s">
        <v>540</v>
      </c>
      <c r="D2923" s="324" t="s">
        <v>51</v>
      </c>
      <c r="E2923" t="s">
        <v>2195</v>
      </c>
      <c r="F2923" t="s">
        <v>2196</v>
      </c>
      <c r="G2923" s="324">
        <v>995</v>
      </c>
      <c r="H2923" s="542">
        <v>1962</v>
      </c>
      <c r="J2923" t="s">
        <v>572</v>
      </c>
      <c r="K2923" t="s">
        <v>572</v>
      </c>
      <c r="L2923" s="324">
        <v>0</v>
      </c>
      <c r="M2923" s="324">
        <v>0</v>
      </c>
    </row>
    <row r="2924" spans="1:13" x14ac:dyDescent="0.2">
      <c r="A2924" t="s">
        <v>8657</v>
      </c>
      <c r="B2924" t="str">
        <f t="shared" si="45"/>
        <v>UGA_BST PACK HOUSE</v>
      </c>
      <c r="C2924" t="s">
        <v>540</v>
      </c>
      <c r="D2924" s="324" t="s">
        <v>51</v>
      </c>
      <c r="E2924" t="s">
        <v>3330</v>
      </c>
      <c r="F2924" t="s">
        <v>3331</v>
      </c>
      <c r="G2924" s="324">
        <v>3784</v>
      </c>
      <c r="H2924" s="542">
        <v>1960</v>
      </c>
      <c r="J2924" t="s">
        <v>572</v>
      </c>
      <c r="K2924" t="s">
        <v>572</v>
      </c>
      <c r="L2924" s="324">
        <v>0</v>
      </c>
      <c r="M2924" s="324">
        <v>0</v>
      </c>
    </row>
    <row r="2925" spans="1:13" x14ac:dyDescent="0.2">
      <c r="A2925" t="s">
        <v>7974</v>
      </c>
      <c r="B2925" t="str">
        <f t="shared" si="45"/>
        <v>UGA_BLACK SHANK PICNIC</v>
      </c>
      <c r="C2925" t="s">
        <v>540</v>
      </c>
      <c r="D2925" s="324" t="s">
        <v>51</v>
      </c>
      <c r="E2925" t="s">
        <v>1995</v>
      </c>
      <c r="F2925" t="s">
        <v>1996</v>
      </c>
      <c r="G2925" s="324">
        <v>2771</v>
      </c>
      <c r="H2925" s="542">
        <v>1964</v>
      </c>
      <c r="J2925" t="s">
        <v>572</v>
      </c>
      <c r="K2925" t="s">
        <v>572</v>
      </c>
      <c r="L2925" s="324">
        <v>0</v>
      </c>
      <c r="M2925" s="324">
        <v>0</v>
      </c>
    </row>
    <row r="2926" spans="1:13" x14ac:dyDescent="0.2">
      <c r="A2926" t="s">
        <v>7884</v>
      </c>
      <c r="B2926" t="str">
        <f t="shared" si="45"/>
        <v>UGA_HORT G HSE H HSE</v>
      </c>
      <c r="C2926" t="s">
        <v>540</v>
      </c>
      <c r="D2926" s="324" t="s">
        <v>51</v>
      </c>
      <c r="E2926" t="s">
        <v>1816</v>
      </c>
      <c r="F2926" t="s">
        <v>1817</v>
      </c>
      <c r="G2926" s="324">
        <v>1972</v>
      </c>
      <c r="H2926" s="542">
        <v>1971</v>
      </c>
      <c r="J2926" t="s">
        <v>572</v>
      </c>
      <c r="K2926" t="s">
        <v>579</v>
      </c>
      <c r="L2926" s="324">
        <v>0</v>
      </c>
      <c r="M2926" s="324">
        <v>0</v>
      </c>
    </row>
    <row r="2927" spans="1:13" x14ac:dyDescent="0.2">
      <c r="A2927" t="s">
        <v>8389</v>
      </c>
      <c r="B2927" t="str">
        <f t="shared" si="45"/>
        <v>UGA_CATTLE FEED FAC.</v>
      </c>
      <c r="C2927" t="s">
        <v>540</v>
      </c>
      <c r="D2927" s="324" t="s">
        <v>51</v>
      </c>
      <c r="E2927" t="s">
        <v>2808</v>
      </c>
      <c r="F2927" t="s">
        <v>2809</v>
      </c>
      <c r="G2927" s="324">
        <v>11500</v>
      </c>
      <c r="H2927" s="542">
        <v>1974</v>
      </c>
      <c r="J2927" t="s">
        <v>572</v>
      </c>
      <c r="K2927" t="s">
        <v>572</v>
      </c>
      <c r="L2927" s="324">
        <v>0</v>
      </c>
      <c r="M2927" s="324">
        <v>0</v>
      </c>
    </row>
    <row r="2928" spans="1:13" x14ac:dyDescent="0.2">
      <c r="A2928" t="s">
        <v>8941</v>
      </c>
      <c r="B2928" t="str">
        <f t="shared" si="45"/>
        <v>UGA_SWINE RESEARCH</v>
      </c>
      <c r="C2928" t="s">
        <v>540</v>
      </c>
      <c r="D2928" s="324" t="s">
        <v>51</v>
      </c>
      <c r="E2928" t="s">
        <v>3885</v>
      </c>
      <c r="F2928" t="s">
        <v>3886</v>
      </c>
      <c r="G2928" s="324">
        <v>14444</v>
      </c>
      <c r="H2928" s="542">
        <v>1974</v>
      </c>
      <c r="J2928" t="s">
        <v>572</v>
      </c>
      <c r="K2928" t="s">
        <v>572</v>
      </c>
      <c r="L2928" s="324">
        <v>0</v>
      </c>
      <c r="M2928" s="324">
        <v>0</v>
      </c>
    </row>
    <row r="2929" spans="1:13" x14ac:dyDescent="0.2">
      <c r="A2929" t="s">
        <v>8295</v>
      </c>
      <c r="B2929" t="str">
        <f t="shared" si="45"/>
        <v>UGA_HOR EQUIP STORAGE</v>
      </c>
      <c r="C2929" t="s">
        <v>540</v>
      </c>
      <c r="D2929" s="324" t="s">
        <v>51</v>
      </c>
      <c r="E2929" t="s">
        <v>2626</v>
      </c>
      <c r="F2929" t="s">
        <v>2627</v>
      </c>
      <c r="G2929" s="324">
        <v>3000</v>
      </c>
      <c r="H2929" s="542">
        <v>1974</v>
      </c>
      <c r="J2929" t="s">
        <v>572</v>
      </c>
      <c r="K2929" t="s">
        <v>572</v>
      </c>
      <c r="L2929" s="324">
        <v>0</v>
      </c>
      <c r="M2929" s="324">
        <v>0</v>
      </c>
    </row>
    <row r="2930" spans="1:13" x14ac:dyDescent="0.2">
      <c r="A2930" t="s">
        <v>9269</v>
      </c>
      <c r="B2930" t="str">
        <f t="shared" si="45"/>
        <v>UGA_PESTICIDE STOR C P</v>
      </c>
      <c r="C2930" t="s">
        <v>540</v>
      </c>
      <c r="D2930" s="324" t="s">
        <v>51</v>
      </c>
      <c r="E2930" t="s">
        <v>4524</v>
      </c>
      <c r="F2930" t="s">
        <v>4525</v>
      </c>
      <c r="G2930" s="324">
        <v>1500</v>
      </c>
      <c r="H2930" s="542">
        <v>1975</v>
      </c>
      <c r="J2930" t="s">
        <v>572</v>
      </c>
      <c r="K2930" t="s">
        <v>572</v>
      </c>
      <c r="L2930" s="324">
        <v>0</v>
      </c>
      <c r="M2930" s="324">
        <v>0</v>
      </c>
    </row>
    <row r="2931" spans="1:13" x14ac:dyDescent="0.2">
      <c r="A2931" t="s">
        <v>8736</v>
      </c>
      <c r="B2931" t="str">
        <f t="shared" si="45"/>
        <v>UGA_SILOS+IRRIGATION S</v>
      </c>
      <c r="C2931" t="s">
        <v>540</v>
      </c>
      <c r="D2931" s="324" t="s">
        <v>51</v>
      </c>
      <c r="E2931" t="s">
        <v>3485</v>
      </c>
      <c r="F2931" t="s">
        <v>3486</v>
      </c>
      <c r="G2931" s="324">
        <v>9250</v>
      </c>
      <c r="H2931" s="542">
        <v>1971</v>
      </c>
      <c r="J2931" t="s">
        <v>572</v>
      </c>
      <c r="K2931" t="s">
        <v>572</v>
      </c>
      <c r="L2931" s="324">
        <v>0</v>
      </c>
      <c r="M2931" s="324">
        <v>0</v>
      </c>
    </row>
    <row r="2932" spans="1:13" x14ac:dyDescent="0.2">
      <c r="A2932" t="s">
        <v>8235</v>
      </c>
      <c r="B2932" t="str">
        <f t="shared" si="45"/>
        <v>UGA_DAIRY CATTLE J31</v>
      </c>
      <c r="C2932" t="s">
        <v>540</v>
      </c>
      <c r="D2932" s="324" t="s">
        <v>51</v>
      </c>
      <c r="E2932" t="s">
        <v>2509</v>
      </c>
      <c r="F2932" t="s">
        <v>2510</v>
      </c>
      <c r="G2932" s="324">
        <v>4589</v>
      </c>
      <c r="H2932" s="542">
        <v>1974</v>
      </c>
      <c r="J2932" t="s">
        <v>572</v>
      </c>
      <c r="K2932" t="s">
        <v>572</v>
      </c>
      <c r="L2932" s="324">
        <v>0</v>
      </c>
      <c r="M2932" s="324">
        <v>0</v>
      </c>
    </row>
    <row r="2933" spans="1:13" x14ac:dyDescent="0.2">
      <c r="A2933" t="s">
        <v>9392</v>
      </c>
      <c r="B2933" t="str">
        <f t="shared" si="45"/>
        <v>UGA_CALF BARN</v>
      </c>
      <c r="C2933" t="s">
        <v>540</v>
      </c>
      <c r="D2933" s="324" t="s">
        <v>51</v>
      </c>
      <c r="E2933" t="s">
        <v>4764</v>
      </c>
      <c r="F2933" t="s">
        <v>3972</v>
      </c>
      <c r="G2933" s="324">
        <v>1876</v>
      </c>
      <c r="H2933" s="542">
        <v>1973</v>
      </c>
      <c r="J2933" t="s">
        <v>572</v>
      </c>
      <c r="K2933" t="s">
        <v>572</v>
      </c>
      <c r="L2933" s="324">
        <v>0</v>
      </c>
      <c r="M2933" s="324">
        <v>0</v>
      </c>
    </row>
    <row r="2934" spans="1:13" x14ac:dyDescent="0.2">
      <c r="A2934" t="s">
        <v>8549</v>
      </c>
      <c r="B2934" t="str">
        <f t="shared" si="45"/>
        <v>UGA_WASTE DISPOSAL</v>
      </c>
      <c r="C2934" t="s">
        <v>540</v>
      </c>
      <c r="D2934" s="324" t="s">
        <v>51</v>
      </c>
      <c r="E2934" t="s">
        <v>3121</v>
      </c>
      <c r="F2934" t="s">
        <v>3122</v>
      </c>
      <c r="G2934" s="324">
        <v>372</v>
      </c>
      <c r="H2934" s="542">
        <v>1978</v>
      </c>
      <c r="J2934" t="s">
        <v>572</v>
      </c>
      <c r="K2934" t="s">
        <v>572</v>
      </c>
      <c r="L2934" s="324">
        <v>0</v>
      </c>
      <c r="M2934" s="324">
        <v>0</v>
      </c>
    </row>
    <row r="2935" spans="1:13" x14ac:dyDescent="0.2">
      <c r="A2935" t="s">
        <v>8965</v>
      </c>
      <c r="B2935" t="str">
        <f t="shared" si="45"/>
        <v>UGA_ENTOMOLOGY ANNEX</v>
      </c>
      <c r="C2935" t="s">
        <v>540</v>
      </c>
      <c r="D2935" s="324" t="s">
        <v>51</v>
      </c>
      <c r="E2935" t="s">
        <v>3932</v>
      </c>
      <c r="F2935" t="s">
        <v>3933</v>
      </c>
      <c r="G2935" s="324">
        <v>10436</v>
      </c>
      <c r="H2935" s="542">
        <v>1977</v>
      </c>
      <c r="J2935" t="s">
        <v>572</v>
      </c>
      <c r="K2935" t="s">
        <v>572</v>
      </c>
      <c r="L2935" s="324">
        <v>0</v>
      </c>
      <c r="M2935" s="324">
        <v>0</v>
      </c>
    </row>
    <row r="2936" spans="1:13" x14ac:dyDescent="0.2">
      <c r="A2936" t="s">
        <v>7914</v>
      </c>
      <c r="B2936" t="str">
        <f t="shared" si="45"/>
        <v>UGA_ANIM SCI FARM SHED</v>
      </c>
      <c r="C2936" t="s">
        <v>540</v>
      </c>
      <c r="D2936" s="324" t="s">
        <v>51</v>
      </c>
      <c r="E2936" t="s">
        <v>1876</v>
      </c>
      <c r="F2936" t="s">
        <v>1877</v>
      </c>
      <c r="G2936" s="324">
        <v>7000</v>
      </c>
      <c r="H2936" s="542">
        <v>1983</v>
      </c>
      <c r="J2936" t="s">
        <v>572</v>
      </c>
      <c r="K2936" t="s">
        <v>572</v>
      </c>
      <c r="L2936" s="324">
        <v>0</v>
      </c>
      <c r="M2936" s="324">
        <v>0</v>
      </c>
    </row>
    <row r="2937" spans="1:13" x14ac:dyDescent="0.2">
      <c r="A2937" t="s">
        <v>8009</v>
      </c>
      <c r="B2937" t="str">
        <f t="shared" si="45"/>
        <v>UGA_NEMATOLOGY SHED</v>
      </c>
      <c r="C2937" t="s">
        <v>540</v>
      </c>
      <c r="D2937" s="324" t="s">
        <v>51</v>
      </c>
      <c r="E2937" t="s">
        <v>2063</v>
      </c>
      <c r="F2937" t="s">
        <v>2064</v>
      </c>
      <c r="G2937" s="324">
        <v>3200</v>
      </c>
      <c r="H2937" s="542">
        <v>1979</v>
      </c>
      <c r="J2937" t="s">
        <v>572</v>
      </c>
      <c r="K2937" t="s">
        <v>572</v>
      </c>
      <c r="L2937" s="324">
        <v>0</v>
      </c>
      <c r="M2937" s="324">
        <v>0</v>
      </c>
    </row>
    <row r="2938" spans="1:13" x14ac:dyDescent="0.2">
      <c r="A2938" t="s">
        <v>9176</v>
      </c>
      <c r="B2938" t="str">
        <f t="shared" si="45"/>
        <v>UGA_LAYER HOUSE(ENT.)</v>
      </c>
      <c r="C2938" t="s">
        <v>540</v>
      </c>
      <c r="D2938" s="324" t="s">
        <v>51</v>
      </c>
      <c r="E2938" t="s">
        <v>4343</v>
      </c>
      <c r="F2938" t="s">
        <v>4344</v>
      </c>
      <c r="G2938" s="324">
        <v>934</v>
      </c>
      <c r="H2938" s="542">
        <v>1981</v>
      </c>
      <c r="J2938" t="s">
        <v>572</v>
      </c>
      <c r="K2938" t="s">
        <v>572</v>
      </c>
      <c r="L2938" s="324">
        <v>0</v>
      </c>
      <c r="M2938" s="324">
        <v>0</v>
      </c>
    </row>
    <row r="2939" spans="1:13" x14ac:dyDescent="0.2">
      <c r="A2939" t="s">
        <v>8330</v>
      </c>
      <c r="B2939" t="str">
        <f t="shared" si="45"/>
        <v>UGA_METAL POLE BARN</v>
      </c>
      <c r="C2939" t="s">
        <v>540</v>
      </c>
      <c r="D2939" s="324" t="s">
        <v>51</v>
      </c>
      <c r="E2939" t="s">
        <v>2694</v>
      </c>
      <c r="F2939" t="s">
        <v>2695</v>
      </c>
      <c r="G2939" s="324">
        <v>6656</v>
      </c>
      <c r="H2939" s="542">
        <v>1981</v>
      </c>
      <c r="J2939" t="s">
        <v>572</v>
      </c>
      <c r="K2939" t="s">
        <v>572</v>
      </c>
      <c r="L2939" s="324">
        <v>0</v>
      </c>
      <c r="M2939" s="324">
        <v>0</v>
      </c>
    </row>
    <row r="2940" spans="1:13" x14ac:dyDescent="0.2">
      <c r="A2940" t="s">
        <v>8425</v>
      </c>
      <c r="B2940" t="str">
        <f t="shared" si="45"/>
        <v>UGA_HAY SHED</v>
      </c>
      <c r="C2940" t="s">
        <v>540</v>
      </c>
      <c r="D2940" s="324" t="s">
        <v>51</v>
      </c>
      <c r="E2940" t="s">
        <v>2879</v>
      </c>
      <c r="F2940" t="s">
        <v>2136</v>
      </c>
      <c r="G2940" s="324">
        <v>2390</v>
      </c>
      <c r="H2940" s="542">
        <v>1981</v>
      </c>
      <c r="J2940" t="s">
        <v>572</v>
      </c>
      <c r="K2940" t="s">
        <v>572</v>
      </c>
      <c r="L2940" s="324">
        <v>0</v>
      </c>
      <c r="M2940" s="324">
        <v>0</v>
      </c>
    </row>
    <row r="2941" spans="1:13" x14ac:dyDescent="0.2">
      <c r="A2941" t="s">
        <v>8076</v>
      </c>
      <c r="B2941" t="str">
        <f t="shared" si="45"/>
        <v>UGA_DRYING SHED</v>
      </c>
      <c r="C2941" t="s">
        <v>540</v>
      </c>
      <c r="D2941" s="324" t="s">
        <v>51</v>
      </c>
      <c r="E2941" t="s">
        <v>2197</v>
      </c>
      <c r="F2941" t="s">
        <v>2198</v>
      </c>
      <c r="G2941" s="324">
        <v>1342</v>
      </c>
      <c r="H2941" s="542">
        <v>1981</v>
      </c>
      <c r="J2941" t="s">
        <v>572</v>
      </c>
      <c r="K2941" t="s">
        <v>572</v>
      </c>
      <c r="L2941" s="324">
        <v>0</v>
      </c>
      <c r="M2941" s="324">
        <v>0</v>
      </c>
    </row>
    <row r="2942" spans="1:13" x14ac:dyDescent="0.2">
      <c r="A2942" t="s">
        <v>8811</v>
      </c>
      <c r="B2942" t="str">
        <f t="shared" si="45"/>
        <v>UGA_TRAILER</v>
      </c>
      <c r="C2942" t="s">
        <v>540</v>
      </c>
      <c r="D2942" s="324" t="s">
        <v>51</v>
      </c>
      <c r="E2942" t="s">
        <v>3629</v>
      </c>
      <c r="F2942" t="s">
        <v>3630</v>
      </c>
      <c r="G2942" s="324">
        <v>662</v>
      </c>
      <c r="H2942" s="542">
        <v>1983</v>
      </c>
      <c r="J2942" t="s">
        <v>572</v>
      </c>
      <c r="K2942" t="s">
        <v>572</v>
      </c>
      <c r="L2942" s="324">
        <v>0</v>
      </c>
      <c r="M2942" s="324">
        <v>0</v>
      </c>
    </row>
    <row r="2943" spans="1:13" x14ac:dyDescent="0.2">
      <c r="A2943" t="s">
        <v>8596</v>
      </c>
      <c r="B2943" t="str">
        <f t="shared" si="45"/>
        <v>UGA_SOIL STERILIZ SHED</v>
      </c>
      <c r="C2943" t="s">
        <v>540</v>
      </c>
      <c r="D2943" s="324" t="s">
        <v>51</v>
      </c>
      <c r="E2943" t="s">
        <v>3212</v>
      </c>
      <c r="F2943" t="s">
        <v>3213</v>
      </c>
      <c r="G2943" s="324">
        <v>1362</v>
      </c>
      <c r="H2943" s="542">
        <v>1983</v>
      </c>
      <c r="J2943" t="s">
        <v>572</v>
      </c>
      <c r="K2943" t="s">
        <v>572</v>
      </c>
      <c r="L2943" s="324">
        <v>0</v>
      </c>
      <c r="M2943" s="324">
        <v>0</v>
      </c>
    </row>
    <row r="2944" spans="1:13" x14ac:dyDescent="0.2">
      <c r="A2944" t="s">
        <v>8236</v>
      </c>
      <c r="B2944" t="str">
        <f t="shared" si="45"/>
        <v>UGA_PL PATH EQUIPM SHD</v>
      </c>
      <c r="C2944" t="s">
        <v>540</v>
      </c>
      <c r="D2944" s="324" t="s">
        <v>51</v>
      </c>
      <c r="E2944" t="s">
        <v>2511</v>
      </c>
      <c r="F2944" t="s">
        <v>2512</v>
      </c>
      <c r="G2944" s="324">
        <v>2550</v>
      </c>
      <c r="H2944" s="542">
        <v>1981</v>
      </c>
      <c r="J2944" t="s">
        <v>572</v>
      </c>
      <c r="K2944" t="s">
        <v>572</v>
      </c>
      <c r="L2944" s="324">
        <v>0</v>
      </c>
      <c r="M2944" s="324">
        <v>0</v>
      </c>
    </row>
    <row r="2945" spans="1:13" x14ac:dyDescent="0.2">
      <c r="A2945" t="s">
        <v>9352</v>
      </c>
      <c r="B2945" t="str">
        <f t="shared" si="45"/>
        <v>UGA_BLUEBERRY GREENHSE</v>
      </c>
      <c r="C2945" t="s">
        <v>540</v>
      </c>
      <c r="D2945" s="324" t="s">
        <v>51</v>
      </c>
      <c r="E2945" t="s">
        <v>4688</v>
      </c>
      <c r="F2945" t="s">
        <v>4689</v>
      </c>
      <c r="G2945" s="324">
        <v>1083</v>
      </c>
      <c r="H2945" s="542">
        <v>1978</v>
      </c>
      <c r="J2945" t="s">
        <v>572</v>
      </c>
      <c r="K2945" t="s">
        <v>584</v>
      </c>
      <c r="L2945" s="324">
        <v>0</v>
      </c>
      <c r="M2945" s="324">
        <v>0</v>
      </c>
    </row>
    <row r="2946" spans="1:13" x14ac:dyDescent="0.2">
      <c r="A2946" t="s">
        <v>8116</v>
      </c>
      <c r="B2946" t="str">
        <f t="shared" ref="B2946:B3009" si="46">CONCATENATE(D2946,"_",F2946)</f>
        <v>UGA_PL SCIENCE ANNEX</v>
      </c>
      <c r="C2946" t="s">
        <v>540</v>
      </c>
      <c r="D2946" s="324" t="s">
        <v>51</v>
      </c>
      <c r="E2946" t="s">
        <v>2277</v>
      </c>
      <c r="F2946" t="s">
        <v>2278</v>
      </c>
      <c r="G2946" s="324">
        <v>3750</v>
      </c>
      <c r="H2946" s="542">
        <v>1984</v>
      </c>
      <c r="J2946" t="s">
        <v>572</v>
      </c>
      <c r="K2946" t="s">
        <v>584</v>
      </c>
      <c r="L2946" s="324">
        <v>0</v>
      </c>
      <c r="M2946" s="324">
        <v>0</v>
      </c>
    </row>
    <row r="2947" spans="1:13" x14ac:dyDescent="0.2">
      <c r="A2947" t="s">
        <v>9313</v>
      </c>
      <c r="B2947" t="str">
        <f t="shared" si="46"/>
        <v>UGA_P. PATH MACH SHED</v>
      </c>
      <c r="C2947" t="s">
        <v>540</v>
      </c>
      <c r="D2947" s="324" t="s">
        <v>51</v>
      </c>
      <c r="E2947" t="s">
        <v>4611</v>
      </c>
      <c r="F2947" t="s">
        <v>4612</v>
      </c>
      <c r="G2947" s="324">
        <v>2250</v>
      </c>
      <c r="H2947" s="542">
        <v>1984</v>
      </c>
      <c r="J2947" t="s">
        <v>572</v>
      </c>
      <c r="K2947" t="s">
        <v>572</v>
      </c>
      <c r="L2947" s="324">
        <v>0</v>
      </c>
      <c r="M2947" s="324">
        <v>0</v>
      </c>
    </row>
    <row r="2948" spans="1:13" x14ac:dyDescent="0.2">
      <c r="A2948" t="s">
        <v>7885</v>
      </c>
      <c r="B2948" t="str">
        <f t="shared" si="46"/>
        <v>UGA_BOAR TESTING</v>
      </c>
      <c r="C2948" t="s">
        <v>540</v>
      </c>
      <c r="D2948" s="324" t="s">
        <v>51</v>
      </c>
      <c r="E2948" t="s">
        <v>1818</v>
      </c>
      <c r="F2948" t="s">
        <v>1819</v>
      </c>
      <c r="G2948" s="324">
        <v>3400</v>
      </c>
      <c r="H2948" s="542">
        <v>1985</v>
      </c>
      <c r="J2948" t="s">
        <v>572</v>
      </c>
      <c r="K2948" t="s">
        <v>572</v>
      </c>
      <c r="L2948" s="324">
        <v>0</v>
      </c>
      <c r="M2948" s="324">
        <v>0</v>
      </c>
    </row>
    <row r="2949" spans="1:13" x14ac:dyDescent="0.2">
      <c r="A2949" t="s">
        <v>9141</v>
      </c>
      <c r="B2949" t="str">
        <f t="shared" si="46"/>
        <v>UGA_AQUACULTURE HDQT</v>
      </c>
      <c r="C2949" t="s">
        <v>540</v>
      </c>
      <c r="D2949" s="324" t="s">
        <v>51</v>
      </c>
      <c r="E2949" t="s">
        <v>4275</v>
      </c>
      <c r="F2949" t="s">
        <v>4276</v>
      </c>
      <c r="G2949" s="324">
        <v>3600</v>
      </c>
      <c r="H2949" s="542">
        <v>1988</v>
      </c>
      <c r="J2949" t="s">
        <v>572</v>
      </c>
      <c r="K2949" t="s">
        <v>572</v>
      </c>
      <c r="L2949" s="324">
        <v>0</v>
      </c>
      <c r="M2949" s="324">
        <v>0</v>
      </c>
    </row>
    <row r="2950" spans="1:13" x14ac:dyDescent="0.2">
      <c r="A2950" t="s">
        <v>8468</v>
      </c>
      <c r="B2950" t="str">
        <f t="shared" si="46"/>
        <v>UGA_HORNED FLY REAR BL</v>
      </c>
      <c r="C2950" t="s">
        <v>540</v>
      </c>
      <c r="D2950" s="324" t="s">
        <v>51</v>
      </c>
      <c r="E2950" t="s">
        <v>2963</v>
      </c>
      <c r="F2950" t="s">
        <v>2964</v>
      </c>
      <c r="G2950" s="324">
        <v>468</v>
      </c>
      <c r="H2950" s="542">
        <v>1988</v>
      </c>
      <c r="J2950" t="s">
        <v>572</v>
      </c>
      <c r="K2950" t="s">
        <v>572</v>
      </c>
      <c r="L2950" s="324">
        <v>0</v>
      </c>
      <c r="M2950" s="324">
        <v>0</v>
      </c>
    </row>
    <row r="2951" spans="1:13" x14ac:dyDescent="0.2">
      <c r="A2951" t="s">
        <v>8296</v>
      </c>
      <c r="B2951" t="str">
        <f t="shared" si="46"/>
        <v>UGA_SWINE BREED/GEST</v>
      </c>
      <c r="C2951" t="s">
        <v>540</v>
      </c>
      <c r="D2951" s="324" t="s">
        <v>51</v>
      </c>
      <c r="E2951" t="s">
        <v>2628</v>
      </c>
      <c r="F2951" t="s">
        <v>2629</v>
      </c>
      <c r="G2951" s="324">
        <v>4416</v>
      </c>
      <c r="H2951" s="542">
        <v>1991</v>
      </c>
      <c r="J2951" t="s">
        <v>572</v>
      </c>
      <c r="K2951" t="s">
        <v>572</v>
      </c>
      <c r="L2951" s="324">
        <v>0</v>
      </c>
      <c r="M2951" s="324">
        <v>0</v>
      </c>
    </row>
    <row r="2952" spans="1:13" x14ac:dyDescent="0.2">
      <c r="A2952" t="s">
        <v>8942</v>
      </c>
      <c r="B2952" t="str">
        <f t="shared" si="46"/>
        <v>UGA_PEANUT SEED STOR B</v>
      </c>
      <c r="C2952" t="s">
        <v>540</v>
      </c>
      <c r="D2952" s="324" t="s">
        <v>51</v>
      </c>
      <c r="E2952" t="s">
        <v>3887</v>
      </c>
      <c r="F2952" t="s">
        <v>3888</v>
      </c>
      <c r="G2952" s="324">
        <v>300</v>
      </c>
      <c r="H2952" s="542">
        <v>1985</v>
      </c>
      <c r="J2952" t="s">
        <v>572</v>
      </c>
      <c r="K2952" t="s">
        <v>572</v>
      </c>
      <c r="L2952" s="324">
        <v>0</v>
      </c>
      <c r="M2952" s="324">
        <v>0</v>
      </c>
    </row>
    <row r="2953" spans="1:13" x14ac:dyDescent="0.2">
      <c r="A2953" t="s">
        <v>8812</v>
      </c>
      <c r="B2953" t="str">
        <f t="shared" si="46"/>
        <v>UGA_AGY RESTROOM</v>
      </c>
      <c r="C2953" t="s">
        <v>540</v>
      </c>
      <c r="D2953" s="324" t="s">
        <v>51</v>
      </c>
      <c r="E2953" t="s">
        <v>3631</v>
      </c>
      <c r="F2953" t="s">
        <v>3632</v>
      </c>
      <c r="G2953" s="324">
        <v>209</v>
      </c>
      <c r="H2953" s="542">
        <v>1989</v>
      </c>
      <c r="J2953" t="s">
        <v>572</v>
      </c>
      <c r="K2953" t="s">
        <v>572</v>
      </c>
      <c r="L2953" s="324">
        <v>0</v>
      </c>
      <c r="M2953" s="324">
        <v>0</v>
      </c>
    </row>
    <row r="2954" spans="1:13" x14ac:dyDescent="0.2">
      <c r="A2954" t="s">
        <v>9353</v>
      </c>
      <c r="B2954" t="str">
        <f t="shared" si="46"/>
        <v>UGA_PHY PLT BLDG CPES</v>
      </c>
      <c r="C2954" t="s">
        <v>540</v>
      </c>
      <c r="D2954" s="324" t="s">
        <v>51</v>
      </c>
      <c r="E2954" t="s">
        <v>4690</v>
      </c>
      <c r="F2954" t="s">
        <v>4691</v>
      </c>
      <c r="G2954" s="324">
        <v>16426</v>
      </c>
      <c r="H2954" s="542">
        <v>1990</v>
      </c>
      <c r="J2954" t="s">
        <v>572</v>
      </c>
      <c r="K2954" t="s">
        <v>572</v>
      </c>
      <c r="L2954" s="324">
        <v>0</v>
      </c>
      <c r="M2954" s="324">
        <v>0</v>
      </c>
    </row>
    <row r="2955" spans="1:13" x14ac:dyDescent="0.2">
      <c r="A2955" t="s">
        <v>8797</v>
      </c>
      <c r="B2955" t="str">
        <f t="shared" si="46"/>
        <v>UGA_PHY PLT STG CPES</v>
      </c>
      <c r="C2955" t="s">
        <v>540</v>
      </c>
      <c r="D2955" s="324" t="s">
        <v>51</v>
      </c>
      <c r="E2955" t="s">
        <v>3601</v>
      </c>
      <c r="F2955" t="s">
        <v>3602</v>
      </c>
      <c r="G2955" s="324">
        <v>3810</v>
      </c>
      <c r="H2955" s="542">
        <v>1990</v>
      </c>
      <c r="J2955" t="s">
        <v>572</v>
      </c>
      <c r="K2955" t="s">
        <v>572</v>
      </c>
      <c r="L2955" s="324">
        <v>0</v>
      </c>
      <c r="M2955" s="324">
        <v>0</v>
      </c>
    </row>
    <row r="2956" spans="1:13" x14ac:dyDescent="0.2">
      <c r="A2956" t="s">
        <v>8331</v>
      </c>
      <c r="B2956" t="str">
        <f t="shared" si="46"/>
        <v>UGA_ARBORETUM PAVILION</v>
      </c>
      <c r="C2956" t="s">
        <v>540</v>
      </c>
      <c r="D2956" s="324" t="s">
        <v>51</v>
      </c>
      <c r="E2956" t="s">
        <v>2696</v>
      </c>
      <c r="F2956" t="s">
        <v>2697</v>
      </c>
      <c r="G2956" s="324">
        <v>484</v>
      </c>
      <c r="H2956" s="542">
        <v>1989</v>
      </c>
      <c r="J2956" t="s">
        <v>572</v>
      </c>
      <c r="K2956" t="s">
        <v>572</v>
      </c>
      <c r="L2956" s="324">
        <v>0</v>
      </c>
      <c r="M2956" s="324">
        <v>0</v>
      </c>
    </row>
    <row r="2957" spans="1:13" x14ac:dyDescent="0.2">
      <c r="A2957" t="s">
        <v>8910</v>
      </c>
      <c r="B2957" t="str">
        <f t="shared" si="46"/>
        <v>UGA_WEED SCI LAB CPES</v>
      </c>
      <c r="C2957" t="s">
        <v>540</v>
      </c>
      <c r="D2957" s="324" t="s">
        <v>51</v>
      </c>
      <c r="E2957" t="s">
        <v>3827</v>
      </c>
      <c r="F2957" t="s">
        <v>3828</v>
      </c>
      <c r="G2957" s="324">
        <v>3750</v>
      </c>
      <c r="H2957" s="542">
        <v>1991</v>
      </c>
      <c r="J2957" t="s">
        <v>572</v>
      </c>
      <c r="K2957" t="s">
        <v>572</v>
      </c>
      <c r="L2957" s="324">
        <v>0</v>
      </c>
      <c r="M2957" s="324">
        <v>0</v>
      </c>
    </row>
    <row r="2958" spans="1:13" x14ac:dyDescent="0.2">
      <c r="A2958" t="s">
        <v>8426</v>
      </c>
      <c r="B2958" t="str">
        <f t="shared" si="46"/>
        <v>UGA_PLANT PATH DRY HSE</v>
      </c>
      <c r="C2958" t="s">
        <v>540</v>
      </c>
      <c r="D2958" s="324" t="s">
        <v>51</v>
      </c>
      <c r="E2958" t="s">
        <v>2880</v>
      </c>
      <c r="F2958" t="s">
        <v>2881</v>
      </c>
      <c r="G2958" s="324">
        <v>900</v>
      </c>
      <c r="H2958" s="542">
        <v>1990</v>
      </c>
      <c r="J2958" t="s">
        <v>572</v>
      </c>
      <c r="K2958" t="s">
        <v>572</v>
      </c>
      <c r="L2958" s="324">
        <v>0</v>
      </c>
      <c r="M2958" s="324">
        <v>0</v>
      </c>
    </row>
    <row r="2959" spans="1:13" x14ac:dyDescent="0.2">
      <c r="A2959" t="s">
        <v>8153</v>
      </c>
      <c r="B2959" t="str">
        <f t="shared" si="46"/>
        <v>UGA_AGY STORAGE</v>
      </c>
      <c r="C2959" t="s">
        <v>540</v>
      </c>
      <c r="D2959" s="324" t="s">
        <v>51</v>
      </c>
      <c r="E2959" t="s">
        <v>2347</v>
      </c>
      <c r="F2959" t="s">
        <v>2348</v>
      </c>
      <c r="G2959" s="324">
        <v>672</v>
      </c>
      <c r="H2959" s="542">
        <v>1988</v>
      </c>
      <c r="J2959" t="s">
        <v>572</v>
      </c>
      <c r="K2959" t="s">
        <v>572</v>
      </c>
      <c r="L2959" s="324">
        <v>0</v>
      </c>
      <c r="M2959" s="324">
        <v>0</v>
      </c>
    </row>
    <row r="2960" spans="1:13" x14ac:dyDescent="0.2">
      <c r="A2960" t="s">
        <v>8237</v>
      </c>
      <c r="B2960" t="str">
        <f t="shared" si="46"/>
        <v>UGA_HOR EQUIP SHED</v>
      </c>
      <c r="C2960" t="s">
        <v>540</v>
      </c>
      <c r="D2960" s="324" t="s">
        <v>51</v>
      </c>
      <c r="E2960" t="s">
        <v>2513</v>
      </c>
      <c r="F2960" t="s">
        <v>2514</v>
      </c>
      <c r="G2960" s="324">
        <v>3000</v>
      </c>
      <c r="H2960" s="542">
        <v>1990</v>
      </c>
      <c r="J2960" t="s">
        <v>572</v>
      </c>
      <c r="K2960" t="s">
        <v>572</v>
      </c>
      <c r="L2960" s="324">
        <v>0</v>
      </c>
      <c r="M2960" s="324">
        <v>0</v>
      </c>
    </row>
    <row r="2961" spans="1:13" x14ac:dyDescent="0.2">
      <c r="A2961" t="s">
        <v>9166</v>
      </c>
      <c r="B2961" t="str">
        <f t="shared" si="46"/>
        <v>UGA_HORT STORAGE</v>
      </c>
      <c r="C2961" t="s">
        <v>540</v>
      </c>
      <c r="D2961" s="324" t="s">
        <v>51</v>
      </c>
      <c r="E2961" t="s">
        <v>4324</v>
      </c>
      <c r="F2961" t="s">
        <v>4325</v>
      </c>
      <c r="G2961" s="324">
        <v>620</v>
      </c>
      <c r="H2961" s="542">
        <v>1986</v>
      </c>
      <c r="J2961" t="s">
        <v>572</v>
      </c>
      <c r="K2961" t="s">
        <v>572</v>
      </c>
      <c r="L2961" s="324">
        <v>0</v>
      </c>
      <c r="M2961" s="324">
        <v>0</v>
      </c>
    </row>
    <row r="2962" spans="1:13" x14ac:dyDescent="0.2">
      <c r="A2962" t="s">
        <v>8344</v>
      </c>
      <c r="B2962" t="str">
        <f t="shared" si="46"/>
        <v>UGA_HORT CHEM STORAGE</v>
      </c>
      <c r="C2962" t="s">
        <v>540</v>
      </c>
      <c r="D2962" s="324" t="s">
        <v>51</v>
      </c>
      <c r="E2962" t="s">
        <v>2721</v>
      </c>
      <c r="F2962" t="s">
        <v>2722</v>
      </c>
      <c r="G2962" s="324">
        <v>720</v>
      </c>
      <c r="H2962" s="542">
        <v>1992</v>
      </c>
      <c r="J2962" t="s">
        <v>572</v>
      </c>
      <c r="K2962" t="s">
        <v>572</v>
      </c>
      <c r="L2962" s="324">
        <v>0</v>
      </c>
      <c r="M2962" s="324">
        <v>0</v>
      </c>
    </row>
    <row r="2963" spans="1:13" x14ac:dyDescent="0.2">
      <c r="A2963" t="s">
        <v>8550</v>
      </c>
      <c r="B2963" t="str">
        <f t="shared" si="46"/>
        <v>UGA_VID ON ST RSCH LAB</v>
      </c>
      <c r="C2963" t="s">
        <v>540</v>
      </c>
      <c r="D2963" s="324" t="s">
        <v>51</v>
      </c>
      <c r="E2963" t="s">
        <v>3123</v>
      </c>
      <c r="F2963" t="s">
        <v>3124</v>
      </c>
      <c r="G2963" s="324">
        <v>17600</v>
      </c>
      <c r="H2963" s="542">
        <v>1995</v>
      </c>
      <c r="J2963" t="s">
        <v>572</v>
      </c>
      <c r="K2963" t="s">
        <v>572</v>
      </c>
      <c r="L2963" s="324">
        <v>0</v>
      </c>
      <c r="M2963" s="324">
        <v>0</v>
      </c>
    </row>
    <row r="2964" spans="1:13" x14ac:dyDescent="0.2">
      <c r="A2964" t="s">
        <v>9131</v>
      </c>
      <c r="B2964" t="str">
        <f t="shared" si="46"/>
        <v>UGA_PLT PATH HDHSE LAB</v>
      </c>
      <c r="C2964" t="s">
        <v>540</v>
      </c>
      <c r="D2964" s="324" t="s">
        <v>51</v>
      </c>
      <c r="E2964" t="s">
        <v>4255</v>
      </c>
      <c r="F2964" t="s">
        <v>4256</v>
      </c>
      <c r="G2964" s="324">
        <v>6171</v>
      </c>
      <c r="H2964" s="542">
        <v>1993</v>
      </c>
      <c r="J2964" t="s">
        <v>572</v>
      </c>
      <c r="K2964" t="s">
        <v>572</v>
      </c>
      <c r="L2964" s="324">
        <v>0</v>
      </c>
      <c r="M2964" s="324">
        <v>0</v>
      </c>
    </row>
    <row r="2965" spans="1:13" x14ac:dyDescent="0.2">
      <c r="A2965" t="s">
        <v>7959</v>
      </c>
      <c r="B2965" t="str">
        <f t="shared" si="46"/>
        <v>UGA_GIBBS FRM: MAIN RS</v>
      </c>
      <c r="C2965" t="s">
        <v>540</v>
      </c>
      <c r="D2965" s="324" t="s">
        <v>51</v>
      </c>
      <c r="E2965" t="s">
        <v>1965</v>
      </c>
      <c r="F2965" t="s">
        <v>1966</v>
      </c>
      <c r="G2965" s="324">
        <v>2461</v>
      </c>
      <c r="H2965" s="542">
        <v>1956</v>
      </c>
      <c r="J2965" t="s">
        <v>572</v>
      </c>
      <c r="K2965" t="s">
        <v>1725</v>
      </c>
      <c r="L2965" s="324">
        <v>0</v>
      </c>
      <c r="M2965" s="324">
        <v>0</v>
      </c>
    </row>
    <row r="2966" spans="1:13" x14ac:dyDescent="0.2">
      <c r="A2966" t="s">
        <v>8539</v>
      </c>
      <c r="B2966" t="str">
        <f t="shared" si="46"/>
        <v>UGA_GIBBS FRM:MTL WKSP</v>
      </c>
      <c r="C2966" t="s">
        <v>540</v>
      </c>
      <c r="D2966" s="324" t="s">
        <v>51</v>
      </c>
      <c r="E2966" t="s">
        <v>3102</v>
      </c>
      <c r="F2966" t="s">
        <v>3103</v>
      </c>
      <c r="G2966" s="324">
        <v>1423</v>
      </c>
      <c r="H2966" s="542">
        <v>1956</v>
      </c>
      <c r="J2966" t="s">
        <v>572</v>
      </c>
      <c r="K2966" t="s">
        <v>572</v>
      </c>
      <c r="L2966" s="324">
        <v>0</v>
      </c>
      <c r="M2966" s="324">
        <v>0</v>
      </c>
    </row>
    <row r="2967" spans="1:13" x14ac:dyDescent="0.2">
      <c r="A2967" t="s">
        <v>8238</v>
      </c>
      <c r="B2967" t="str">
        <f t="shared" si="46"/>
        <v>UGA_GIBBS FRM:MTL SHD</v>
      </c>
      <c r="C2967" t="s">
        <v>540</v>
      </c>
      <c r="D2967" s="324" t="s">
        <v>51</v>
      </c>
      <c r="E2967" t="s">
        <v>2515</v>
      </c>
      <c r="F2967" t="s">
        <v>2516</v>
      </c>
      <c r="G2967" s="324">
        <v>1805</v>
      </c>
      <c r="H2967" s="542">
        <v>1968</v>
      </c>
      <c r="J2967" t="s">
        <v>572</v>
      </c>
      <c r="K2967" t="s">
        <v>572</v>
      </c>
      <c r="L2967" s="324">
        <v>0</v>
      </c>
      <c r="M2967" s="324">
        <v>0</v>
      </c>
    </row>
    <row r="2968" spans="1:13" x14ac:dyDescent="0.2">
      <c r="A2968" t="s">
        <v>9235</v>
      </c>
      <c r="B2968" t="str">
        <f t="shared" si="46"/>
        <v>UGA_AS COMMODITY BARN</v>
      </c>
      <c r="C2968" t="s">
        <v>540</v>
      </c>
      <c r="D2968" s="324" t="s">
        <v>51</v>
      </c>
      <c r="E2968" t="s">
        <v>4457</v>
      </c>
      <c r="F2968" t="s">
        <v>4458</v>
      </c>
      <c r="G2968" s="324">
        <v>1370</v>
      </c>
      <c r="H2968" s="542">
        <v>1991</v>
      </c>
      <c r="J2968" t="s">
        <v>572</v>
      </c>
      <c r="K2968" t="s">
        <v>572</v>
      </c>
      <c r="L2968" s="324">
        <v>0</v>
      </c>
      <c r="M2968" s="324">
        <v>0</v>
      </c>
    </row>
    <row r="2969" spans="1:13" x14ac:dyDescent="0.2">
      <c r="A2969" t="s">
        <v>8332</v>
      </c>
      <c r="B2969" t="str">
        <f t="shared" si="46"/>
        <v>UGA_RDC PESTICIDE STG</v>
      </c>
      <c r="C2969" t="s">
        <v>540</v>
      </c>
      <c r="D2969" s="324" t="s">
        <v>51</v>
      </c>
      <c r="E2969" t="s">
        <v>2698</v>
      </c>
      <c r="F2969" t="s">
        <v>2699</v>
      </c>
      <c r="G2969" s="324">
        <v>720</v>
      </c>
      <c r="H2969" s="542">
        <v>1990</v>
      </c>
      <c r="J2969" t="s">
        <v>572</v>
      </c>
      <c r="K2969" t="s">
        <v>572</v>
      </c>
      <c r="L2969" s="324">
        <v>0</v>
      </c>
      <c r="M2969" s="324">
        <v>0</v>
      </c>
    </row>
    <row r="2970" spans="1:13" x14ac:dyDescent="0.2">
      <c r="A2970" t="s">
        <v>8046</v>
      </c>
      <c r="B2970" t="str">
        <f t="shared" si="46"/>
        <v>UGA_NESPAL</v>
      </c>
      <c r="C2970" t="s">
        <v>540</v>
      </c>
      <c r="D2970" s="324" t="s">
        <v>51</v>
      </c>
      <c r="E2970" t="s">
        <v>2137</v>
      </c>
      <c r="F2970" t="s">
        <v>2138</v>
      </c>
      <c r="G2970" s="324">
        <v>46593</v>
      </c>
      <c r="H2970" s="542">
        <v>1999</v>
      </c>
      <c r="J2970" t="s">
        <v>1725</v>
      </c>
      <c r="K2970" t="s">
        <v>572</v>
      </c>
      <c r="L2970" s="324">
        <v>13</v>
      </c>
      <c r="M2970" s="324">
        <v>13</v>
      </c>
    </row>
    <row r="2971" spans="1:13" x14ac:dyDescent="0.2">
      <c r="A2971" t="s">
        <v>7975</v>
      </c>
      <c r="B2971" t="str">
        <f t="shared" si="46"/>
        <v>UGA_GIBBS FRM: RES EQP</v>
      </c>
      <c r="C2971" t="s">
        <v>540</v>
      </c>
      <c r="D2971" s="324" t="s">
        <v>51</v>
      </c>
      <c r="E2971" t="s">
        <v>1997</v>
      </c>
      <c r="F2971" t="s">
        <v>1998</v>
      </c>
      <c r="G2971" s="324">
        <v>4000</v>
      </c>
      <c r="H2971" s="542">
        <v>1993</v>
      </c>
      <c r="J2971" t="s">
        <v>572</v>
      </c>
      <c r="K2971" t="s">
        <v>572</v>
      </c>
      <c r="L2971" s="324">
        <v>0</v>
      </c>
      <c r="M2971" s="324">
        <v>0</v>
      </c>
    </row>
    <row r="2972" spans="1:13" x14ac:dyDescent="0.2">
      <c r="A2972" t="s">
        <v>9028</v>
      </c>
      <c r="B2972" t="str">
        <f t="shared" si="46"/>
        <v>UGA_NATURAL PROD LAB</v>
      </c>
      <c r="C2972" t="s">
        <v>540</v>
      </c>
      <c r="D2972" s="324" t="s">
        <v>51</v>
      </c>
      <c r="E2972" t="s">
        <v>4053</v>
      </c>
      <c r="F2972" t="s">
        <v>4054</v>
      </c>
      <c r="G2972" s="324">
        <v>5397</v>
      </c>
      <c r="H2972" s="542">
        <v>1999</v>
      </c>
      <c r="J2972" t="s">
        <v>572</v>
      </c>
      <c r="K2972" t="s">
        <v>572</v>
      </c>
      <c r="L2972" s="324">
        <v>0</v>
      </c>
      <c r="M2972" s="324">
        <v>0</v>
      </c>
    </row>
    <row r="2973" spans="1:13" x14ac:dyDescent="0.2">
      <c r="A2973" t="s">
        <v>7930</v>
      </c>
      <c r="B2973" t="str">
        <f t="shared" si="46"/>
        <v>UGA_ENTO PEANUT LAB</v>
      </c>
      <c r="C2973" t="s">
        <v>540</v>
      </c>
      <c r="D2973" s="324" t="s">
        <v>51</v>
      </c>
      <c r="E2973" t="s">
        <v>1908</v>
      </c>
      <c r="F2973" t="s">
        <v>1909</v>
      </c>
      <c r="G2973" s="324">
        <v>2000</v>
      </c>
      <c r="H2973" s="542">
        <v>1995</v>
      </c>
      <c r="J2973" t="s">
        <v>572</v>
      </c>
      <c r="K2973" t="s">
        <v>572</v>
      </c>
      <c r="L2973" s="324">
        <v>0</v>
      </c>
      <c r="M2973" s="324">
        <v>0</v>
      </c>
    </row>
    <row r="2974" spans="1:13" x14ac:dyDescent="0.2">
      <c r="A2974" t="s">
        <v>7855</v>
      </c>
      <c r="B2974" t="str">
        <f t="shared" si="46"/>
        <v>UGA_DAIRY RSCH CNTR</v>
      </c>
      <c r="C2974" t="s">
        <v>540</v>
      </c>
      <c r="D2974" s="324" t="s">
        <v>51</v>
      </c>
      <c r="E2974" t="s">
        <v>1760</v>
      </c>
      <c r="F2974" t="s">
        <v>1761</v>
      </c>
      <c r="G2974" s="324">
        <v>49000</v>
      </c>
      <c r="H2974" s="542">
        <v>1999</v>
      </c>
      <c r="J2974" t="s">
        <v>572</v>
      </c>
      <c r="K2974" t="s">
        <v>572</v>
      </c>
      <c r="L2974" s="324">
        <v>0</v>
      </c>
      <c r="M2974" s="324">
        <v>0</v>
      </c>
    </row>
    <row r="2975" spans="1:13" x14ac:dyDescent="0.2">
      <c r="A2975" t="s">
        <v>8911</v>
      </c>
      <c r="B2975" t="str">
        <f t="shared" si="46"/>
        <v>UGA_ENTO GREENHOUSE</v>
      </c>
      <c r="C2975" t="s">
        <v>540</v>
      </c>
      <c r="D2975" s="324" t="s">
        <v>51</v>
      </c>
      <c r="E2975" t="s">
        <v>3829</v>
      </c>
      <c r="F2975" t="s">
        <v>3830</v>
      </c>
      <c r="G2975" s="324">
        <v>1600</v>
      </c>
      <c r="H2975" s="542">
        <v>1996</v>
      </c>
      <c r="J2975" t="s">
        <v>572</v>
      </c>
      <c r="K2975" t="s">
        <v>572</v>
      </c>
      <c r="L2975" s="324">
        <v>0</v>
      </c>
      <c r="M2975" s="324">
        <v>0</v>
      </c>
    </row>
    <row r="2976" spans="1:13" x14ac:dyDescent="0.2">
      <c r="A2976" t="s">
        <v>8258</v>
      </c>
      <c r="B2976" t="str">
        <f t="shared" si="46"/>
        <v>UGA_INCINERATOR BLDG</v>
      </c>
      <c r="C2976" t="s">
        <v>540</v>
      </c>
      <c r="D2976" s="324" t="s">
        <v>51</v>
      </c>
      <c r="E2976" t="s">
        <v>2554</v>
      </c>
      <c r="F2976" t="s">
        <v>2555</v>
      </c>
      <c r="G2976" s="324">
        <v>320</v>
      </c>
      <c r="H2976" s="542">
        <v>1997</v>
      </c>
      <c r="J2976" t="s">
        <v>572</v>
      </c>
      <c r="K2976" t="s">
        <v>572</v>
      </c>
      <c r="L2976" s="324">
        <v>0</v>
      </c>
      <c r="M2976" s="324">
        <v>0</v>
      </c>
    </row>
    <row r="2977" spans="1:13" x14ac:dyDescent="0.2">
      <c r="A2977" t="s">
        <v>9070</v>
      </c>
      <c r="B2977" t="str">
        <f t="shared" si="46"/>
        <v>UGA_RDC PIVOT EQUIP SH</v>
      </c>
      <c r="C2977" t="s">
        <v>540</v>
      </c>
      <c r="D2977" s="324" t="s">
        <v>51</v>
      </c>
      <c r="E2977" t="s">
        <v>4137</v>
      </c>
      <c r="F2977" t="s">
        <v>4138</v>
      </c>
      <c r="G2977" s="324">
        <v>6000</v>
      </c>
      <c r="H2977" s="542">
        <v>2005</v>
      </c>
      <c r="J2977" t="s">
        <v>572</v>
      </c>
      <c r="K2977" t="s">
        <v>579</v>
      </c>
      <c r="L2977" s="324">
        <v>0</v>
      </c>
      <c r="M2977" s="324">
        <v>0</v>
      </c>
    </row>
    <row r="2978" spans="1:13" x14ac:dyDescent="0.2">
      <c r="A2978" t="s">
        <v>9354</v>
      </c>
      <c r="B2978" t="str">
        <f t="shared" si="46"/>
        <v>UGA_BOWEN FM:CTG B-F A</v>
      </c>
      <c r="C2978" t="s">
        <v>540</v>
      </c>
      <c r="D2978" s="324" t="s">
        <v>51</v>
      </c>
      <c r="E2978" t="s">
        <v>4692</v>
      </c>
      <c r="F2978" t="s">
        <v>4693</v>
      </c>
      <c r="G2978" s="324">
        <v>903</v>
      </c>
      <c r="H2978" s="542">
        <v>1956</v>
      </c>
      <c r="J2978" t="s">
        <v>572</v>
      </c>
      <c r="K2978" t="s">
        <v>1725</v>
      </c>
      <c r="L2978" s="324">
        <v>0</v>
      </c>
      <c r="M2978" s="324">
        <v>0</v>
      </c>
    </row>
    <row r="2979" spans="1:13" x14ac:dyDescent="0.2">
      <c r="A2979" t="s">
        <v>8551</v>
      </c>
      <c r="B2979" t="str">
        <f t="shared" si="46"/>
        <v>UGA_BOWEN FM:CTG B-F B</v>
      </c>
      <c r="C2979" t="s">
        <v>540</v>
      </c>
      <c r="D2979" s="324" t="s">
        <v>51</v>
      </c>
      <c r="E2979" t="s">
        <v>3125</v>
      </c>
      <c r="F2979" t="s">
        <v>3126</v>
      </c>
      <c r="G2979" s="324">
        <v>903</v>
      </c>
      <c r="H2979" s="542">
        <v>1956</v>
      </c>
      <c r="J2979" t="s">
        <v>572</v>
      </c>
      <c r="K2979" t="s">
        <v>584</v>
      </c>
      <c r="L2979" s="324">
        <v>0</v>
      </c>
      <c r="M2979" s="324">
        <v>0</v>
      </c>
    </row>
    <row r="2980" spans="1:13" x14ac:dyDescent="0.2">
      <c r="A2980" t="s">
        <v>9236</v>
      </c>
      <c r="B2980" t="str">
        <f t="shared" si="46"/>
        <v>UGA_BOWEN FM:SHED&amp;FERT</v>
      </c>
      <c r="C2980" t="s">
        <v>540</v>
      </c>
      <c r="D2980" s="324" t="s">
        <v>51</v>
      </c>
      <c r="E2980" t="s">
        <v>4459</v>
      </c>
      <c r="F2980" t="s">
        <v>4460</v>
      </c>
      <c r="G2980" s="324">
        <v>693</v>
      </c>
      <c r="H2980" s="542">
        <v>1956</v>
      </c>
      <c r="J2980" t="s">
        <v>572</v>
      </c>
      <c r="K2980" t="s">
        <v>572</v>
      </c>
      <c r="L2980" s="324">
        <v>0</v>
      </c>
      <c r="M2980" s="324">
        <v>0</v>
      </c>
    </row>
    <row r="2981" spans="1:13" x14ac:dyDescent="0.2">
      <c r="A2981" t="s">
        <v>9040</v>
      </c>
      <c r="B2981" t="str">
        <f t="shared" si="46"/>
        <v>UGA_BOWEN FM: MULE&amp;STG</v>
      </c>
      <c r="C2981" t="s">
        <v>540</v>
      </c>
      <c r="D2981" s="324" t="s">
        <v>51</v>
      </c>
      <c r="E2981" t="s">
        <v>4077</v>
      </c>
      <c r="F2981" t="s">
        <v>4078</v>
      </c>
      <c r="G2981" s="324">
        <v>480</v>
      </c>
      <c r="H2981" s="542">
        <v>1956</v>
      </c>
      <c r="J2981" t="s">
        <v>572</v>
      </c>
      <c r="K2981" t="s">
        <v>572</v>
      </c>
      <c r="L2981" s="324">
        <v>0</v>
      </c>
      <c r="M2981" s="324">
        <v>0</v>
      </c>
    </row>
    <row r="2982" spans="1:13" x14ac:dyDescent="0.2">
      <c r="A2982" t="s">
        <v>8010</v>
      </c>
      <c r="B2982" t="str">
        <f t="shared" si="46"/>
        <v>UGA_BOWEN FM:TOBACCO B</v>
      </c>
      <c r="C2982" t="s">
        <v>540</v>
      </c>
      <c r="D2982" s="324" t="s">
        <v>51</v>
      </c>
      <c r="E2982" t="s">
        <v>2065</v>
      </c>
      <c r="F2982" t="s">
        <v>2066</v>
      </c>
      <c r="G2982" s="324">
        <v>1160</v>
      </c>
      <c r="H2982" s="542">
        <v>1957</v>
      </c>
      <c r="J2982" t="s">
        <v>572</v>
      </c>
      <c r="K2982" t="s">
        <v>572</v>
      </c>
      <c r="L2982" s="324">
        <v>0</v>
      </c>
      <c r="M2982" s="324">
        <v>0</v>
      </c>
    </row>
    <row r="2983" spans="1:13" x14ac:dyDescent="0.2">
      <c r="A2983" t="s">
        <v>8930</v>
      </c>
      <c r="B2983" t="str">
        <f t="shared" si="46"/>
        <v>UGA_BOWEN FM:TOBBACO B</v>
      </c>
      <c r="C2983" t="s">
        <v>540</v>
      </c>
      <c r="D2983" s="324" t="s">
        <v>51</v>
      </c>
      <c r="E2983" t="s">
        <v>3864</v>
      </c>
      <c r="F2983" t="s">
        <v>3865</v>
      </c>
      <c r="G2983" s="324">
        <v>1160</v>
      </c>
      <c r="H2983" s="542">
        <v>1957</v>
      </c>
      <c r="J2983" t="s">
        <v>572</v>
      </c>
      <c r="K2983" t="s">
        <v>572</v>
      </c>
      <c r="L2983" s="324">
        <v>0</v>
      </c>
      <c r="M2983" s="324">
        <v>0</v>
      </c>
    </row>
    <row r="2984" spans="1:13" x14ac:dyDescent="0.2">
      <c r="A2984" t="s">
        <v>9167</v>
      </c>
      <c r="B2984" t="str">
        <f t="shared" si="46"/>
        <v>UGA_BOWEN FM:TOBACCO B</v>
      </c>
      <c r="C2984" t="s">
        <v>540</v>
      </c>
      <c r="D2984" s="324" t="s">
        <v>51</v>
      </c>
      <c r="E2984" t="s">
        <v>4326</v>
      </c>
      <c r="F2984" t="s">
        <v>2066</v>
      </c>
      <c r="G2984" s="324">
        <v>416</v>
      </c>
      <c r="H2984" s="542">
        <v>1945</v>
      </c>
      <c r="J2984" t="s">
        <v>572</v>
      </c>
      <c r="K2984" t="s">
        <v>1725</v>
      </c>
      <c r="L2984" s="324">
        <v>0</v>
      </c>
      <c r="M2984" s="324">
        <v>0</v>
      </c>
    </row>
    <row r="2985" spans="1:13" x14ac:dyDescent="0.2">
      <c r="A2985" t="s">
        <v>8020</v>
      </c>
      <c r="B2985" t="str">
        <f t="shared" si="46"/>
        <v>UGA_BOWEN FM:TBCCO RES</v>
      </c>
      <c r="C2985" t="s">
        <v>540</v>
      </c>
      <c r="D2985" s="324" t="s">
        <v>51</v>
      </c>
      <c r="E2985" t="s">
        <v>2085</v>
      </c>
      <c r="F2985" t="s">
        <v>2086</v>
      </c>
      <c r="G2985" s="324">
        <v>1104</v>
      </c>
      <c r="H2985" s="542">
        <v>1968</v>
      </c>
      <c r="J2985" t="s">
        <v>572</v>
      </c>
      <c r="K2985" t="s">
        <v>572</v>
      </c>
      <c r="L2985" s="324">
        <v>0</v>
      </c>
      <c r="M2985" s="324">
        <v>0</v>
      </c>
    </row>
    <row r="2986" spans="1:13" x14ac:dyDescent="0.2">
      <c r="A2986" t="s">
        <v>7886</v>
      </c>
      <c r="B2986" t="str">
        <f t="shared" si="46"/>
        <v>UGA_BOWEN RD:TRCKR BRN</v>
      </c>
      <c r="C2986" t="s">
        <v>540</v>
      </c>
      <c r="D2986" s="324" t="s">
        <v>51</v>
      </c>
      <c r="E2986" t="s">
        <v>1820</v>
      </c>
      <c r="F2986" t="s">
        <v>1821</v>
      </c>
      <c r="G2986" s="324">
        <v>5000</v>
      </c>
      <c r="H2986" s="542">
        <v>1994</v>
      </c>
      <c r="J2986" t="s">
        <v>572</v>
      </c>
      <c r="K2986" t="s">
        <v>572</v>
      </c>
      <c r="L2986" s="324">
        <v>0</v>
      </c>
      <c r="M2986" s="324">
        <v>0</v>
      </c>
    </row>
    <row r="2987" spans="1:13" x14ac:dyDescent="0.2">
      <c r="A2987" t="s">
        <v>8680</v>
      </c>
      <c r="B2987" t="str">
        <f t="shared" si="46"/>
        <v>UGA_TIFTON GAMBREL BARN</v>
      </c>
      <c r="C2987" t="s">
        <v>540</v>
      </c>
      <c r="D2987" s="324" t="s">
        <v>51</v>
      </c>
      <c r="E2987" t="s">
        <v>3376</v>
      </c>
      <c r="F2987" t="s">
        <v>3377</v>
      </c>
      <c r="G2987" s="324">
        <v>5067</v>
      </c>
      <c r="H2987" s="542">
        <v>2020</v>
      </c>
      <c r="J2987" t="s">
        <v>572</v>
      </c>
      <c r="K2987" t="s">
        <v>572</v>
      </c>
      <c r="L2987" s="324">
        <v>0</v>
      </c>
      <c r="M2987" s="324">
        <v>0</v>
      </c>
    </row>
    <row r="2988" spans="1:13" x14ac:dyDescent="0.2">
      <c r="A2988" t="s">
        <v>8427</v>
      </c>
      <c r="B2988" t="str">
        <f t="shared" si="46"/>
        <v>UGA_LANDSCAPE &amp; GROUNDS</v>
      </c>
      <c r="C2988" t="s">
        <v>540</v>
      </c>
      <c r="D2988" s="324" t="s">
        <v>51</v>
      </c>
      <c r="E2988" t="s">
        <v>2882</v>
      </c>
      <c r="F2988" t="s">
        <v>2883</v>
      </c>
      <c r="G2988" s="324">
        <v>2303</v>
      </c>
      <c r="H2988" s="542">
        <v>2013</v>
      </c>
      <c r="J2988" t="s">
        <v>572</v>
      </c>
      <c r="K2988" t="s">
        <v>572</v>
      </c>
      <c r="L2988" s="324">
        <v>0</v>
      </c>
      <c r="M2988" s="324">
        <v>0</v>
      </c>
    </row>
    <row r="2989" spans="1:13" x14ac:dyDescent="0.2">
      <c r="A2989" t="s">
        <v>9041</v>
      </c>
      <c r="B2989" t="str">
        <f t="shared" si="46"/>
        <v>UGA_ALAPAHA FRS EQ SHD</v>
      </c>
      <c r="C2989" t="s">
        <v>540</v>
      </c>
      <c r="D2989" s="324" t="s">
        <v>51</v>
      </c>
      <c r="E2989" t="s">
        <v>4079</v>
      </c>
      <c r="F2989" t="s">
        <v>4080</v>
      </c>
      <c r="G2989" s="324">
        <v>4000</v>
      </c>
      <c r="H2989" s="542">
        <v>2012</v>
      </c>
      <c r="J2989" t="s">
        <v>572</v>
      </c>
      <c r="K2989" t="s">
        <v>572</v>
      </c>
      <c r="L2989" s="324">
        <v>0</v>
      </c>
      <c r="M2989" s="324">
        <v>0</v>
      </c>
    </row>
    <row r="2990" spans="1:13" x14ac:dyDescent="0.2">
      <c r="A2990" t="s">
        <v>7931</v>
      </c>
      <c r="B2990" t="str">
        <f t="shared" si="46"/>
        <v>UGA_ALAPAHA:IMPLMT SHD</v>
      </c>
      <c r="C2990" t="s">
        <v>540</v>
      </c>
      <c r="D2990" s="324" t="s">
        <v>51</v>
      </c>
      <c r="E2990" t="s">
        <v>1910</v>
      </c>
      <c r="F2990" t="s">
        <v>1911</v>
      </c>
      <c r="G2990" s="324">
        <v>2592</v>
      </c>
      <c r="H2990" s="542">
        <v>1958</v>
      </c>
      <c r="J2990" t="s">
        <v>572</v>
      </c>
      <c r="K2990" t="s">
        <v>584</v>
      </c>
      <c r="L2990" s="324">
        <v>0</v>
      </c>
      <c r="M2990" s="324">
        <v>0</v>
      </c>
    </row>
    <row r="2991" spans="1:13" x14ac:dyDescent="0.2">
      <c r="A2991" t="s">
        <v>7887</v>
      </c>
      <c r="B2991" t="str">
        <f t="shared" si="46"/>
        <v>UGA_ALAPAHA:HORSE BARN</v>
      </c>
      <c r="C2991" t="s">
        <v>540</v>
      </c>
      <c r="D2991" s="324" t="s">
        <v>51</v>
      </c>
      <c r="E2991" t="s">
        <v>1822</v>
      </c>
      <c r="F2991" t="s">
        <v>1823</v>
      </c>
      <c r="G2991" s="324">
        <v>840</v>
      </c>
      <c r="H2991" s="542">
        <v>1958</v>
      </c>
      <c r="J2991" t="s">
        <v>572</v>
      </c>
      <c r="K2991" t="s">
        <v>572</v>
      </c>
      <c r="L2991" s="324">
        <v>0</v>
      </c>
      <c r="M2991" s="324">
        <v>0</v>
      </c>
    </row>
    <row r="2992" spans="1:13" x14ac:dyDescent="0.2">
      <c r="A2992" t="s">
        <v>8345</v>
      </c>
      <c r="B2992" t="str">
        <f t="shared" si="46"/>
        <v>UGA_ALAPAHA:COTTAGE</v>
      </c>
      <c r="C2992" t="s">
        <v>540</v>
      </c>
      <c r="D2992" s="324" t="s">
        <v>51</v>
      </c>
      <c r="E2992" t="s">
        <v>2723</v>
      </c>
      <c r="F2992" t="s">
        <v>2724</v>
      </c>
      <c r="G2992" s="324">
        <v>1414</v>
      </c>
      <c r="H2992" s="542">
        <v>1962</v>
      </c>
      <c r="J2992" t="s">
        <v>572</v>
      </c>
      <c r="K2992" t="s">
        <v>1725</v>
      </c>
      <c r="L2992" s="324">
        <v>0</v>
      </c>
      <c r="M2992" s="324">
        <v>0</v>
      </c>
    </row>
    <row r="2993" spans="1:13" x14ac:dyDescent="0.2">
      <c r="A2993" t="s">
        <v>8100</v>
      </c>
      <c r="B2993" t="str">
        <f t="shared" si="46"/>
        <v>UGA_ALAPAHA:BLUBRRY SH</v>
      </c>
      <c r="C2993" t="s">
        <v>540</v>
      </c>
      <c r="D2993" s="324" t="s">
        <v>51</v>
      </c>
      <c r="E2993" t="s">
        <v>2245</v>
      </c>
      <c r="F2993" t="s">
        <v>2246</v>
      </c>
      <c r="G2993" s="324">
        <v>1550</v>
      </c>
      <c r="H2993" s="542">
        <v>1967</v>
      </c>
      <c r="J2993" t="s">
        <v>572</v>
      </c>
      <c r="K2993" t="s">
        <v>572</v>
      </c>
      <c r="L2993" s="324">
        <v>0</v>
      </c>
      <c r="M2993" s="324">
        <v>0</v>
      </c>
    </row>
    <row r="2994" spans="1:13" x14ac:dyDescent="0.2">
      <c r="A2994" t="s">
        <v>8763</v>
      </c>
      <c r="B2994" t="str">
        <f t="shared" si="46"/>
        <v>UGA_ALAPAHA: HAY SHED</v>
      </c>
      <c r="C2994" t="s">
        <v>540</v>
      </c>
      <c r="D2994" s="324" t="s">
        <v>51</v>
      </c>
      <c r="E2994" t="s">
        <v>3535</v>
      </c>
      <c r="F2994" t="s">
        <v>3536</v>
      </c>
      <c r="G2994" s="324">
        <v>2415</v>
      </c>
      <c r="H2994" s="542">
        <v>1977</v>
      </c>
      <c r="J2994" t="s">
        <v>572</v>
      </c>
      <c r="K2994" t="s">
        <v>572</v>
      </c>
      <c r="L2994" s="324">
        <v>0</v>
      </c>
      <c r="M2994" s="324">
        <v>0</v>
      </c>
    </row>
    <row r="2995" spans="1:13" x14ac:dyDescent="0.2">
      <c r="A2995" t="s">
        <v>8333</v>
      </c>
      <c r="B2995" t="str">
        <f t="shared" si="46"/>
        <v>UGA_ALAPAHA: TOOL STRG</v>
      </c>
      <c r="C2995" t="s">
        <v>540</v>
      </c>
      <c r="D2995" s="324" t="s">
        <v>51</v>
      </c>
      <c r="E2995" t="s">
        <v>2700</v>
      </c>
      <c r="F2995" t="s">
        <v>2701</v>
      </c>
      <c r="G2995" s="324">
        <v>232</v>
      </c>
      <c r="H2995" s="542">
        <v>1987</v>
      </c>
      <c r="J2995" t="s">
        <v>572</v>
      </c>
      <c r="K2995" t="s">
        <v>572</v>
      </c>
      <c r="L2995" s="324">
        <v>0</v>
      </c>
      <c r="M2995" s="324">
        <v>0</v>
      </c>
    </row>
    <row r="2996" spans="1:13" x14ac:dyDescent="0.2">
      <c r="A2996" t="s">
        <v>9071</v>
      </c>
      <c r="B2996" t="str">
        <f t="shared" si="46"/>
        <v>UGA_ALAPAHA: PUMP HOUS</v>
      </c>
      <c r="C2996" t="s">
        <v>540</v>
      </c>
      <c r="D2996" s="324" t="s">
        <v>51</v>
      </c>
      <c r="E2996" t="s">
        <v>4139</v>
      </c>
      <c r="F2996" t="s">
        <v>4140</v>
      </c>
      <c r="G2996" s="324">
        <v>94</v>
      </c>
      <c r="H2996" s="542">
        <v>1994</v>
      </c>
      <c r="J2996" t="s">
        <v>572</v>
      </c>
      <c r="K2996" t="s">
        <v>572</v>
      </c>
      <c r="L2996" s="324">
        <v>0</v>
      </c>
      <c r="M2996" s="324">
        <v>0</v>
      </c>
    </row>
    <row r="2997" spans="1:13" x14ac:dyDescent="0.2">
      <c r="A2997" t="s">
        <v>9190</v>
      </c>
      <c r="B2997" t="str">
        <f t="shared" si="46"/>
        <v>UGA_ALAPAHA:MULTI USE</v>
      </c>
      <c r="C2997" t="s">
        <v>540</v>
      </c>
      <c r="D2997" s="324" t="s">
        <v>51</v>
      </c>
      <c r="E2997" t="s">
        <v>4371</v>
      </c>
      <c r="F2997" t="s">
        <v>4372</v>
      </c>
      <c r="G2997" s="324">
        <v>8745</v>
      </c>
      <c r="H2997" s="542">
        <v>2002</v>
      </c>
      <c r="J2997" t="s">
        <v>572</v>
      </c>
      <c r="K2997" t="s">
        <v>572</v>
      </c>
      <c r="L2997" s="324">
        <v>0</v>
      </c>
      <c r="M2997" s="324">
        <v>0</v>
      </c>
    </row>
    <row r="2998" spans="1:13" x14ac:dyDescent="0.2">
      <c r="A2998" t="s">
        <v>8639</v>
      </c>
      <c r="B2998" t="str">
        <f t="shared" si="46"/>
        <v>UGA_RES ATTAPULGUS 1</v>
      </c>
      <c r="C2998" t="s">
        <v>540</v>
      </c>
      <c r="D2998" s="324" t="s">
        <v>51</v>
      </c>
      <c r="E2998" t="s">
        <v>3295</v>
      </c>
      <c r="F2998" t="s">
        <v>3296</v>
      </c>
      <c r="G2998" s="324">
        <v>2400</v>
      </c>
      <c r="H2998" s="542">
        <v>1952</v>
      </c>
      <c r="J2998" t="s">
        <v>572</v>
      </c>
      <c r="K2998" t="s">
        <v>1725</v>
      </c>
      <c r="L2998" s="324">
        <v>0</v>
      </c>
      <c r="M2998" s="324">
        <v>0</v>
      </c>
    </row>
    <row r="2999" spans="1:13" x14ac:dyDescent="0.2">
      <c r="A2999" t="s">
        <v>9132</v>
      </c>
      <c r="B2999" t="str">
        <f t="shared" si="46"/>
        <v>UGA_RES. ATTAPULGUS 2</v>
      </c>
      <c r="C2999" t="s">
        <v>540</v>
      </c>
      <c r="D2999" s="324" t="s">
        <v>51</v>
      </c>
      <c r="E2999" t="s">
        <v>4257</v>
      </c>
      <c r="F2999" t="s">
        <v>4258</v>
      </c>
      <c r="G2999" s="324">
        <v>1572</v>
      </c>
      <c r="H2999" s="542">
        <v>1957</v>
      </c>
      <c r="J2999" t="s">
        <v>572</v>
      </c>
      <c r="K2999" t="s">
        <v>1725</v>
      </c>
      <c r="L2999" s="324">
        <v>0</v>
      </c>
      <c r="M2999" s="324">
        <v>0</v>
      </c>
    </row>
    <row r="3000" spans="1:13" x14ac:dyDescent="0.2">
      <c r="A3000" t="s">
        <v>9220</v>
      </c>
      <c r="B3000" t="str">
        <f t="shared" si="46"/>
        <v>UGA_ATTAPULG RSCH CNTR</v>
      </c>
      <c r="C3000" t="s">
        <v>540</v>
      </c>
      <c r="D3000" s="324" t="s">
        <v>51</v>
      </c>
      <c r="E3000" t="s">
        <v>4429</v>
      </c>
      <c r="F3000" t="s">
        <v>4430</v>
      </c>
      <c r="G3000" s="324">
        <v>2896</v>
      </c>
      <c r="H3000" s="542">
        <v>1940</v>
      </c>
      <c r="J3000" t="s">
        <v>572</v>
      </c>
      <c r="K3000" t="s">
        <v>584</v>
      </c>
      <c r="L3000" s="324">
        <v>0</v>
      </c>
      <c r="M3000" s="324">
        <v>0</v>
      </c>
    </row>
    <row r="3001" spans="1:13" x14ac:dyDescent="0.2">
      <c r="A3001" t="s">
        <v>9355</v>
      </c>
      <c r="B3001" t="str">
        <f t="shared" si="46"/>
        <v>UGA_GEN PURPOSE BARN</v>
      </c>
      <c r="C3001" t="s">
        <v>540</v>
      </c>
      <c r="D3001" s="324" t="s">
        <v>51</v>
      </c>
      <c r="E3001" t="s">
        <v>4694</v>
      </c>
      <c r="F3001" t="s">
        <v>4695</v>
      </c>
      <c r="G3001" s="324">
        <v>2238</v>
      </c>
      <c r="H3001" s="542">
        <v>1941</v>
      </c>
      <c r="J3001" t="s">
        <v>572</v>
      </c>
      <c r="K3001" t="s">
        <v>579</v>
      </c>
      <c r="L3001" s="324">
        <v>0</v>
      </c>
      <c r="M3001" s="324">
        <v>0</v>
      </c>
    </row>
    <row r="3002" spans="1:13" x14ac:dyDescent="0.2">
      <c r="A3002" t="s">
        <v>8960</v>
      </c>
      <c r="B3002" t="str">
        <f t="shared" si="46"/>
        <v>UGA_EQUIPMENT SHED</v>
      </c>
      <c r="C3002" t="s">
        <v>540</v>
      </c>
      <c r="D3002" s="324" t="s">
        <v>51</v>
      </c>
      <c r="E3002" t="s">
        <v>3922</v>
      </c>
      <c r="F3002" t="s">
        <v>3923</v>
      </c>
      <c r="G3002" s="324">
        <v>4800</v>
      </c>
      <c r="H3002" s="542">
        <v>1940</v>
      </c>
      <c r="J3002" t="s">
        <v>572</v>
      </c>
      <c r="K3002" t="s">
        <v>572</v>
      </c>
      <c r="L3002" s="324">
        <v>0</v>
      </c>
      <c r="M3002" s="324">
        <v>0</v>
      </c>
    </row>
    <row r="3003" spans="1:13" x14ac:dyDescent="0.2">
      <c r="A3003" t="s">
        <v>8862</v>
      </c>
      <c r="B3003" t="str">
        <f t="shared" si="46"/>
        <v>UGA_GREENHSE ATTAPULGU</v>
      </c>
      <c r="C3003" t="s">
        <v>540</v>
      </c>
      <c r="D3003" s="324" t="s">
        <v>51</v>
      </c>
      <c r="E3003" t="s">
        <v>3731</v>
      </c>
      <c r="F3003" t="s">
        <v>3732</v>
      </c>
      <c r="G3003" s="324">
        <v>700</v>
      </c>
      <c r="H3003" s="542">
        <v>1983</v>
      </c>
      <c r="J3003" t="s">
        <v>572</v>
      </c>
      <c r="K3003" t="s">
        <v>572</v>
      </c>
      <c r="L3003" s="324">
        <v>0</v>
      </c>
      <c r="M3003" s="324">
        <v>0</v>
      </c>
    </row>
    <row r="3004" spans="1:13" x14ac:dyDescent="0.2">
      <c r="A3004" t="s">
        <v>7811</v>
      </c>
      <c r="B3004" t="str">
        <f t="shared" si="46"/>
        <v>UGA_PUMP HSE &amp; TANK</v>
      </c>
      <c r="C3004" t="s">
        <v>540</v>
      </c>
      <c r="D3004" s="324" t="s">
        <v>51</v>
      </c>
      <c r="E3004" t="s">
        <v>1671</v>
      </c>
      <c r="F3004" t="s">
        <v>1672</v>
      </c>
      <c r="G3004" s="324">
        <v>240</v>
      </c>
      <c r="H3004" s="542">
        <v>1952</v>
      </c>
      <c r="J3004" t="s">
        <v>572</v>
      </c>
      <c r="K3004" t="s">
        <v>579</v>
      </c>
      <c r="L3004" s="324">
        <v>0</v>
      </c>
      <c r="M3004" s="324">
        <v>0</v>
      </c>
    </row>
    <row r="3005" spans="1:13" x14ac:dyDescent="0.2">
      <c r="A3005" t="s">
        <v>9237</v>
      </c>
      <c r="B3005" t="str">
        <f t="shared" si="46"/>
        <v>UGA_PUMP HOUSE -RES 1</v>
      </c>
      <c r="C3005" t="s">
        <v>540</v>
      </c>
      <c r="D3005" s="324" t="s">
        <v>51</v>
      </c>
      <c r="E3005" t="s">
        <v>4461</v>
      </c>
      <c r="F3005" t="s">
        <v>4462</v>
      </c>
      <c r="G3005" s="324">
        <v>80</v>
      </c>
      <c r="H3005" s="542">
        <v>1952</v>
      </c>
      <c r="J3005" t="s">
        <v>572</v>
      </c>
      <c r="K3005" t="s">
        <v>579</v>
      </c>
      <c r="L3005" s="324">
        <v>0</v>
      </c>
      <c r="M3005" s="324">
        <v>0</v>
      </c>
    </row>
    <row r="3006" spans="1:13" x14ac:dyDescent="0.2">
      <c r="A3006" t="s">
        <v>8737</v>
      </c>
      <c r="B3006" t="str">
        <f t="shared" si="46"/>
        <v>UGA_SHOP AND STORAGE</v>
      </c>
      <c r="C3006" t="s">
        <v>540</v>
      </c>
      <c r="D3006" s="324" t="s">
        <v>51</v>
      </c>
      <c r="E3006" t="s">
        <v>3487</v>
      </c>
      <c r="F3006" t="s">
        <v>3488</v>
      </c>
      <c r="G3006" s="324">
        <v>7500</v>
      </c>
      <c r="H3006" s="542">
        <v>1994</v>
      </c>
      <c r="J3006" t="s">
        <v>572</v>
      </c>
      <c r="K3006" t="s">
        <v>572</v>
      </c>
      <c r="L3006" s="324">
        <v>0</v>
      </c>
      <c r="M3006" s="324">
        <v>0</v>
      </c>
    </row>
    <row r="3007" spans="1:13" x14ac:dyDescent="0.2">
      <c r="A3007" t="s">
        <v>9314</v>
      </c>
      <c r="B3007" t="str">
        <f t="shared" si="46"/>
        <v>UGA_CHEMICAL STORAGE</v>
      </c>
      <c r="C3007" t="s">
        <v>540</v>
      </c>
      <c r="D3007" s="324" t="s">
        <v>51</v>
      </c>
      <c r="E3007" t="s">
        <v>4613</v>
      </c>
      <c r="F3007" t="s">
        <v>2298</v>
      </c>
      <c r="G3007" s="324">
        <v>288</v>
      </c>
      <c r="H3007" s="542">
        <v>1994</v>
      </c>
      <c r="J3007" t="s">
        <v>572</v>
      </c>
      <c r="K3007" t="s">
        <v>572</v>
      </c>
      <c r="L3007" s="324">
        <v>0</v>
      </c>
      <c r="M3007" s="324">
        <v>0</v>
      </c>
    </row>
    <row r="3008" spans="1:13" x14ac:dyDescent="0.2">
      <c r="A3008" t="s">
        <v>7888</v>
      </c>
      <c r="B3008" t="str">
        <f t="shared" si="46"/>
        <v>UGA_RINSATE STA CPES</v>
      </c>
      <c r="C3008" t="s">
        <v>540</v>
      </c>
      <c r="D3008" s="324" t="s">
        <v>51</v>
      </c>
      <c r="E3008" t="s">
        <v>1824</v>
      </c>
      <c r="F3008" t="s">
        <v>1825</v>
      </c>
      <c r="G3008" s="324">
        <v>3590</v>
      </c>
      <c r="H3008" s="542">
        <v>2002</v>
      </c>
      <c r="J3008" t="s">
        <v>572</v>
      </c>
      <c r="K3008" t="s">
        <v>572</v>
      </c>
      <c r="L3008" s="324">
        <v>0</v>
      </c>
      <c r="M3008" s="324">
        <v>0</v>
      </c>
    </row>
    <row r="3009" spans="1:13" x14ac:dyDescent="0.2">
      <c r="A3009" t="s">
        <v>8346</v>
      </c>
      <c r="B3009" t="str">
        <f t="shared" si="46"/>
        <v>UGA_EQUIP STORAGE FAC</v>
      </c>
      <c r="C3009" t="s">
        <v>540</v>
      </c>
      <c r="D3009" s="324" t="s">
        <v>51</v>
      </c>
      <c r="E3009" t="s">
        <v>2725</v>
      </c>
      <c r="F3009" t="s">
        <v>2726</v>
      </c>
      <c r="G3009" s="324">
        <v>1066</v>
      </c>
      <c r="H3009" s="542">
        <v>2017</v>
      </c>
      <c r="J3009" t="s">
        <v>572</v>
      </c>
      <c r="K3009" t="s">
        <v>572</v>
      </c>
      <c r="L3009" s="324">
        <v>0</v>
      </c>
      <c r="M3009" s="324">
        <v>0</v>
      </c>
    </row>
    <row r="3010" spans="1:13" x14ac:dyDescent="0.2">
      <c r="A3010" t="s">
        <v>7932</v>
      </c>
      <c r="B3010" t="str">
        <f t="shared" ref="B3010:B3073" si="47">CONCATENATE(D3010,"_",F3010)</f>
        <v>UGA_DRIP IRRIG SHED</v>
      </c>
      <c r="C3010" t="s">
        <v>540</v>
      </c>
      <c r="D3010" s="324" t="s">
        <v>51</v>
      </c>
      <c r="E3010" t="s">
        <v>1912</v>
      </c>
      <c r="F3010" t="s">
        <v>1913</v>
      </c>
      <c r="G3010" s="324">
        <v>768</v>
      </c>
      <c r="H3010" s="542">
        <v>2017</v>
      </c>
      <c r="J3010" t="s">
        <v>572</v>
      </c>
      <c r="K3010" t="s">
        <v>572</v>
      </c>
      <c r="L3010" s="324">
        <v>0</v>
      </c>
      <c r="M3010" s="324">
        <v>0</v>
      </c>
    </row>
    <row r="3011" spans="1:13" x14ac:dyDescent="0.2">
      <c r="A3011" t="s">
        <v>8738</v>
      </c>
      <c r="B3011" t="str">
        <f t="shared" si="47"/>
        <v>UGA_STRIPLING OFF BLDG</v>
      </c>
      <c r="C3011" t="s">
        <v>540</v>
      </c>
      <c r="D3011" s="324" t="s">
        <v>51</v>
      </c>
      <c r="E3011" t="s">
        <v>3489</v>
      </c>
      <c r="F3011" t="s">
        <v>3490</v>
      </c>
      <c r="G3011" s="324">
        <v>4777</v>
      </c>
      <c r="H3011" s="542">
        <v>2001</v>
      </c>
      <c r="J3011" t="s">
        <v>572</v>
      </c>
      <c r="K3011" t="s">
        <v>572</v>
      </c>
      <c r="L3011" s="324">
        <v>0</v>
      </c>
      <c r="M3011" s="324">
        <v>0</v>
      </c>
    </row>
    <row r="3012" spans="1:13" x14ac:dyDescent="0.2">
      <c r="A3012" t="s">
        <v>8597</v>
      </c>
      <c r="B3012" t="str">
        <f t="shared" si="47"/>
        <v>UGA_TIFTON CONF CTR</v>
      </c>
      <c r="C3012" t="s">
        <v>540</v>
      </c>
      <c r="D3012" s="324" t="s">
        <v>51</v>
      </c>
      <c r="E3012" t="s">
        <v>3214</v>
      </c>
      <c r="F3012" t="s">
        <v>3215</v>
      </c>
      <c r="G3012" s="324">
        <v>129051</v>
      </c>
      <c r="H3012" s="542">
        <v>1971</v>
      </c>
      <c r="J3012" t="s">
        <v>1725</v>
      </c>
      <c r="K3012" t="s">
        <v>572</v>
      </c>
      <c r="L3012" s="324">
        <v>0</v>
      </c>
      <c r="M3012" s="324">
        <v>0</v>
      </c>
    </row>
    <row r="3013" spans="1:13" x14ac:dyDescent="0.2">
      <c r="A3013" t="s">
        <v>8961</v>
      </c>
      <c r="B3013" t="str">
        <f t="shared" si="47"/>
        <v>UGA_STRIPLING STORAGE SHELTER</v>
      </c>
      <c r="C3013" t="s">
        <v>540</v>
      </c>
      <c r="D3013" s="324" t="s">
        <v>51</v>
      </c>
      <c r="E3013" t="s">
        <v>3924</v>
      </c>
      <c r="F3013" t="s">
        <v>3925</v>
      </c>
      <c r="G3013" s="324">
        <v>6250</v>
      </c>
      <c r="H3013" s="542">
        <v>2002</v>
      </c>
      <c r="J3013" t="s">
        <v>572</v>
      </c>
      <c r="K3013" t="s">
        <v>572</v>
      </c>
      <c r="L3013" s="324">
        <v>0</v>
      </c>
      <c r="M3013" s="324">
        <v>0</v>
      </c>
    </row>
    <row r="3014" spans="1:13" x14ac:dyDescent="0.2">
      <c r="A3014" t="s">
        <v>8887</v>
      </c>
      <c r="B3014" t="str">
        <f t="shared" si="47"/>
        <v>UGA_NESPAL-SOUTH</v>
      </c>
      <c r="C3014" t="s">
        <v>540</v>
      </c>
      <c r="D3014" s="324" t="s">
        <v>51</v>
      </c>
      <c r="E3014" t="s">
        <v>3781</v>
      </c>
      <c r="F3014" t="s">
        <v>3782</v>
      </c>
      <c r="G3014" s="324">
        <v>11473</v>
      </c>
      <c r="H3014" s="542">
        <v>2001</v>
      </c>
      <c r="J3014" t="s">
        <v>572</v>
      </c>
      <c r="K3014" t="s">
        <v>572</v>
      </c>
      <c r="L3014" s="324">
        <v>13</v>
      </c>
      <c r="M3014" s="324">
        <v>13</v>
      </c>
    </row>
    <row r="3015" spans="1:13" x14ac:dyDescent="0.2">
      <c r="A3015" t="s">
        <v>7933</v>
      </c>
      <c r="B3015" t="str">
        <f t="shared" si="47"/>
        <v>UGA_NESPAL GREENHOUSE</v>
      </c>
      <c r="C3015" t="s">
        <v>540</v>
      </c>
      <c r="D3015" s="324" t="s">
        <v>51</v>
      </c>
      <c r="E3015" t="s">
        <v>1914</v>
      </c>
      <c r="F3015" t="s">
        <v>1915</v>
      </c>
      <c r="G3015" s="324">
        <v>11520</v>
      </c>
      <c r="H3015" s="542">
        <v>1999</v>
      </c>
      <c r="J3015" t="s">
        <v>572</v>
      </c>
      <c r="K3015" t="s">
        <v>572</v>
      </c>
      <c r="L3015" s="324">
        <v>0</v>
      </c>
      <c r="M3015" s="324">
        <v>0</v>
      </c>
    </row>
    <row r="3016" spans="1:13" x14ac:dyDescent="0.2">
      <c r="A3016" t="s">
        <v>8218</v>
      </c>
      <c r="B3016" t="str">
        <f t="shared" si="47"/>
        <v>UGA_CVM TIFTON HAUL-IN FACILITY</v>
      </c>
      <c r="C3016" t="s">
        <v>540</v>
      </c>
      <c r="D3016" s="324" t="s">
        <v>51</v>
      </c>
      <c r="E3016" t="s">
        <v>2475</v>
      </c>
      <c r="F3016" t="s">
        <v>2476</v>
      </c>
      <c r="G3016" s="324">
        <v>11500</v>
      </c>
      <c r="H3016" s="542">
        <v>2020</v>
      </c>
      <c r="J3016" t="s">
        <v>572</v>
      </c>
      <c r="K3016" t="s">
        <v>572</v>
      </c>
      <c r="L3016" s="324">
        <v>0</v>
      </c>
      <c r="M3016" s="324">
        <v>0</v>
      </c>
    </row>
    <row r="3017" spans="1:13" x14ac:dyDescent="0.2">
      <c r="A3017" t="s">
        <v>8853</v>
      </c>
      <c r="B3017" t="str">
        <f t="shared" si="47"/>
        <v>UGA_DIAGNOSTIC/BIOSAFT</v>
      </c>
      <c r="C3017" t="s">
        <v>540</v>
      </c>
      <c r="D3017" s="324" t="s">
        <v>51</v>
      </c>
      <c r="E3017" t="s">
        <v>3713</v>
      </c>
      <c r="F3017" t="s">
        <v>3714</v>
      </c>
      <c r="G3017" s="324">
        <v>30389</v>
      </c>
      <c r="H3017" s="542">
        <v>1966</v>
      </c>
      <c r="J3017" t="s">
        <v>1725</v>
      </c>
      <c r="K3017" t="s">
        <v>579</v>
      </c>
      <c r="L3017" s="324">
        <v>0</v>
      </c>
      <c r="M3017" s="324">
        <v>0</v>
      </c>
    </row>
    <row r="3018" spans="1:13" x14ac:dyDescent="0.2">
      <c r="A3018" t="s">
        <v>8219</v>
      </c>
      <c r="B3018" t="str">
        <f t="shared" si="47"/>
        <v>UGA_LAB &amp; STOR BLDG</v>
      </c>
      <c r="C3018" t="s">
        <v>540</v>
      </c>
      <c r="D3018" s="324" t="s">
        <v>51</v>
      </c>
      <c r="E3018" t="s">
        <v>2477</v>
      </c>
      <c r="F3018" t="s">
        <v>2478</v>
      </c>
      <c r="G3018" s="324">
        <v>6302</v>
      </c>
      <c r="H3018" s="542">
        <v>1950</v>
      </c>
      <c r="J3018" t="s">
        <v>572</v>
      </c>
      <c r="K3018" t="s">
        <v>572</v>
      </c>
      <c r="L3018" s="324">
        <v>0</v>
      </c>
      <c r="M3018" s="324">
        <v>0</v>
      </c>
    </row>
    <row r="3019" spans="1:13" x14ac:dyDescent="0.2">
      <c r="A3019" t="s">
        <v>9042</v>
      </c>
      <c r="B3019" t="str">
        <f t="shared" si="47"/>
        <v>UGA_GA POULTRY ASSOC</v>
      </c>
      <c r="C3019" t="s">
        <v>540</v>
      </c>
      <c r="D3019" s="324" t="s">
        <v>51</v>
      </c>
      <c r="E3019" t="s">
        <v>4081</v>
      </c>
      <c r="F3019" t="s">
        <v>4082</v>
      </c>
      <c r="G3019" s="324">
        <v>1152</v>
      </c>
      <c r="H3019" s="542">
        <v>1955</v>
      </c>
      <c r="J3019" t="s">
        <v>572</v>
      </c>
      <c r="K3019" t="s">
        <v>1725</v>
      </c>
      <c r="L3019" s="324">
        <v>0</v>
      </c>
      <c r="M3019" s="324">
        <v>0</v>
      </c>
    </row>
    <row r="3020" spans="1:13" x14ac:dyDescent="0.2">
      <c r="A3020" t="s">
        <v>8931</v>
      </c>
      <c r="B3020" t="str">
        <f t="shared" si="47"/>
        <v>UGA_SMALL ANIMAL BARN</v>
      </c>
      <c r="C3020" t="s">
        <v>540</v>
      </c>
      <c r="D3020" s="324" t="s">
        <v>51</v>
      </c>
      <c r="E3020" t="s">
        <v>3866</v>
      </c>
      <c r="F3020" t="s">
        <v>3867</v>
      </c>
      <c r="G3020" s="324">
        <v>3060</v>
      </c>
      <c r="H3020" s="542">
        <v>1968</v>
      </c>
      <c r="J3020" t="s">
        <v>572</v>
      </c>
      <c r="K3020" t="s">
        <v>572</v>
      </c>
      <c r="L3020" s="324">
        <v>0</v>
      </c>
      <c r="M3020" s="324">
        <v>0</v>
      </c>
    </row>
    <row r="3021" spans="1:13" x14ac:dyDescent="0.2">
      <c r="A3021" t="s">
        <v>7934</v>
      </c>
      <c r="B3021" t="str">
        <f t="shared" si="47"/>
        <v>UGA_ISOLATION BUILDING</v>
      </c>
      <c r="C3021" t="s">
        <v>540</v>
      </c>
      <c r="D3021" s="324" t="s">
        <v>51</v>
      </c>
      <c r="E3021" t="s">
        <v>1916</v>
      </c>
      <c r="F3021" t="s">
        <v>1917</v>
      </c>
      <c r="G3021" s="324">
        <v>2018</v>
      </c>
      <c r="H3021" s="542">
        <v>1954</v>
      </c>
      <c r="J3021" t="s">
        <v>572</v>
      </c>
      <c r="K3021" t="s">
        <v>1725</v>
      </c>
      <c r="L3021" s="324">
        <v>0</v>
      </c>
      <c r="M3021" s="324">
        <v>0</v>
      </c>
    </row>
    <row r="3022" spans="1:13" x14ac:dyDescent="0.2">
      <c r="A3022" t="s">
        <v>8021</v>
      </c>
      <c r="B3022" t="str">
        <f t="shared" si="47"/>
        <v>UGA_EQUIPMENT STORAGE</v>
      </c>
      <c r="C3022" t="s">
        <v>540</v>
      </c>
      <c r="D3022" s="324" t="s">
        <v>51</v>
      </c>
      <c r="E3022" t="s">
        <v>2087</v>
      </c>
      <c r="F3022" t="s">
        <v>2088</v>
      </c>
      <c r="G3022" s="324">
        <v>1575</v>
      </c>
      <c r="H3022" s="542">
        <v>1966</v>
      </c>
      <c r="J3022" t="s">
        <v>572</v>
      </c>
      <c r="K3022" t="s">
        <v>572</v>
      </c>
      <c r="L3022" s="324">
        <v>0</v>
      </c>
      <c r="M3022" s="324">
        <v>0</v>
      </c>
    </row>
    <row r="3023" spans="1:13" x14ac:dyDescent="0.2">
      <c r="A3023" t="s">
        <v>8739</v>
      </c>
      <c r="B3023" t="str">
        <f t="shared" si="47"/>
        <v>UGA_DIAG LAB MAINT</v>
      </c>
      <c r="C3023" t="s">
        <v>540</v>
      </c>
      <c r="D3023" s="324" t="s">
        <v>51</v>
      </c>
      <c r="E3023" t="s">
        <v>3491</v>
      </c>
      <c r="F3023" t="s">
        <v>3492</v>
      </c>
      <c r="G3023" s="324">
        <v>1319</v>
      </c>
      <c r="H3023" s="542">
        <v>1966</v>
      </c>
      <c r="J3023" t="s">
        <v>572</v>
      </c>
      <c r="K3023" t="s">
        <v>572</v>
      </c>
      <c r="L3023" s="324">
        <v>0</v>
      </c>
      <c r="M3023" s="324">
        <v>0</v>
      </c>
    </row>
    <row r="3024" spans="1:13" x14ac:dyDescent="0.2">
      <c r="A3024" t="s">
        <v>7915</v>
      </c>
      <c r="B3024" t="str">
        <f t="shared" si="47"/>
        <v>UGA_ANIM HOLDING AREA</v>
      </c>
      <c r="C3024" t="s">
        <v>540</v>
      </c>
      <c r="D3024" s="324" t="s">
        <v>51</v>
      </c>
      <c r="E3024" t="s">
        <v>1878</v>
      </c>
      <c r="F3024" t="s">
        <v>1879</v>
      </c>
      <c r="G3024" s="324">
        <v>4320</v>
      </c>
      <c r="H3024" s="542">
        <v>1964</v>
      </c>
      <c r="J3024" t="s">
        <v>572</v>
      </c>
      <c r="K3024" t="s">
        <v>579</v>
      </c>
      <c r="L3024" s="324">
        <v>0</v>
      </c>
      <c r="M3024" s="324">
        <v>0</v>
      </c>
    </row>
    <row r="3025" spans="1:13" x14ac:dyDescent="0.2">
      <c r="A3025" t="s">
        <v>8179</v>
      </c>
      <c r="B3025" t="str">
        <f t="shared" si="47"/>
        <v>UGA_PROPTY MGMT FACIL</v>
      </c>
      <c r="C3025" t="s">
        <v>540</v>
      </c>
      <c r="D3025" s="324" t="s">
        <v>51</v>
      </c>
      <c r="E3025" t="s">
        <v>2399</v>
      </c>
      <c r="F3025" t="s">
        <v>2400</v>
      </c>
      <c r="G3025" s="324">
        <v>5000</v>
      </c>
      <c r="H3025" s="542">
        <v>2017</v>
      </c>
      <c r="J3025" t="s">
        <v>572</v>
      </c>
      <c r="K3025" t="s">
        <v>1054</v>
      </c>
      <c r="L3025" s="324">
        <v>0</v>
      </c>
      <c r="M3025" s="324">
        <v>0</v>
      </c>
    </row>
    <row r="3026" spans="1:13" x14ac:dyDescent="0.2">
      <c r="A3026" t="s">
        <v>7812</v>
      </c>
      <c r="B3026" t="str">
        <f t="shared" si="47"/>
        <v>UGA_PONDER: EQUIP STG</v>
      </c>
      <c r="C3026" t="s">
        <v>540</v>
      </c>
      <c r="D3026" s="324" t="s">
        <v>51</v>
      </c>
      <c r="E3026" t="s">
        <v>1673</v>
      </c>
      <c r="F3026" t="s">
        <v>1674</v>
      </c>
      <c r="G3026" s="324">
        <v>3000</v>
      </c>
      <c r="H3026" s="542">
        <v>1974</v>
      </c>
      <c r="J3026" t="s">
        <v>572</v>
      </c>
      <c r="K3026" t="s">
        <v>572</v>
      </c>
      <c r="L3026" s="324">
        <v>0</v>
      </c>
      <c r="M3026" s="324">
        <v>0</v>
      </c>
    </row>
    <row r="3027" spans="1:13" x14ac:dyDescent="0.2">
      <c r="A3027" t="s">
        <v>8334</v>
      </c>
      <c r="B3027" t="str">
        <f t="shared" si="47"/>
        <v>UGA_PONDER: HORT EQUIP</v>
      </c>
      <c r="C3027" t="s">
        <v>540</v>
      </c>
      <c r="D3027" s="324" t="s">
        <v>51</v>
      </c>
      <c r="E3027" t="s">
        <v>2702</v>
      </c>
      <c r="F3027" t="s">
        <v>2703</v>
      </c>
      <c r="G3027" s="324">
        <v>1500</v>
      </c>
      <c r="H3027" s="542">
        <v>1994</v>
      </c>
      <c r="J3027" t="s">
        <v>572</v>
      </c>
      <c r="K3027" t="s">
        <v>572</v>
      </c>
      <c r="L3027" s="324">
        <v>0</v>
      </c>
      <c r="M3027" s="324">
        <v>0</v>
      </c>
    </row>
    <row r="3028" spans="1:13" x14ac:dyDescent="0.2">
      <c r="A3028" t="s">
        <v>8180</v>
      </c>
      <c r="B3028" t="str">
        <f t="shared" si="47"/>
        <v>UGA_PONDER:FIELD RS EQ</v>
      </c>
      <c r="C3028" t="s">
        <v>540</v>
      </c>
      <c r="D3028" s="324" t="s">
        <v>51</v>
      </c>
      <c r="E3028" t="s">
        <v>2401</v>
      </c>
      <c r="F3028" t="s">
        <v>2402</v>
      </c>
      <c r="G3028" s="324">
        <v>4000</v>
      </c>
      <c r="H3028" s="542">
        <v>1994</v>
      </c>
      <c r="J3028" t="s">
        <v>572</v>
      </c>
      <c r="K3028" t="s">
        <v>572</v>
      </c>
      <c r="L3028" s="324">
        <v>0</v>
      </c>
      <c r="M3028" s="324">
        <v>0</v>
      </c>
    </row>
    <row r="3029" spans="1:13" x14ac:dyDescent="0.2">
      <c r="A3029" t="s">
        <v>7889</v>
      </c>
      <c r="B3029" t="str">
        <f t="shared" si="47"/>
        <v>UGA_PONDER:JOHNSON IMP</v>
      </c>
      <c r="C3029" t="s">
        <v>540</v>
      </c>
      <c r="D3029" s="324" t="s">
        <v>51</v>
      </c>
      <c r="E3029" t="s">
        <v>1826</v>
      </c>
      <c r="F3029" t="s">
        <v>1827</v>
      </c>
      <c r="G3029" s="324">
        <v>3200</v>
      </c>
      <c r="H3029" s="542">
        <v>1997</v>
      </c>
      <c r="J3029" t="s">
        <v>572</v>
      </c>
      <c r="K3029" t="s">
        <v>572</v>
      </c>
      <c r="L3029" s="324">
        <v>0</v>
      </c>
      <c r="M3029" s="324">
        <v>0</v>
      </c>
    </row>
    <row r="3030" spans="1:13" x14ac:dyDescent="0.2">
      <c r="A3030" t="s">
        <v>8117</v>
      </c>
      <c r="B3030" t="str">
        <f t="shared" si="47"/>
        <v>UGA_PONDER:EASTIN IMP</v>
      </c>
      <c r="C3030" t="s">
        <v>540</v>
      </c>
      <c r="D3030" s="324" t="s">
        <v>51</v>
      </c>
      <c r="E3030" t="s">
        <v>2279</v>
      </c>
      <c r="F3030" t="s">
        <v>2280</v>
      </c>
      <c r="G3030" s="324">
        <v>1500</v>
      </c>
      <c r="H3030" s="542">
        <v>1997</v>
      </c>
      <c r="J3030" t="s">
        <v>572</v>
      </c>
      <c r="K3030" t="s">
        <v>572</v>
      </c>
      <c r="L3030" s="324">
        <v>0</v>
      </c>
      <c r="M3030" s="324">
        <v>0</v>
      </c>
    </row>
    <row r="3031" spans="1:13" x14ac:dyDescent="0.2">
      <c r="A3031" t="s">
        <v>8912</v>
      </c>
      <c r="B3031" t="str">
        <f t="shared" si="47"/>
        <v>UGA_PONDER:DUTCHER GAR</v>
      </c>
      <c r="C3031" t="s">
        <v>540</v>
      </c>
      <c r="D3031" s="324" t="s">
        <v>51</v>
      </c>
      <c r="E3031" t="s">
        <v>3831</v>
      </c>
      <c r="F3031" t="s">
        <v>3832</v>
      </c>
      <c r="G3031" s="324">
        <v>288</v>
      </c>
      <c r="H3031" s="542">
        <v>1998</v>
      </c>
      <c r="J3031" t="s">
        <v>572</v>
      </c>
      <c r="K3031" t="s">
        <v>572</v>
      </c>
      <c r="L3031" s="324">
        <v>0</v>
      </c>
      <c r="M3031" s="324">
        <v>0</v>
      </c>
    </row>
    <row r="3032" spans="1:13" x14ac:dyDescent="0.2">
      <c r="A3032" t="s">
        <v>9238</v>
      </c>
      <c r="B3032" t="str">
        <f t="shared" si="47"/>
        <v>UGA_PONDER FM SECD SHEL</v>
      </c>
      <c r="C3032" t="s">
        <v>540</v>
      </c>
      <c r="D3032" s="324" t="s">
        <v>51</v>
      </c>
      <c r="E3032" t="s">
        <v>4463</v>
      </c>
      <c r="F3032" t="s">
        <v>4464</v>
      </c>
      <c r="G3032" s="324">
        <v>5400</v>
      </c>
      <c r="H3032" s="542">
        <v>2015</v>
      </c>
      <c r="J3032" t="s">
        <v>572</v>
      </c>
      <c r="K3032" t="s">
        <v>572</v>
      </c>
      <c r="L3032" s="324">
        <v>0</v>
      </c>
      <c r="M3032" s="324">
        <v>0</v>
      </c>
    </row>
    <row r="3033" spans="1:13" x14ac:dyDescent="0.2">
      <c r="A3033" t="s">
        <v>9105</v>
      </c>
      <c r="B3033" t="str">
        <f t="shared" si="47"/>
        <v>UGA_ENTOM EQ STG SHLTR</v>
      </c>
      <c r="C3033" t="s">
        <v>540</v>
      </c>
      <c r="D3033" s="324" t="s">
        <v>51</v>
      </c>
      <c r="E3033" t="s">
        <v>4207</v>
      </c>
      <c r="F3033" t="s">
        <v>4208</v>
      </c>
      <c r="G3033" s="324">
        <v>1650</v>
      </c>
      <c r="H3033" s="542">
        <v>2014</v>
      </c>
      <c r="J3033" t="s">
        <v>572</v>
      </c>
      <c r="K3033" t="s">
        <v>572</v>
      </c>
      <c r="L3033" s="324">
        <v>0</v>
      </c>
      <c r="M3033" s="324">
        <v>0</v>
      </c>
    </row>
    <row r="3034" spans="1:13" x14ac:dyDescent="0.2">
      <c r="A3034" t="s">
        <v>8681</v>
      </c>
      <c r="B3034" t="str">
        <f t="shared" si="47"/>
        <v>UGA_DRY COW BARN</v>
      </c>
      <c r="C3034" t="s">
        <v>540</v>
      </c>
      <c r="D3034" s="324" t="s">
        <v>51</v>
      </c>
      <c r="E3034" t="s">
        <v>3378</v>
      </c>
      <c r="F3034" t="s">
        <v>3379</v>
      </c>
      <c r="G3034" s="324">
        <v>11256</v>
      </c>
      <c r="H3034" s="542">
        <v>2016</v>
      </c>
      <c r="J3034" t="s">
        <v>572</v>
      </c>
      <c r="K3034" t="s">
        <v>572</v>
      </c>
      <c r="L3034" s="324">
        <v>0</v>
      </c>
      <c r="M3034" s="324">
        <v>0</v>
      </c>
    </row>
    <row r="3035" spans="1:13" x14ac:dyDescent="0.2">
      <c r="A3035" t="s">
        <v>8540</v>
      </c>
      <c r="B3035" t="str">
        <f t="shared" si="47"/>
        <v>UGA_AN SCI FRM STORAGE</v>
      </c>
      <c r="C3035" t="s">
        <v>540</v>
      </c>
      <c r="D3035" s="324" t="s">
        <v>51</v>
      </c>
      <c r="E3035" t="s">
        <v>3104</v>
      </c>
      <c r="F3035" t="s">
        <v>3105</v>
      </c>
      <c r="G3035" s="324">
        <v>320</v>
      </c>
      <c r="H3035" s="542">
        <v>2006</v>
      </c>
      <c r="J3035" t="s">
        <v>572</v>
      </c>
      <c r="K3035" t="s">
        <v>572</v>
      </c>
      <c r="L3035" s="324">
        <v>0</v>
      </c>
      <c r="M3035" s="324">
        <v>0</v>
      </c>
    </row>
    <row r="3036" spans="1:13" x14ac:dyDescent="0.2">
      <c r="A3036" t="s">
        <v>8764</v>
      </c>
      <c r="B3036" t="str">
        <f t="shared" si="47"/>
        <v>UGA_ROCK EGL:COTTAGE 1</v>
      </c>
      <c r="C3036" t="s">
        <v>540</v>
      </c>
      <c r="D3036" s="324" t="s">
        <v>51</v>
      </c>
      <c r="E3036" t="s">
        <v>3537</v>
      </c>
      <c r="F3036" t="s">
        <v>3538</v>
      </c>
      <c r="G3036" s="324">
        <v>1536</v>
      </c>
      <c r="H3036" s="542">
        <v>1953</v>
      </c>
      <c r="J3036" t="s">
        <v>572</v>
      </c>
      <c r="K3036" t="s">
        <v>584</v>
      </c>
      <c r="L3036" s="324">
        <v>0</v>
      </c>
      <c r="M3036" s="324">
        <v>0</v>
      </c>
    </row>
    <row r="3037" spans="1:13" x14ac:dyDescent="0.2">
      <c r="A3037" t="s">
        <v>8740</v>
      </c>
      <c r="B3037" t="str">
        <f t="shared" si="47"/>
        <v>UGA_COTTAGE 2</v>
      </c>
      <c r="C3037" t="s">
        <v>540</v>
      </c>
      <c r="D3037" s="324" t="s">
        <v>51</v>
      </c>
      <c r="E3037" t="s">
        <v>3493</v>
      </c>
      <c r="F3037" t="s">
        <v>3494</v>
      </c>
      <c r="G3037" s="324">
        <v>3322</v>
      </c>
      <c r="H3037" s="542">
        <v>1953</v>
      </c>
      <c r="J3037" t="s">
        <v>572</v>
      </c>
      <c r="K3037" t="s">
        <v>584</v>
      </c>
      <c r="L3037" s="324">
        <v>0</v>
      </c>
      <c r="M3037" s="324">
        <v>0</v>
      </c>
    </row>
    <row r="3038" spans="1:13" x14ac:dyDescent="0.2">
      <c r="A3038" t="s">
        <v>8335</v>
      </c>
      <c r="B3038" t="str">
        <f t="shared" si="47"/>
        <v>UGA_COTTAGE 3</v>
      </c>
      <c r="C3038" t="s">
        <v>540</v>
      </c>
      <c r="D3038" s="324" t="s">
        <v>51</v>
      </c>
      <c r="E3038" t="s">
        <v>2704</v>
      </c>
      <c r="F3038" t="s">
        <v>2705</v>
      </c>
      <c r="G3038" s="324">
        <v>3322</v>
      </c>
      <c r="H3038" s="542">
        <v>1953</v>
      </c>
      <c r="J3038" t="s">
        <v>572</v>
      </c>
      <c r="K3038" t="s">
        <v>584</v>
      </c>
      <c r="L3038" s="324">
        <v>0</v>
      </c>
      <c r="M3038" s="324">
        <v>0</v>
      </c>
    </row>
    <row r="3039" spans="1:13" x14ac:dyDescent="0.2">
      <c r="A3039" t="s">
        <v>8574</v>
      </c>
      <c r="B3039" t="str">
        <f t="shared" si="47"/>
        <v>UGA_COTTAGE 4</v>
      </c>
      <c r="C3039" t="s">
        <v>540</v>
      </c>
      <c r="D3039" s="324" t="s">
        <v>51</v>
      </c>
      <c r="E3039" t="s">
        <v>3168</v>
      </c>
      <c r="F3039" t="s">
        <v>3169</v>
      </c>
      <c r="G3039" s="324">
        <v>3322</v>
      </c>
      <c r="H3039" s="542">
        <v>1953</v>
      </c>
      <c r="J3039" t="s">
        <v>572</v>
      </c>
      <c r="K3039" t="s">
        <v>572</v>
      </c>
      <c r="L3039" s="324">
        <v>0</v>
      </c>
      <c r="M3039" s="324">
        <v>0</v>
      </c>
    </row>
    <row r="3040" spans="1:13" x14ac:dyDescent="0.2">
      <c r="A3040" t="s">
        <v>8022</v>
      </c>
      <c r="B3040" t="str">
        <f t="shared" si="47"/>
        <v>UGA_COTTAGE 5</v>
      </c>
      <c r="C3040" t="s">
        <v>540</v>
      </c>
      <c r="D3040" s="324" t="s">
        <v>51</v>
      </c>
      <c r="E3040" t="s">
        <v>2089</v>
      </c>
      <c r="F3040" t="s">
        <v>2090</v>
      </c>
      <c r="G3040" s="324">
        <v>3322</v>
      </c>
      <c r="H3040" s="542">
        <v>1953</v>
      </c>
      <c r="J3040" t="s">
        <v>572</v>
      </c>
      <c r="K3040" t="s">
        <v>572</v>
      </c>
      <c r="L3040" s="324">
        <v>0</v>
      </c>
      <c r="M3040" s="324">
        <v>0</v>
      </c>
    </row>
    <row r="3041" spans="1:13" x14ac:dyDescent="0.2">
      <c r="A3041" t="s">
        <v>9221</v>
      </c>
      <c r="B3041" t="str">
        <f t="shared" si="47"/>
        <v>UGA_COTTAGE 6</v>
      </c>
      <c r="C3041" t="s">
        <v>540</v>
      </c>
      <c r="D3041" s="324" t="s">
        <v>51</v>
      </c>
      <c r="E3041" t="s">
        <v>4431</v>
      </c>
      <c r="F3041" t="s">
        <v>4432</v>
      </c>
      <c r="G3041" s="324">
        <v>3322</v>
      </c>
      <c r="H3041" s="542">
        <v>1953</v>
      </c>
      <c r="J3041" t="s">
        <v>572</v>
      </c>
      <c r="K3041" t="s">
        <v>572</v>
      </c>
      <c r="L3041" s="324">
        <v>0</v>
      </c>
      <c r="M3041" s="324">
        <v>0</v>
      </c>
    </row>
    <row r="3042" spans="1:13" x14ac:dyDescent="0.2">
      <c r="A3042" t="s">
        <v>8239</v>
      </c>
      <c r="B3042" t="str">
        <f t="shared" si="47"/>
        <v>UGA_COTTAGE 7</v>
      </c>
      <c r="C3042" t="s">
        <v>540</v>
      </c>
      <c r="D3042" s="324" t="s">
        <v>51</v>
      </c>
      <c r="E3042" t="s">
        <v>2517</v>
      </c>
      <c r="F3042" t="s">
        <v>2518</v>
      </c>
      <c r="G3042" s="324">
        <v>3322</v>
      </c>
      <c r="H3042" s="542">
        <v>1953</v>
      </c>
      <c r="J3042" t="s">
        <v>572</v>
      </c>
      <c r="K3042" t="s">
        <v>572</v>
      </c>
      <c r="L3042" s="324">
        <v>0</v>
      </c>
      <c r="M3042" s="324">
        <v>0</v>
      </c>
    </row>
    <row r="3043" spans="1:13" x14ac:dyDescent="0.2">
      <c r="A3043" t="s">
        <v>7826</v>
      </c>
      <c r="B3043" t="str">
        <f t="shared" si="47"/>
        <v>UGA_COTTAGE 8</v>
      </c>
      <c r="C3043" t="s">
        <v>540</v>
      </c>
      <c r="D3043" s="324" t="s">
        <v>51</v>
      </c>
      <c r="E3043" t="s">
        <v>1701</v>
      </c>
      <c r="F3043" t="s">
        <v>1702</v>
      </c>
      <c r="G3043" s="324">
        <v>3322</v>
      </c>
      <c r="H3043" s="542">
        <v>1953</v>
      </c>
      <c r="J3043" t="s">
        <v>572</v>
      </c>
      <c r="K3043" t="s">
        <v>579</v>
      </c>
      <c r="L3043" s="324">
        <v>0</v>
      </c>
      <c r="M3043" s="324">
        <v>0</v>
      </c>
    </row>
    <row r="3044" spans="1:13" x14ac:dyDescent="0.2">
      <c r="A3044" t="s">
        <v>8181</v>
      </c>
      <c r="B3044" t="str">
        <f t="shared" si="47"/>
        <v>UGA_COTTAGE 9</v>
      </c>
      <c r="C3044" t="s">
        <v>540</v>
      </c>
      <c r="D3044" s="324" t="s">
        <v>51</v>
      </c>
      <c r="E3044" t="s">
        <v>2403</v>
      </c>
      <c r="F3044" t="s">
        <v>2404</v>
      </c>
      <c r="G3044" s="324">
        <v>3322</v>
      </c>
      <c r="H3044" s="542">
        <v>1953</v>
      </c>
      <c r="J3044" t="s">
        <v>572</v>
      </c>
      <c r="K3044" t="s">
        <v>579</v>
      </c>
      <c r="L3044" s="324">
        <v>0</v>
      </c>
      <c r="M3044" s="324">
        <v>0</v>
      </c>
    </row>
    <row r="3045" spans="1:13" x14ac:dyDescent="0.2">
      <c r="A3045" t="s">
        <v>8943</v>
      </c>
      <c r="B3045" t="str">
        <f t="shared" si="47"/>
        <v>UGA_COTTAGE 10</v>
      </c>
      <c r="C3045" t="s">
        <v>540</v>
      </c>
      <c r="D3045" s="324" t="s">
        <v>51</v>
      </c>
      <c r="E3045" t="s">
        <v>3889</v>
      </c>
      <c r="F3045" t="s">
        <v>3890</v>
      </c>
      <c r="G3045" s="324">
        <v>3322</v>
      </c>
      <c r="H3045" s="542">
        <v>1953</v>
      </c>
      <c r="J3045" t="s">
        <v>572</v>
      </c>
      <c r="K3045" t="s">
        <v>579</v>
      </c>
      <c r="L3045" s="324">
        <v>0</v>
      </c>
      <c r="M3045" s="324">
        <v>0</v>
      </c>
    </row>
    <row r="3046" spans="1:13" x14ac:dyDescent="0.2">
      <c r="A3046" t="s">
        <v>9270</v>
      </c>
      <c r="B3046" t="str">
        <f t="shared" si="47"/>
        <v>UGA_COTTAGE 11</v>
      </c>
      <c r="C3046" t="s">
        <v>540</v>
      </c>
      <c r="D3046" s="324" t="s">
        <v>51</v>
      </c>
      <c r="E3046" t="s">
        <v>4526</v>
      </c>
      <c r="F3046" t="s">
        <v>4527</v>
      </c>
      <c r="G3046" s="324">
        <v>3322</v>
      </c>
      <c r="H3046" s="542">
        <v>1957</v>
      </c>
      <c r="J3046" t="s">
        <v>572</v>
      </c>
      <c r="K3046" t="s">
        <v>579</v>
      </c>
      <c r="L3046" s="324">
        <v>0</v>
      </c>
      <c r="M3046" s="324">
        <v>0</v>
      </c>
    </row>
    <row r="3047" spans="1:13" x14ac:dyDescent="0.2">
      <c r="A3047" t="s">
        <v>8575</v>
      </c>
      <c r="B3047" t="str">
        <f t="shared" si="47"/>
        <v>UGA_COTTAGE 12</v>
      </c>
      <c r="C3047" t="s">
        <v>540</v>
      </c>
      <c r="D3047" s="324" t="s">
        <v>51</v>
      </c>
      <c r="E3047" t="s">
        <v>3170</v>
      </c>
      <c r="F3047" t="s">
        <v>3171</v>
      </c>
      <c r="G3047" s="324">
        <v>3322</v>
      </c>
      <c r="H3047" s="542">
        <v>1953</v>
      </c>
      <c r="J3047" t="s">
        <v>572</v>
      </c>
      <c r="K3047" t="s">
        <v>579</v>
      </c>
      <c r="L3047" s="324">
        <v>0</v>
      </c>
      <c r="M3047" s="324">
        <v>0</v>
      </c>
    </row>
    <row r="3048" spans="1:13" x14ac:dyDescent="0.2">
      <c r="A3048" t="s">
        <v>8516</v>
      </c>
      <c r="B3048" t="str">
        <f t="shared" si="47"/>
        <v>UGA_COTTAGE 13</v>
      </c>
      <c r="C3048" t="s">
        <v>540</v>
      </c>
      <c r="D3048" s="324" t="s">
        <v>51</v>
      </c>
      <c r="E3048" t="s">
        <v>3057</v>
      </c>
      <c r="F3048" t="s">
        <v>3058</v>
      </c>
      <c r="G3048" s="324">
        <v>1536</v>
      </c>
      <c r="H3048" s="542">
        <v>1953</v>
      </c>
      <c r="J3048" t="s">
        <v>572</v>
      </c>
      <c r="K3048" t="s">
        <v>1725</v>
      </c>
      <c r="L3048" s="324">
        <v>0</v>
      </c>
      <c r="M3048" s="324">
        <v>0</v>
      </c>
    </row>
    <row r="3049" spans="1:13" x14ac:dyDescent="0.2">
      <c r="A3049" t="s">
        <v>9142</v>
      </c>
      <c r="B3049" t="str">
        <f t="shared" si="47"/>
        <v>UGA_COTTAGE 14</v>
      </c>
      <c r="C3049" t="s">
        <v>540</v>
      </c>
      <c r="D3049" s="324" t="s">
        <v>51</v>
      </c>
      <c r="E3049" t="s">
        <v>4277</v>
      </c>
      <c r="F3049" t="s">
        <v>4278</v>
      </c>
      <c r="G3049" s="324">
        <v>1536</v>
      </c>
      <c r="H3049" s="542">
        <v>1953</v>
      </c>
      <c r="J3049" t="s">
        <v>572</v>
      </c>
      <c r="K3049" t="s">
        <v>1725</v>
      </c>
      <c r="L3049" s="324">
        <v>0</v>
      </c>
      <c r="M3049" s="324">
        <v>0</v>
      </c>
    </row>
    <row r="3050" spans="1:13" x14ac:dyDescent="0.2">
      <c r="A3050" t="s">
        <v>8598</v>
      </c>
      <c r="B3050" t="str">
        <f t="shared" si="47"/>
        <v>UGA_COTTAGE 15</v>
      </c>
      <c r="C3050" t="s">
        <v>540</v>
      </c>
      <c r="D3050" s="324" t="s">
        <v>51</v>
      </c>
      <c r="E3050" t="s">
        <v>3216</v>
      </c>
      <c r="F3050" t="s">
        <v>3217</v>
      </c>
      <c r="G3050" s="324">
        <v>1536</v>
      </c>
      <c r="H3050" s="542">
        <v>1953</v>
      </c>
      <c r="J3050" t="s">
        <v>572</v>
      </c>
      <c r="K3050" t="s">
        <v>1725</v>
      </c>
      <c r="L3050" s="324">
        <v>0</v>
      </c>
      <c r="M3050" s="324">
        <v>0</v>
      </c>
    </row>
    <row r="3051" spans="1:13" x14ac:dyDescent="0.2">
      <c r="A3051" t="s">
        <v>8101</v>
      </c>
      <c r="B3051" t="str">
        <f t="shared" si="47"/>
        <v>UGA_COTTAGE 16</v>
      </c>
      <c r="C3051" t="s">
        <v>540</v>
      </c>
      <c r="D3051" s="324" t="s">
        <v>51</v>
      </c>
      <c r="E3051" t="s">
        <v>2247</v>
      </c>
      <c r="F3051" t="s">
        <v>2248</v>
      </c>
      <c r="G3051" s="324">
        <v>1536</v>
      </c>
      <c r="H3051" s="542">
        <v>1953</v>
      </c>
      <c r="J3051" t="s">
        <v>572</v>
      </c>
      <c r="K3051" t="s">
        <v>584</v>
      </c>
      <c r="L3051" s="324">
        <v>0</v>
      </c>
      <c r="M3051" s="324">
        <v>0</v>
      </c>
    </row>
    <row r="3052" spans="1:13" x14ac:dyDescent="0.2">
      <c r="A3052" t="s">
        <v>9143</v>
      </c>
      <c r="B3052" t="str">
        <f t="shared" si="47"/>
        <v>UGA_COTTAGE 17</v>
      </c>
      <c r="C3052" t="s">
        <v>540</v>
      </c>
      <c r="D3052" s="324" t="s">
        <v>51</v>
      </c>
      <c r="E3052" t="s">
        <v>4279</v>
      </c>
      <c r="F3052" t="s">
        <v>4280</v>
      </c>
      <c r="G3052" s="324">
        <v>1536</v>
      </c>
      <c r="H3052" s="542">
        <v>1953</v>
      </c>
      <c r="J3052" t="s">
        <v>572</v>
      </c>
      <c r="K3052" t="s">
        <v>1725</v>
      </c>
      <c r="L3052" s="324">
        <v>0</v>
      </c>
      <c r="M3052" s="324">
        <v>0</v>
      </c>
    </row>
    <row r="3053" spans="1:13" x14ac:dyDescent="0.2">
      <c r="A3053" t="s">
        <v>9133</v>
      </c>
      <c r="B3053" t="str">
        <f t="shared" si="47"/>
        <v>UGA_COTTAGE 18</v>
      </c>
      <c r="C3053" t="s">
        <v>540</v>
      </c>
      <c r="D3053" s="324" t="s">
        <v>51</v>
      </c>
      <c r="E3053" t="s">
        <v>4259</v>
      </c>
      <c r="F3053" t="s">
        <v>4260</v>
      </c>
      <c r="G3053" s="324">
        <v>1536</v>
      </c>
      <c r="H3053" s="542">
        <v>1953</v>
      </c>
      <c r="J3053" t="s">
        <v>572</v>
      </c>
      <c r="K3053" t="s">
        <v>584</v>
      </c>
      <c r="L3053" s="324">
        <v>0</v>
      </c>
      <c r="M3053" s="324">
        <v>0</v>
      </c>
    </row>
    <row r="3054" spans="1:13" x14ac:dyDescent="0.2">
      <c r="A3054" t="s">
        <v>8297</v>
      </c>
      <c r="B3054" t="str">
        <f t="shared" si="47"/>
        <v>UGA_COTTAGE 19</v>
      </c>
      <c r="C3054" t="s">
        <v>540</v>
      </c>
      <c r="D3054" s="324" t="s">
        <v>51</v>
      </c>
      <c r="E3054" t="s">
        <v>2630</v>
      </c>
      <c r="F3054" t="s">
        <v>2631</v>
      </c>
      <c r="G3054" s="324">
        <v>2970</v>
      </c>
      <c r="H3054" s="542">
        <v>1953</v>
      </c>
      <c r="J3054" t="s">
        <v>572</v>
      </c>
      <c r="K3054" t="s">
        <v>584</v>
      </c>
      <c r="L3054" s="324">
        <v>0</v>
      </c>
      <c r="M3054" s="324">
        <v>0</v>
      </c>
    </row>
    <row r="3055" spans="1:13" x14ac:dyDescent="0.2">
      <c r="A3055" t="s">
        <v>8047</v>
      </c>
      <c r="B3055" t="str">
        <f t="shared" si="47"/>
        <v>UGA_COTTAGE 20</v>
      </c>
      <c r="C3055" t="s">
        <v>540</v>
      </c>
      <c r="D3055" s="324" t="s">
        <v>51</v>
      </c>
      <c r="E3055" t="s">
        <v>2139</v>
      </c>
      <c r="F3055" t="s">
        <v>2140</v>
      </c>
      <c r="G3055" s="324">
        <v>2970</v>
      </c>
      <c r="H3055" s="542">
        <v>1953</v>
      </c>
      <c r="J3055" t="s">
        <v>572</v>
      </c>
      <c r="K3055" t="s">
        <v>572</v>
      </c>
      <c r="L3055" s="324">
        <v>0</v>
      </c>
      <c r="M3055" s="324">
        <v>0</v>
      </c>
    </row>
    <row r="3056" spans="1:13" x14ac:dyDescent="0.2">
      <c r="A3056" t="s">
        <v>9414</v>
      </c>
      <c r="B3056" t="str">
        <f t="shared" si="47"/>
        <v>UGA_COTTAGE 21</v>
      </c>
      <c r="C3056" t="s">
        <v>540</v>
      </c>
      <c r="D3056" s="324" t="s">
        <v>51</v>
      </c>
      <c r="E3056" t="s">
        <v>4806</v>
      </c>
      <c r="F3056" t="s">
        <v>4807</v>
      </c>
      <c r="G3056" s="324">
        <v>2970</v>
      </c>
      <c r="H3056" s="542">
        <v>1953</v>
      </c>
      <c r="J3056" t="s">
        <v>572</v>
      </c>
      <c r="K3056" t="s">
        <v>584</v>
      </c>
      <c r="L3056" s="324">
        <v>0</v>
      </c>
      <c r="M3056" s="324">
        <v>0</v>
      </c>
    </row>
    <row r="3057" spans="1:13" x14ac:dyDescent="0.2">
      <c r="A3057" t="s">
        <v>8576</v>
      </c>
      <c r="B3057" t="str">
        <f t="shared" si="47"/>
        <v>UGA_COTTAGE 22</v>
      </c>
      <c r="C3057" t="s">
        <v>540</v>
      </c>
      <c r="D3057" s="324" t="s">
        <v>51</v>
      </c>
      <c r="E3057" t="s">
        <v>3172</v>
      </c>
      <c r="F3057" t="s">
        <v>3173</v>
      </c>
      <c r="G3057" s="324">
        <v>2970</v>
      </c>
      <c r="H3057" s="542">
        <v>1953</v>
      </c>
      <c r="J3057" t="s">
        <v>572</v>
      </c>
      <c r="K3057" t="s">
        <v>584</v>
      </c>
      <c r="L3057" s="324">
        <v>0</v>
      </c>
      <c r="M3057" s="324">
        <v>0</v>
      </c>
    </row>
    <row r="3058" spans="1:13" x14ac:dyDescent="0.2">
      <c r="A3058" t="s">
        <v>8220</v>
      </c>
      <c r="B3058" t="str">
        <f t="shared" si="47"/>
        <v>UGA_COTTAGE 23</v>
      </c>
      <c r="C3058" t="s">
        <v>540</v>
      </c>
      <c r="D3058" s="324" t="s">
        <v>51</v>
      </c>
      <c r="E3058" t="s">
        <v>2479</v>
      </c>
      <c r="F3058" t="s">
        <v>2480</v>
      </c>
      <c r="G3058" s="324">
        <v>2970</v>
      </c>
      <c r="H3058" s="542">
        <v>1953</v>
      </c>
      <c r="J3058" t="s">
        <v>572</v>
      </c>
      <c r="K3058" t="s">
        <v>572</v>
      </c>
      <c r="L3058" s="324">
        <v>0</v>
      </c>
      <c r="M3058" s="324">
        <v>0</v>
      </c>
    </row>
    <row r="3059" spans="1:13" x14ac:dyDescent="0.2">
      <c r="A3059" t="s">
        <v>8741</v>
      </c>
      <c r="B3059" t="str">
        <f t="shared" si="47"/>
        <v>UGA_COTTAGE 24</v>
      </c>
      <c r="C3059" t="s">
        <v>540</v>
      </c>
      <c r="D3059" s="324" t="s">
        <v>51</v>
      </c>
      <c r="E3059" t="s">
        <v>3495</v>
      </c>
      <c r="F3059" t="s">
        <v>3496</v>
      </c>
      <c r="G3059" s="324">
        <v>2970</v>
      </c>
      <c r="H3059" s="542">
        <v>1953</v>
      </c>
      <c r="J3059" t="s">
        <v>572</v>
      </c>
      <c r="K3059" t="s">
        <v>572</v>
      </c>
      <c r="L3059" s="324">
        <v>0</v>
      </c>
      <c r="M3059" s="324">
        <v>0</v>
      </c>
    </row>
    <row r="3060" spans="1:13" x14ac:dyDescent="0.2">
      <c r="A3060" t="s">
        <v>8390</v>
      </c>
      <c r="B3060" t="str">
        <f t="shared" si="47"/>
        <v>UGA_COTTAGE 25</v>
      </c>
      <c r="C3060" t="s">
        <v>540</v>
      </c>
      <c r="D3060" s="324" t="s">
        <v>51</v>
      </c>
      <c r="E3060" t="s">
        <v>2810</v>
      </c>
      <c r="F3060" t="s">
        <v>2811</v>
      </c>
      <c r="G3060" s="324">
        <v>3317</v>
      </c>
      <c r="H3060" s="542">
        <v>1953</v>
      </c>
      <c r="J3060" t="s">
        <v>572</v>
      </c>
      <c r="K3060" t="s">
        <v>584</v>
      </c>
      <c r="L3060" s="324">
        <v>0</v>
      </c>
      <c r="M3060" s="324">
        <v>0</v>
      </c>
    </row>
    <row r="3061" spans="1:13" x14ac:dyDescent="0.2">
      <c r="A3061" t="s">
        <v>8428</v>
      </c>
      <c r="B3061" t="str">
        <f t="shared" si="47"/>
        <v>UGA_COTTAGE 26</v>
      </c>
      <c r="C3061" t="s">
        <v>540</v>
      </c>
      <c r="D3061" s="324" t="s">
        <v>51</v>
      </c>
      <c r="E3061" t="s">
        <v>2884</v>
      </c>
      <c r="F3061" t="s">
        <v>2885</v>
      </c>
      <c r="G3061" s="324">
        <v>3317</v>
      </c>
      <c r="H3061" s="542">
        <v>1953</v>
      </c>
      <c r="J3061" t="s">
        <v>572</v>
      </c>
      <c r="K3061" t="s">
        <v>584</v>
      </c>
      <c r="L3061" s="324">
        <v>0</v>
      </c>
      <c r="M3061" s="324">
        <v>0</v>
      </c>
    </row>
    <row r="3062" spans="1:13" x14ac:dyDescent="0.2">
      <c r="A3062" t="s">
        <v>8146</v>
      </c>
      <c r="B3062" t="str">
        <f t="shared" si="47"/>
        <v>UGA_COTTAGE 27</v>
      </c>
      <c r="C3062" t="s">
        <v>540</v>
      </c>
      <c r="D3062" s="324" t="s">
        <v>51</v>
      </c>
      <c r="E3062" t="s">
        <v>2333</v>
      </c>
      <c r="F3062" t="s">
        <v>2334</v>
      </c>
      <c r="G3062" s="324">
        <v>3312</v>
      </c>
      <c r="H3062" s="542">
        <v>1953</v>
      </c>
      <c r="J3062" t="s">
        <v>572</v>
      </c>
      <c r="K3062" t="s">
        <v>584</v>
      </c>
      <c r="L3062" s="324">
        <v>0</v>
      </c>
      <c r="M3062" s="324">
        <v>0</v>
      </c>
    </row>
    <row r="3063" spans="1:13" x14ac:dyDescent="0.2">
      <c r="A3063" t="s">
        <v>8888</v>
      </c>
      <c r="B3063" t="str">
        <f t="shared" si="47"/>
        <v>UGA_COTTAGE 28</v>
      </c>
      <c r="C3063" t="s">
        <v>540</v>
      </c>
      <c r="D3063" s="324" t="s">
        <v>51</v>
      </c>
      <c r="E3063" t="s">
        <v>3783</v>
      </c>
      <c r="F3063" t="s">
        <v>3784</v>
      </c>
      <c r="G3063" s="324">
        <v>3312</v>
      </c>
      <c r="H3063" s="542">
        <v>1974</v>
      </c>
      <c r="J3063" t="s">
        <v>572</v>
      </c>
      <c r="K3063" t="s">
        <v>584</v>
      </c>
      <c r="L3063" s="324">
        <v>0</v>
      </c>
      <c r="M3063" s="324">
        <v>0</v>
      </c>
    </row>
    <row r="3064" spans="1:13" x14ac:dyDescent="0.2">
      <c r="A3064" t="s">
        <v>9315</v>
      </c>
      <c r="B3064" t="str">
        <f t="shared" si="47"/>
        <v>UGA_COTTAGE 29</v>
      </c>
      <c r="C3064" t="s">
        <v>540</v>
      </c>
      <c r="D3064" s="324" t="s">
        <v>51</v>
      </c>
      <c r="E3064" t="s">
        <v>4614</v>
      </c>
      <c r="F3064" t="s">
        <v>4615</v>
      </c>
      <c r="G3064" s="324">
        <v>3312</v>
      </c>
      <c r="H3064" s="542">
        <v>1953</v>
      </c>
      <c r="J3064" t="s">
        <v>572</v>
      </c>
      <c r="K3064" t="s">
        <v>572</v>
      </c>
      <c r="L3064" s="324">
        <v>0</v>
      </c>
      <c r="M3064" s="324">
        <v>0</v>
      </c>
    </row>
    <row r="3065" spans="1:13" x14ac:dyDescent="0.2">
      <c r="A3065" t="s">
        <v>8682</v>
      </c>
      <c r="B3065" t="str">
        <f t="shared" si="47"/>
        <v>UGA_COTTAGE 30</v>
      </c>
      <c r="C3065" t="s">
        <v>540</v>
      </c>
      <c r="D3065" s="324" t="s">
        <v>51</v>
      </c>
      <c r="E3065" t="s">
        <v>3380</v>
      </c>
      <c r="F3065" t="s">
        <v>3381</v>
      </c>
      <c r="G3065" s="324">
        <v>2970</v>
      </c>
      <c r="H3065" s="542">
        <v>1953</v>
      </c>
      <c r="J3065" t="s">
        <v>572</v>
      </c>
      <c r="K3065" t="s">
        <v>572</v>
      </c>
      <c r="L3065" s="324">
        <v>0</v>
      </c>
      <c r="M3065" s="324">
        <v>0</v>
      </c>
    </row>
    <row r="3066" spans="1:13" x14ac:dyDescent="0.2">
      <c r="A3066" t="s">
        <v>9316</v>
      </c>
      <c r="B3066" t="str">
        <f t="shared" si="47"/>
        <v>UGA_COTTAGE 31</v>
      </c>
      <c r="C3066" t="s">
        <v>540</v>
      </c>
      <c r="D3066" s="324" t="s">
        <v>51</v>
      </c>
      <c r="E3066" t="s">
        <v>4616</v>
      </c>
      <c r="F3066" t="s">
        <v>4617</v>
      </c>
      <c r="G3066" s="324">
        <v>2970</v>
      </c>
      <c r="H3066" s="542">
        <v>1953</v>
      </c>
      <c r="J3066" t="s">
        <v>572</v>
      </c>
      <c r="K3066" t="s">
        <v>584</v>
      </c>
      <c r="L3066" s="324">
        <v>0</v>
      </c>
      <c r="M3066" s="324">
        <v>0</v>
      </c>
    </row>
    <row r="3067" spans="1:13" x14ac:dyDescent="0.2">
      <c r="A3067" t="s">
        <v>8541</v>
      </c>
      <c r="B3067" t="str">
        <f t="shared" si="47"/>
        <v>UGA_COTTAGE 32</v>
      </c>
      <c r="C3067" t="s">
        <v>540</v>
      </c>
      <c r="D3067" s="324" t="s">
        <v>51</v>
      </c>
      <c r="E3067" t="s">
        <v>3106</v>
      </c>
      <c r="F3067" t="s">
        <v>3107</v>
      </c>
      <c r="G3067" s="324">
        <v>2970</v>
      </c>
      <c r="H3067" s="542">
        <v>1953</v>
      </c>
      <c r="J3067" t="s">
        <v>572</v>
      </c>
      <c r="K3067" t="s">
        <v>584</v>
      </c>
      <c r="L3067" s="324">
        <v>0</v>
      </c>
      <c r="M3067" s="324">
        <v>0</v>
      </c>
    </row>
    <row r="3068" spans="1:13" x14ac:dyDescent="0.2">
      <c r="A3068" t="s">
        <v>9344</v>
      </c>
      <c r="B3068" t="str">
        <f t="shared" si="47"/>
        <v>UGA_COTTAGE 33</v>
      </c>
      <c r="C3068" t="s">
        <v>540</v>
      </c>
      <c r="D3068" s="324" t="s">
        <v>51</v>
      </c>
      <c r="E3068" t="s">
        <v>4672</v>
      </c>
      <c r="F3068" t="s">
        <v>4673</v>
      </c>
      <c r="G3068" s="324">
        <v>1536</v>
      </c>
      <c r="H3068" s="542">
        <v>1953</v>
      </c>
      <c r="J3068" t="s">
        <v>572</v>
      </c>
      <c r="K3068" t="s">
        <v>584</v>
      </c>
      <c r="L3068" s="324">
        <v>0</v>
      </c>
      <c r="M3068" s="324">
        <v>0</v>
      </c>
    </row>
    <row r="3069" spans="1:13" x14ac:dyDescent="0.2">
      <c r="A3069" t="s">
        <v>9043</v>
      </c>
      <c r="B3069" t="str">
        <f t="shared" si="47"/>
        <v>UGA_COTTAGE 34</v>
      </c>
      <c r="C3069" t="s">
        <v>540</v>
      </c>
      <c r="D3069" s="324" t="s">
        <v>51</v>
      </c>
      <c r="E3069" t="s">
        <v>4083</v>
      </c>
      <c r="F3069" t="s">
        <v>4084</v>
      </c>
      <c r="G3069" s="324">
        <v>1536</v>
      </c>
      <c r="H3069" s="542">
        <v>1953</v>
      </c>
      <c r="J3069" t="s">
        <v>572</v>
      </c>
      <c r="K3069" t="s">
        <v>584</v>
      </c>
      <c r="L3069" s="324">
        <v>0</v>
      </c>
      <c r="M3069" s="324">
        <v>0</v>
      </c>
    </row>
    <row r="3070" spans="1:13" x14ac:dyDescent="0.2">
      <c r="A3070" t="s">
        <v>8023</v>
      </c>
      <c r="B3070" t="str">
        <f t="shared" si="47"/>
        <v>UGA_COTTAGE 35</v>
      </c>
      <c r="C3070" t="s">
        <v>540</v>
      </c>
      <c r="D3070" s="324" t="s">
        <v>51</v>
      </c>
      <c r="E3070" t="s">
        <v>2091</v>
      </c>
      <c r="F3070" t="s">
        <v>2092</v>
      </c>
      <c r="G3070" s="324">
        <v>1536</v>
      </c>
      <c r="H3070" s="542">
        <v>1953</v>
      </c>
      <c r="J3070" t="s">
        <v>572</v>
      </c>
      <c r="K3070" t="s">
        <v>584</v>
      </c>
      <c r="L3070" s="324">
        <v>0</v>
      </c>
      <c r="M3070" s="324">
        <v>0</v>
      </c>
    </row>
    <row r="3071" spans="1:13" x14ac:dyDescent="0.2">
      <c r="A3071" t="s">
        <v>9222</v>
      </c>
      <c r="B3071" t="str">
        <f t="shared" si="47"/>
        <v>UGA_COTTAGE 36</v>
      </c>
      <c r="C3071" t="s">
        <v>540</v>
      </c>
      <c r="D3071" s="324" t="s">
        <v>51</v>
      </c>
      <c r="E3071" t="s">
        <v>4433</v>
      </c>
      <c r="F3071" t="s">
        <v>4434</v>
      </c>
      <c r="G3071" s="324">
        <v>1536</v>
      </c>
      <c r="H3071" s="542">
        <v>1953</v>
      </c>
      <c r="J3071" t="s">
        <v>572</v>
      </c>
      <c r="K3071" t="s">
        <v>584</v>
      </c>
      <c r="L3071" s="324">
        <v>0</v>
      </c>
      <c r="M3071" s="324">
        <v>0</v>
      </c>
    </row>
    <row r="3072" spans="1:13" x14ac:dyDescent="0.2">
      <c r="A3072" t="s">
        <v>8429</v>
      </c>
      <c r="B3072" t="str">
        <f t="shared" si="47"/>
        <v>UGA_COTTAGE 37</v>
      </c>
      <c r="C3072" t="s">
        <v>540</v>
      </c>
      <c r="D3072" s="324" t="s">
        <v>51</v>
      </c>
      <c r="E3072" t="s">
        <v>2886</v>
      </c>
      <c r="F3072" t="s">
        <v>2887</v>
      </c>
      <c r="G3072" s="324">
        <v>1536</v>
      </c>
      <c r="H3072" s="542">
        <v>1953</v>
      </c>
      <c r="J3072" t="s">
        <v>572</v>
      </c>
      <c r="K3072" t="s">
        <v>572</v>
      </c>
      <c r="L3072" s="324">
        <v>0</v>
      </c>
      <c r="M3072" s="324">
        <v>0</v>
      </c>
    </row>
    <row r="3073" spans="1:13" x14ac:dyDescent="0.2">
      <c r="A3073" t="s">
        <v>8369</v>
      </c>
      <c r="B3073" t="str">
        <f t="shared" si="47"/>
        <v>UGA_COTTAGE 38</v>
      </c>
      <c r="C3073" t="s">
        <v>540</v>
      </c>
      <c r="D3073" s="324" t="s">
        <v>51</v>
      </c>
      <c r="E3073" t="s">
        <v>2768</v>
      </c>
      <c r="F3073" t="s">
        <v>2769</v>
      </c>
      <c r="G3073" s="324">
        <v>1536</v>
      </c>
      <c r="H3073" s="542">
        <v>1953</v>
      </c>
      <c r="J3073" t="s">
        <v>572</v>
      </c>
      <c r="K3073" t="s">
        <v>584</v>
      </c>
      <c r="L3073" s="324">
        <v>0</v>
      </c>
      <c r="M3073" s="324">
        <v>0</v>
      </c>
    </row>
    <row r="3074" spans="1:13" x14ac:dyDescent="0.2">
      <c r="A3074" t="s">
        <v>7976</v>
      </c>
      <c r="B3074" t="str">
        <f t="shared" ref="B3074:B3137" si="48">CONCATENATE(D3074,"_",F3074)</f>
        <v>UGA_COTTAGE 39</v>
      </c>
      <c r="C3074" t="s">
        <v>540</v>
      </c>
      <c r="D3074" s="324" t="s">
        <v>51</v>
      </c>
      <c r="E3074" t="s">
        <v>1999</v>
      </c>
      <c r="F3074" t="s">
        <v>2000</v>
      </c>
      <c r="G3074" s="324">
        <v>1536</v>
      </c>
      <c r="H3074" s="542">
        <v>1953</v>
      </c>
      <c r="J3074" t="s">
        <v>572</v>
      </c>
      <c r="K3074" t="s">
        <v>584</v>
      </c>
      <c r="L3074" s="324">
        <v>0</v>
      </c>
      <c r="M3074" s="324">
        <v>0</v>
      </c>
    </row>
    <row r="3075" spans="1:13" x14ac:dyDescent="0.2">
      <c r="A3075" t="s">
        <v>8990</v>
      </c>
      <c r="B3075" t="str">
        <f t="shared" si="48"/>
        <v>UGA_COTTAGE 40</v>
      </c>
      <c r="C3075" t="s">
        <v>540</v>
      </c>
      <c r="D3075" s="324" t="s">
        <v>51</v>
      </c>
      <c r="E3075" t="s">
        <v>3980</v>
      </c>
      <c r="F3075" t="s">
        <v>3981</v>
      </c>
      <c r="G3075" s="324">
        <v>1536</v>
      </c>
      <c r="H3075" s="542">
        <v>1953</v>
      </c>
      <c r="J3075" t="s">
        <v>572</v>
      </c>
      <c r="K3075" t="s">
        <v>584</v>
      </c>
      <c r="L3075" s="324">
        <v>0</v>
      </c>
      <c r="M3075" s="324">
        <v>0</v>
      </c>
    </row>
    <row r="3076" spans="1:13" x14ac:dyDescent="0.2">
      <c r="A3076" t="s">
        <v>9168</v>
      </c>
      <c r="B3076" t="str">
        <f t="shared" si="48"/>
        <v>UGA_COTTAGE 41</v>
      </c>
      <c r="C3076" t="s">
        <v>540</v>
      </c>
      <c r="D3076" s="324" t="s">
        <v>51</v>
      </c>
      <c r="E3076" t="s">
        <v>4327</v>
      </c>
      <c r="F3076" t="s">
        <v>4328</v>
      </c>
      <c r="G3076" s="324">
        <v>1536</v>
      </c>
      <c r="H3076" s="542">
        <v>1953</v>
      </c>
      <c r="J3076" t="s">
        <v>572</v>
      </c>
      <c r="K3076" t="s">
        <v>1725</v>
      </c>
      <c r="L3076" s="324">
        <v>0</v>
      </c>
      <c r="M3076" s="324">
        <v>0</v>
      </c>
    </row>
    <row r="3077" spans="1:13" x14ac:dyDescent="0.2">
      <c r="A3077" t="s">
        <v>8469</v>
      </c>
      <c r="B3077" t="str">
        <f t="shared" si="48"/>
        <v>UGA_COTTAGE 42</v>
      </c>
      <c r="C3077" t="s">
        <v>540</v>
      </c>
      <c r="D3077" s="324" t="s">
        <v>51</v>
      </c>
      <c r="E3077" t="s">
        <v>2965</v>
      </c>
      <c r="F3077" t="s">
        <v>2966</v>
      </c>
      <c r="G3077" s="324">
        <v>1536</v>
      </c>
      <c r="H3077" s="542">
        <v>1953</v>
      </c>
      <c r="J3077" t="s">
        <v>572</v>
      </c>
      <c r="K3077" t="s">
        <v>1725</v>
      </c>
      <c r="L3077" s="324">
        <v>0</v>
      </c>
      <c r="M3077" s="324">
        <v>0</v>
      </c>
    </row>
    <row r="3078" spans="1:13" x14ac:dyDescent="0.2">
      <c r="A3078" t="s">
        <v>8240</v>
      </c>
      <c r="B3078" t="str">
        <f t="shared" si="48"/>
        <v>UGA_COTTAGE 43</v>
      </c>
      <c r="C3078" t="s">
        <v>540</v>
      </c>
      <c r="D3078" s="324" t="s">
        <v>51</v>
      </c>
      <c r="E3078" t="s">
        <v>2519</v>
      </c>
      <c r="F3078" t="s">
        <v>2520</v>
      </c>
      <c r="G3078" s="324">
        <v>3322</v>
      </c>
      <c r="H3078" s="542">
        <v>1953</v>
      </c>
      <c r="J3078" t="s">
        <v>572</v>
      </c>
      <c r="K3078" t="s">
        <v>584</v>
      </c>
      <c r="L3078" s="324">
        <v>0</v>
      </c>
      <c r="M3078" s="324">
        <v>0</v>
      </c>
    </row>
    <row r="3079" spans="1:13" x14ac:dyDescent="0.2">
      <c r="A3079" t="s">
        <v>8517</v>
      </c>
      <c r="B3079" t="str">
        <f t="shared" si="48"/>
        <v>UGA_COTTAGE 44</v>
      </c>
      <c r="C3079" t="s">
        <v>540</v>
      </c>
      <c r="D3079" s="324" t="s">
        <v>51</v>
      </c>
      <c r="E3079" t="s">
        <v>3059</v>
      </c>
      <c r="F3079" t="s">
        <v>3060</v>
      </c>
      <c r="G3079" s="324">
        <v>3322</v>
      </c>
      <c r="H3079" s="542">
        <v>1953</v>
      </c>
      <c r="J3079" t="s">
        <v>572</v>
      </c>
      <c r="K3079" t="s">
        <v>584</v>
      </c>
      <c r="L3079" s="324">
        <v>0</v>
      </c>
      <c r="M3079" s="324">
        <v>0</v>
      </c>
    </row>
    <row r="3080" spans="1:13" x14ac:dyDescent="0.2">
      <c r="A3080" t="s">
        <v>8147</v>
      </c>
      <c r="B3080" t="str">
        <f t="shared" si="48"/>
        <v>UGA_COTTAGE 45</v>
      </c>
      <c r="C3080" t="s">
        <v>540</v>
      </c>
      <c r="D3080" s="324" t="s">
        <v>51</v>
      </c>
      <c r="E3080" t="s">
        <v>2335</v>
      </c>
      <c r="F3080" t="s">
        <v>2336</v>
      </c>
      <c r="G3080" s="324">
        <v>3322</v>
      </c>
      <c r="H3080" s="542">
        <v>1953</v>
      </c>
      <c r="J3080" t="s">
        <v>572</v>
      </c>
      <c r="K3080" t="s">
        <v>584</v>
      </c>
      <c r="L3080" s="324">
        <v>0</v>
      </c>
      <c r="M3080" s="324">
        <v>0</v>
      </c>
    </row>
    <row r="3081" spans="1:13" x14ac:dyDescent="0.2">
      <c r="A3081" t="s">
        <v>8991</v>
      </c>
      <c r="B3081" t="str">
        <f t="shared" si="48"/>
        <v>UGA_COTTAGE 46</v>
      </c>
      <c r="C3081" t="s">
        <v>540</v>
      </c>
      <c r="D3081" s="324" t="s">
        <v>51</v>
      </c>
      <c r="E3081" t="s">
        <v>3982</v>
      </c>
      <c r="F3081" t="s">
        <v>3983</v>
      </c>
      <c r="G3081" s="324">
        <v>3322</v>
      </c>
      <c r="H3081" s="542">
        <v>1953</v>
      </c>
      <c r="J3081" t="s">
        <v>572</v>
      </c>
      <c r="K3081" t="s">
        <v>572</v>
      </c>
      <c r="L3081" s="324">
        <v>0</v>
      </c>
      <c r="M3081" s="324">
        <v>0</v>
      </c>
    </row>
    <row r="3082" spans="1:13" x14ac:dyDescent="0.2">
      <c r="A3082" t="s">
        <v>7827</v>
      </c>
      <c r="B3082" t="str">
        <f t="shared" si="48"/>
        <v>UGA_COTTAGE 47</v>
      </c>
      <c r="C3082" t="s">
        <v>540</v>
      </c>
      <c r="D3082" s="324" t="s">
        <v>51</v>
      </c>
      <c r="E3082" t="s">
        <v>1703</v>
      </c>
      <c r="F3082" t="s">
        <v>1704</v>
      </c>
      <c r="G3082" s="324">
        <v>3322</v>
      </c>
      <c r="H3082" s="542">
        <v>1953</v>
      </c>
      <c r="J3082" t="s">
        <v>572</v>
      </c>
      <c r="K3082" t="s">
        <v>572</v>
      </c>
      <c r="L3082" s="324">
        <v>0</v>
      </c>
      <c r="M3082" s="324">
        <v>0</v>
      </c>
    </row>
    <row r="3083" spans="1:13" x14ac:dyDescent="0.2">
      <c r="A3083" t="s">
        <v>9239</v>
      </c>
      <c r="B3083" t="str">
        <f t="shared" si="48"/>
        <v>UGA_COTTAGE 48</v>
      </c>
      <c r="C3083" t="s">
        <v>540</v>
      </c>
      <c r="D3083" s="324" t="s">
        <v>51</v>
      </c>
      <c r="E3083" t="s">
        <v>4465</v>
      </c>
      <c r="F3083" t="s">
        <v>4466</v>
      </c>
      <c r="G3083" s="324">
        <v>3322</v>
      </c>
      <c r="H3083" s="542">
        <v>1953</v>
      </c>
      <c r="J3083" t="s">
        <v>572</v>
      </c>
      <c r="K3083" t="s">
        <v>584</v>
      </c>
      <c r="L3083" s="324">
        <v>0</v>
      </c>
      <c r="M3083" s="324">
        <v>0</v>
      </c>
    </row>
    <row r="3084" spans="1:13" x14ac:dyDescent="0.2">
      <c r="A3084" t="s">
        <v>8765</v>
      </c>
      <c r="B3084" t="str">
        <f t="shared" si="48"/>
        <v>UGA_COTTAGE 49</v>
      </c>
      <c r="C3084" t="s">
        <v>540</v>
      </c>
      <c r="D3084" s="324" t="s">
        <v>51</v>
      </c>
      <c r="E3084" t="s">
        <v>3539</v>
      </c>
      <c r="F3084" t="s">
        <v>3540</v>
      </c>
      <c r="G3084" s="324">
        <v>3322</v>
      </c>
      <c r="H3084" s="542">
        <v>1953</v>
      </c>
      <c r="J3084" t="s">
        <v>572</v>
      </c>
      <c r="K3084" t="s">
        <v>572</v>
      </c>
      <c r="L3084" s="324">
        <v>0</v>
      </c>
      <c r="M3084" s="324">
        <v>0</v>
      </c>
    </row>
    <row r="3085" spans="1:13" x14ac:dyDescent="0.2">
      <c r="A3085" t="s">
        <v>9223</v>
      </c>
      <c r="B3085" t="str">
        <f t="shared" si="48"/>
        <v>UGA_COTTAGE 50</v>
      </c>
      <c r="C3085" t="s">
        <v>540</v>
      </c>
      <c r="D3085" s="324" t="s">
        <v>51</v>
      </c>
      <c r="E3085" t="s">
        <v>4435</v>
      </c>
      <c r="F3085" t="s">
        <v>4436</v>
      </c>
      <c r="G3085" s="324">
        <v>3322</v>
      </c>
      <c r="H3085" s="542">
        <v>1953</v>
      </c>
      <c r="J3085" t="s">
        <v>572</v>
      </c>
      <c r="K3085" t="s">
        <v>572</v>
      </c>
      <c r="L3085" s="324">
        <v>0</v>
      </c>
      <c r="M3085" s="324">
        <v>0</v>
      </c>
    </row>
    <row r="3086" spans="1:13" x14ac:dyDescent="0.2">
      <c r="A3086" t="s">
        <v>8863</v>
      </c>
      <c r="B3086" t="str">
        <f t="shared" si="48"/>
        <v>UGA_COTTAGE 51</v>
      </c>
      <c r="C3086" t="s">
        <v>540</v>
      </c>
      <c r="D3086" s="324" t="s">
        <v>51</v>
      </c>
      <c r="E3086" t="s">
        <v>3733</v>
      </c>
      <c r="F3086" t="s">
        <v>3734</v>
      </c>
      <c r="G3086" s="324">
        <v>3322</v>
      </c>
      <c r="H3086" s="542">
        <v>1953</v>
      </c>
      <c r="J3086" t="s">
        <v>572</v>
      </c>
      <c r="K3086" t="s">
        <v>572</v>
      </c>
      <c r="L3086" s="324">
        <v>0</v>
      </c>
      <c r="M3086" s="324">
        <v>0</v>
      </c>
    </row>
    <row r="3087" spans="1:13" x14ac:dyDescent="0.2">
      <c r="A3087" t="s">
        <v>8440</v>
      </c>
      <c r="B3087" t="str">
        <f t="shared" si="48"/>
        <v>UGA_COTTAGE 52</v>
      </c>
      <c r="C3087" t="s">
        <v>540</v>
      </c>
      <c r="D3087" s="324" t="s">
        <v>51</v>
      </c>
      <c r="E3087" t="s">
        <v>2908</v>
      </c>
      <c r="F3087" t="s">
        <v>2909</v>
      </c>
      <c r="G3087" s="324">
        <v>3322</v>
      </c>
      <c r="H3087" s="542">
        <v>1953</v>
      </c>
      <c r="J3087" t="s">
        <v>572</v>
      </c>
      <c r="K3087" t="s">
        <v>572</v>
      </c>
      <c r="L3087" s="324">
        <v>0</v>
      </c>
      <c r="M3087" s="324">
        <v>0</v>
      </c>
    </row>
    <row r="3088" spans="1:13" x14ac:dyDescent="0.2">
      <c r="A3088" t="s">
        <v>9144</v>
      </c>
      <c r="B3088" t="str">
        <f t="shared" si="48"/>
        <v>UGA_COTTAGE 53</v>
      </c>
      <c r="C3088" t="s">
        <v>540</v>
      </c>
      <c r="D3088" s="324" t="s">
        <v>51</v>
      </c>
      <c r="E3088" t="s">
        <v>4281</v>
      </c>
      <c r="F3088" t="s">
        <v>4282</v>
      </c>
      <c r="G3088" s="324">
        <v>3322</v>
      </c>
      <c r="H3088" s="542">
        <v>1953</v>
      </c>
      <c r="J3088" t="s">
        <v>572</v>
      </c>
      <c r="K3088" t="s">
        <v>572</v>
      </c>
      <c r="L3088" s="324">
        <v>0</v>
      </c>
      <c r="M3088" s="324">
        <v>0</v>
      </c>
    </row>
    <row r="3089" spans="1:13" x14ac:dyDescent="0.2">
      <c r="A3089" t="s">
        <v>7977</v>
      </c>
      <c r="B3089" t="str">
        <f t="shared" si="48"/>
        <v>UGA_COTTAGE 54</v>
      </c>
      <c r="C3089" t="s">
        <v>540</v>
      </c>
      <c r="D3089" s="324" t="s">
        <v>51</v>
      </c>
      <c r="E3089" t="s">
        <v>2001</v>
      </c>
      <c r="F3089" t="s">
        <v>2002</v>
      </c>
      <c r="G3089" s="324">
        <v>3322</v>
      </c>
      <c r="H3089" s="542">
        <v>1953</v>
      </c>
      <c r="J3089" t="s">
        <v>572</v>
      </c>
      <c r="K3089" t="s">
        <v>572</v>
      </c>
      <c r="L3089" s="324">
        <v>0</v>
      </c>
      <c r="M3089" s="324">
        <v>0</v>
      </c>
    </row>
    <row r="3090" spans="1:13" x14ac:dyDescent="0.2">
      <c r="A3090" t="s">
        <v>8791</v>
      </c>
      <c r="B3090" t="str">
        <f t="shared" si="48"/>
        <v>UGA_CHAPEL</v>
      </c>
      <c r="C3090" t="s">
        <v>540</v>
      </c>
      <c r="D3090" s="324" t="s">
        <v>51</v>
      </c>
      <c r="E3090" t="s">
        <v>3590</v>
      </c>
      <c r="F3090" t="s">
        <v>2648</v>
      </c>
      <c r="G3090" s="324">
        <v>1947</v>
      </c>
      <c r="H3090" s="542">
        <v>1955</v>
      </c>
      <c r="J3090" t="s">
        <v>572</v>
      </c>
      <c r="K3090" t="s">
        <v>584</v>
      </c>
      <c r="L3090" s="324">
        <v>0</v>
      </c>
      <c r="M3090" s="324">
        <v>0</v>
      </c>
    </row>
    <row r="3091" spans="1:13" x14ac:dyDescent="0.2">
      <c r="A3091" t="s">
        <v>8932</v>
      </c>
      <c r="B3091" t="str">
        <f t="shared" si="48"/>
        <v>UGA_W.A.S. HALL</v>
      </c>
      <c r="C3091" t="s">
        <v>540</v>
      </c>
      <c r="D3091" s="324" t="s">
        <v>51</v>
      </c>
      <c r="E3091" t="s">
        <v>3868</v>
      </c>
      <c r="F3091" t="s">
        <v>3869</v>
      </c>
      <c r="G3091" s="324">
        <v>21826</v>
      </c>
      <c r="H3091" s="542">
        <v>1955</v>
      </c>
      <c r="J3091" t="s">
        <v>572</v>
      </c>
      <c r="K3091" t="s">
        <v>579</v>
      </c>
      <c r="L3091" s="324">
        <v>0</v>
      </c>
      <c r="M3091" s="324">
        <v>0</v>
      </c>
    </row>
    <row r="3092" spans="1:13" x14ac:dyDescent="0.2">
      <c r="A3092" t="s">
        <v>9415</v>
      </c>
      <c r="B3092" t="str">
        <f t="shared" si="48"/>
        <v>UGA_TALMADGE AUDITORIU</v>
      </c>
      <c r="C3092" t="s">
        <v>540</v>
      </c>
      <c r="D3092" s="324" t="s">
        <v>51</v>
      </c>
      <c r="E3092" t="s">
        <v>4808</v>
      </c>
      <c r="F3092" t="s">
        <v>4809</v>
      </c>
      <c r="G3092" s="324">
        <v>17109</v>
      </c>
      <c r="H3092" s="542">
        <v>1955</v>
      </c>
      <c r="J3092" t="s">
        <v>572</v>
      </c>
      <c r="K3092" t="s">
        <v>579</v>
      </c>
      <c r="L3092" s="324">
        <v>0</v>
      </c>
      <c r="M3092" s="324">
        <v>0</v>
      </c>
    </row>
    <row r="3093" spans="1:13" x14ac:dyDescent="0.2">
      <c r="A3093" t="s">
        <v>8766</v>
      </c>
      <c r="B3093" t="str">
        <f t="shared" si="48"/>
        <v>UGA_INTERNATIONAL PAPER BUILDING</v>
      </c>
      <c r="C3093" t="s">
        <v>540</v>
      </c>
      <c r="D3093" s="324" t="s">
        <v>51</v>
      </c>
      <c r="E3093" t="s">
        <v>3541</v>
      </c>
      <c r="F3093" t="s">
        <v>3542</v>
      </c>
      <c r="G3093" s="324">
        <v>5313</v>
      </c>
      <c r="H3093" s="542">
        <v>1954</v>
      </c>
      <c r="J3093" t="s">
        <v>572</v>
      </c>
      <c r="K3093" t="s">
        <v>579</v>
      </c>
      <c r="L3093" s="324">
        <v>0</v>
      </c>
      <c r="M3093" s="324">
        <v>0</v>
      </c>
    </row>
    <row r="3094" spans="1:13" x14ac:dyDescent="0.2">
      <c r="A3094" t="s">
        <v>9029</v>
      </c>
      <c r="B3094" t="str">
        <f t="shared" si="48"/>
        <v>UGA_HASTINGS BLDG</v>
      </c>
      <c r="C3094" t="s">
        <v>540</v>
      </c>
      <c r="D3094" s="324" t="s">
        <v>51</v>
      </c>
      <c r="E3094" t="s">
        <v>4055</v>
      </c>
      <c r="F3094" t="s">
        <v>4056</v>
      </c>
      <c r="G3094" s="324">
        <v>4315</v>
      </c>
      <c r="H3094" s="542">
        <v>1954</v>
      </c>
      <c r="J3094" t="s">
        <v>572</v>
      </c>
      <c r="K3094" t="s">
        <v>584</v>
      </c>
      <c r="L3094" s="324">
        <v>0</v>
      </c>
      <c r="M3094" s="324">
        <v>0</v>
      </c>
    </row>
    <row r="3095" spans="1:13" x14ac:dyDescent="0.2">
      <c r="A3095" t="s">
        <v>9240</v>
      </c>
      <c r="B3095" t="str">
        <f t="shared" si="48"/>
        <v>UGA_HOUSEKEEPING</v>
      </c>
      <c r="C3095" t="s">
        <v>540</v>
      </c>
      <c r="D3095" s="324" t="s">
        <v>51</v>
      </c>
      <c r="E3095" t="s">
        <v>4467</v>
      </c>
      <c r="F3095" t="s">
        <v>4468</v>
      </c>
      <c r="G3095" s="324">
        <v>3341</v>
      </c>
      <c r="H3095" s="542">
        <v>1963</v>
      </c>
      <c r="J3095" t="s">
        <v>572</v>
      </c>
      <c r="K3095" t="s">
        <v>1725</v>
      </c>
      <c r="L3095" s="324">
        <v>0</v>
      </c>
      <c r="M3095" s="324">
        <v>0</v>
      </c>
    </row>
    <row r="3096" spans="1:13" x14ac:dyDescent="0.2">
      <c r="A3096" t="s">
        <v>8913</v>
      </c>
      <c r="B3096" t="str">
        <f t="shared" si="48"/>
        <v>UGA_ADMINISTRATION BLD</v>
      </c>
      <c r="C3096" t="s">
        <v>540</v>
      </c>
      <c r="D3096" s="324" t="s">
        <v>51</v>
      </c>
      <c r="E3096" t="s">
        <v>3833</v>
      </c>
      <c r="F3096" t="s">
        <v>3834</v>
      </c>
      <c r="G3096" s="324">
        <v>9028</v>
      </c>
      <c r="H3096" s="542">
        <v>1952</v>
      </c>
      <c r="J3096" t="s">
        <v>572</v>
      </c>
      <c r="K3096" t="s">
        <v>1725</v>
      </c>
      <c r="L3096" s="324">
        <v>0</v>
      </c>
      <c r="M3096" s="324">
        <v>0</v>
      </c>
    </row>
    <row r="3097" spans="1:13" x14ac:dyDescent="0.2">
      <c r="A3097" t="s">
        <v>9106</v>
      </c>
      <c r="B3097" t="str">
        <f t="shared" si="48"/>
        <v>UGA_GA POWER BLDG</v>
      </c>
      <c r="C3097" t="s">
        <v>540</v>
      </c>
      <c r="D3097" s="324" t="s">
        <v>51</v>
      </c>
      <c r="E3097" t="s">
        <v>4209</v>
      </c>
      <c r="F3097" t="s">
        <v>4210</v>
      </c>
      <c r="G3097" s="324">
        <v>5628</v>
      </c>
      <c r="H3097" s="542">
        <v>1971</v>
      </c>
      <c r="J3097" t="s">
        <v>572</v>
      </c>
      <c r="K3097" t="s">
        <v>584</v>
      </c>
      <c r="L3097" s="324">
        <v>0</v>
      </c>
      <c r="M3097" s="324">
        <v>0</v>
      </c>
    </row>
    <row r="3098" spans="1:13" x14ac:dyDescent="0.2">
      <c r="A3098" t="s">
        <v>9134</v>
      </c>
      <c r="B3098" t="str">
        <f t="shared" si="48"/>
        <v>UGA_CALLAWAY BLDG</v>
      </c>
      <c r="C3098" t="s">
        <v>540</v>
      </c>
      <c r="D3098" s="324" t="s">
        <v>51</v>
      </c>
      <c r="E3098" t="s">
        <v>4261</v>
      </c>
      <c r="F3098" t="s">
        <v>4262</v>
      </c>
      <c r="G3098" s="324">
        <v>5258</v>
      </c>
      <c r="H3098" s="542">
        <v>1952</v>
      </c>
      <c r="J3098" t="s">
        <v>572</v>
      </c>
      <c r="K3098" t="s">
        <v>572</v>
      </c>
      <c r="L3098" s="324">
        <v>0</v>
      </c>
      <c r="M3098" s="324">
        <v>0</v>
      </c>
    </row>
    <row r="3099" spans="1:13" x14ac:dyDescent="0.2">
      <c r="A3099" t="s">
        <v>8102</v>
      </c>
      <c r="B3099" t="str">
        <f t="shared" si="48"/>
        <v>UGA_COCA COLA COTG</v>
      </c>
      <c r="C3099" t="s">
        <v>540</v>
      </c>
      <c r="D3099" s="324" t="s">
        <v>51</v>
      </c>
      <c r="E3099" t="s">
        <v>2249</v>
      </c>
      <c r="F3099" t="s">
        <v>2250</v>
      </c>
      <c r="G3099" s="324">
        <v>1536</v>
      </c>
      <c r="H3099" s="542">
        <v>1953</v>
      </c>
      <c r="J3099" t="s">
        <v>572</v>
      </c>
      <c r="K3099" t="s">
        <v>1725</v>
      </c>
      <c r="L3099" s="324">
        <v>0</v>
      </c>
      <c r="M3099" s="324">
        <v>0</v>
      </c>
    </row>
    <row r="3100" spans="1:13" x14ac:dyDescent="0.2">
      <c r="A3100" t="s">
        <v>8298</v>
      </c>
      <c r="B3100" t="str">
        <f t="shared" si="48"/>
        <v>UGA_BANKERS BLDG</v>
      </c>
      <c r="C3100" t="s">
        <v>540</v>
      </c>
      <c r="D3100" s="324" t="s">
        <v>51</v>
      </c>
      <c r="E3100" t="s">
        <v>2632</v>
      </c>
      <c r="F3100" t="s">
        <v>2633</v>
      </c>
      <c r="G3100" s="324">
        <v>4428</v>
      </c>
      <c r="H3100" s="542">
        <v>1953</v>
      </c>
      <c r="J3100" t="s">
        <v>572</v>
      </c>
      <c r="K3100" t="s">
        <v>579</v>
      </c>
      <c r="L3100" s="324">
        <v>0</v>
      </c>
      <c r="M3100" s="324">
        <v>0</v>
      </c>
    </row>
    <row r="3101" spans="1:13" x14ac:dyDescent="0.2">
      <c r="A3101" t="s">
        <v>8992</v>
      </c>
      <c r="B3101" t="str">
        <f t="shared" si="48"/>
        <v>UGA_KRANNERT BLDG</v>
      </c>
      <c r="C3101" t="s">
        <v>540</v>
      </c>
      <c r="D3101" s="324" t="s">
        <v>51</v>
      </c>
      <c r="E3101" t="s">
        <v>3984</v>
      </c>
      <c r="F3101" t="s">
        <v>3985</v>
      </c>
      <c r="G3101" s="324">
        <v>5361</v>
      </c>
      <c r="H3101" s="542">
        <v>1953</v>
      </c>
      <c r="J3101" t="s">
        <v>572</v>
      </c>
      <c r="K3101" t="s">
        <v>579</v>
      </c>
      <c r="L3101" s="324">
        <v>0</v>
      </c>
      <c r="M3101" s="324">
        <v>0</v>
      </c>
    </row>
    <row r="3102" spans="1:13" x14ac:dyDescent="0.2">
      <c r="A3102" t="s">
        <v>8103</v>
      </c>
      <c r="B3102" t="str">
        <f t="shared" si="48"/>
        <v>UGA_L.P. GAS BLDG</v>
      </c>
      <c r="C3102" t="s">
        <v>540</v>
      </c>
      <c r="D3102" s="324" t="s">
        <v>51</v>
      </c>
      <c r="E3102" t="s">
        <v>2251</v>
      </c>
      <c r="F3102" t="s">
        <v>2252</v>
      </c>
      <c r="G3102" s="324">
        <v>5293</v>
      </c>
      <c r="H3102" s="542">
        <v>1953</v>
      </c>
      <c r="J3102" t="s">
        <v>572</v>
      </c>
      <c r="K3102" t="s">
        <v>579</v>
      </c>
      <c r="L3102" s="324">
        <v>0</v>
      </c>
      <c r="M3102" s="324">
        <v>0</v>
      </c>
    </row>
    <row r="3103" spans="1:13" x14ac:dyDescent="0.2">
      <c r="A3103" t="s">
        <v>8299</v>
      </c>
      <c r="B3103" t="str">
        <f t="shared" si="48"/>
        <v>UGA_FOUNDERS HALL</v>
      </c>
      <c r="C3103" t="s">
        <v>540</v>
      </c>
      <c r="D3103" s="324" t="s">
        <v>51</v>
      </c>
      <c r="E3103" t="s">
        <v>2634</v>
      </c>
      <c r="F3103" t="s">
        <v>2635</v>
      </c>
      <c r="G3103" s="324">
        <v>6529</v>
      </c>
      <c r="H3103" s="542">
        <v>1952</v>
      </c>
      <c r="J3103" t="s">
        <v>572</v>
      </c>
      <c r="K3103" t="s">
        <v>579</v>
      </c>
      <c r="L3103" s="324">
        <v>0</v>
      </c>
      <c r="M3103" s="324">
        <v>0</v>
      </c>
    </row>
    <row r="3104" spans="1:13" x14ac:dyDescent="0.2">
      <c r="A3104" t="s">
        <v>8024</v>
      </c>
      <c r="B3104" t="str">
        <f t="shared" si="48"/>
        <v>UGA_BOAT HOUSE &amp; STORE</v>
      </c>
      <c r="C3104" t="s">
        <v>540</v>
      </c>
      <c r="D3104" s="324" t="s">
        <v>51</v>
      </c>
      <c r="E3104" t="s">
        <v>2093</v>
      </c>
      <c r="F3104" t="s">
        <v>2094</v>
      </c>
      <c r="G3104" s="324">
        <v>196</v>
      </c>
      <c r="H3104" s="542">
        <v>1953</v>
      </c>
      <c r="J3104" t="s">
        <v>572</v>
      </c>
      <c r="K3104" t="s">
        <v>579</v>
      </c>
      <c r="L3104" s="324">
        <v>0</v>
      </c>
      <c r="M3104" s="324">
        <v>0</v>
      </c>
    </row>
    <row r="3105" spans="1:13" x14ac:dyDescent="0.2">
      <c r="A3105" t="s">
        <v>7828</v>
      </c>
      <c r="B3105" t="str">
        <f t="shared" si="48"/>
        <v>UGA_ENTOMOLOGY BUG H</v>
      </c>
      <c r="C3105" t="s">
        <v>540</v>
      </c>
      <c r="D3105" s="324" t="s">
        <v>51</v>
      </c>
      <c r="E3105" t="s">
        <v>1705</v>
      </c>
      <c r="F3105" t="s">
        <v>1706</v>
      </c>
      <c r="G3105" s="324">
        <v>602</v>
      </c>
      <c r="H3105" s="542">
        <v>1952</v>
      </c>
      <c r="J3105" t="s">
        <v>572</v>
      </c>
      <c r="K3105" t="s">
        <v>1725</v>
      </c>
      <c r="L3105" s="324">
        <v>0</v>
      </c>
      <c r="M3105" s="324">
        <v>0</v>
      </c>
    </row>
    <row r="3106" spans="1:13" x14ac:dyDescent="0.2">
      <c r="A3106" t="s">
        <v>9044</v>
      </c>
      <c r="B3106" t="str">
        <f t="shared" si="48"/>
        <v>UGA_SENIOR EMC PAVILN</v>
      </c>
      <c r="C3106" t="s">
        <v>540</v>
      </c>
      <c r="D3106" s="324" t="s">
        <v>51</v>
      </c>
      <c r="E3106" t="s">
        <v>4085</v>
      </c>
      <c r="F3106" t="s">
        <v>4086</v>
      </c>
      <c r="G3106" s="324">
        <v>18175</v>
      </c>
      <c r="H3106" s="542">
        <v>1965</v>
      </c>
      <c r="J3106" t="s">
        <v>572</v>
      </c>
      <c r="K3106" t="s">
        <v>572</v>
      </c>
      <c r="L3106" s="324">
        <v>0</v>
      </c>
      <c r="M3106" s="324">
        <v>0</v>
      </c>
    </row>
    <row r="3107" spans="1:13" x14ac:dyDescent="0.2">
      <c r="A3107" t="s">
        <v>8370</v>
      </c>
      <c r="B3107" t="str">
        <f t="shared" si="48"/>
        <v>UGA_PAVILION AREA 1</v>
      </c>
      <c r="C3107" t="s">
        <v>540</v>
      </c>
      <c r="D3107" s="324" t="s">
        <v>51</v>
      </c>
      <c r="E3107" t="s">
        <v>2770</v>
      </c>
      <c r="F3107" t="s">
        <v>2771</v>
      </c>
      <c r="G3107" s="324">
        <v>1853</v>
      </c>
      <c r="H3107" s="542">
        <v>1963</v>
      </c>
      <c r="J3107" t="s">
        <v>572</v>
      </c>
      <c r="K3107" t="s">
        <v>572</v>
      </c>
      <c r="L3107" s="324">
        <v>0</v>
      </c>
      <c r="M3107" s="324">
        <v>0</v>
      </c>
    </row>
    <row r="3108" spans="1:13" x14ac:dyDescent="0.2">
      <c r="A3108" t="s">
        <v>8933</v>
      </c>
      <c r="B3108" t="str">
        <f t="shared" si="48"/>
        <v>UGA_PAVILION AREA 2</v>
      </c>
      <c r="C3108" t="s">
        <v>540</v>
      </c>
      <c r="D3108" s="324" t="s">
        <v>51</v>
      </c>
      <c r="E3108" t="s">
        <v>3870</v>
      </c>
      <c r="F3108" t="s">
        <v>3871</v>
      </c>
      <c r="G3108" s="324">
        <v>3489</v>
      </c>
      <c r="H3108" s="542">
        <v>1964</v>
      </c>
      <c r="J3108" t="s">
        <v>572</v>
      </c>
      <c r="K3108" t="s">
        <v>572</v>
      </c>
      <c r="L3108" s="324">
        <v>0</v>
      </c>
      <c r="M3108" s="324">
        <v>0</v>
      </c>
    </row>
    <row r="3109" spans="1:13" x14ac:dyDescent="0.2">
      <c r="A3109" t="s">
        <v>7813</v>
      </c>
      <c r="B3109" t="str">
        <f t="shared" si="48"/>
        <v>UGA_PAVILION AREA 3</v>
      </c>
      <c r="C3109" t="s">
        <v>540</v>
      </c>
      <c r="D3109" s="324" t="s">
        <v>51</v>
      </c>
      <c r="E3109" t="s">
        <v>1675</v>
      </c>
      <c r="F3109" t="s">
        <v>1676</v>
      </c>
      <c r="G3109" s="324">
        <v>1853</v>
      </c>
      <c r="H3109" s="542">
        <v>1963</v>
      </c>
      <c r="J3109" t="s">
        <v>572</v>
      </c>
      <c r="K3109" t="s">
        <v>572</v>
      </c>
      <c r="L3109" s="324">
        <v>0</v>
      </c>
      <c r="M3109" s="324">
        <v>0</v>
      </c>
    </row>
    <row r="3110" spans="1:13" x14ac:dyDescent="0.2">
      <c r="A3110" t="s">
        <v>9356</v>
      </c>
      <c r="B3110" t="str">
        <f t="shared" si="48"/>
        <v>UGA_RESIDENT SMITH</v>
      </c>
      <c r="C3110" t="s">
        <v>540</v>
      </c>
      <c r="D3110" s="324" t="s">
        <v>51</v>
      </c>
      <c r="E3110" t="s">
        <v>4696</v>
      </c>
      <c r="F3110" t="s">
        <v>4697</v>
      </c>
      <c r="G3110" s="324">
        <v>3603</v>
      </c>
      <c r="H3110" s="542">
        <v>1952</v>
      </c>
      <c r="J3110" t="s">
        <v>572</v>
      </c>
      <c r="K3110" t="s">
        <v>572</v>
      </c>
      <c r="L3110" s="324">
        <v>0</v>
      </c>
      <c r="M3110" s="324">
        <v>0</v>
      </c>
    </row>
    <row r="3111" spans="1:13" x14ac:dyDescent="0.2">
      <c r="A3111" t="s">
        <v>8104</v>
      </c>
      <c r="B3111" t="str">
        <f t="shared" si="48"/>
        <v>UGA_RESIDENT TANKERSLY</v>
      </c>
      <c r="C3111" t="s">
        <v>540</v>
      </c>
      <c r="D3111" s="324" t="s">
        <v>51</v>
      </c>
      <c r="E3111" t="s">
        <v>2253</v>
      </c>
      <c r="F3111" t="s">
        <v>2254</v>
      </c>
      <c r="G3111" s="324">
        <v>2997</v>
      </c>
      <c r="H3111" s="542">
        <v>1952</v>
      </c>
      <c r="J3111" t="s">
        <v>572</v>
      </c>
      <c r="K3111" t="s">
        <v>1725</v>
      </c>
      <c r="L3111" s="324">
        <v>0</v>
      </c>
      <c r="M3111" s="324">
        <v>0</v>
      </c>
    </row>
    <row r="3112" spans="1:13" x14ac:dyDescent="0.2">
      <c r="A3112" t="s">
        <v>8025</v>
      </c>
      <c r="B3112" t="str">
        <f t="shared" si="48"/>
        <v>UGA_RESIDENT WILLIAMSO</v>
      </c>
      <c r="C3112" t="s">
        <v>540</v>
      </c>
      <c r="D3112" s="324" t="s">
        <v>51</v>
      </c>
      <c r="E3112" t="s">
        <v>2095</v>
      </c>
      <c r="F3112" t="s">
        <v>2096</v>
      </c>
      <c r="G3112" s="324">
        <v>3005</v>
      </c>
      <c r="H3112" s="542">
        <v>1954</v>
      </c>
      <c r="J3112" t="s">
        <v>572</v>
      </c>
      <c r="K3112" t="s">
        <v>579</v>
      </c>
      <c r="L3112" s="324">
        <v>0</v>
      </c>
      <c r="M3112" s="324">
        <v>0</v>
      </c>
    </row>
    <row r="3113" spans="1:13" x14ac:dyDescent="0.2">
      <c r="A3113" t="s">
        <v>9169</v>
      </c>
      <c r="B3113" t="str">
        <f t="shared" si="48"/>
        <v>UGA_RESIDENT JENKINS</v>
      </c>
      <c r="C3113" t="s">
        <v>540</v>
      </c>
      <c r="D3113" s="324" t="s">
        <v>51</v>
      </c>
      <c r="E3113" t="s">
        <v>4329</v>
      </c>
      <c r="F3113" t="s">
        <v>4330</v>
      </c>
      <c r="G3113" s="324">
        <v>2238</v>
      </c>
      <c r="H3113" s="542">
        <v>1952</v>
      </c>
      <c r="J3113" t="s">
        <v>572</v>
      </c>
      <c r="K3113" t="s">
        <v>572</v>
      </c>
      <c r="L3113" s="324">
        <v>0</v>
      </c>
      <c r="M3113" s="324">
        <v>0</v>
      </c>
    </row>
    <row r="3114" spans="1:13" x14ac:dyDescent="0.2">
      <c r="A3114" t="s">
        <v>8148</v>
      </c>
      <c r="B3114" t="str">
        <f t="shared" si="48"/>
        <v>UGA_POOL 1 FILTER HOUS</v>
      </c>
      <c r="C3114" t="s">
        <v>540</v>
      </c>
      <c r="D3114" s="324" t="s">
        <v>51</v>
      </c>
      <c r="E3114" t="s">
        <v>2337</v>
      </c>
      <c r="F3114" t="s">
        <v>2338</v>
      </c>
      <c r="G3114" s="324">
        <v>303</v>
      </c>
      <c r="H3114" s="542">
        <v>1952</v>
      </c>
      <c r="J3114" t="s">
        <v>572</v>
      </c>
      <c r="K3114" t="s">
        <v>584</v>
      </c>
      <c r="L3114" s="324">
        <v>0</v>
      </c>
      <c r="M3114" s="324">
        <v>0</v>
      </c>
    </row>
    <row r="3115" spans="1:13" x14ac:dyDescent="0.2">
      <c r="A3115" t="s">
        <v>7814</v>
      </c>
      <c r="B3115" t="str">
        <f t="shared" si="48"/>
        <v>UGA_POOL 2 FILTER HOUS</v>
      </c>
      <c r="C3115" t="s">
        <v>540</v>
      </c>
      <c r="D3115" s="324" t="s">
        <v>51</v>
      </c>
      <c r="E3115" t="s">
        <v>1677</v>
      </c>
      <c r="F3115" t="s">
        <v>1678</v>
      </c>
      <c r="G3115" s="324">
        <v>229</v>
      </c>
      <c r="H3115" s="542">
        <v>1964</v>
      </c>
      <c r="J3115" t="s">
        <v>572</v>
      </c>
      <c r="K3115" t="s">
        <v>1725</v>
      </c>
      <c r="L3115" s="324">
        <v>0</v>
      </c>
      <c r="M3115" s="324">
        <v>0</v>
      </c>
    </row>
    <row r="3116" spans="1:13" x14ac:dyDescent="0.2">
      <c r="A3116" t="s">
        <v>8813</v>
      </c>
      <c r="B3116" t="str">
        <f t="shared" si="48"/>
        <v>UGA_PAVILION C</v>
      </c>
      <c r="C3116" t="s">
        <v>540</v>
      </c>
      <c r="D3116" s="324" t="s">
        <v>51</v>
      </c>
      <c r="E3116" t="s">
        <v>3633</v>
      </c>
      <c r="F3116" t="s">
        <v>3634</v>
      </c>
      <c r="G3116" s="324">
        <v>1492</v>
      </c>
      <c r="H3116" s="542">
        <v>1958</v>
      </c>
      <c r="J3116" t="s">
        <v>572</v>
      </c>
      <c r="K3116" t="s">
        <v>572</v>
      </c>
      <c r="L3116" s="324">
        <v>0</v>
      </c>
      <c r="M3116" s="324">
        <v>0</v>
      </c>
    </row>
    <row r="3117" spans="1:13" x14ac:dyDescent="0.2">
      <c r="A3117" t="s">
        <v>8944</v>
      </c>
      <c r="B3117" t="str">
        <f t="shared" si="48"/>
        <v>UGA_LAKESIDE PAVILION</v>
      </c>
      <c r="C3117" t="s">
        <v>540</v>
      </c>
      <c r="D3117" s="324" t="s">
        <v>51</v>
      </c>
      <c r="E3117" t="s">
        <v>3891</v>
      </c>
      <c r="F3117" t="s">
        <v>3892</v>
      </c>
      <c r="G3117" s="324">
        <v>808</v>
      </c>
      <c r="H3117" s="542">
        <v>1959</v>
      </c>
      <c r="J3117" t="s">
        <v>572</v>
      </c>
      <c r="K3117" t="s">
        <v>572</v>
      </c>
      <c r="L3117" s="324">
        <v>0</v>
      </c>
      <c r="M3117" s="324">
        <v>0</v>
      </c>
    </row>
    <row r="3118" spans="1:13" x14ac:dyDescent="0.2">
      <c r="A3118" t="s">
        <v>8993</v>
      </c>
      <c r="B3118" t="str">
        <f t="shared" si="48"/>
        <v>UGA_BARKULOO CONF CTR</v>
      </c>
      <c r="C3118" t="s">
        <v>540</v>
      </c>
      <c r="D3118" s="324" t="s">
        <v>51</v>
      </c>
      <c r="E3118" t="s">
        <v>3986</v>
      </c>
      <c r="F3118" t="s">
        <v>3987</v>
      </c>
      <c r="G3118" s="324">
        <v>5974</v>
      </c>
      <c r="H3118" s="542">
        <v>1973</v>
      </c>
      <c r="J3118" t="s">
        <v>572</v>
      </c>
      <c r="K3118" t="s">
        <v>572</v>
      </c>
      <c r="L3118" s="324">
        <v>0</v>
      </c>
      <c r="M3118" s="324">
        <v>0</v>
      </c>
    </row>
    <row r="3119" spans="1:13" x14ac:dyDescent="0.2">
      <c r="A3119" t="s">
        <v>9224</v>
      </c>
      <c r="B3119" t="str">
        <f t="shared" si="48"/>
        <v>UGA_PUMP HOUSE</v>
      </c>
      <c r="C3119" t="s">
        <v>540</v>
      </c>
      <c r="D3119" s="324" t="s">
        <v>51</v>
      </c>
      <c r="E3119" t="s">
        <v>4437</v>
      </c>
      <c r="F3119" t="s">
        <v>1708</v>
      </c>
      <c r="G3119" s="324">
        <v>464</v>
      </c>
      <c r="H3119" s="542">
        <v>1952</v>
      </c>
      <c r="J3119" t="s">
        <v>572</v>
      </c>
      <c r="K3119" t="s">
        <v>572</v>
      </c>
      <c r="L3119" s="324">
        <v>0</v>
      </c>
      <c r="M3119" s="324">
        <v>0</v>
      </c>
    </row>
    <row r="3120" spans="1:13" x14ac:dyDescent="0.2">
      <c r="A3120" t="s">
        <v>9107</v>
      </c>
      <c r="B3120" t="str">
        <f t="shared" si="48"/>
        <v>UGA_PUMP HOUSE</v>
      </c>
      <c r="C3120" t="s">
        <v>540</v>
      </c>
      <c r="D3120" s="324" t="s">
        <v>51</v>
      </c>
      <c r="E3120" t="s">
        <v>4211</v>
      </c>
      <c r="F3120" t="s">
        <v>1708</v>
      </c>
      <c r="G3120" s="324">
        <v>100</v>
      </c>
      <c r="H3120" s="542">
        <v>1953</v>
      </c>
      <c r="J3120" t="s">
        <v>572</v>
      </c>
      <c r="K3120" t="s">
        <v>572</v>
      </c>
      <c r="L3120" s="324">
        <v>0</v>
      </c>
      <c r="M3120" s="324">
        <v>0</v>
      </c>
    </row>
    <row r="3121" spans="1:13" x14ac:dyDescent="0.2">
      <c r="A3121" t="s">
        <v>9241</v>
      </c>
      <c r="B3121" t="str">
        <f t="shared" si="48"/>
        <v>UGA_OBSERVATION TOWER</v>
      </c>
      <c r="C3121" t="s">
        <v>540</v>
      </c>
      <c r="D3121" s="324" t="s">
        <v>51</v>
      </c>
      <c r="E3121" t="s">
        <v>4469</v>
      </c>
      <c r="F3121" t="s">
        <v>4470</v>
      </c>
      <c r="G3121" s="324">
        <v>1444</v>
      </c>
      <c r="H3121" s="542">
        <v>1936</v>
      </c>
      <c r="J3121" t="s">
        <v>572</v>
      </c>
      <c r="K3121" t="s">
        <v>572</v>
      </c>
      <c r="L3121" s="324">
        <v>0</v>
      </c>
      <c r="M3121" s="324">
        <v>0</v>
      </c>
    </row>
    <row r="3122" spans="1:13" x14ac:dyDescent="0.2">
      <c r="A3122" t="s">
        <v>8767</v>
      </c>
      <c r="B3122" t="str">
        <f t="shared" si="48"/>
        <v>UGA_SEWERAGE LIFT STA</v>
      </c>
      <c r="C3122" t="s">
        <v>540</v>
      </c>
      <c r="D3122" s="324" t="s">
        <v>51</v>
      </c>
      <c r="E3122" t="s">
        <v>3543</v>
      </c>
      <c r="F3122" t="s">
        <v>3544</v>
      </c>
      <c r="G3122" s="324">
        <v>259</v>
      </c>
      <c r="H3122" s="542">
        <v>1954</v>
      </c>
      <c r="J3122" t="s">
        <v>572</v>
      </c>
      <c r="K3122" t="s">
        <v>584</v>
      </c>
      <c r="L3122" s="324">
        <v>0</v>
      </c>
      <c r="M3122" s="324">
        <v>0</v>
      </c>
    </row>
    <row r="3123" spans="1:13" x14ac:dyDescent="0.2">
      <c r="A3123" t="s">
        <v>9145</v>
      </c>
      <c r="B3123" t="str">
        <f t="shared" si="48"/>
        <v>UGA_PAVILION POOL 2</v>
      </c>
      <c r="C3123" t="s">
        <v>540</v>
      </c>
      <c r="D3123" s="324" t="s">
        <v>51</v>
      </c>
      <c r="E3123" t="s">
        <v>4283</v>
      </c>
      <c r="F3123" t="s">
        <v>4284</v>
      </c>
      <c r="G3123" s="324">
        <v>3592</v>
      </c>
      <c r="H3123" s="542">
        <v>1964</v>
      </c>
      <c r="J3123" t="s">
        <v>572</v>
      </c>
      <c r="K3123" t="s">
        <v>572</v>
      </c>
      <c r="L3123" s="324">
        <v>0</v>
      </c>
      <c r="M3123" s="324">
        <v>0</v>
      </c>
    </row>
    <row r="3124" spans="1:13" x14ac:dyDescent="0.2">
      <c r="A3124" t="s">
        <v>7829</v>
      </c>
      <c r="B3124" t="str">
        <f t="shared" si="48"/>
        <v>UGA_PUMP HOUSE</v>
      </c>
      <c r="C3124" t="s">
        <v>540</v>
      </c>
      <c r="D3124" s="324" t="s">
        <v>51</v>
      </c>
      <c r="E3124" t="s">
        <v>1707</v>
      </c>
      <c r="F3124" t="s">
        <v>1708</v>
      </c>
      <c r="G3124" s="324">
        <v>100</v>
      </c>
      <c r="H3124" s="542">
        <v>1952</v>
      </c>
      <c r="J3124" t="s">
        <v>572</v>
      </c>
      <c r="K3124" t="s">
        <v>572</v>
      </c>
      <c r="L3124" s="324">
        <v>0</v>
      </c>
      <c r="M3124" s="324">
        <v>0</v>
      </c>
    </row>
    <row r="3125" spans="1:13" x14ac:dyDescent="0.2">
      <c r="A3125" t="s">
        <v>9242</v>
      </c>
      <c r="B3125" t="str">
        <f t="shared" si="48"/>
        <v>UGA_BATH HOUSE PIONEER CAMP</v>
      </c>
      <c r="C3125" t="s">
        <v>540</v>
      </c>
      <c r="D3125" s="324" t="s">
        <v>51</v>
      </c>
      <c r="E3125" t="s">
        <v>4471</v>
      </c>
      <c r="F3125" t="s">
        <v>4472</v>
      </c>
      <c r="G3125" s="324">
        <v>894</v>
      </c>
      <c r="H3125" s="542">
        <v>1974</v>
      </c>
      <c r="J3125" t="s">
        <v>572</v>
      </c>
      <c r="K3125" t="s">
        <v>572</v>
      </c>
      <c r="L3125" s="324">
        <v>0</v>
      </c>
      <c r="M3125" s="324">
        <v>0</v>
      </c>
    </row>
    <row r="3126" spans="1:13" x14ac:dyDescent="0.2">
      <c r="A3126" t="s">
        <v>9317</v>
      </c>
      <c r="B3126" t="str">
        <f t="shared" si="48"/>
        <v>UGA_PAVILION PIONEER C</v>
      </c>
      <c r="C3126" t="s">
        <v>540</v>
      </c>
      <c r="D3126" s="324" t="s">
        <v>51</v>
      </c>
      <c r="E3126" t="s">
        <v>4618</v>
      </c>
      <c r="F3126" t="s">
        <v>4619</v>
      </c>
      <c r="G3126" s="324">
        <v>1128</v>
      </c>
      <c r="H3126" s="542">
        <v>1974</v>
      </c>
      <c r="J3126" t="s">
        <v>572</v>
      </c>
      <c r="K3126" t="s">
        <v>572</v>
      </c>
      <c r="L3126" s="324">
        <v>0</v>
      </c>
      <c r="M3126" s="324">
        <v>0</v>
      </c>
    </row>
    <row r="3127" spans="1:13" x14ac:dyDescent="0.2">
      <c r="A3127" t="s">
        <v>9271</v>
      </c>
      <c r="B3127" t="str">
        <f t="shared" si="48"/>
        <v>UGA_ADIRONDACK CABINS</v>
      </c>
      <c r="C3127" t="s">
        <v>540</v>
      </c>
      <c r="D3127" s="324" t="s">
        <v>51</v>
      </c>
      <c r="E3127" t="s">
        <v>4528</v>
      </c>
      <c r="F3127" t="s">
        <v>4529</v>
      </c>
      <c r="G3127" s="324">
        <v>1620</v>
      </c>
      <c r="H3127" s="542">
        <v>1972</v>
      </c>
      <c r="J3127" t="s">
        <v>572</v>
      </c>
      <c r="K3127" t="s">
        <v>572</v>
      </c>
      <c r="L3127" s="324">
        <v>0</v>
      </c>
      <c r="M3127" s="324">
        <v>0</v>
      </c>
    </row>
    <row r="3128" spans="1:13" x14ac:dyDescent="0.2">
      <c r="A3128" t="s">
        <v>8118</v>
      </c>
      <c r="B3128" t="str">
        <f t="shared" si="48"/>
        <v>UGA_SECURITY HOUSE</v>
      </c>
      <c r="C3128" t="s">
        <v>540</v>
      </c>
      <c r="D3128" s="324" t="s">
        <v>51</v>
      </c>
      <c r="E3128" t="s">
        <v>2281</v>
      </c>
      <c r="F3128" t="s">
        <v>2282</v>
      </c>
      <c r="G3128" s="324">
        <v>332</v>
      </c>
      <c r="H3128" s="542">
        <v>2006</v>
      </c>
      <c r="J3128" t="s">
        <v>572</v>
      </c>
      <c r="K3128" t="s">
        <v>572</v>
      </c>
      <c r="L3128" s="324">
        <v>0</v>
      </c>
      <c r="M3128" s="324">
        <v>0</v>
      </c>
    </row>
    <row r="3129" spans="1:13" x14ac:dyDescent="0.2">
      <c r="A3129" t="s">
        <v>8259</v>
      </c>
      <c r="B3129" t="str">
        <f t="shared" si="48"/>
        <v>UGA_BIRD LAB</v>
      </c>
      <c r="C3129" t="s">
        <v>540</v>
      </c>
      <c r="D3129" s="324" t="s">
        <v>51</v>
      </c>
      <c r="E3129" t="s">
        <v>2556</v>
      </c>
      <c r="F3129" t="s">
        <v>2557</v>
      </c>
      <c r="G3129" s="324">
        <v>333</v>
      </c>
      <c r="H3129" s="542">
        <v>1998</v>
      </c>
      <c r="J3129" t="s">
        <v>572</v>
      </c>
      <c r="K3129" t="s">
        <v>572</v>
      </c>
      <c r="L3129" s="324">
        <v>0</v>
      </c>
      <c r="M3129" s="324">
        <v>0</v>
      </c>
    </row>
    <row r="3130" spans="1:13" x14ac:dyDescent="0.2">
      <c r="A3130" t="s">
        <v>8934</v>
      </c>
      <c r="B3130" t="str">
        <f t="shared" si="48"/>
        <v>UGA_FOUR STORAGE UNITS</v>
      </c>
      <c r="C3130" t="s">
        <v>540</v>
      </c>
      <c r="D3130" s="324" t="s">
        <v>51</v>
      </c>
      <c r="E3130" t="s">
        <v>3872</v>
      </c>
      <c r="F3130" t="s">
        <v>3873</v>
      </c>
      <c r="G3130" s="324">
        <v>654</v>
      </c>
      <c r="H3130" s="542">
        <v>1995</v>
      </c>
      <c r="J3130" t="s">
        <v>572</v>
      </c>
      <c r="K3130" t="s">
        <v>572</v>
      </c>
      <c r="L3130" s="324">
        <v>0</v>
      </c>
      <c r="M3130" s="324">
        <v>0</v>
      </c>
    </row>
    <row r="3131" spans="1:13" x14ac:dyDescent="0.2">
      <c r="A3131" t="s">
        <v>8814</v>
      </c>
      <c r="B3131" t="str">
        <f t="shared" si="48"/>
        <v>UGA_ADMIN GAZEBO</v>
      </c>
      <c r="C3131" t="s">
        <v>540</v>
      </c>
      <c r="D3131" s="324" t="s">
        <v>51</v>
      </c>
      <c r="E3131" t="s">
        <v>3635</v>
      </c>
      <c r="F3131" t="s">
        <v>3636</v>
      </c>
      <c r="G3131" s="324">
        <v>86</v>
      </c>
      <c r="H3131" s="542">
        <v>2004</v>
      </c>
      <c r="J3131" t="s">
        <v>572</v>
      </c>
      <c r="K3131" t="s">
        <v>572</v>
      </c>
      <c r="L3131" s="324">
        <v>0</v>
      </c>
      <c r="M3131" s="324">
        <v>0</v>
      </c>
    </row>
    <row r="3132" spans="1:13" x14ac:dyDescent="0.2">
      <c r="A3132" t="s">
        <v>7978</v>
      </c>
      <c r="B3132" t="str">
        <f t="shared" si="48"/>
        <v>UGA_DINING HALL</v>
      </c>
      <c r="C3132" t="s">
        <v>540</v>
      </c>
      <c r="D3132" s="324" t="s">
        <v>51</v>
      </c>
      <c r="E3132" t="s">
        <v>2003</v>
      </c>
      <c r="F3132" t="s">
        <v>1682</v>
      </c>
      <c r="G3132" s="324">
        <v>50517</v>
      </c>
      <c r="H3132" s="542">
        <v>2009</v>
      </c>
      <c r="J3132" t="s">
        <v>1725</v>
      </c>
      <c r="K3132" t="s">
        <v>572</v>
      </c>
      <c r="L3132" s="324">
        <v>0</v>
      </c>
      <c r="M3132" s="324">
        <v>0</v>
      </c>
    </row>
    <row r="3133" spans="1:13" x14ac:dyDescent="0.2">
      <c r="A3133" t="s">
        <v>8347</v>
      </c>
      <c r="B3133" t="str">
        <f t="shared" si="48"/>
        <v>UGA_INFIRMARY</v>
      </c>
      <c r="C3133" t="s">
        <v>540</v>
      </c>
      <c r="D3133" s="324" t="s">
        <v>51</v>
      </c>
      <c r="E3133" t="s">
        <v>2727</v>
      </c>
      <c r="F3133" t="s">
        <v>2728</v>
      </c>
      <c r="G3133" s="324">
        <v>3269</v>
      </c>
      <c r="H3133" s="542">
        <v>2009</v>
      </c>
      <c r="J3133" t="s">
        <v>572</v>
      </c>
      <c r="K3133" t="s">
        <v>572</v>
      </c>
      <c r="L3133" s="324">
        <v>0</v>
      </c>
      <c r="M3133" s="324">
        <v>0</v>
      </c>
    </row>
    <row r="3134" spans="1:13" x14ac:dyDescent="0.2">
      <c r="A3134" t="s">
        <v>8994</v>
      </c>
      <c r="B3134" t="str">
        <f t="shared" si="48"/>
        <v>UGA_SEWAGE TREATMENT</v>
      </c>
      <c r="C3134" t="s">
        <v>540</v>
      </c>
      <c r="D3134" s="324" t="s">
        <v>51</v>
      </c>
      <c r="E3134" t="s">
        <v>3988</v>
      </c>
      <c r="F3134" t="s">
        <v>3989</v>
      </c>
      <c r="G3134" s="324">
        <v>198</v>
      </c>
      <c r="H3134" s="542">
        <v>2010</v>
      </c>
      <c r="J3134" t="s">
        <v>572</v>
      </c>
      <c r="K3134" t="s">
        <v>572</v>
      </c>
      <c r="L3134" s="324">
        <v>0</v>
      </c>
      <c r="M3134" s="324">
        <v>0</v>
      </c>
    </row>
    <row r="3135" spans="1:13" x14ac:dyDescent="0.2">
      <c r="A3135" t="s">
        <v>8026</v>
      </c>
      <c r="B3135" t="str">
        <f t="shared" si="48"/>
        <v>UGA_WAREHOUSE 2</v>
      </c>
      <c r="C3135" t="s">
        <v>540</v>
      </c>
      <c r="D3135" s="324" t="s">
        <v>51</v>
      </c>
      <c r="E3135" t="s">
        <v>2097</v>
      </c>
      <c r="F3135" t="s">
        <v>2098</v>
      </c>
      <c r="G3135" s="324">
        <v>10661</v>
      </c>
      <c r="H3135" s="542">
        <v>1982</v>
      </c>
      <c r="J3135" t="s">
        <v>572</v>
      </c>
      <c r="K3135" t="s">
        <v>584</v>
      </c>
      <c r="L3135" s="324">
        <v>0</v>
      </c>
      <c r="M3135" s="324">
        <v>0</v>
      </c>
    </row>
    <row r="3136" spans="1:13" x14ac:dyDescent="0.2">
      <c r="A3136" t="s">
        <v>9385</v>
      </c>
      <c r="B3136" t="str">
        <f t="shared" si="48"/>
        <v>UGA_PUMP HOUSE</v>
      </c>
      <c r="C3136" t="s">
        <v>540</v>
      </c>
      <c r="D3136" s="324" t="s">
        <v>51</v>
      </c>
      <c r="E3136" t="s">
        <v>4751</v>
      </c>
      <c r="F3136" t="s">
        <v>1708</v>
      </c>
      <c r="G3136" s="324">
        <v>100</v>
      </c>
      <c r="H3136" s="542">
        <v>1988</v>
      </c>
      <c r="J3136" t="s">
        <v>572</v>
      </c>
      <c r="K3136" t="s">
        <v>572</v>
      </c>
      <c r="L3136" s="324">
        <v>0</v>
      </c>
      <c r="M3136" s="324">
        <v>0</v>
      </c>
    </row>
    <row r="3137" spans="1:13" x14ac:dyDescent="0.2">
      <c r="A3137" t="s">
        <v>8441</v>
      </c>
      <c r="B3137" t="str">
        <f t="shared" si="48"/>
        <v>UGA_BUNK HOUSE</v>
      </c>
      <c r="C3137" t="s">
        <v>540</v>
      </c>
      <c r="D3137" s="324" t="s">
        <v>51</v>
      </c>
      <c r="E3137" t="s">
        <v>2910</v>
      </c>
      <c r="F3137" t="s">
        <v>2911</v>
      </c>
      <c r="G3137" s="324">
        <v>1200</v>
      </c>
      <c r="H3137" s="542">
        <v>1988</v>
      </c>
      <c r="J3137" t="s">
        <v>572</v>
      </c>
      <c r="K3137" t="s">
        <v>572</v>
      </c>
      <c r="L3137" s="324">
        <v>0</v>
      </c>
      <c r="M3137" s="324">
        <v>0</v>
      </c>
    </row>
    <row r="3138" spans="1:13" x14ac:dyDescent="0.2">
      <c r="A3138" t="s">
        <v>9170</v>
      </c>
      <c r="B3138" t="str">
        <f t="shared" ref="B3138:B3201" si="49">CONCATENATE(D3138,"_",F3138)</f>
        <v>UGA_STAFF HOUSE 1</v>
      </c>
      <c r="C3138" t="s">
        <v>540</v>
      </c>
      <c r="D3138" s="324" t="s">
        <v>51</v>
      </c>
      <c r="E3138" t="s">
        <v>4331</v>
      </c>
      <c r="F3138" t="s">
        <v>4332</v>
      </c>
      <c r="G3138" s="324">
        <v>1265</v>
      </c>
      <c r="H3138" s="542">
        <v>1988</v>
      </c>
      <c r="J3138" t="s">
        <v>572</v>
      </c>
      <c r="K3138" t="s">
        <v>572</v>
      </c>
      <c r="L3138" s="324">
        <v>0</v>
      </c>
      <c r="M3138" s="324">
        <v>0</v>
      </c>
    </row>
    <row r="3139" spans="1:13" x14ac:dyDescent="0.2">
      <c r="A3139" t="s">
        <v>8391</v>
      </c>
      <c r="B3139" t="str">
        <f t="shared" si="49"/>
        <v>UGA_MUSEUM NAT HIST</v>
      </c>
      <c r="C3139" t="s">
        <v>540</v>
      </c>
      <c r="D3139" s="324" t="s">
        <v>51</v>
      </c>
      <c r="E3139" t="s">
        <v>2812</v>
      </c>
      <c r="F3139" t="s">
        <v>2813</v>
      </c>
      <c r="G3139" s="324">
        <v>8018</v>
      </c>
      <c r="H3139" s="542">
        <v>1990</v>
      </c>
      <c r="J3139" t="s">
        <v>572</v>
      </c>
      <c r="K3139" t="s">
        <v>572</v>
      </c>
      <c r="L3139" s="324">
        <v>0</v>
      </c>
      <c r="M3139" s="324">
        <v>0</v>
      </c>
    </row>
    <row r="3140" spans="1:13" x14ac:dyDescent="0.2">
      <c r="A3140" t="s">
        <v>8105</v>
      </c>
      <c r="B3140" t="str">
        <f t="shared" si="49"/>
        <v>UGA_MAINT SHOP STRG</v>
      </c>
      <c r="C3140" t="s">
        <v>540</v>
      </c>
      <c r="D3140" s="324" t="s">
        <v>51</v>
      </c>
      <c r="E3140" t="s">
        <v>2255</v>
      </c>
      <c r="F3140" t="s">
        <v>2256</v>
      </c>
      <c r="G3140" s="324">
        <v>10348</v>
      </c>
      <c r="H3140" s="542">
        <v>1989</v>
      </c>
      <c r="J3140" t="s">
        <v>572</v>
      </c>
      <c r="K3140" t="s">
        <v>572</v>
      </c>
      <c r="L3140" s="324">
        <v>0</v>
      </c>
      <c r="M3140" s="324">
        <v>0</v>
      </c>
    </row>
    <row r="3141" spans="1:13" x14ac:dyDescent="0.2">
      <c r="A3141" t="s">
        <v>8027</v>
      </c>
      <c r="B3141" t="str">
        <f t="shared" si="49"/>
        <v>UGA_LOG CABIN</v>
      </c>
      <c r="C3141" t="s">
        <v>540</v>
      </c>
      <c r="D3141" s="324" t="s">
        <v>51</v>
      </c>
      <c r="E3141" t="s">
        <v>2099</v>
      </c>
      <c r="F3141" t="s">
        <v>2100</v>
      </c>
      <c r="G3141" s="324">
        <v>144</v>
      </c>
      <c r="H3141" s="542">
        <v>1972</v>
      </c>
      <c r="J3141" t="s">
        <v>572</v>
      </c>
      <c r="K3141" t="s">
        <v>572</v>
      </c>
      <c r="L3141" s="324">
        <v>0</v>
      </c>
      <c r="M3141" s="324">
        <v>0</v>
      </c>
    </row>
    <row r="3142" spans="1:13" x14ac:dyDescent="0.2">
      <c r="A3142" t="s">
        <v>8792</v>
      </c>
      <c r="B3142" t="str">
        <f t="shared" si="49"/>
        <v>UGA_STAFF HOUSE 2</v>
      </c>
      <c r="C3142" t="s">
        <v>540</v>
      </c>
      <c r="D3142" s="324" t="s">
        <v>51</v>
      </c>
      <c r="E3142" t="s">
        <v>3591</v>
      </c>
      <c r="F3142" t="s">
        <v>3592</v>
      </c>
      <c r="G3142" s="324">
        <v>960</v>
      </c>
      <c r="H3142" s="542">
        <v>1989</v>
      </c>
      <c r="J3142" t="s">
        <v>572</v>
      </c>
      <c r="K3142" t="s">
        <v>572</v>
      </c>
      <c r="L3142" s="324">
        <v>0</v>
      </c>
      <c r="M3142" s="324">
        <v>0</v>
      </c>
    </row>
    <row r="3143" spans="1:13" x14ac:dyDescent="0.2">
      <c r="A3143" t="s">
        <v>8336</v>
      </c>
      <c r="B3143" t="str">
        <f t="shared" si="49"/>
        <v>UGA_STAFF HOUSE 402</v>
      </c>
      <c r="C3143" t="s">
        <v>540</v>
      </c>
      <c r="D3143" s="324" t="s">
        <v>51</v>
      </c>
      <c r="E3143" t="s">
        <v>2706</v>
      </c>
      <c r="F3143" t="s">
        <v>2707</v>
      </c>
      <c r="G3143" s="324">
        <v>1490</v>
      </c>
      <c r="H3143" s="542">
        <v>1992</v>
      </c>
      <c r="J3143" t="s">
        <v>572</v>
      </c>
      <c r="K3143" t="s">
        <v>572</v>
      </c>
      <c r="L3143" s="324">
        <v>0</v>
      </c>
      <c r="M3143" s="324">
        <v>0</v>
      </c>
    </row>
    <row r="3144" spans="1:13" x14ac:dyDescent="0.2">
      <c r="A3144" t="s">
        <v>8119</v>
      </c>
      <c r="B3144" t="str">
        <f t="shared" si="49"/>
        <v>UGA_STAFF HOUSE 403</v>
      </c>
      <c r="C3144" t="s">
        <v>540</v>
      </c>
      <c r="D3144" s="324" t="s">
        <v>51</v>
      </c>
      <c r="E3144" t="s">
        <v>2283</v>
      </c>
      <c r="F3144" t="s">
        <v>2284</v>
      </c>
      <c r="G3144" s="324">
        <v>1490</v>
      </c>
      <c r="H3144" s="542">
        <v>1994</v>
      </c>
      <c r="J3144" t="s">
        <v>572</v>
      </c>
      <c r="K3144" t="s">
        <v>572</v>
      </c>
      <c r="L3144" s="324">
        <v>0</v>
      </c>
      <c r="M3144" s="324">
        <v>0</v>
      </c>
    </row>
    <row r="3145" spans="1:13" x14ac:dyDescent="0.2">
      <c r="A3145" t="s">
        <v>8470</v>
      </c>
      <c r="B3145" t="str">
        <f t="shared" si="49"/>
        <v>UGA_STAFF HOUSE 404</v>
      </c>
      <c r="C3145" t="s">
        <v>540</v>
      </c>
      <c r="D3145" s="324" t="s">
        <v>51</v>
      </c>
      <c r="E3145" t="s">
        <v>2967</v>
      </c>
      <c r="F3145" t="s">
        <v>2968</v>
      </c>
      <c r="G3145" s="324">
        <v>1490</v>
      </c>
      <c r="H3145" s="542">
        <v>1994</v>
      </c>
      <c r="J3145" t="s">
        <v>572</v>
      </c>
      <c r="K3145" t="s">
        <v>572</v>
      </c>
      <c r="L3145" s="324">
        <v>0</v>
      </c>
      <c r="M3145" s="324">
        <v>0</v>
      </c>
    </row>
    <row r="3146" spans="1:13" x14ac:dyDescent="0.2">
      <c r="A3146" t="s">
        <v>8221</v>
      </c>
      <c r="B3146" t="str">
        <f t="shared" si="49"/>
        <v>UGA_PAVILION AREA 4</v>
      </c>
      <c r="C3146" t="s">
        <v>540</v>
      </c>
      <c r="D3146" s="324" t="s">
        <v>51</v>
      </c>
      <c r="E3146" t="s">
        <v>2481</v>
      </c>
      <c r="F3146" t="s">
        <v>2482</v>
      </c>
      <c r="G3146" s="324">
        <v>2100</v>
      </c>
      <c r="H3146" s="542">
        <v>1998</v>
      </c>
      <c r="J3146" t="s">
        <v>572</v>
      </c>
      <c r="K3146" t="s">
        <v>572</v>
      </c>
      <c r="L3146" s="324">
        <v>0</v>
      </c>
      <c r="M3146" s="324">
        <v>0</v>
      </c>
    </row>
    <row r="3147" spans="1:13" x14ac:dyDescent="0.2">
      <c r="A3147" t="s">
        <v>9386</v>
      </c>
      <c r="B3147" t="str">
        <f t="shared" si="49"/>
        <v>UGA_STAFF HSE 423-424</v>
      </c>
      <c r="C3147" t="s">
        <v>540</v>
      </c>
      <c r="D3147" s="324" t="s">
        <v>51</v>
      </c>
      <c r="E3147" t="s">
        <v>4752</v>
      </c>
      <c r="F3147" t="s">
        <v>4753</v>
      </c>
      <c r="G3147" s="324">
        <v>1613</v>
      </c>
      <c r="H3147" s="542">
        <v>2003</v>
      </c>
      <c r="J3147" t="s">
        <v>572</v>
      </c>
      <c r="K3147" t="s">
        <v>572</v>
      </c>
      <c r="L3147" s="324">
        <v>0</v>
      </c>
      <c r="M3147" s="324">
        <v>0</v>
      </c>
    </row>
    <row r="3148" spans="1:13" x14ac:dyDescent="0.2">
      <c r="A3148" t="s">
        <v>9171</v>
      </c>
      <c r="B3148" t="str">
        <f t="shared" si="49"/>
        <v>UGA_WOODRUFF AQUA IV</v>
      </c>
      <c r="C3148" t="s">
        <v>540</v>
      </c>
      <c r="D3148" s="324" t="s">
        <v>51</v>
      </c>
      <c r="E3148" t="s">
        <v>4333</v>
      </c>
      <c r="F3148" t="s">
        <v>4334</v>
      </c>
      <c r="G3148" s="324">
        <v>2720</v>
      </c>
      <c r="H3148" s="542">
        <v>2002</v>
      </c>
      <c r="J3148" t="s">
        <v>572</v>
      </c>
      <c r="K3148" t="s">
        <v>572</v>
      </c>
      <c r="L3148" s="324">
        <v>0</v>
      </c>
      <c r="M3148" s="324">
        <v>0</v>
      </c>
    </row>
    <row r="3149" spans="1:13" x14ac:dyDescent="0.2">
      <c r="A3149" t="s">
        <v>8011</v>
      </c>
      <c r="B3149" t="str">
        <f t="shared" si="49"/>
        <v>UGA_STAFF HOUSE 401</v>
      </c>
      <c r="C3149" t="s">
        <v>540</v>
      </c>
      <c r="D3149" s="324" t="s">
        <v>51</v>
      </c>
      <c r="E3149" t="s">
        <v>2067</v>
      </c>
      <c r="F3149" t="s">
        <v>2068</v>
      </c>
      <c r="G3149" s="324">
        <v>1490</v>
      </c>
      <c r="H3149" s="542">
        <v>2003</v>
      </c>
      <c r="J3149" t="s">
        <v>572</v>
      </c>
      <c r="K3149" t="s">
        <v>572</v>
      </c>
      <c r="L3149" s="324">
        <v>0</v>
      </c>
      <c r="M3149" s="324">
        <v>0</v>
      </c>
    </row>
    <row r="3150" spans="1:13" x14ac:dyDescent="0.2">
      <c r="A3150" t="s">
        <v>8028</v>
      </c>
      <c r="B3150" t="str">
        <f t="shared" si="49"/>
        <v>UGA_WOODRUFF AQUA II</v>
      </c>
      <c r="C3150" t="s">
        <v>540</v>
      </c>
      <c r="D3150" s="324" t="s">
        <v>51</v>
      </c>
      <c r="E3150" t="s">
        <v>2101</v>
      </c>
      <c r="F3150" t="s">
        <v>2102</v>
      </c>
      <c r="G3150" s="324">
        <v>2720</v>
      </c>
      <c r="H3150" s="542">
        <v>2002</v>
      </c>
      <c r="J3150" t="s">
        <v>572</v>
      </c>
      <c r="K3150" t="s">
        <v>572</v>
      </c>
      <c r="L3150" s="324">
        <v>0</v>
      </c>
      <c r="M3150" s="324">
        <v>0</v>
      </c>
    </row>
    <row r="3151" spans="1:13" x14ac:dyDescent="0.2">
      <c r="A3151" t="s">
        <v>8552</v>
      </c>
      <c r="B3151" t="str">
        <f t="shared" si="49"/>
        <v>UGA_WATSON-BROWN PAVIL</v>
      </c>
      <c r="C3151" t="s">
        <v>540</v>
      </c>
      <c r="D3151" s="324" t="s">
        <v>51</v>
      </c>
      <c r="E3151" t="s">
        <v>3127</v>
      </c>
      <c r="F3151" t="s">
        <v>3128</v>
      </c>
      <c r="G3151" s="324">
        <v>2427</v>
      </c>
      <c r="H3151" s="542">
        <v>2002</v>
      </c>
      <c r="J3151" t="s">
        <v>572</v>
      </c>
      <c r="K3151" t="s">
        <v>572</v>
      </c>
      <c r="L3151" s="324">
        <v>0</v>
      </c>
      <c r="M3151" s="324">
        <v>0</v>
      </c>
    </row>
    <row r="3152" spans="1:13" x14ac:dyDescent="0.2">
      <c r="A3152" t="s">
        <v>9045</v>
      </c>
      <c r="B3152" t="str">
        <f t="shared" si="49"/>
        <v>UGA_WILDLIFE ECOLOGY</v>
      </c>
      <c r="C3152" t="s">
        <v>540</v>
      </c>
      <c r="D3152" s="324" t="s">
        <v>51</v>
      </c>
      <c r="E3152" t="s">
        <v>4087</v>
      </c>
      <c r="F3152" t="s">
        <v>4088</v>
      </c>
      <c r="G3152" s="324">
        <v>6771</v>
      </c>
      <c r="H3152" s="542">
        <v>2002</v>
      </c>
      <c r="J3152" t="s">
        <v>572</v>
      </c>
      <c r="K3152" t="s">
        <v>572</v>
      </c>
      <c r="L3152" s="324">
        <v>0</v>
      </c>
      <c r="M3152" s="324">
        <v>0</v>
      </c>
    </row>
    <row r="3153" spans="1:13" x14ac:dyDescent="0.2">
      <c r="A3153" t="s">
        <v>9030</v>
      </c>
      <c r="B3153" t="str">
        <f t="shared" si="49"/>
        <v>UGA_PUMP HOUSE AREA 3</v>
      </c>
      <c r="C3153" t="s">
        <v>540</v>
      </c>
      <c r="D3153" s="324" t="s">
        <v>51</v>
      </c>
      <c r="E3153" t="s">
        <v>4057</v>
      </c>
      <c r="F3153" t="s">
        <v>4058</v>
      </c>
      <c r="G3153" s="324">
        <v>100</v>
      </c>
      <c r="H3153" s="542">
        <v>2002</v>
      </c>
      <c r="J3153" t="s">
        <v>572</v>
      </c>
      <c r="K3153" t="s">
        <v>572</v>
      </c>
      <c r="L3153" s="324">
        <v>0</v>
      </c>
      <c r="M3153" s="324">
        <v>0</v>
      </c>
    </row>
    <row r="3154" spans="1:13" x14ac:dyDescent="0.2">
      <c r="A3154" t="s">
        <v>9318</v>
      </c>
      <c r="B3154" t="str">
        <f t="shared" si="49"/>
        <v>UGA_PUMP HOUSE WAT-BRN</v>
      </c>
      <c r="C3154" t="s">
        <v>540</v>
      </c>
      <c r="D3154" s="324" t="s">
        <v>51</v>
      </c>
      <c r="E3154" t="s">
        <v>4620</v>
      </c>
      <c r="F3154" t="s">
        <v>4621</v>
      </c>
      <c r="G3154" s="324">
        <v>100</v>
      </c>
      <c r="H3154" s="542">
        <v>2002</v>
      </c>
      <c r="J3154" t="s">
        <v>572</v>
      </c>
      <c r="K3154" t="s">
        <v>572</v>
      </c>
      <c r="L3154" s="324">
        <v>0</v>
      </c>
      <c r="M3154" s="324">
        <v>0</v>
      </c>
    </row>
    <row r="3155" spans="1:13" x14ac:dyDescent="0.2">
      <c r="A3155" t="s">
        <v>9135</v>
      </c>
      <c r="B3155" t="str">
        <f t="shared" si="49"/>
        <v>UGA_EQUIP STORG SHELT</v>
      </c>
      <c r="C3155" t="s">
        <v>540</v>
      </c>
      <c r="D3155" s="324" t="s">
        <v>51</v>
      </c>
      <c r="E3155" t="s">
        <v>4263</v>
      </c>
      <c r="F3155" t="s">
        <v>4264</v>
      </c>
      <c r="G3155" s="324">
        <v>6400</v>
      </c>
      <c r="H3155" s="542">
        <v>2003</v>
      </c>
      <c r="J3155" t="s">
        <v>572</v>
      </c>
      <c r="K3155" t="s">
        <v>572</v>
      </c>
      <c r="L3155" s="324">
        <v>0</v>
      </c>
      <c r="M3155" s="324">
        <v>0</v>
      </c>
    </row>
    <row r="3156" spans="1:13" x14ac:dyDescent="0.2">
      <c r="A3156" t="s">
        <v>8442</v>
      </c>
      <c r="B3156" t="str">
        <f t="shared" si="49"/>
        <v>UGA_FOUNDERS HALL STG</v>
      </c>
      <c r="C3156" t="s">
        <v>540</v>
      </c>
      <c r="D3156" s="324" t="s">
        <v>51</v>
      </c>
      <c r="E3156" t="s">
        <v>2912</v>
      </c>
      <c r="F3156" t="s">
        <v>2913</v>
      </c>
      <c r="G3156" s="324">
        <v>144</v>
      </c>
      <c r="H3156" s="542">
        <v>2002</v>
      </c>
      <c r="J3156" t="s">
        <v>572</v>
      </c>
      <c r="K3156" t="s">
        <v>572</v>
      </c>
      <c r="L3156" s="324">
        <v>0</v>
      </c>
      <c r="M3156" s="324">
        <v>0</v>
      </c>
    </row>
    <row r="3157" spans="1:13" x14ac:dyDescent="0.2">
      <c r="A3157" t="s">
        <v>8793</v>
      </c>
      <c r="B3157" t="str">
        <f t="shared" si="49"/>
        <v>UGA_CABIN PROTOTYPE</v>
      </c>
      <c r="C3157" t="s">
        <v>540</v>
      </c>
      <c r="D3157" s="324" t="s">
        <v>51</v>
      </c>
      <c r="E3157" t="s">
        <v>3593</v>
      </c>
      <c r="F3157" t="s">
        <v>3594</v>
      </c>
      <c r="G3157" s="324">
        <v>3089</v>
      </c>
      <c r="H3157" s="542">
        <v>2006</v>
      </c>
      <c r="J3157" t="s">
        <v>572</v>
      </c>
      <c r="K3157" t="s">
        <v>572</v>
      </c>
      <c r="L3157" s="324">
        <v>0</v>
      </c>
      <c r="M3157" s="324">
        <v>0</v>
      </c>
    </row>
    <row r="3158" spans="1:13" x14ac:dyDescent="0.2">
      <c r="A3158" t="s">
        <v>9136</v>
      </c>
      <c r="B3158" t="str">
        <f t="shared" si="49"/>
        <v>UGA_SARAH HUFF BATH HS</v>
      </c>
      <c r="C3158" t="s">
        <v>540</v>
      </c>
      <c r="D3158" s="324" t="s">
        <v>51</v>
      </c>
      <c r="E3158" t="s">
        <v>4265</v>
      </c>
      <c r="F3158" t="s">
        <v>4266</v>
      </c>
      <c r="G3158" s="324">
        <v>1482</v>
      </c>
      <c r="H3158" s="542">
        <v>2005</v>
      </c>
      <c r="J3158" t="s">
        <v>572</v>
      </c>
      <c r="K3158" t="s">
        <v>572</v>
      </c>
      <c r="L3158" s="324">
        <v>0</v>
      </c>
      <c r="M3158" s="324">
        <v>0</v>
      </c>
    </row>
    <row r="3159" spans="1:13" x14ac:dyDescent="0.2">
      <c r="A3159" t="s">
        <v>8149</v>
      </c>
      <c r="B3159" t="str">
        <f t="shared" si="49"/>
        <v>UGA_MARGARET K. JOHNSON RES</v>
      </c>
      <c r="C3159" t="s">
        <v>540</v>
      </c>
      <c r="D3159" s="324" t="s">
        <v>51</v>
      </c>
      <c r="E3159" t="s">
        <v>2339</v>
      </c>
      <c r="F3159" t="s">
        <v>2340</v>
      </c>
      <c r="G3159" s="324">
        <v>3456</v>
      </c>
      <c r="H3159" s="542">
        <v>2010</v>
      </c>
      <c r="J3159" t="s">
        <v>572</v>
      </c>
      <c r="K3159" t="s">
        <v>572</v>
      </c>
      <c r="L3159" s="324">
        <v>0</v>
      </c>
      <c r="M3159" s="324">
        <v>0</v>
      </c>
    </row>
    <row r="3160" spans="1:13" x14ac:dyDescent="0.2">
      <c r="A3160" t="s">
        <v>8518</v>
      </c>
      <c r="B3160" t="str">
        <f t="shared" si="49"/>
        <v>UGA_ROCK EAGLE GREENHOUSE</v>
      </c>
      <c r="C3160" t="s">
        <v>540</v>
      </c>
      <c r="D3160" s="324" t="s">
        <v>51</v>
      </c>
      <c r="E3160" t="s">
        <v>3061</v>
      </c>
      <c r="F3160" t="s">
        <v>3062</v>
      </c>
      <c r="G3160" s="324">
        <v>720</v>
      </c>
      <c r="H3160" s="542">
        <v>2008</v>
      </c>
      <c r="J3160" t="s">
        <v>572</v>
      </c>
      <c r="K3160" t="s">
        <v>572</v>
      </c>
      <c r="L3160" s="324">
        <v>0</v>
      </c>
      <c r="M3160" s="324">
        <v>0</v>
      </c>
    </row>
    <row r="3161" spans="1:13" x14ac:dyDescent="0.2">
      <c r="A3161" t="s">
        <v>8935</v>
      </c>
      <c r="B3161" t="str">
        <f t="shared" si="49"/>
        <v>UGA_WATER TREATMENT BL</v>
      </c>
      <c r="C3161" t="s">
        <v>540</v>
      </c>
      <c r="D3161" s="324" t="s">
        <v>51</v>
      </c>
      <c r="E3161" t="s">
        <v>3874</v>
      </c>
      <c r="F3161" t="s">
        <v>3875</v>
      </c>
      <c r="G3161" s="324">
        <v>490</v>
      </c>
      <c r="H3161" s="542">
        <v>2011</v>
      </c>
      <c r="J3161" t="s">
        <v>572</v>
      </c>
      <c r="K3161" t="s">
        <v>572</v>
      </c>
      <c r="L3161" s="324">
        <v>0</v>
      </c>
      <c r="M3161" s="324">
        <v>0</v>
      </c>
    </row>
    <row r="3162" spans="1:13" x14ac:dyDescent="0.2">
      <c r="A3162" t="s">
        <v>8182</v>
      </c>
      <c r="B3162" t="str">
        <f t="shared" si="49"/>
        <v>UGA_CABIN 56</v>
      </c>
      <c r="C3162" t="s">
        <v>540</v>
      </c>
      <c r="D3162" s="324" t="s">
        <v>51</v>
      </c>
      <c r="E3162" t="s">
        <v>2405</v>
      </c>
      <c r="F3162" t="s">
        <v>2406</v>
      </c>
      <c r="G3162" s="324">
        <v>2969</v>
      </c>
      <c r="H3162" s="542">
        <v>2013</v>
      </c>
      <c r="J3162" t="s">
        <v>572</v>
      </c>
      <c r="K3162" t="s">
        <v>572</v>
      </c>
      <c r="L3162" s="324">
        <v>0</v>
      </c>
      <c r="M3162" s="324">
        <v>0</v>
      </c>
    </row>
    <row r="3163" spans="1:13" x14ac:dyDescent="0.2">
      <c r="A3163" t="s">
        <v>8889</v>
      </c>
      <c r="B3163" t="str">
        <f t="shared" si="49"/>
        <v>UGA_CABIN 57</v>
      </c>
      <c r="C3163" t="s">
        <v>540</v>
      </c>
      <c r="D3163" s="324" t="s">
        <v>51</v>
      </c>
      <c r="E3163" t="s">
        <v>3785</v>
      </c>
      <c r="F3163" t="s">
        <v>3786</v>
      </c>
      <c r="G3163" s="324">
        <v>2969</v>
      </c>
      <c r="H3163" s="542">
        <v>2013</v>
      </c>
      <c r="J3163" t="s">
        <v>572</v>
      </c>
      <c r="K3163" t="s">
        <v>572</v>
      </c>
      <c r="L3163" s="324">
        <v>0</v>
      </c>
      <c r="M3163" s="324">
        <v>0</v>
      </c>
    </row>
    <row r="3164" spans="1:13" x14ac:dyDescent="0.2">
      <c r="A3164" t="s">
        <v>9137</v>
      </c>
      <c r="B3164" t="str">
        <f t="shared" si="49"/>
        <v>UGA_JOHNSON BARN</v>
      </c>
      <c r="C3164" t="s">
        <v>540</v>
      </c>
      <c r="D3164" s="324" t="s">
        <v>51</v>
      </c>
      <c r="E3164" t="s">
        <v>4267</v>
      </c>
      <c r="F3164" t="s">
        <v>4268</v>
      </c>
      <c r="G3164" s="324">
        <v>384</v>
      </c>
      <c r="H3164" s="542">
        <v>2010</v>
      </c>
      <c r="J3164" t="s">
        <v>572</v>
      </c>
      <c r="K3164" t="s">
        <v>572</v>
      </c>
      <c r="L3164" s="324">
        <v>0</v>
      </c>
      <c r="M3164" s="324">
        <v>0</v>
      </c>
    </row>
    <row r="3165" spans="1:13" x14ac:dyDescent="0.2">
      <c r="A3165" t="s">
        <v>8815</v>
      </c>
      <c r="B3165" t="str">
        <f t="shared" si="49"/>
        <v>UGA_JOHNSON PUMPHS</v>
      </c>
      <c r="C3165" t="s">
        <v>540</v>
      </c>
      <c r="D3165" s="324" t="s">
        <v>51</v>
      </c>
      <c r="E3165" t="s">
        <v>3637</v>
      </c>
      <c r="F3165" t="s">
        <v>3638</v>
      </c>
      <c r="G3165" s="324">
        <v>48</v>
      </c>
      <c r="H3165" s="542">
        <v>2010</v>
      </c>
      <c r="J3165" t="s">
        <v>572</v>
      </c>
      <c r="K3165" t="s">
        <v>572</v>
      </c>
      <c r="L3165" s="324">
        <v>0</v>
      </c>
      <c r="M3165" s="324">
        <v>0</v>
      </c>
    </row>
    <row r="3166" spans="1:13" x14ac:dyDescent="0.2">
      <c r="A3166" t="s">
        <v>9272</v>
      </c>
      <c r="B3166" t="str">
        <f t="shared" si="49"/>
        <v>UGA_RED HOUSE</v>
      </c>
      <c r="C3166" t="s">
        <v>540</v>
      </c>
      <c r="D3166" s="324" t="s">
        <v>51</v>
      </c>
      <c r="E3166" t="s">
        <v>4530</v>
      </c>
      <c r="F3166" t="s">
        <v>4531</v>
      </c>
      <c r="G3166" s="324">
        <v>720</v>
      </c>
      <c r="H3166" s="542">
        <v>2005</v>
      </c>
      <c r="J3166" t="s">
        <v>572</v>
      </c>
      <c r="K3166" t="s">
        <v>572</v>
      </c>
      <c r="L3166" s="324">
        <v>0</v>
      </c>
      <c r="M3166" s="324">
        <v>0</v>
      </c>
    </row>
    <row r="3167" spans="1:13" x14ac:dyDescent="0.2">
      <c r="A3167" t="s">
        <v>8371</v>
      </c>
      <c r="B3167" t="str">
        <f t="shared" si="49"/>
        <v>UGA_PRICE HOUSE</v>
      </c>
      <c r="C3167" t="s">
        <v>540</v>
      </c>
      <c r="D3167" s="324" t="s">
        <v>51</v>
      </c>
      <c r="E3167" t="s">
        <v>2772</v>
      </c>
      <c r="F3167" t="s">
        <v>2773</v>
      </c>
      <c r="G3167" s="324">
        <v>888</v>
      </c>
      <c r="H3167" s="542">
        <v>2005</v>
      </c>
      <c r="J3167" t="s">
        <v>572</v>
      </c>
      <c r="K3167" t="s">
        <v>572</v>
      </c>
      <c r="L3167" s="324">
        <v>0</v>
      </c>
      <c r="M3167" s="324">
        <v>0</v>
      </c>
    </row>
    <row r="3168" spans="1:13" x14ac:dyDescent="0.2">
      <c r="A3168" t="s">
        <v>9046</v>
      </c>
      <c r="B3168" t="str">
        <f t="shared" si="49"/>
        <v>UGA_TOMPKINS INN 4H</v>
      </c>
      <c r="C3168" t="s">
        <v>540</v>
      </c>
      <c r="D3168" s="324" t="s">
        <v>51</v>
      </c>
      <c r="E3168" t="s">
        <v>4089</v>
      </c>
      <c r="F3168" t="s">
        <v>4090</v>
      </c>
      <c r="G3168" s="324">
        <v>1373</v>
      </c>
      <c r="H3168" s="542">
        <v>2015</v>
      </c>
      <c r="J3168" t="s">
        <v>579</v>
      </c>
      <c r="K3168" t="s">
        <v>572</v>
      </c>
      <c r="L3168" s="324">
        <v>0</v>
      </c>
      <c r="M3168" s="324">
        <v>0</v>
      </c>
    </row>
    <row r="3169" spans="1:13" x14ac:dyDescent="0.2">
      <c r="A3169" t="s">
        <v>8260</v>
      </c>
      <c r="B3169" t="str">
        <f t="shared" si="49"/>
        <v>UGA_CABIN 1</v>
      </c>
      <c r="C3169" t="s">
        <v>540</v>
      </c>
      <c r="D3169" s="324" t="s">
        <v>51</v>
      </c>
      <c r="E3169" t="s">
        <v>2558</v>
      </c>
      <c r="F3169" t="s">
        <v>2559</v>
      </c>
      <c r="G3169" s="324">
        <v>507</v>
      </c>
      <c r="H3169" s="542">
        <v>1938</v>
      </c>
      <c r="J3169" t="s">
        <v>572</v>
      </c>
      <c r="K3169" t="s">
        <v>572</v>
      </c>
      <c r="L3169" s="324">
        <v>0</v>
      </c>
      <c r="M3169" s="324">
        <v>0</v>
      </c>
    </row>
    <row r="3170" spans="1:13" x14ac:dyDescent="0.2">
      <c r="A3170" t="s">
        <v>8430</v>
      </c>
      <c r="B3170" t="str">
        <f t="shared" si="49"/>
        <v>UGA_CABIN 2</v>
      </c>
      <c r="C3170" t="s">
        <v>540</v>
      </c>
      <c r="D3170" s="324" t="s">
        <v>51</v>
      </c>
      <c r="E3170" t="s">
        <v>2888</v>
      </c>
      <c r="F3170" t="s">
        <v>2889</v>
      </c>
      <c r="G3170" s="324">
        <v>507</v>
      </c>
      <c r="H3170" s="542">
        <v>1938</v>
      </c>
      <c r="J3170" t="s">
        <v>572</v>
      </c>
      <c r="K3170" t="s">
        <v>572</v>
      </c>
      <c r="L3170" s="324">
        <v>0</v>
      </c>
      <c r="M3170" s="324">
        <v>0</v>
      </c>
    </row>
    <row r="3171" spans="1:13" x14ac:dyDescent="0.2">
      <c r="A3171" t="s">
        <v>8864</v>
      </c>
      <c r="B3171" t="str">
        <f t="shared" si="49"/>
        <v>UGA_CABIN 3</v>
      </c>
      <c r="C3171" t="s">
        <v>540</v>
      </c>
      <c r="D3171" s="324" t="s">
        <v>51</v>
      </c>
      <c r="E3171" t="s">
        <v>3735</v>
      </c>
      <c r="F3171" t="s">
        <v>3736</v>
      </c>
      <c r="G3171" s="324">
        <v>507</v>
      </c>
      <c r="H3171" s="542">
        <v>1938</v>
      </c>
      <c r="J3171" t="s">
        <v>572</v>
      </c>
      <c r="K3171" t="s">
        <v>572</v>
      </c>
      <c r="L3171" s="324">
        <v>0</v>
      </c>
      <c r="M3171" s="324">
        <v>0</v>
      </c>
    </row>
    <row r="3172" spans="1:13" x14ac:dyDescent="0.2">
      <c r="A3172" t="s">
        <v>8300</v>
      </c>
      <c r="B3172" t="str">
        <f t="shared" si="49"/>
        <v>UGA_CABIN 4</v>
      </c>
      <c r="C3172" t="s">
        <v>540</v>
      </c>
      <c r="D3172" s="324" t="s">
        <v>51</v>
      </c>
      <c r="E3172" t="s">
        <v>2636</v>
      </c>
      <c r="F3172" t="s">
        <v>2637</v>
      </c>
      <c r="G3172" s="324">
        <v>507</v>
      </c>
      <c r="H3172" s="542">
        <v>1938</v>
      </c>
      <c r="J3172" t="s">
        <v>572</v>
      </c>
      <c r="K3172" t="s">
        <v>572</v>
      </c>
      <c r="L3172" s="324">
        <v>0</v>
      </c>
      <c r="M3172" s="324">
        <v>0</v>
      </c>
    </row>
    <row r="3173" spans="1:13" x14ac:dyDescent="0.2">
      <c r="A3173" t="s">
        <v>8348</v>
      </c>
      <c r="B3173" t="str">
        <f t="shared" si="49"/>
        <v>UGA_CABIN 5</v>
      </c>
      <c r="C3173" t="s">
        <v>540</v>
      </c>
      <c r="D3173" s="324" t="s">
        <v>51</v>
      </c>
      <c r="E3173" t="s">
        <v>2729</v>
      </c>
      <c r="F3173" t="s">
        <v>2730</v>
      </c>
      <c r="G3173" s="324">
        <v>507</v>
      </c>
      <c r="H3173" s="542">
        <v>1938</v>
      </c>
      <c r="J3173" t="s">
        <v>572</v>
      </c>
      <c r="K3173" t="s">
        <v>572</v>
      </c>
      <c r="L3173" s="324">
        <v>0</v>
      </c>
      <c r="M3173" s="324">
        <v>0</v>
      </c>
    </row>
    <row r="3174" spans="1:13" x14ac:dyDescent="0.2">
      <c r="A3174" t="s">
        <v>8048</v>
      </c>
      <c r="B3174" t="str">
        <f t="shared" si="49"/>
        <v>UGA_CABIN 6</v>
      </c>
      <c r="C3174" t="s">
        <v>540</v>
      </c>
      <c r="D3174" s="324" t="s">
        <v>51</v>
      </c>
      <c r="E3174" t="s">
        <v>2141</v>
      </c>
      <c r="F3174" t="s">
        <v>2142</v>
      </c>
      <c r="G3174" s="324">
        <v>507</v>
      </c>
      <c r="H3174" s="542">
        <v>1938</v>
      </c>
      <c r="J3174" t="s">
        <v>572</v>
      </c>
      <c r="K3174" t="s">
        <v>572</v>
      </c>
      <c r="L3174" s="324">
        <v>0</v>
      </c>
      <c r="M3174" s="324">
        <v>0</v>
      </c>
    </row>
    <row r="3175" spans="1:13" x14ac:dyDescent="0.2">
      <c r="A3175" t="s">
        <v>8443</v>
      </c>
      <c r="B3175" t="str">
        <f t="shared" si="49"/>
        <v>UGA_CABIN 7</v>
      </c>
      <c r="C3175" t="s">
        <v>540</v>
      </c>
      <c r="D3175" s="324" t="s">
        <v>51</v>
      </c>
      <c r="E3175" t="s">
        <v>2914</v>
      </c>
      <c r="F3175" t="s">
        <v>2915</v>
      </c>
      <c r="G3175" s="324">
        <v>507</v>
      </c>
      <c r="H3175" s="542">
        <v>1938</v>
      </c>
      <c r="J3175" t="s">
        <v>572</v>
      </c>
      <c r="K3175" t="s">
        <v>572</v>
      </c>
      <c r="L3175" s="324">
        <v>0</v>
      </c>
      <c r="M3175" s="324">
        <v>0</v>
      </c>
    </row>
    <row r="3176" spans="1:13" x14ac:dyDescent="0.2">
      <c r="A3176" t="s">
        <v>9345</v>
      </c>
      <c r="B3176" t="str">
        <f t="shared" si="49"/>
        <v>UGA_CABIN 8</v>
      </c>
      <c r="C3176" t="s">
        <v>540</v>
      </c>
      <c r="D3176" s="324" t="s">
        <v>51</v>
      </c>
      <c r="E3176" t="s">
        <v>4674</v>
      </c>
      <c r="F3176" t="s">
        <v>4675</v>
      </c>
      <c r="G3176" s="324">
        <v>507</v>
      </c>
      <c r="H3176" s="542">
        <v>1938</v>
      </c>
      <c r="J3176" t="s">
        <v>572</v>
      </c>
      <c r="K3176" t="s">
        <v>572</v>
      </c>
      <c r="L3176" s="324">
        <v>0</v>
      </c>
      <c r="M3176" s="324">
        <v>0</v>
      </c>
    </row>
    <row r="3177" spans="1:13" x14ac:dyDescent="0.2">
      <c r="A3177" t="s">
        <v>8794</v>
      </c>
      <c r="B3177" t="str">
        <f t="shared" si="49"/>
        <v>UGA_CABIN 9</v>
      </c>
      <c r="C3177" t="s">
        <v>540</v>
      </c>
      <c r="D3177" s="324" t="s">
        <v>51</v>
      </c>
      <c r="E3177" t="s">
        <v>3595</v>
      </c>
      <c r="F3177" t="s">
        <v>3596</v>
      </c>
      <c r="G3177" s="324">
        <v>507</v>
      </c>
      <c r="H3177" s="542">
        <v>1938</v>
      </c>
      <c r="J3177" t="s">
        <v>572</v>
      </c>
      <c r="K3177" t="s">
        <v>572</v>
      </c>
      <c r="L3177" s="324">
        <v>0</v>
      </c>
      <c r="M3177" s="324">
        <v>0</v>
      </c>
    </row>
    <row r="3178" spans="1:13" x14ac:dyDescent="0.2">
      <c r="A3178" t="s">
        <v>9072</v>
      </c>
      <c r="B3178" t="str">
        <f t="shared" si="49"/>
        <v>UGA_CABIN 10</v>
      </c>
      <c r="C3178" t="s">
        <v>540</v>
      </c>
      <c r="D3178" s="324" t="s">
        <v>51</v>
      </c>
      <c r="E3178" t="s">
        <v>4141</v>
      </c>
      <c r="F3178" t="s">
        <v>4142</v>
      </c>
      <c r="G3178" s="324">
        <v>507</v>
      </c>
      <c r="H3178" s="542">
        <v>1938</v>
      </c>
      <c r="J3178" t="s">
        <v>572</v>
      </c>
      <c r="K3178" t="s">
        <v>572</v>
      </c>
      <c r="L3178" s="324">
        <v>0</v>
      </c>
      <c r="M3178" s="324">
        <v>0</v>
      </c>
    </row>
    <row r="3179" spans="1:13" x14ac:dyDescent="0.2">
      <c r="A3179" t="s">
        <v>8444</v>
      </c>
      <c r="B3179" t="str">
        <f t="shared" si="49"/>
        <v>UGA_CABIN 11</v>
      </c>
      <c r="C3179" t="s">
        <v>540</v>
      </c>
      <c r="D3179" s="324" t="s">
        <v>51</v>
      </c>
      <c r="E3179" t="s">
        <v>2916</v>
      </c>
      <c r="F3179" t="s">
        <v>2917</v>
      </c>
      <c r="G3179" s="324">
        <v>507</v>
      </c>
      <c r="H3179" s="542">
        <v>1938</v>
      </c>
      <c r="J3179" t="s">
        <v>572</v>
      </c>
      <c r="K3179" t="s">
        <v>572</v>
      </c>
      <c r="L3179" s="324">
        <v>0</v>
      </c>
      <c r="M3179" s="324">
        <v>0</v>
      </c>
    </row>
    <row r="3180" spans="1:13" x14ac:dyDescent="0.2">
      <c r="A3180" t="s">
        <v>9073</v>
      </c>
      <c r="B3180" t="str">
        <f t="shared" si="49"/>
        <v>UGA_CABIN 12</v>
      </c>
      <c r="C3180" t="s">
        <v>540</v>
      </c>
      <c r="D3180" s="324" t="s">
        <v>51</v>
      </c>
      <c r="E3180" t="s">
        <v>4143</v>
      </c>
      <c r="F3180" t="s">
        <v>4144</v>
      </c>
      <c r="G3180" s="324">
        <v>507</v>
      </c>
      <c r="H3180" s="542">
        <v>1938</v>
      </c>
      <c r="J3180" t="s">
        <v>572</v>
      </c>
      <c r="K3180" t="s">
        <v>572</v>
      </c>
      <c r="L3180" s="324">
        <v>0</v>
      </c>
      <c r="M3180" s="324">
        <v>0</v>
      </c>
    </row>
    <row r="3181" spans="1:13" x14ac:dyDescent="0.2">
      <c r="A3181" t="s">
        <v>9387</v>
      </c>
      <c r="B3181" t="str">
        <f t="shared" si="49"/>
        <v>UGA_CABIN 13</v>
      </c>
      <c r="C3181" t="s">
        <v>540</v>
      </c>
      <c r="D3181" s="324" t="s">
        <v>51</v>
      </c>
      <c r="E3181" t="s">
        <v>4754</v>
      </c>
      <c r="F3181" t="s">
        <v>4755</v>
      </c>
      <c r="G3181" s="324">
        <v>507</v>
      </c>
      <c r="H3181" s="542">
        <v>1938</v>
      </c>
      <c r="J3181" t="s">
        <v>572</v>
      </c>
      <c r="K3181" t="s">
        <v>572</v>
      </c>
      <c r="L3181" s="324">
        <v>0</v>
      </c>
      <c r="M3181" s="324">
        <v>0</v>
      </c>
    </row>
    <row r="3182" spans="1:13" x14ac:dyDescent="0.2">
      <c r="A3182" t="s">
        <v>8865</v>
      </c>
      <c r="B3182" t="str">
        <f t="shared" si="49"/>
        <v>UGA_CABIN 14</v>
      </c>
      <c r="C3182" t="s">
        <v>540</v>
      </c>
      <c r="D3182" s="324" t="s">
        <v>51</v>
      </c>
      <c r="E3182" t="s">
        <v>3737</v>
      </c>
      <c r="F3182" t="s">
        <v>3738</v>
      </c>
      <c r="G3182" s="324">
        <v>507</v>
      </c>
      <c r="H3182" s="542">
        <v>1938</v>
      </c>
      <c r="J3182" t="s">
        <v>572</v>
      </c>
      <c r="K3182" t="s">
        <v>572</v>
      </c>
      <c r="L3182" s="324">
        <v>0</v>
      </c>
      <c r="M3182" s="324">
        <v>0</v>
      </c>
    </row>
    <row r="3183" spans="1:13" x14ac:dyDescent="0.2">
      <c r="A3183" t="s">
        <v>9047</v>
      </c>
      <c r="B3183" t="str">
        <f t="shared" si="49"/>
        <v>UGA_CABIN 15</v>
      </c>
      <c r="C3183" t="s">
        <v>540</v>
      </c>
      <c r="D3183" s="324" t="s">
        <v>51</v>
      </c>
      <c r="E3183" t="s">
        <v>4091</v>
      </c>
      <c r="F3183" t="s">
        <v>4092</v>
      </c>
      <c r="G3183" s="324">
        <v>507</v>
      </c>
      <c r="H3183" s="542">
        <v>1938</v>
      </c>
      <c r="J3183" t="s">
        <v>572</v>
      </c>
      <c r="K3183" t="s">
        <v>572</v>
      </c>
      <c r="L3183" s="324">
        <v>0</v>
      </c>
      <c r="M3183" s="324">
        <v>0</v>
      </c>
    </row>
    <row r="3184" spans="1:13" x14ac:dyDescent="0.2">
      <c r="A3184" t="s">
        <v>8392</v>
      </c>
      <c r="B3184" t="str">
        <f t="shared" si="49"/>
        <v>UGA_CABIN 16</v>
      </c>
      <c r="C3184" t="s">
        <v>540</v>
      </c>
      <c r="D3184" s="324" t="s">
        <v>51</v>
      </c>
      <c r="E3184" t="s">
        <v>2814</v>
      </c>
      <c r="F3184" t="s">
        <v>2815</v>
      </c>
      <c r="G3184" s="324">
        <v>507</v>
      </c>
      <c r="H3184" s="542">
        <v>1938</v>
      </c>
      <c r="J3184" t="s">
        <v>572</v>
      </c>
      <c r="K3184" t="s">
        <v>572</v>
      </c>
      <c r="L3184" s="324">
        <v>0</v>
      </c>
      <c r="M3184" s="324">
        <v>0</v>
      </c>
    </row>
    <row r="3185" spans="1:13" x14ac:dyDescent="0.2">
      <c r="A3185" t="s">
        <v>8183</v>
      </c>
      <c r="B3185" t="str">
        <f t="shared" si="49"/>
        <v>UGA_CABIN 17-STAFF HOUSING</v>
      </c>
      <c r="C3185" t="s">
        <v>540</v>
      </c>
      <c r="D3185" s="324" t="s">
        <v>51</v>
      </c>
      <c r="E3185" t="s">
        <v>2407</v>
      </c>
      <c r="F3185" t="s">
        <v>2408</v>
      </c>
      <c r="G3185" s="324">
        <v>507</v>
      </c>
      <c r="H3185" s="542">
        <v>1938</v>
      </c>
      <c r="J3185" t="s">
        <v>572</v>
      </c>
      <c r="K3185" t="s">
        <v>572</v>
      </c>
      <c r="L3185" s="324">
        <v>0</v>
      </c>
      <c r="M3185" s="324">
        <v>0</v>
      </c>
    </row>
    <row r="3186" spans="1:13" x14ac:dyDescent="0.2">
      <c r="A3186" t="s">
        <v>8962</v>
      </c>
      <c r="B3186" t="str">
        <f t="shared" si="49"/>
        <v>UGA_DIRECTOR'S RESIDENCE</v>
      </c>
      <c r="C3186" t="s">
        <v>540</v>
      </c>
      <c r="D3186" s="324" t="s">
        <v>51</v>
      </c>
      <c r="E3186" t="s">
        <v>3926</v>
      </c>
      <c r="F3186" t="s">
        <v>3927</v>
      </c>
      <c r="G3186" s="324">
        <v>1968</v>
      </c>
      <c r="H3186" s="542">
        <v>1979</v>
      </c>
      <c r="J3186" t="s">
        <v>572</v>
      </c>
      <c r="K3186" t="s">
        <v>572</v>
      </c>
      <c r="L3186" s="324">
        <v>0</v>
      </c>
      <c r="M3186" s="324">
        <v>0</v>
      </c>
    </row>
    <row r="3187" spans="1:13" x14ac:dyDescent="0.2">
      <c r="A3187" t="s">
        <v>8120</v>
      </c>
      <c r="B3187" t="str">
        <f t="shared" si="49"/>
        <v>UGA_CABIN 18-STAFF HOUSING</v>
      </c>
      <c r="C3187" t="s">
        <v>540</v>
      </c>
      <c r="D3187" s="324" t="s">
        <v>51</v>
      </c>
      <c r="E3187" t="s">
        <v>2285</v>
      </c>
      <c r="F3187" t="s">
        <v>2286</v>
      </c>
      <c r="G3187" s="324">
        <v>851</v>
      </c>
      <c r="H3187" s="542">
        <v>1938</v>
      </c>
      <c r="J3187" t="s">
        <v>572</v>
      </c>
      <c r="K3187" t="s">
        <v>572</v>
      </c>
      <c r="L3187" s="324">
        <v>0</v>
      </c>
      <c r="M3187" s="324">
        <v>0</v>
      </c>
    </row>
    <row r="3188" spans="1:13" x14ac:dyDescent="0.2">
      <c r="A3188" t="s">
        <v>8077</v>
      </c>
      <c r="B3188" t="str">
        <f t="shared" si="49"/>
        <v>UGA_CABIN 19-PROGRAM DIR'S RES</v>
      </c>
      <c r="C3188" t="s">
        <v>540</v>
      </c>
      <c r="D3188" s="324" t="s">
        <v>51</v>
      </c>
      <c r="E3188" t="s">
        <v>2199</v>
      </c>
      <c r="F3188" t="s">
        <v>2200</v>
      </c>
      <c r="G3188" s="324">
        <v>981</v>
      </c>
      <c r="H3188" s="542">
        <v>1938</v>
      </c>
      <c r="J3188" t="s">
        <v>572</v>
      </c>
      <c r="K3188" t="s">
        <v>572</v>
      </c>
      <c r="L3188" s="324">
        <v>0</v>
      </c>
      <c r="M3188" s="324">
        <v>0</v>
      </c>
    </row>
    <row r="3189" spans="1:13" x14ac:dyDescent="0.2">
      <c r="A3189" t="s">
        <v>8337</v>
      </c>
      <c r="B3189" t="str">
        <f t="shared" si="49"/>
        <v>UGA_DINING HALL W 4H</v>
      </c>
      <c r="C3189" t="s">
        <v>540</v>
      </c>
      <c r="D3189" s="324" t="s">
        <v>51</v>
      </c>
      <c r="E3189" t="s">
        <v>2708</v>
      </c>
      <c r="F3189" t="s">
        <v>2709</v>
      </c>
      <c r="G3189" s="324">
        <v>2570</v>
      </c>
      <c r="H3189" s="542">
        <v>1938</v>
      </c>
      <c r="J3189" t="s">
        <v>572</v>
      </c>
      <c r="K3189" t="s">
        <v>572</v>
      </c>
      <c r="L3189" s="324">
        <v>0</v>
      </c>
      <c r="M3189" s="324">
        <v>0</v>
      </c>
    </row>
    <row r="3190" spans="1:13" x14ac:dyDescent="0.2">
      <c r="A3190" t="s">
        <v>8338</v>
      </c>
      <c r="B3190" t="str">
        <f t="shared" si="49"/>
        <v>UGA_RECREATION HALL</v>
      </c>
      <c r="C3190" t="s">
        <v>540</v>
      </c>
      <c r="D3190" s="324" t="s">
        <v>51</v>
      </c>
      <c r="E3190" t="s">
        <v>2710</v>
      </c>
      <c r="F3190" t="s">
        <v>2070</v>
      </c>
      <c r="G3190" s="324">
        <v>2320</v>
      </c>
      <c r="H3190" s="542">
        <v>1963</v>
      </c>
      <c r="J3190" t="s">
        <v>572</v>
      </c>
      <c r="K3190" t="s">
        <v>572</v>
      </c>
      <c r="L3190" s="324">
        <v>0</v>
      </c>
      <c r="M3190" s="324">
        <v>0</v>
      </c>
    </row>
    <row r="3191" spans="1:13" x14ac:dyDescent="0.2">
      <c r="A3191" t="s">
        <v>8339</v>
      </c>
      <c r="B3191" t="str">
        <f t="shared" si="49"/>
        <v>UGA_CANTEEN BUILDING</v>
      </c>
      <c r="C3191" t="s">
        <v>540</v>
      </c>
      <c r="D3191" s="324" t="s">
        <v>51</v>
      </c>
      <c r="E3191" t="s">
        <v>2711</v>
      </c>
      <c r="F3191" t="s">
        <v>2712</v>
      </c>
      <c r="G3191" s="324">
        <v>412</v>
      </c>
      <c r="H3191" s="542">
        <v>1978</v>
      </c>
      <c r="J3191" t="s">
        <v>572</v>
      </c>
      <c r="K3191" t="s">
        <v>572</v>
      </c>
      <c r="L3191" s="324">
        <v>0</v>
      </c>
      <c r="M3191" s="324">
        <v>0</v>
      </c>
    </row>
    <row r="3192" spans="1:13" x14ac:dyDescent="0.2">
      <c r="A3192" t="s">
        <v>9388</v>
      </c>
      <c r="B3192" t="str">
        <f t="shared" si="49"/>
        <v>UGA_OFFICE</v>
      </c>
      <c r="C3192" t="s">
        <v>540</v>
      </c>
      <c r="D3192" s="324" t="s">
        <v>51</v>
      </c>
      <c r="E3192" t="s">
        <v>4756</v>
      </c>
      <c r="F3192" t="s">
        <v>4757</v>
      </c>
      <c r="G3192" s="324">
        <v>2046</v>
      </c>
      <c r="H3192" s="542">
        <v>1938</v>
      </c>
      <c r="J3192" t="s">
        <v>572</v>
      </c>
      <c r="K3192" t="s">
        <v>1725</v>
      </c>
      <c r="L3192" s="324">
        <v>0</v>
      </c>
      <c r="M3192" s="324">
        <v>0</v>
      </c>
    </row>
    <row r="3193" spans="1:13" x14ac:dyDescent="0.2">
      <c r="A3193" t="s">
        <v>8445</v>
      </c>
      <c r="B3193" t="str">
        <f t="shared" si="49"/>
        <v>UGA_PUMP HOUSE</v>
      </c>
      <c r="C3193" t="s">
        <v>540</v>
      </c>
      <c r="D3193" s="324" t="s">
        <v>51</v>
      </c>
      <c r="E3193" t="s">
        <v>2918</v>
      </c>
      <c r="F3193" t="s">
        <v>1708</v>
      </c>
      <c r="G3193" s="324">
        <v>105</v>
      </c>
      <c r="H3193" s="542">
        <v>1972</v>
      </c>
      <c r="J3193" t="s">
        <v>572</v>
      </c>
      <c r="K3193" t="s">
        <v>572</v>
      </c>
      <c r="L3193" s="324">
        <v>0</v>
      </c>
      <c r="M3193" s="324">
        <v>0</v>
      </c>
    </row>
    <row r="3194" spans="1:13" x14ac:dyDescent="0.2">
      <c r="A3194" t="s">
        <v>9146</v>
      </c>
      <c r="B3194" t="str">
        <f t="shared" si="49"/>
        <v>UGA_PAVILION 4</v>
      </c>
      <c r="C3194" t="s">
        <v>540</v>
      </c>
      <c r="D3194" s="324" t="s">
        <v>51</v>
      </c>
      <c r="E3194" t="s">
        <v>4285</v>
      </c>
      <c r="F3194" t="s">
        <v>4286</v>
      </c>
      <c r="G3194" s="324">
        <v>1558</v>
      </c>
      <c r="H3194" s="542">
        <v>1963</v>
      </c>
      <c r="J3194" t="s">
        <v>572</v>
      </c>
      <c r="K3194" t="s">
        <v>572</v>
      </c>
      <c r="L3194" s="324">
        <v>0</v>
      </c>
      <c r="M3194" s="324">
        <v>0</v>
      </c>
    </row>
    <row r="3195" spans="1:13" x14ac:dyDescent="0.2">
      <c r="A3195" t="s">
        <v>8683</v>
      </c>
      <c r="B3195" t="str">
        <f t="shared" si="49"/>
        <v>UGA_PAVILION 1</v>
      </c>
      <c r="C3195" t="s">
        <v>540</v>
      </c>
      <c r="D3195" s="324" t="s">
        <v>51</v>
      </c>
      <c r="E3195" t="s">
        <v>3382</v>
      </c>
      <c r="F3195" t="s">
        <v>3383</v>
      </c>
      <c r="G3195" s="324">
        <v>256</v>
      </c>
      <c r="H3195" s="542">
        <v>1963</v>
      </c>
      <c r="J3195" t="s">
        <v>572</v>
      </c>
      <c r="K3195" t="s">
        <v>572</v>
      </c>
      <c r="L3195" s="324">
        <v>0</v>
      </c>
      <c r="M3195" s="324">
        <v>0</v>
      </c>
    </row>
    <row r="3196" spans="1:13" x14ac:dyDescent="0.2">
      <c r="A3196" t="s">
        <v>8241</v>
      </c>
      <c r="B3196" t="str">
        <f t="shared" si="49"/>
        <v>UGA_PAVILION 2</v>
      </c>
      <c r="C3196" t="s">
        <v>540</v>
      </c>
      <c r="D3196" s="324" t="s">
        <v>51</v>
      </c>
      <c r="E3196" t="s">
        <v>2521</v>
      </c>
      <c r="F3196" t="s">
        <v>2522</v>
      </c>
      <c r="G3196" s="324">
        <v>256</v>
      </c>
      <c r="H3196" s="542">
        <v>1963</v>
      </c>
      <c r="J3196" t="s">
        <v>572</v>
      </c>
      <c r="K3196" t="s">
        <v>572</v>
      </c>
      <c r="L3196" s="324">
        <v>0</v>
      </c>
      <c r="M3196" s="324">
        <v>0</v>
      </c>
    </row>
    <row r="3197" spans="1:13" x14ac:dyDescent="0.2">
      <c r="A3197" t="s">
        <v>9346</v>
      </c>
      <c r="B3197" t="str">
        <f t="shared" si="49"/>
        <v>UGA_PAVILION 3</v>
      </c>
      <c r="C3197" t="s">
        <v>540</v>
      </c>
      <c r="D3197" s="324" t="s">
        <v>51</v>
      </c>
      <c r="E3197" t="s">
        <v>4676</v>
      </c>
      <c r="F3197" t="s">
        <v>4677</v>
      </c>
      <c r="G3197" s="324">
        <v>256</v>
      </c>
      <c r="H3197" s="542">
        <v>1963</v>
      </c>
      <c r="J3197" t="s">
        <v>572</v>
      </c>
      <c r="K3197" t="s">
        <v>572</v>
      </c>
      <c r="L3197" s="324">
        <v>0</v>
      </c>
      <c r="M3197" s="324">
        <v>0</v>
      </c>
    </row>
    <row r="3198" spans="1:13" x14ac:dyDescent="0.2">
      <c r="A3198" t="s">
        <v>8372</v>
      </c>
      <c r="B3198" t="str">
        <f t="shared" si="49"/>
        <v>UGA_MAINTENANCE SHOP</v>
      </c>
      <c r="C3198" t="s">
        <v>540</v>
      </c>
      <c r="D3198" s="324" t="s">
        <v>51</v>
      </c>
      <c r="E3198" t="s">
        <v>2774</v>
      </c>
      <c r="F3198" t="s">
        <v>2775</v>
      </c>
      <c r="G3198" s="324">
        <v>960</v>
      </c>
      <c r="H3198" s="542">
        <v>1975</v>
      </c>
      <c r="J3198" t="s">
        <v>572</v>
      </c>
      <c r="K3198" t="s">
        <v>572</v>
      </c>
      <c r="L3198" s="324">
        <v>0</v>
      </c>
      <c r="M3198" s="324">
        <v>0</v>
      </c>
    </row>
    <row r="3199" spans="1:13" x14ac:dyDescent="0.2">
      <c r="A3199" t="s">
        <v>8340</v>
      </c>
      <c r="B3199" t="str">
        <f t="shared" si="49"/>
        <v>UGA_GIRLS BATH HOUSE</v>
      </c>
      <c r="C3199" t="s">
        <v>540</v>
      </c>
      <c r="D3199" s="324" t="s">
        <v>51</v>
      </c>
      <c r="E3199" t="s">
        <v>2713</v>
      </c>
      <c r="F3199" t="s">
        <v>2714</v>
      </c>
      <c r="G3199" s="324">
        <v>720</v>
      </c>
      <c r="H3199" s="542">
        <v>1938</v>
      </c>
      <c r="J3199" t="s">
        <v>572</v>
      </c>
      <c r="K3199" t="s">
        <v>572</v>
      </c>
      <c r="L3199" s="324">
        <v>0</v>
      </c>
      <c r="M3199" s="324">
        <v>0</v>
      </c>
    </row>
    <row r="3200" spans="1:13" x14ac:dyDescent="0.2">
      <c r="A3200" t="s">
        <v>7830</v>
      </c>
      <c r="B3200" t="str">
        <f t="shared" si="49"/>
        <v>UGA_BOYS BATH HOUSE</v>
      </c>
      <c r="C3200" t="s">
        <v>540</v>
      </c>
      <c r="D3200" s="324" t="s">
        <v>51</v>
      </c>
      <c r="E3200" t="s">
        <v>1709</v>
      </c>
      <c r="F3200" t="s">
        <v>1710</v>
      </c>
      <c r="G3200" s="324">
        <v>488</v>
      </c>
      <c r="H3200" s="542">
        <v>1968</v>
      </c>
      <c r="J3200" t="s">
        <v>572</v>
      </c>
      <c r="K3200" t="s">
        <v>572</v>
      </c>
      <c r="L3200" s="324">
        <v>0</v>
      </c>
      <c r="M3200" s="324">
        <v>0</v>
      </c>
    </row>
    <row r="3201" spans="1:13" x14ac:dyDescent="0.2">
      <c r="A3201" t="s">
        <v>7815</v>
      </c>
      <c r="B3201" t="str">
        <f t="shared" si="49"/>
        <v>UGA_UTILITY SHED</v>
      </c>
      <c r="C3201" t="s">
        <v>540</v>
      </c>
      <c r="D3201" s="324" t="s">
        <v>51</v>
      </c>
      <c r="E3201" t="s">
        <v>1679</v>
      </c>
      <c r="F3201" t="s">
        <v>1680</v>
      </c>
      <c r="G3201" s="324">
        <v>192</v>
      </c>
      <c r="H3201" s="542">
        <v>2015</v>
      </c>
      <c r="J3201" t="s">
        <v>572</v>
      </c>
      <c r="K3201" t="s">
        <v>572</v>
      </c>
      <c r="L3201" s="324">
        <v>0</v>
      </c>
      <c r="M3201" s="324">
        <v>0</v>
      </c>
    </row>
    <row r="3202" spans="1:13" x14ac:dyDescent="0.2">
      <c r="A3202" t="s">
        <v>9048</v>
      </c>
      <c r="B3202" t="str">
        <f t="shared" ref="B3202:B3265" si="50">CONCATENATE(D3202,"_",F3202)</f>
        <v>UGA_THE HOLE</v>
      </c>
      <c r="C3202" t="s">
        <v>540</v>
      </c>
      <c r="D3202" s="324" t="s">
        <v>51</v>
      </c>
      <c r="E3202" t="s">
        <v>4093</v>
      </c>
      <c r="F3202" t="s">
        <v>4094</v>
      </c>
      <c r="G3202" s="324">
        <v>445</v>
      </c>
      <c r="H3202" s="542">
        <v>1951</v>
      </c>
      <c r="J3202" t="s">
        <v>572</v>
      </c>
      <c r="K3202" t="s">
        <v>1725</v>
      </c>
      <c r="L3202" s="324">
        <v>0</v>
      </c>
      <c r="M3202" s="324">
        <v>0</v>
      </c>
    </row>
    <row r="3203" spans="1:13" x14ac:dyDescent="0.2">
      <c r="A3203" t="s">
        <v>8553</v>
      </c>
      <c r="B3203" t="str">
        <f t="shared" si="50"/>
        <v>UGA_DORMITORY #2</v>
      </c>
      <c r="C3203" t="s">
        <v>540</v>
      </c>
      <c r="D3203" s="324" t="s">
        <v>51</v>
      </c>
      <c r="E3203" t="s">
        <v>3129</v>
      </c>
      <c r="F3203" t="s">
        <v>3130</v>
      </c>
      <c r="G3203" s="324">
        <v>948</v>
      </c>
      <c r="H3203" s="542">
        <v>1951</v>
      </c>
      <c r="J3203" t="s">
        <v>572</v>
      </c>
      <c r="K3203" t="s">
        <v>1725</v>
      </c>
      <c r="L3203" s="324">
        <v>0</v>
      </c>
      <c r="M3203" s="324">
        <v>0</v>
      </c>
    </row>
    <row r="3204" spans="1:13" x14ac:dyDescent="0.2">
      <c r="A3204" t="s">
        <v>9108</v>
      </c>
      <c r="B3204" t="str">
        <f t="shared" si="50"/>
        <v>UGA_BRTN-4H DRMS 3A&amp;3B</v>
      </c>
      <c r="C3204" t="s">
        <v>540</v>
      </c>
      <c r="D3204" s="324" t="s">
        <v>51</v>
      </c>
      <c r="E3204" t="s">
        <v>4212</v>
      </c>
      <c r="F3204" t="s">
        <v>4213</v>
      </c>
      <c r="G3204" s="324">
        <v>989</v>
      </c>
      <c r="H3204" s="542">
        <v>1951</v>
      </c>
      <c r="J3204" t="s">
        <v>572</v>
      </c>
      <c r="K3204" t="s">
        <v>1725</v>
      </c>
      <c r="L3204" s="324">
        <v>0</v>
      </c>
      <c r="M3204" s="324">
        <v>0</v>
      </c>
    </row>
    <row r="3205" spans="1:13" x14ac:dyDescent="0.2">
      <c r="A3205" t="s">
        <v>8890</v>
      </c>
      <c r="B3205" t="str">
        <f t="shared" si="50"/>
        <v>UGA_BILTMORE - OFF/STF</v>
      </c>
      <c r="C3205" t="s">
        <v>540</v>
      </c>
      <c r="D3205" s="324" t="s">
        <v>51</v>
      </c>
      <c r="E3205" t="s">
        <v>3787</v>
      </c>
      <c r="F3205" t="s">
        <v>3788</v>
      </c>
      <c r="G3205" s="324">
        <v>987</v>
      </c>
      <c r="H3205" s="542">
        <v>1951</v>
      </c>
      <c r="J3205" t="s">
        <v>572</v>
      </c>
      <c r="K3205" t="s">
        <v>1725</v>
      </c>
      <c r="L3205" s="324">
        <v>0</v>
      </c>
      <c r="M3205" s="324">
        <v>0</v>
      </c>
    </row>
    <row r="3206" spans="1:13" x14ac:dyDescent="0.2">
      <c r="A3206" t="s">
        <v>7890</v>
      </c>
      <c r="B3206" t="str">
        <f t="shared" si="50"/>
        <v>UGA_BRTN-4H DORMS 4&amp;5</v>
      </c>
      <c r="C3206" t="s">
        <v>540</v>
      </c>
      <c r="D3206" s="324" t="s">
        <v>51</v>
      </c>
      <c r="E3206" t="s">
        <v>1828</v>
      </c>
      <c r="F3206" t="s">
        <v>1829</v>
      </c>
      <c r="G3206" s="324">
        <v>2136</v>
      </c>
      <c r="H3206" s="542">
        <v>1951</v>
      </c>
      <c r="J3206" t="s">
        <v>572</v>
      </c>
      <c r="K3206" t="s">
        <v>584</v>
      </c>
      <c r="L3206" s="324">
        <v>0</v>
      </c>
      <c r="M3206" s="324">
        <v>0</v>
      </c>
    </row>
    <row r="3207" spans="1:13" x14ac:dyDescent="0.2">
      <c r="A3207" t="s">
        <v>8816</v>
      </c>
      <c r="B3207" t="str">
        <f t="shared" si="50"/>
        <v>UGA_BRTN-4H DORMS 6&amp;7</v>
      </c>
      <c r="C3207" t="s">
        <v>540</v>
      </c>
      <c r="D3207" s="324" t="s">
        <v>51</v>
      </c>
      <c r="E3207" t="s">
        <v>3639</v>
      </c>
      <c r="F3207" t="s">
        <v>3640</v>
      </c>
      <c r="G3207" s="324">
        <v>1549</v>
      </c>
      <c r="H3207" s="542">
        <v>1951</v>
      </c>
      <c r="J3207" t="s">
        <v>572</v>
      </c>
      <c r="K3207" t="s">
        <v>584</v>
      </c>
      <c r="L3207" s="324">
        <v>0</v>
      </c>
      <c r="M3207" s="324">
        <v>0</v>
      </c>
    </row>
    <row r="3208" spans="1:13" x14ac:dyDescent="0.2">
      <c r="A3208" t="s">
        <v>9049</v>
      </c>
      <c r="B3208" t="str">
        <f t="shared" si="50"/>
        <v>UGA_DORMITORY #1</v>
      </c>
      <c r="C3208" t="s">
        <v>540</v>
      </c>
      <c r="D3208" s="324" t="s">
        <v>51</v>
      </c>
      <c r="E3208" t="s">
        <v>4095</v>
      </c>
      <c r="F3208" t="s">
        <v>4096</v>
      </c>
      <c r="G3208" s="324">
        <v>1157</v>
      </c>
      <c r="H3208" s="542">
        <v>1951</v>
      </c>
      <c r="J3208" t="s">
        <v>572</v>
      </c>
      <c r="K3208" t="s">
        <v>1725</v>
      </c>
      <c r="L3208" s="324">
        <v>0</v>
      </c>
      <c r="M3208" s="324">
        <v>0</v>
      </c>
    </row>
    <row r="3209" spans="1:13" x14ac:dyDescent="0.2">
      <c r="A3209" t="s">
        <v>9319</v>
      </c>
      <c r="B3209" t="str">
        <f t="shared" si="50"/>
        <v>UGA_BURTN 4H DINING HL</v>
      </c>
      <c r="C3209" t="s">
        <v>540</v>
      </c>
      <c r="D3209" s="324" t="s">
        <v>51</v>
      </c>
      <c r="E3209" t="s">
        <v>4622</v>
      </c>
      <c r="F3209" t="s">
        <v>4623</v>
      </c>
      <c r="G3209" s="324">
        <v>4175</v>
      </c>
      <c r="H3209" s="542">
        <v>1951</v>
      </c>
      <c r="J3209" t="s">
        <v>572</v>
      </c>
      <c r="K3209" t="s">
        <v>572</v>
      </c>
      <c r="L3209" s="324">
        <v>0</v>
      </c>
      <c r="M3209" s="324">
        <v>0</v>
      </c>
    </row>
    <row r="3210" spans="1:13" x14ac:dyDescent="0.2">
      <c r="A3210" t="s">
        <v>9147</v>
      </c>
      <c r="B3210" t="str">
        <f t="shared" si="50"/>
        <v>UGA_STAFF LOUNGE</v>
      </c>
      <c r="C3210" t="s">
        <v>540</v>
      </c>
      <c r="D3210" s="324" t="s">
        <v>51</v>
      </c>
      <c r="E3210" t="s">
        <v>4287</v>
      </c>
      <c r="F3210" t="s">
        <v>4288</v>
      </c>
      <c r="G3210" s="324">
        <v>305</v>
      </c>
      <c r="H3210" s="542">
        <v>1951</v>
      </c>
      <c r="J3210" t="s">
        <v>572</v>
      </c>
      <c r="K3210" t="s">
        <v>1725</v>
      </c>
      <c r="L3210" s="324">
        <v>0</v>
      </c>
      <c r="M3210" s="324">
        <v>0</v>
      </c>
    </row>
    <row r="3211" spans="1:13" x14ac:dyDescent="0.2">
      <c r="A3211" t="s">
        <v>9357</v>
      </c>
      <c r="B3211" t="str">
        <f t="shared" si="50"/>
        <v>UGA_BURTON-4H REC HALL</v>
      </c>
      <c r="C3211" t="s">
        <v>540</v>
      </c>
      <c r="D3211" s="324" t="s">
        <v>51</v>
      </c>
      <c r="E3211" t="s">
        <v>4698</v>
      </c>
      <c r="F3211" t="s">
        <v>4699</v>
      </c>
      <c r="G3211" s="324">
        <v>2460</v>
      </c>
      <c r="H3211" s="542">
        <v>1951</v>
      </c>
      <c r="J3211" t="s">
        <v>572</v>
      </c>
      <c r="K3211" t="s">
        <v>584</v>
      </c>
      <c r="L3211" s="324">
        <v>0</v>
      </c>
      <c r="M3211" s="324">
        <v>0</v>
      </c>
    </row>
    <row r="3212" spans="1:13" x14ac:dyDescent="0.2">
      <c r="A3212" t="s">
        <v>8891</v>
      </c>
      <c r="B3212" t="str">
        <f t="shared" si="50"/>
        <v>UGA_BRTN-4H PROG COORD</v>
      </c>
      <c r="C3212" t="s">
        <v>540</v>
      </c>
      <c r="D3212" s="324" t="s">
        <v>51</v>
      </c>
      <c r="E3212" t="s">
        <v>3789</v>
      </c>
      <c r="F3212" t="s">
        <v>3790</v>
      </c>
      <c r="G3212" s="324">
        <v>790</v>
      </c>
      <c r="H3212" s="542">
        <v>1951</v>
      </c>
      <c r="J3212" t="s">
        <v>572</v>
      </c>
      <c r="K3212" t="s">
        <v>579</v>
      </c>
      <c r="L3212" s="324">
        <v>0</v>
      </c>
      <c r="M3212" s="324">
        <v>0</v>
      </c>
    </row>
    <row r="3213" spans="1:13" x14ac:dyDescent="0.2">
      <c r="A3213" t="s">
        <v>8242</v>
      </c>
      <c r="B3213" t="str">
        <f t="shared" si="50"/>
        <v>UGA_BRTN 4H CAMP MANAG</v>
      </c>
      <c r="C3213" t="s">
        <v>540</v>
      </c>
      <c r="D3213" s="324" t="s">
        <v>51</v>
      </c>
      <c r="E3213" t="s">
        <v>2523</v>
      </c>
      <c r="F3213" t="s">
        <v>2524</v>
      </c>
      <c r="G3213" s="324">
        <v>1358</v>
      </c>
      <c r="H3213" s="542">
        <v>1951</v>
      </c>
      <c r="J3213" t="s">
        <v>572</v>
      </c>
      <c r="K3213" t="s">
        <v>1725</v>
      </c>
      <c r="L3213" s="324">
        <v>0</v>
      </c>
      <c r="M3213" s="324">
        <v>0</v>
      </c>
    </row>
    <row r="3214" spans="1:13" x14ac:dyDescent="0.2">
      <c r="A3214" t="s">
        <v>8393</v>
      </c>
      <c r="B3214" t="str">
        <f t="shared" si="50"/>
        <v>UGA_A-FRAME PAVILION</v>
      </c>
      <c r="C3214" t="s">
        <v>540</v>
      </c>
      <c r="D3214" s="324" t="s">
        <v>51</v>
      </c>
      <c r="E3214" t="s">
        <v>2816</v>
      </c>
      <c r="F3214" t="s">
        <v>2817</v>
      </c>
      <c r="G3214" s="324">
        <v>1593</v>
      </c>
      <c r="H3214" s="542">
        <v>1981</v>
      </c>
      <c r="J3214" t="s">
        <v>572</v>
      </c>
      <c r="K3214" t="s">
        <v>572</v>
      </c>
      <c r="L3214" s="324">
        <v>0</v>
      </c>
      <c r="M3214" s="324">
        <v>0</v>
      </c>
    </row>
    <row r="3215" spans="1:13" x14ac:dyDescent="0.2">
      <c r="A3215" t="s">
        <v>8349</v>
      </c>
      <c r="B3215" t="str">
        <f t="shared" si="50"/>
        <v>UGA_BURTON-4H GAZEBO</v>
      </c>
      <c r="C3215" t="s">
        <v>540</v>
      </c>
      <c r="D3215" s="324" t="s">
        <v>51</v>
      </c>
      <c r="E3215" t="s">
        <v>2731</v>
      </c>
      <c r="F3215" t="s">
        <v>2732</v>
      </c>
      <c r="G3215" s="324">
        <v>119</v>
      </c>
      <c r="H3215" s="542">
        <v>1986</v>
      </c>
      <c r="J3215" t="s">
        <v>572</v>
      </c>
      <c r="K3215" t="s">
        <v>572</v>
      </c>
      <c r="L3215" s="324">
        <v>0</v>
      </c>
      <c r="M3215" s="324">
        <v>0</v>
      </c>
    </row>
    <row r="3216" spans="1:13" x14ac:dyDescent="0.2">
      <c r="A3216" t="s">
        <v>8029</v>
      </c>
      <c r="B3216" t="str">
        <f t="shared" si="50"/>
        <v>UGA_BRTN-4H MAINT SHOP</v>
      </c>
      <c r="C3216" t="s">
        <v>540</v>
      </c>
      <c r="D3216" s="324" t="s">
        <v>51</v>
      </c>
      <c r="E3216" t="s">
        <v>2103</v>
      </c>
      <c r="F3216" t="s">
        <v>2104</v>
      </c>
      <c r="G3216" s="324">
        <v>408</v>
      </c>
      <c r="H3216" s="542">
        <v>2000</v>
      </c>
      <c r="J3216" t="s">
        <v>572</v>
      </c>
      <c r="K3216" t="s">
        <v>572</v>
      </c>
      <c r="L3216" s="324">
        <v>0</v>
      </c>
      <c r="M3216" s="324">
        <v>0</v>
      </c>
    </row>
    <row r="3217" spans="1:13" x14ac:dyDescent="0.2">
      <c r="A3217" t="s">
        <v>9172</v>
      </c>
      <c r="B3217" t="str">
        <f t="shared" si="50"/>
        <v>UGA_BURTON- STAFF DORM</v>
      </c>
      <c r="C3217" t="s">
        <v>540</v>
      </c>
      <c r="D3217" s="324" t="s">
        <v>51</v>
      </c>
      <c r="E3217" t="s">
        <v>4335</v>
      </c>
      <c r="F3217" t="s">
        <v>4336</v>
      </c>
      <c r="G3217" s="324">
        <v>5487</v>
      </c>
      <c r="H3217" s="542">
        <v>2009</v>
      </c>
      <c r="J3217" t="s">
        <v>572</v>
      </c>
      <c r="K3217" t="s">
        <v>572</v>
      </c>
      <c r="L3217" s="324">
        <v>0</v>
      </c>
      <c r="M3217" s="324">
        <v>0</v>
      </c>
    </row>
    <row r="3218" spans="1:13" x14ac:dyDescent="0.2">
      <c r="A3218" t="s">
        <v>8817</v>
      </c>
      <c r="B3218" t="str">
        <f t="shared" si="50"/>
        <v>UGA_ROCK HAWK TOWER</v>
      </c>
      <c r="C3218" t="s">
        <v>540</v>
      </c>
      <c r="D3218" s="324" t="s">
        <v>51</v>
      </c>
      <c r="E3218" t="s">
        <v>3641</v>
      </c>
      <c r="F3218" t="s">
        <v>3642</v>
      </c>
      <c r="G3218" s="324">
        <v>1439</v>
      </c>
      <c r="H3218" s="542">
        <v>2009</v>
      </c>
      <c r="J3218" t="s">
        <v>572</v>
      </c>
      <c r="K3218" t="s">
        <v>572</v>
      </c>
      <c r="L3218" s="324">
        <v>0</v>
      </c>
      <c r="M3218" s="324">
        <v>0</v>
      </c>
    </row>
    <row r="3219" spans="1:13" x14ac:dyDescent="0.2">
      <c r="A3219" t="s">
        <v>9148</v>
      </c>
      <c r="B3219" t="str">
        <f t="shared" si="50"/>
        <v>UGA_MAIN OFFICE BLDG</v>
      </c>
      <c r="C3219" t="s">
        <v>540</v>
      </c>
      <c r="D3219" s="324" t="s">
        <v>51</v>
      </c>
      <c r="E3219" t="s">
        <v>4289</v>
      </c>
      <c r="F3219" t="s">
        <v>4290</v>
      </c>
      <c r="G3219" s="324">
        <v>1945</v>
      </c>
      <c r="H3219" s="542">
        <v>1957</v>
      </c>
      <c r="J3219" t="s">
        <v>572</v>
      </c>
      <c r="K3219" t="s">
        <v>584</v>
      </c>
      <c r="L3219" s="324">
        <v>0</v>
      </c>
      <c r="M3219" s="324">
        <v>0</v>
      </c>
    </row>
    <row r="3220" spans="1:13" x14ac:dyDescent="0.2">
      <c r="A3220" t="s">
        <v>9273</v>
      </c>
      <c r="B3220" t="str">
        <f t="shared" si="50"/>
        <v>UGA_GREENHOUSE 1</v>
      </c>
      <c r="C3220" t="s">
        <v>540</v>
      </c>
      <c r="D3220" s="324" t="s">
        <v>51</v>
      </c>
      <c r="E3220" t="s">
        <v>4532</v>
      </c>
      <c r="F3220" t="s">
        <v>4533</v>
      </c>
      <c r="G3220" s="324">
        <v>1632</v>
      </c>
      <c r="H3220" s="542">
        <v>1957</v>
      </c>
      <c r="J3220" t="s">
        <v>572</v>
      </c>
      <c r="K3220" t="s">
        <v>572</v>
      </c>
      <c r="L3220" s="324">
        <v>0</v>
      </c>
      <c r="M3220" s="324">
        <v>0</v>
      </c>
    </row>
    <row r="3221" spans="1:13" x14ac:dyDescent="0.2">
      <c r="A3221" t="s">
        <v>8350</v>
      </c>
      <c r="B3221" t="str">
        <f t="shared" si="50"/>
        <v>UGA_GREENHOUSE 2</v>
      </c>
      <c r="C3221" t="s">
        <v>540</v>
      </c>
      <c r="D3221" s="324" t="s">
        <v>51</v>
      </c>
      <c r="E3221" t="s">
        <v>2733</v>
      </c>
      <c r="F3221" t="s">
        <v>2734</v>
      </c>
      <c r="G3221" s="324">
        <v>1301</v>
      </c>
      <c r="H3221" s="542">
        <v>1957</v>
      </c>
      <c r="J3221" t="s">
        <v>572</v>
      </c>
      <c r="K3221" t="s">
        <v>584</v>
      </c>
      <c r="L3221" s="324">
        <v>0</v>
      </c>
      <c r="M3221" s="324">
        <v>0</v>
      </c>
    </row>
    <row r="3222" spans="1:13" x14ac:dyDescent="0.2">
      <c r="A3222" t="s">
        <v>8542</v>
      </c>
      <c r="B3222" t="str">
        <f t="shared" si="50"/>
        <v>UGA_GREENHOUSE 3</v>
      </c>
      <c r="C3222" t="s">
        <v>540</v>
      </c>
      <c r="D3222" s="324" t="s">
        <v>51</v>
      </c>
      <c r="E3222" t="s">
        <v>3108</v>
      </c>
      <c r="F3222" t="s">
        <v>2643</v>
      </c>
      <c r="G3222" s="324">
        <v>1754</v>
      </c>
      <c r="H3222" s="542">
        <v>1957</v>
      </c>
      <c r="J3222" t="s">
        <v>572</v>
      </c>
      <c r="K3222" t="s">
        <v>572</v>
      </c>
      <c r="L3222" s="324">
        <v>0</v>
      </c>
      <c r="M3222" s="324">
        <v>0</v>
      </c>
    </row>
    <row r="3223" spans="1:13" x14ac:dyDescent="0.2">
      <c r="A3223" t="s">
        <v>9191</v>
      </c>
      <c r="B3223" t="str">
        <f t="shared" si="50"/>
        <v>UGA_BRIDAL COTTAGE</v>
      </c>
      <c r="C3223" t="s">
        <v>540</v>
      </c>
      <c r="D3223" s="324" t="s">
        <v>51</v>
      </c>
      <c r="E3223" t="s">
        <v>4373</v>
      </c>
      <c r="F3223" t="s">
        <v>4374</v>
      </c>
      <c r="G3223" s="324">
        <v>358</v>
      </c>
      <c r="H3223" s="542">
        <v>1957</v>
      </c>
      <c r="J3223" t="s">
        <v>572</v>
      </c>
      <c r="K3223" t="s">
        <v>1725</v>
      </c>
      <c r="L3223" s="324">
        <v>0</v>
      </c>
      <c r="M3223" s="324">
        <v>0</v>
      </c>
    </row>
    <row r="3224" spans="1:13" x14ac:dyDescent="0.2">
      <c r="A3224" t="s">
        <v>8394</v>
      </c>
      <c r="B3224" t="str">
        <f t="shared" si="50"/>
        <v>UGA_CONFERENCE CENTER</v>
      </c>
      <c r="C3224" t="s">
        <v>540</v>
      </c>
      <c r="D3224" s="324" t="s">
        <v>51</v>
      </c>
      <c r="E3224" t="s">
        <v>2818</v>
      </c>
      <c r="F3224" t="s">
        <v>2819</v>
      </c>
      <c r="G3224" s="324">
        <v>3090</v>
      </c>
      <c r="H3224" s="542">
        <v>1957</v>
      </c>
      <c r="J3224" t="s">
        <v>572</v>
      </c>
      <c r="K3224" t="s">
        <v>572</v>
      </c>
      <c r="L3224" s="324">
        <v>0</v>
      </c>
      <c r="M3224" s="324">
        <v>0</v>
      </c>
    </row>
    <row r="3225" spans="1:13" x14ac:dyDescent="0.2">
      <c r="A3225" t="s">
        <v>9389</v>
      </c>
      <c r="B3225" t="str">
        <f t="shared" si="50"/>
        <v>UGA_WASH HOUSE</v>
      </c>
      <c r="C3225" t="s">
        <v>540</v>
      </c>
      <c r="D3225" s="324" t="s">
        <v>51</v>
      </c>
      <c r="E3225" t="s">
        <v>4758</v>
      </c>
      <c r="F3225" t="s">
        <v>4759</v>
      </c>
      <c r="G3225" s="324">
        <v>337</v>
      </c>
      <c r="H3225" s="542">
        <v>1957</v>
      </c>
      <c r="J3225" t="s">
        <v>572</v>
      </c>
      <c r="K3225" t="s">
        <v>1725</v>
      </c>
      <c r="L3225" s="324">
        <v>0</v>
      </c>
      <c r="M3225" s="324">
        <v>0</v>
      </c>
    </row>
    <row r="3226" spans="1:13" x14ac:dyDescent="0.2">
      <c r="A3226" t="s">
        <v>8351</v>
      </c>
      <c r="B3226" t="str">
        <f t="shared" si="50"/>
        <v>UGA_MULTI PURPOSE BLDG</v>
      </c>
      <c r="C3226" t="s">
        <v>540</v>
      </c>
      <c r="D3226" s="324" t="s">
        <v>51</v>
      </c>
      <c r="E3226" t="s">
        <v>2735</v>
      </c>
      <c r="F3226" t="s">
        <v>2736</v>
      </c>
      <c r="G3226" s="324">
        <v>2698</v>
      </c>
      <c r="H3226" s="542">
        <v>1957</v>
      </c>
      <c r="J3226" t="s">
        <v>572</v>
      </c>
      <c r="K3226" t="s">
        <v>1725</v>
      </c>
      <c r="L3226" s="324">
        <v>0</v>
      </c>
      <c r="M3226" s="324">
        <v>0</v>
      </c>
    </row>
    <row r="3227" spans="1:13" x14ac:dyDescent="0.2">
      <c r="A3227" t="s">
        <v>8866</v>
      </c>
      <c r="B3227" t="str">
        <f t="shared" si="50"/>
        <v>UGA_EQUIP STG AND LATH</v>
      </c>
      <c r="C3227" t="s">
        <v>540</v>
      </c>
      <c r="D3227" s="324" t="s">
        <v>51</v>
      </c>
      <c r="E3227" t="s">
        <v>3739</v>
      </c>
      <c r="F3227" t="s">
        <v>3740</v>
      </c>
      <c r="G3227" s="324">
        <v>882</v>
      </c>
      <c r="H3227" s="542">
        <v>1957</v>
      </c>
      <c r="J3227" t="s">
        <v>572</v>
      </c>
      <c r="K3227" t="s">
        <v>584</v>
      </c>
      <c r="L3227" s="324">
        <v>0</v>
      </c>
      <c r="M3227" s="324">
        <v>0</v>
      </c>
    </row>
    <row r="3228" spans="1:13" x14ac:dyDescent="0.2">
      <c r="A3228" t="s">
        <v>8599</v>
      </c>
      <c r="B3228" t="str">
        <f t="shared" si="50"/>
        <v>UGA_ANNEX - INSTR CNTR</v>
      </c>
      <c r="C3228" t="s">
        <v>540</v>
      </c>
      <c r="D3228" s="324" t="s">
        <v>51</v>
      </c>
      <c r="E3228" t="s">
        <v>3218</v>
      </c>
      <c r="F3228" t="s">
        <v>3219</v>
      </c>
      <c r="G3228" s="324">
        <v>3468</v>
      </c>
      <c r="H3228" s="542">
        <v>1957</v>
      </c>
      <c r="J3228" t="s">
        <v>572</v>
      </c>
      <c r="K3228" t="s">
        <v>584</v>
      </c>
      <c r="L3228" s="324">
        <v>0</v>
      </c>
      <c r="M3228" s="324">
        <v>0</v>
      </c>
    </row>
    <row r="3229" spans="1:13" x14ac:dyDescent="0.2">
      <c r="A3229" t="s">
        <v>7960</v>
      </c>
      <c r="B3229" t="str">
        <f t="shared" si="50"/>
        <v>UGA_CANE GRINDING SHED</v>
      </c>
      <c r="C3229" t="s">
        <v>540</v>
      </c>
      <c r="D3229" s="324" t="s">
        <v>51</v>
      </c>
      <c r="E3229" t="s">
        <v>1967</v>
      </c>
      <c r="F3229" t="s">
        <v>1968</v>
      </c>
      <c r="G3229" s="324">
        <v>715</v>
      </c>
      <c r="H3229" s="542">
        <v>1957</v>
      </c>
      <c r="J3229" t="s">
        <v>572</v>
      </c>
      <c r="K3229" t="s">
        <v>1725</v>
      </c>
      <c r="L3229" s="324">
        <v>0</v>
      </c>
      <c r="M3229" s="324">
        <v>0</v>
      </c>
    </row>
    <row r="3230" spans="1:13" x14ac:dyDescent="0.2">
      <c r="A3230" t="s">
        <v>8222</v>
      </c>
      <c r="B3230" t="str">
        <f t="shared" si="50"/>
        <v>UGA_STORAGE POD</v>
      </c>
      <c r="C3230" t="s">
        <v>540</v>
      </c>
      <c r="D3230" s="324" t="s">
        <v>51</v>
      </c>
      <c r="E3230" t="s">
        <v>2483</v>
      </c>
      <c r="F3230" t="s">
        <v>2484</v>
      </c>
      <c r="G3230" s="324">
        <v>154</v>
      </c>
      <c r="H3230" s="542">
        <v>1957</v>
      </c>
      <c r="J3230" t="s">
        <v>572</v>
      </c>
      <c r="K3230" t="s">
        <v>572</v>
      </c>
      <c r="L3230" s="324">
        <v>0</v>
      </c>
      <c r="M3230" s="324">
        <v>0</v>
      </c>
    </row>
    <row r="3231" spans="1:13" x14ac:dyDescent="0.2">
      <c r="A3231" t="s">
        <v>8446</v>
      </c>
      <c r="B3231" t="str">
        <f t="shared" si="50"/>
        <v>UGA_POWER HOUSE</v>
      </c>
      <c r="C3231" t="s">
        <v>540</v>
      </c>
      <c r="D3231" s="324" t="s">
        <v>51</v>
      </c>
      <c r="E3231" t="s">
        <v>2919</v>
      </c>
      <c r="F3231" t="s">
        <v>2920</v>
      </c>
      <c r="G3231" s="324">
        <v>151</v>
      </c>
      <c r="H3231" s="542">
        <v>1957</v>
      </c>
      <c r="J3231" t="s">
        <v>572</v>
      </c>
      <c r="K3231" t="s">
        <v>572</v>
      </c>
      <c r="L3231" s="324">
        <v>0</v>
      </c>
      <c r="M3231" s="324">
        <v>0</v>
      </c>
    </row>
    <row r="3232" spans="1:13" x14ac:dyDescent="0.2">
      <c r="A3232" t="s">
        <v>7833</v>
      </c>
      <c r="B3232" t="str">
        <f t="shared" si="50"/>
        <v>UGA_PAVILION</v>
      </c>
      <c r="C3232" t="s">
        <v>540</v>
      </c>
      <c r="D3232" s="324" t="s">
        <v>51</v>
      </c>
      <c r="E3232" t="s">
        <v>1715</v>
      </c>
      <c r="F3232" t="s">
        <v>1716</v>
      </c>
      <c r="G3232" s="324">
        <v>7107</v>
      </c>
      <c r="H3232" s="542">
        <v>1994</v>
      </c>
      <c r="J3232" t="s">
        <v>572</v>
      </c>
      <c r="K3232" t="s">
        <v>572</v>
      </c>
      <c r="L3232" s="324">
        <v>0</v>
      </c>
      <c r="M3232" s="324">
        <v>0</v>
      </c>
    </row>
    <row r="3233" spans="1:13" x14ac:dyDescent="0.2">
      <c r="A3233" t="s">
        <v>8818</v>
      </c>
      <c r="B3233" t="str">
        <f t="shared" si="50"/>
        <v>UGA_MAINT SHOP BMBOO F</v>
      </c>
      <c r="C3233" t="s">
        <v>540</v>
      </c>
      <c r="D3233" s="324" t="s">
        <v>51</v>
      </c>
      <c r="E3233" t="s">
        <v>3643</v>
      </c>
      <c r="F3233" t="s">
        <v>3644</v>
      </c>
      <c r="G3233" s="324">
        <v>1811</v>
      </c>
      <c r="H3233" s="542">
        <v>1997</v>
      </c>
      <c r="J3233" t="s">
        <v>572</v>
      </c>
      <c r="K3233" t="s">
        <v>572</v>
      </c>
      <c r="L3233" s="324">
        <v>0</v>
      </c>
      <c r="M3233" s="324">
        <v>0</v>
      </c>
    </row>
    <row r="3234" spans="1:13" x14ac:dyDescent="0.2">
      <c r="A3234" t="s">
        <v>7979</v>
      </c>
      <c r="B3234" t="str">
        <f t="shared" si="50"/>
        <v>UGA_GAZEBO BAMBOO FRM</v>
      </c>
      <c r="C3234" t="s">
        <v>540</v>
      </c>
      <c r="D3234" s="324" t="s">
        <v>51</v>
      </c>
      <c r="E3234" t="s">
        <v>2004</v>
      </c>
      <c r="F3234" t="s">
        <v>2005</v>
      </c>
      <c r="G3234" s="324">
        <v>110</v>
      </c>
      <c r="H3234" s="542">
        <v>2000</v>
      </c>
      <c r="J3234" t="s">
        <v>572</v>
      </c>
      <c r="K3234" t="s">
        <v>572</v>
      </c>
      <c r="L3234" s="324">
        <v>0</v>
      </c>
      <c r="M3234" s="324">
        <v>0</v>
      </c>
    </row>
    <row r="3235" spans="1:13" x14ac:dyDescent="0.2">
      <c r="A3235" t="s">
        <v>8373</v>
      </c>
      <c r="B3235" t="str">
        <f t="shared" si="50"/>
        <v>UGA_POND AREA COVD STG</v>
      </c>
      <c r="C3235" t="s">
        <v>540</v>
      </c>
      <c r="D3235" s="324" t="s">
        <v>51</v>
      </c>
      <c r="E3235" t="s">
        <v>2776</v>
      </c>
      <c r="F3235" t="s">
        <v>2777</v>
      </c>
      <c r="G3235" s="324">
        <v>857</v>
      </c>
      <c r="H3235" s="542">
        <v>1997</v>
      </c>
      <c r="J3235" t="s">
        <v>572</v>
      </c>
      <c r="K3235" t="s">
        <v>572</v>
      </c>
      <c r="L3235" s="324">
        <v>0</v>
      </c>
      <c r="M3235" s="324">
        <v>0</v>
      </c>
    </row>
    <row r="3236" spans="1:13" x14ac:dyDescent="0.2">
      <c r="A3236" t="s">
        <v>7834</v>
      </c>
      <c r="B3236" t="str">
        <f t="shared" si="50"/>
        <v>UGA_POND, GRN ROOF STG</v>
      </c>
      <c r="C3236" t="s">
        <v>540</v>
      </c>
      <c r="D3236" s="324" t="s">
        <v>51</v>
      </c>
      <c r="E3236" t="s">
        <v>1717</v>
      </c>
      <c r="F3236" t="s">
        <v>1718</v>
      </c>
      <c r="G3236" s="324">
        <v>800</v>
      </c>
      <c r="H3236" s="542">
        <v>2008</v>
      </c>
      <c r="J3236" t="s">
        <v>572</v>
      </c>
      <c r="K3236" t="s">
        <v>572</v>
      </c>
      <c r="L3236" s="324">
        <v>0</v>
      </c>
      <c r="M3236" s="324">
        <v>0</v>
      </c>
    </row>
    <row r="3237" spans="1:13" x14ac:dyDescent="0.2">
      <c r="A3237" t="s">
        <v>8963</v>
      </c>
      <c r="B3237" t="str">
        <f t="shared" si="50"/>
        <v>UGA_BAMBOO FM WELL # 2</v>
      </c>
      <c r="C3237" t="s">
        <v>540</v>
      </c>
      <c r="D3237" s="324" t="s">
        <v>51</v>
      </c>
      <c r="E3237" t="s">
        <v>3928</v>
      </c>
      <c r="F3237" t="s">
        <v>3929</v>
      </c>
      <c r="G3237" s="324">
        <v>144</v>
      </c>
      <c r="H3237" s="542">
        <v>2011</v>
      </c>
      <c r="J3237" t="s">
        <v>572</v>
      </c>
      <c r="K3237" t="s">
        <v>572</v>
      </c>
      <c r="L3237" s="324">
        <v>0</v>
      </c>
      <c r="M3237" s="324">
        <v>0</v>
      </c>
    </row>
    <row r="3238" spans="1:13" x14ac:dyDescent="0.2">
      <c r="A3238" t="s">
        <v>9050</v>
      </c>
      <c r="B3238" t="str">
        <f t="shared" si="50"/>
        <v>UGA_ANDREWS V&amp;E CENTER</v>
      </c>
      <c r="C3238" t="s">
        <v>540</v>
      </c>
      <c r="D3238" s="324" t="s">
        <v>51</v>
      </c>
      <c r="E3238" t="s">
        <v>4097</v>
      </c>
      <c r="F3238" t="s">
        <v>4098</v>
      </c>
      <c r="G3238" s="324">
        <v>11156</v>
      </c>
      <c r="H3238" s="542">
        <v>2014</v>
      </c>
      <c r="J3238" t="s">
        <v>572</v>
      </c>
      <c r="K3238" t="s">
        <v>1054</v>
      </c>
      <c r="L3238" s="324">
        <v>0</v>
      </c>
      <c r="M3238" s="324">
        <v>0</v>
      </c>
    </row>
    <row r="3239" spans="1:13" x14ac:dyDescent="0.2">
      <c r="A3239" t="s">
        <v>8261</v>
      </c>
      <c r="B3239" t="str">
        <f t="shared" si="50"/>
        <v>UGA_STORAGE BLDG</v>
      </c>
      <c r="C3239" t="s">
        <v>540</v>
      </c>
      <c r="D3239" s="324" t="s">
        <v>51</v>
      </c>
      <c r="E3239" t="s">
        <v>2560</v>
      </c>
      <c r="F3239" t="s">
        <v>2561</v>
      </c>
      <c r="G3239" s="324">
        <v>480</v>
      </c>
      <c r="H3239" s="542">
        <v>2013</v>
      </c>
      <c r="J3239" t="s">
        <v>572</v>
      </c>
      <c r="K3239" t="s">
        <v>572</v>
      </c>
      <c r="L3239" s="324">
        <v>0</v>
      </c>
      <c r="M3239" s="324">
        <v>0</v>
      </c>
    </row>
    <row r="3240" spans="1:13" x14ac:dyDescent="0.2">
      <c r="A3240" t="s">
        <v>8577</v>
      </c>
      <c r="B3240" t="str">
        <f t="shared" si="50"/>
        <v>UGA_BAMBOO MAZE OB TWR</v>
      </c>
      <c r="C3240" t="s">
        <v>540</v>
      </c>
      <c r="D3240" s="324" t="s">
        <v>51</v>
      </c>
      <c r="E3240" t="s">
        <v>3174</v>
      </c>
      <c r="F3240" t="s">
        <v>3175</v>
      </c>
      <c r="G3240" s="324">
        <v>1199</v>
      </c>
      <c r="H3240" s="542">
        <v>2012</v>
      </c>
      <c r="J3240" t="s">
        <v>572</v>
      </c>
      <c r="K3240" t="s">
        <v>572</v>
      </c>
      <c r="L3240" s="324">
        <v>0</v>
      </c>
      <c r="M3240" s="324">
        <v>0</v>
      </c>
    </row>
    <row r="3241" spans="1:13" x14ac:dyDescent="0.2">
      <c r="A3241" t="s">
        <v>8640</v>
      </c>
      <c r="B3241" t="str">
        <f t="shared" si="50"/>
        <v>UGA_MULCH SHED</v>
      </c>
      <c r="C3241" t="s">
        <v>540</v>
      </c>
      <c r="D3241" s="324" t="s">
        <v>51</v>
      </c>
      <c r="E3241" t="s">
        <v>3297</v>
      </c>
      <c r="F3241" t="s">
        <v>3298</v>
      </c>
      <c r="G3241" s="324">
        <v>721</v>
      </c>
      <c r="H3241" s="542">
        <v>2013</v>
      </c>
      <c r="J3241" t="s">
        <v>572</v>
      </c>
      <c r="K3241" t="s">
        <v>572</v>
      </c>
      <c r="L3241" s="324">
        <v>0</v>
      </c>
      <c r="M3241" s="324">
        <v>0</v>
      </c>
    </row>
    <row r="3242" spans="1:13" x14ac:dyDescent="0.2">
      <c r="A3242" t="s">
        <v>9390</v>
      </c>
      <c r="B3242" t="str">
        <f t="shared" si="50"/>
        <v>UGA_HANDI HOUSE STRG</v>
      </c>
      <c r="C3242" t="s">
        <v>540</v>
      </c>
      <c r="D3242" s="324" t="s">
        <v>51</v>
      </c>
      <c r="E3242" t="s">
        <v>4760</v>
      </c>
      <c r="F3242" t="s">
        <v>4761</v>
      </c>
      <c r="G3242" s="324">
        <v>375</v>
      </c>
      <c r="H3242" s="542">
        <v>2015</v>
      </c>
      <c r="J3242" t="s">
        <v>572</v>
      </c>
      <c r="K3242" t="s">
        <v>572</v>
      </c>
      <c r="L3242" s="324">
        <v>0</v>
      </c>
      <c r="M3242" s="324">
        <v>0</v>
      </c>
    </row>
    <row r="3243" spans="1:13" x14ac:dyDescent="0.2">
      <c r="A3243" t="s">
        <v>7891</v>
      </c>
      <c r="B3243" t="str">
        <f t="shared" si="50"/>
        <v>UGA_GAZEBO #2-FRIENDS</v>
      </c>
      <c r="C3243" t="s">
        <v>540</v>
      </c>
      <c r="D3243" s="324" t="s">
        <v>51</v>
      </c>
      <c r="E3243" t="s">
        <v>1830</v>
      </c>
      <c r="F3243" t="s">
        <v>1831</v>
      </c>
      <c r="G3243" s="324">
        <v>136</v>
      </c>
      <c r="H3243" s="542">
        <v>2002</v>
      </c>
      <c r="J3243" t="s">
        <v>572</v>
      </c>
      <c r="K3243" t="s">
        <v>572</v>
      </c>
      <c r="L3243" s="324">
        <v>0</v>
      </c>
      <c r="M3243" s="324">
        <v>0</v>
      </c>
    </row>
    <row r="3244" spans="1:13" x14ac:dyDescent="0.2">
      <c r="A3244" t="s">
        <v>8892</v>
      </c>
      <c r="B3244" t="str">
        <f t="shared" si="50"/>
        <v>UGA_CHAIR HOUSE</v>
      </c>
      <c r="C3244" t="s">
        <v>540</v>
      </c>
      <c r="D3244" s="324" t="s">
        <v>51</v>
      </c>
      <c r="E3244" t="s">
        <v>3791</v>
      </c>
      <c r="F3244" t="s">
        <v>3792</v>
      </c>
      <c r="G3244" s="324">
        <v>140</v>
      </c>
      <c r="H3244" s="542">
        <v>2016</v>
      </c>
      <c r="J3244" t="s">
        <v>572</v>
      </c>
      <c r="K3244" t="s">
        <v>572</v>
      </c>
      <c r="L3244" s="324">
        <v>0</v>
      </c>
      <c r="M3244" s="324">
        <v>0</v>
      </c>
    </row>
    <row r="3245" spans="1:13" x14ac:dyDescent="0.2">
      <c r="A3245" t="s">
        <v>8868</v>
      </c>
      <c r="B3245" t="str">
        <f t="shared" si="50"/>
        <v>UGA_UGA EXPO BUILDING</v>
      </c>
      <c r="C3245" t="s">
        <v>540</v>
      </c>
      <c r="D3245" s="324" t="s">
        <v>51</v>
      </c>
      <c r="E3245" t="s">
        <v>3743</v>
      </c>
      <c r="F3245" t="s">
        <v>3744</v>
      </c>
      <c r="G3245" s="324">
        <v>4000</v>
      </c>
      <c r="H3245" s="542">
        <v>2003</v>
      </c>
      <c r="J3245" t="s">
        <v>572</v>
      </c>
      <c r="K3245" t="s">
        <v>572</v>
      </c>
      <c r="L3245" s="324">
        <v>0</v>
      </c>
      <c r="M3245" s="324">
        <v>0</v>
      </c>
    </row>
    <row r="3246" spans="1:13" x14ac:dyDescent="0.2">
      <c r="A3246" t="s">
        <v>8431</v>
      </c>
      <c r="B3246" t="str">
        <f t="shared" si="50"/>
        <v>UGA_TIDELAND NATURE CN</v>
      </c>
      <c r="C3246" t="s">
        <v>540</v>
      </c>
      <c r="D3246" s="324" t="s">
        <v>51</v>
      </c>
      <c r="E3246" t="s">
        <v>2890</v>
      </c>
      <c r="F3246" t="s">
        <v>2891</v>
      </c>
      <c r="G3246" s="324">
        <v>3180</v>
      </c>
      <c r="H3246" s="542">
        <v>1960</v>
      </c>
      <c r="J3246" t="s">
        <v>603</v>
      </c>
      <c r="K3246" t="s">
        <v>572</v>
      </c>
      <c r="L3246" s="324">
        <v>0</v>
      </c>
      <c r="M3246" s="324">
        <v>0</v>
      </c>
    </row>
    <row r="3247" spans="1:13" x14ac:dyDescent="0.2">
      <c r="A3247" t="s">
        <v>7980</v>
      </c>
      <c r="B3247" t="str">
        <f t="shared" si="50"/>
        <v>UGA_4-H OFFICE</v>
      </c>
      <c r="C3247" t="s">
        <v>540</v>
      </c>
      <c r="D3247" s="324" t="s">
        <v>51</v>
      </c>
      <c r="E3247" t="s">
        <v>2006</v>
      </c>
      <c r="F3247" t="s">
        <v>2007</v>
      </c>
      <c r="G3247" s="324">
        <v>1348</v>
      </c>
      <c r="H3247" s="542">
        <v>1966</v>
      </c>
      <c r="J3247" t="s">
        <v>572</v>
      </c>
      <c r="K3247" t="s">
        <v>572</v>
      </c>
      <c r="L3247" s="324">
        <v>0</v>
      </c>
      <c r="M3247" s="324">
        <v>0</v>
      </c>
    </row>
    <row r="3248" spans="1:13" x14ac:dyDescent="0.2">
      <c r="A3248" t="s">
        <v>8684</v>
      </c>
      <c r="B3248" t="str">
        <f t="shared" si="50"/>
        <v>UGA_DIRECTOR WELL HOUSE</v>
      </c>
      <c r="C3248" t="s">
        <v>540</v>
      </c>
      <c r="D3248" s="324" t="s">
        <v>51</v>
      </c>
      <c r="E3248" t="s">
        <v>3384</v>
      </c>
      <c r="F3248" t="s">
        <v>3385</v>
      </c>
      <c r="G3248" s="324">
        <v>36</v>
      </c>
      <c r="H3248" s="542">
        <v>1966</v>
      </c>
      <c r="J3248" t="s">
        <v>572</v>
      </c>
      <c r="K3248" t="s">
        <v>572</v>
      </c>
      <c r="L3248" s="324">
        <v>0</v>
      </c>
      <c r="M3248" s="324">
        <v>0</v>
      </c>
    </row>
    <row r="3249" spans="1:13" x14ac:dyDescent="0.2">
      <c r="A3249" t="s">
        <v>8854</v>
      </c>
      <c r="B3249" t="str">
        <f t="shared" si="50"/>
        <v>UGA_DIRECTOR'S HOUSE</v>
      </c>
      <c r="C3249" t="s">
        <v>540</v>
      </c>
      <c r="D3249" s="324" t="s">
        <v>51</v>
      </c>
      <c r="E3249" t="s">
        <v>3715</v>
      </c>
      <c r="F3249" t="s">
        <v>3716</v>
      </c>
      <c r="G3249" s="324">
        <v>2442</v>
      </c>
      <c r="H3249" s="542">
        <v>1996</v>
      </c>
      <c r="J3249" t="s">
        <v>572</v>
      </c>
      <c r="K3249" t="s">
        <v>572</v>
      </c>
      <c r="L3249" s="324">
        <v>0</v>
      </c>
      <c r="M3249" s="324">
        <v>0</v>
      </c>
    </row>
    <row r="3250" spans="1:13" x14ac:dyDescent="0.2">
      <c r="A3250" t="s">
        <v>8121</v>
      </c>
      <c r="B3250" t="str">
        <f t="shared" si="50"/>
        <v>UGA_PAVILION # 2 POND</v>
      </c>
      <c r="C3250" t="s">
        <v>540</v>
      </c>
      <c r="D3250" s="324" t="s">
        <v>51</v>
      </c>
      <c r="E3250" t="s">
        <v>2287</v>
      </c>
      <c r="F3250" t="s">
        <v>2288</v>
      </c>
      <c r="G3250" s="324">
        <v>1450</v>
      </c>
      <c r="H3250" s="542">
        <v>1966</v>
      </c>
      <c r="J3250" t="s">
        <v>572</v>
      </c>
      <c r="K3250" t="s">
        <v>572</v>
      </c>
      <c r="L3250" s="324">
        <v>0</v>
      </c>
      <c r="M3250" s="324">
        <v>0</v>
      </c>
    </row>
    <row r="3251" spans="1:13" x14ac:dyDescent="0.2">
      <c r="A3251" t="s">
        <v>7961</v>
      </c>
      <c r="B3251" t="str">
        <f t="shared" si="50"/>
        <v>UGA_AMPHITHEATER</v>
      </c>
      <c r="C3251" t="s">
        <v>540</v>
      </c>
      <c r="D3251" s="324" t="s">
        <v>51</v>
      </c>
      <c r="E3251" t="s">
        <v>1969</v>
      </c>
      <c r="F3251" t="s">
        <v>1970</v>
      </c>
      <c r="G3251" s="324">
        <v>1860</v>
      </c>
      <c r="H3251" s="542">
        <v>2003</v>
      </c>
      <c r="J3251" t="s">
        <v>572</v>
      </c>
      <c r="K3251" t="s">
        <v>572</v>
      </c>
      <c r="L3251" s="324">
        <v>0</v>
      </c>
      <c r="M3251" s="324">
        <v>0</v>
      </c>
    </row>
    <row r="3252" spans="1:13" x14ac:dyDescent="0.2">
      <c r="A3252" t="s">
        <v>9358</v>
      </c>
      <c r="B3252" t="str">
        <f t="shared" si="50"/>
        <v>UGA_DORM 1 &amp; 2</v>
      </c>
      <c r="C3252" t="s">
        <v>540</v>
      </c>
      <c r="D3252" s="324" t="s">
        <v>51</v>
      </c>
      <c r="E3252" t="s">
        <v>4700</v>
      </c>
      <c r="F3252" t="s">
        <v>4701</v>
      </c>
      <c r="G3252" s="324">
        <v>3044</v>
      </c>
      <c r="H3252" s="542">
        <v>1965</v>
      </c>
      <c r="J3252" t="s">
        <v>572</v>
      </c>
      <c r="K3252" t="s">
        <v>572</v>
      </c>
      <c r="L3252" s="324">
        <v>0</v>
      </c>
      <c r="M3252" s="324">
        <v>0</v>
      </c>
    </row>
    <row r="3253" spans="1:13" x14ac:dyDescent="0.2">
      <c r="A3253" t="s">
        <v>7816</v>
      </c>
      <c r="B3253" t="str">
        <f t="shared" si="50"/>
        <v>UGA_DINING HALL</v>
      </c>
      <c r="C3253" t="s">
        <v>540</v>
      </c>
      <c r="D3253" s="324" t="s">
        <v>51</v>
      </c>
      <c r="E3253" t="s">
        <v>1681</v>
      </c>
      <c r="F3253" t="s">
        <v>1682</v>
      </c>
      <c r="G3253" s="324">
        <v>5896</v>
      </c>
      <c r="H3253" s="542">
        <v>1964</v>
      </c>
      <c r="J3253" t="s">
        <v>572</v>
      </c>
      <c r="K3253" t="s">
        <v>572</v>
      </c>
      <c r="L3253" s="324">
        <v>0</v>
      </c>
      <c r="M3253" s="324">
        <v>0</v>
      </c>
    </row>
    <row r="3254" spans="1:13" x14ac:dyDescent="0.2">
      <c r="A3254" t="s">
        <v>8012</v>
      </c>
      <c r="B3254" t="str">
        <f t="shared" si="50"/>
        <v>UGA_RECREATION HALL</v>
      </c>
      <c r="C3254" t="s">
        <v>540</v>
      </c>
      <c r="D3254" s="324" t="s">
        <v>51</v>
      </c>
      <c r="E3254" t="s">
        <v>2069</v>
      </c>
      <c r="F3254" t="s">
        <v>2070</v>
      </c>
      <c r="G3254" s="324">
        <v>2171</v>
      </c>
      <c r="H3254" s="542">
        <v>1971</v>
      </c>
      <c r="J3254" t="s">
        <v>572</v>
      </c>
      <c r="K3254" t="s">
        <v>572</v>
      </c>
      <c r="L3254" s="324">
        <v>0</v>
      </c>
      <c r="M3254" s="324">
        <v>0</v>
      </c>
    </row>
    <row r="3255" spans="1:13" x14ac:dyDescent="0.2">
      <c r="A3255" t="s">
        <v>9192</v>
      </c>
      <c r="B3255" t="str">
        <f t="shared" si="50"/>
        <v>UGA_CHAPEL</v>
      </c>
      <c r="C3255" t="s">
        <v>540</v>
      </c>
      <c r="D3255" s="324" t="s">
        <v>51</v>
      </c>
      <c r="E3255" t="s">
        <v>4375</v>
      </c>
      <c r="F3255" t="s">
        <v>2648</v>
      </c>
      <c r="G3255" s="324">
        <v>1590</v>
      </c>
      <c r="H3255" s="542">
        <v>1969</v>
      </c>
      <c r="J3255" t="s">
        <v>572</v>
      </c>
      <c r="K3255" t="s">
        <v>572</v>
      </c>
      <c r="L3255" s="324">
        <v>0</v>
      </c>
      <c r="M3255" s="324">
        <v>0</v>
      </c>
    </row>
    <row r="3256" spans="1:13" x14ac:dyDescent="0.2">
      <c r="A3256" t="s">
        <v>8471</v>
      </c>
      <c r="B3256" t="str">
        <f t="shared" si="50"/>
        <v>UGA_SCHOOLHOUSE</v>
      </c>
      <c r="C3256" t="s">
        <v>540</v>
      </c>
      <c r="D3256" s="324" t="s">
        <v>51</v>
      </c>
      <c r="E3256" t="s">
        <v>2969</v>
      </c>
      <c r="F3256" t="s">
        <v>2970</v>
      </c>
      <c r="G3256" s="324">
        <v>3728</v>
      </c>
      <c r="H3256" s="542">
        <v>2014</v>
      </c>
      <c r="J3256" t="s">
        <v>572</v>
      </c>
      <c r="K3256" t="s">
        <v>572</v>
      </c>
      <c r="L3256" s="324">
        <v>0</v>
      </c>
      <c r="M3256" s="324">
        <v>0</v>
      </c>
    </row>
    <row r="3257" spans="1:13" x14ac:dyDescent="0.2">
      <c r="A3257" t="s">
        <v>8578</v>
      </c>
      <c r="B3257" t="str">
        <f t="shared" si="50"/>
        <v>UGA_ROWAN GUEST CABIN</v>
      </c>
      <c r="C3257" t="s">
        <v>540</v>
      </c>
      <c r="D3257" s="324" t="s">
        <v>51</v>
      </c>
      <c r="E3257" t="s">
        <v>3176</v>
      </c>
      <c r="F3257" t="s">
        <v>3177</v>
      </c>
      <c r="G3257" s="324">
        <v>1998</v>
      </c>
      <c r="H3257" s="542">
        <v>1999</v>
      </c>
      <c r="J3257" t="s">
        <v>572</v>
      </c>
      <c r="K3257" t="s">
        <v>572</v>
      </c>
      <c r="L3257" s="324">
        <v>0</v>
      </c>
      <c r="M3257" s="324">
        <v>0</v>
      </c>
    </row>
    <row r="3258" spans="1:13" x14ac:dyDescent="0.2">
      <c r="A3258" t="s">
        <v>8869</v>
      </c>
      <c r="B3258" t="str">
        <f t="shared" si="50"/>
        <v>UGA_HERPETOLOGY LAB</v>
      </c>
      <c r="C3258" t="s">
        <v>540</v>
      </c>
      <c r="D3258" s="324" t="s">
        <v>51</v>
      </c>
      <c r="E3258" t="s">
        <v>3745</v>
      </c>
      <c r="F3258" t="s">
        <v>3746</v>
      </c>
      <c r="G3258" s="324">
        <v>1152</v>
      </c>
      <c r="H3258" s="542">
        <v>2004</v>
      </c>
      <c r="J3258" t="s">
        <v>572</v>
      </c>
      <c r="K3258" t="s">
        <v>572</v>
      </c>
      <c r="L3258" s="324">
        <v>0</v>
      </c>
      <c r="M3258" s="324">
        <v>0</v>
      </c>
    </row>
    <row r="3259" spans="1:13" x14ac:dyDescent="0.2">
      <c r="A3259" t="s">
        <v>8448</v>
      </c>
      <c r="B3259" t="str">
        <f t="shared" si="50"/>
        <v>UGA_DORM 3 &amp; 4</v>
      </c>
      <c r="C3259" t="s">
        <v>540</v>
      </c>
      <c r="D3259" s="324" t="s">
        <v>51</v>
      </c>
      <c r="E3259" t="s">
        <v>2923</v>
      </c>
      <c r="F3259" t="s">
        <v>2924</v>
      </c>
      <c r="G3259" s="324">
        <v>3044</v>
      </c>
      <c r="H3259" s="542">
        <v>1966</v>
      </c>
      <c r="J3259" t="s">
        <v>572</v>
      </c>
      <c r="K3259" t="s">
        <v>572</v>
      </c>
      <c r="L3259" s="324">
        <v>0</v>
      </c>
      <c r="M3259" s="324">
        <v>0</v>
      </c>
    </row>
    <row r="3260" spans="1:13" x14ac:dyDescent="0.2">
      <c r="A3260" t="s">
        <v>8641</v>
      </c>
      <c r="B3260" t="str">
        <f t="shared" si="50"/>
        <v>UGA_PAVILION # 1</v>
      </c>
      <c r="C3260" t="s">
        <v>540</v>
      </c>
      <c r="D3260" s="324" t="s">
        <v>51</v>
      </c>
      <c r="E3260" t="s">
        <v>3299</v>
      </c>
      <c r="F3260" t="s">
        <v>3300</v>
      </c>
      <c r="G3260" s="324">
        <v>1920</v>
      </c>
      <c r="H3260" s="542">
        <v>1970</v>
      </c>
      <c r="J3260" t="s">
        <v>572</v>
      </c>
      <c r="K3260" t="s">
        <v>572</v>
      </c>
      <c r="L3260" s="324">
        <v>0</v>
      </c>
      <c r="M3260" s="324">
        <v>0</v>
      </c>
    </row>
    <row r="3261" spans="1:13" x14ac:dyDescent="0.2">
      <c r="A3261" t="s">
        <v>8642</v>
      </c>
      <c r="B3261" t="str">
        <f t="shared" si="50"/>
        <v>UGA_KITCHEN KUTIES - STAFF BL</v>
      </c>
      <c r="C3261" t="s">
        <v>540</v>
      </c>
      <c r="D3261" s="324" t="s">
        <v>51</v>
      </c>
      <c r="E3261" t="s">
        <v>3301</v>
      </c>
      <c r="F3261" t="s">
        <v>3302</v>
      </c>
      <c r="G3261" s="324">
        <v>2052</v>
      </c>
      <c r="H3261" s="542">
        <v>1974</v>
      </c>
      <c r="J3261" t="s">
        <v>572</v>
      </c>
      <c r="K3261" t="s">
        <v>572</v>
      </c>
      <c r="L3261" s="324">
        <v>0</v>
      </c>
      <c r="M3261" s="324">
        <v>0</v>
      </c>
    </row>
    <row r="3262" spans="1:13" x14ac:dyDescent="0.2">
      <c r="A3262" t="s">
        <v>8122</v>
      </c>
      <c r="B3262" t="str">
        <f t="shared" si="50"/>
        <v>UGA_CANTEEN</v>
      </c>
      <c r="C3262" t="s">
        <v>540</v>
      </c>
      <c r="D3262" s="324" t="s">
        <v>51</v>
      </c>
      <c r="E3262" t="s">
        <v>2289</v>
      </c>
      <c r="F3262" t="s">
        <v>2290</v>
      </c>
      <c r="G3262" s="324">
        <v>380</v>
      </c>
      <c r="H3262" s="542">
        <v>2012</v>
      </c>
      <c r="J3262" t="s">
        <v>572</v>
      </c>
      <c r="K3262" t="s">
        <v>572</v>
      </c>
      <c r="L3262" s="324">
        <v>0</v>
      </c>
      <c r="M3262" s="324">
        <v>0</v>
      </c>
    </row>
    <row r="3263" spans="1:13" x14ac:dyDescent="0.2">
      <c r="A3263" t="s">
        <v>9074</v>
      </c>
      <c r="B3263" t="str">
        <f t="shared" si="50"/>
        <v>UGA_WHITE HOUSE</v>
      </c>
      <c r="C3263" t="s">
        <v>540</v>
      </c>
      <c r="D3263" s="324" t="s">
        <v>51</v>
      </c>
      <c r="E3263" t="s">
        <v>4145</v>
      </c>
      <c r="F3263" t="s">
        <v>4146</v>
      </c>
      <c r="G3263" s="324">
        <v>2800</v>
      </c>
      <c r="H3263" s="542">
        <v>1976</v>
      </c>
      <c r="J3263" t="s">
        <v>572</v>
      </c>
      <c r="K3263" t="s">
        <v>572</v>
      </c>
      <c r="L3263" s="324">
        <v>0</v>
      </c>
      <c r="M3263" s="324">
        <v>0</v>
      </c>
    </row>
    <row r="3264" spans="1:13" x14ac:dyDescent="0.2">
      <c r="A3264" t="s">
        <v>8600</v>
      </c>
      <c r="B3264" t="str">
        <f t="shared" si="50"/>
        <v>UGA_SMITH GUEST CABIN</v>
      </c>
      <c r="C3264" t="s">
        <v>540</v>
      </c>
      <c r="D3264" s="324" t="s">
        <v>51</v>
      </c>
      <c r="E3264" t="s">
        <v>3220</v>
      </c>
      <c r="F3264" t="s">
        <v>3221</v>
      </c>
      <c r="G3264" s="324">
        <v>1998</v>
      </c>
      <c r="H3264" s="542">
        <v>1988</v>
      </c>
      <c r="J3264" t="s">
        <v>572</v>
      </c>
      <c r="K3264" t="s">
        <v>572</v>
      </c>
      <c r="L3264" s="324">
        <v>0</v>
      </c>
      <c r="M3264" s="324">
        <v>0</v>
      </c>
    </row>
    <row r="3265" spans="1:13" x14ac:dyDescent="0.2">
      <c r="A3265" t="s">
        <v>8995</v>
      </c>
      <c r="B3265" t="str">
        <f t="shared" si="50"/>
        <v>UGA_GYMNASIUM</v>
      </c>
      <c r="C3265" t="s">
        <v>540</v>
      </c>
      <c r="D3265" s="324" t="s">
        <v>51</v>
      </c>
      <c r="E3265" t="s">
        <v>3990</v>
      </c>
      <c r="F3265" t="s">
        <v>3991</v>
      </c>
      <c r="G3265" s="324">
        <v>10080</v>
      </c>
      <c r="H3265" s="542">
        <v>1996</v>
      </c>
      <c r="J3265" t="s">
        <v>572</v>
      </c>
      <c r="K3265" t="s">
        <v>572</v>
      </c>
      <c r="L3265" s="324">
        <v>0</v>
      </c>
      <c r="M3265" s="324">
        <v>0</v>
      </c>
    </row>
    <row r="3266" spans="1:13" x14ac:dyDescent="0.2">
      <c r="A3266" t="s">
        <v>8685</v>
      </c>
      <c r="B3266" t="str">
        <f t="shared" ref="B3266:B3329" si="51">CONCATENATE(D3266,"_",F3266)</f>
        <v>UGA_MAIN WELL HOUSE</v>
      </c>
      <c r="C3266" t="s">
        <v>540</v>
      </c>
      <c r="D3266" s="324" t="s">
        <v>51</v>
      </c>
      <c r="E3266" t="s">
        <v>3386</v>
      </c>
      <c r="F3266" t="s">
        <v>3387</v>
      </c>
      <c r="G3266" s="324">
        <v>96</v>
      </c>
      <c r="H3266" s="542">
        <v>2015</v>
      </c>
      <c r="J3266" t="s">
        <v>572</v>
      </c>
      <c r="K3266" t="s">
        <v>572</v>
      </c>
      <c r="L3266" s="324">
        <v>0</v>
      </c>
      <c r="M3266" s="324">
        <v>0</v>
      </c>
    </row>
    <row r="3267" spans="1:13" x14ac:dyDescent="0.2">
      <c r="A3267" t="s">
        <v>8432</v>
      </c>
      <c r="B3267" t="str">
        <f t="shared" si="51"/>
        <v>UGA_FORTSON FARM</v>
      </c>
      <c r="C3267" t="s">
        <v>540</v>
      </c>
      <c r="D3267" s="324" t="s">
        <v>51</v>
      </c>
      <c r="E3267" t="s">
        <v>2892</v>
      </c>
      <c r="F3267" t="s">
        <v>2893</v>
      </c>
      <c r="G3267" s="324">
        <v>132</v>
      </c>
      <c r="H3267" s="542">
        <v>2015</v>
      </c>
      <c r="J3267" t="s">
        <v>572</v>
      </c>
      <c r="K3267" t="s">
        <v>572</v>
      </c>
      <c r="L3267" s="324">
        <v>0</v>
      </c>
      <c r="M3267" s="324">
        <v>0</v>
      </c>
    </row>
    <row r="3268" spans="1:13" x14ac:dyDescent="0.2">
      <c r="A3268" t="s">
        <v>8030</v>
      </c>
      <c r="B3268" t="str">
        <f t="shared" si="51"/>
        <v>UGA_CAMPFIRE PAVILION</v>
      </c>
      <c r="C3268" t="s">
        <v>540</v>
      </c>
      <c r="D3268" s="324" t="s">
        <v>51</v>
      </c>
      <c r="E3268" t="s">
        <v>2105</v>
      </c>
      <c r="F3268" t="s">
        <v>2106</v>
      </c>
      <c r="G3268" s="324">
        <v>342</v>
      </c>
      <c r="H3268" s="542">
        <v>2015</v>
      </c>
      <c r="J3268" t="s">
        <v>572</v>
      </c>
      <c r="K3268" t="s">
        <v>572</v>
      </c>
      <c r="L3268" s="324">
        <v>0</v>
      </c>
      <c r="M3268" s="324">
        <v>0</v>
      </c>
    </row>
    <row r="3269" spans="1:13" x14ac:dyDescent="0.2">
      <c r="A3269" t="s">
        <v>8686</v>
      </c>
      <c r="B3269" t="str">
        <f t="shared" si="51"/>
        <v>UGA_STAFF BLDG #3</v>
      </c>
      <c r="C3269" t="s">
        <v>540</v>
      </c>
      <c r="D3269" s="324" t="s">
        <v>51</v>
      </c>
      <c r="E3269" t="s">
        <v>3388</v>
      </c>
      <c r="F3269" t="s">
        <v>3389</v>
      </c>
      <c r="G3269" s="324">
        <v>240</v>
      </c>
      <c r="H3269" s="542">
        <v>2015</v>
      </c>
      <c r="J3269" t="s">
        <v>572</v>
      </c>
      <c r="K3269" t="s">
        <v>572</v>
      </c>
      <c r="L3269" s="324">
        <v>0</v>
      </c>
      <c r="M3269" s="324">
        <v>0</v>
      </c>
    </row>
    <row r="3270" spans="1:13" x14ac:dyDescent="0.2">
      <c r="A3270" t="s">
        <v>8601</v>
      </c>
      <c r="B3270" t="str">
        <f t="shared" si="51"/>
        <v>UGA_STAFF BLDG # 1</v>
      </c>
      <c r="C3270" t="s">
        <v>540</v>
      </c>
      <c r="D3270" s="324" t="s">
        <v>51</v>
      </c>
      <c r="E3270" t="s">
        <v>3222</v>
      </c>
      <c r="F3270" t="s">
        <v>3223</v>
      </c>
      <c r="G3270" s="324">
        <v>252</v>
      </c>
      <c r="H3270" s="542">
        <v>2015</v>
      </c>
      <c r="J3270" t="s">
        <v>572</v>
      </c>
      <c r="K3270" t="s">
        <v>572</v>
      </c>
      <c r="L3270" s="324">
        <v>0</v>
      </c>
      <c r="M3270" s="324">
        <v>0</v>
      </c>
    </row>
    <row r="3271" spans="1:13" x14ac:dyDescent="0.2">
      <c r="A3271" t="s">
        <v>9243</v>
      </c>
      <c r="B3271" t="str">
        <f t="shared" si="51"/>
        <v>UGA_ROPES STRG SHED</v>
      </c>
      <c r="C3271" t="s">
        <v>540</v>
      </c>
      <c r="D3271" s="324" t="s">
        <v>51</v>
      </c>
      <c r="E3271" t="s">
        <v>4473</v>
      </c>
      <c r="F3271" t="s">
        <v>4474</v>
      </c>
      <c r="G3271" s="324">
        <v>120</v>
      </c>
      <c r="H3271" s="542">
        <v>2015</v>
      </c>
      <c r="J3271" t="s">
        <v>572</v>
      </c>
      <c r="K3271" t="s">
        <v>572</v>
      </c>
      <c r="L3271" s="324">
        <v>0</v>
      </c>
      <c r="M3271" s="324">
        <v>0</v>
      </c>
    </row>
    <row r="3272" spans="1:13" x14ac:dyDescent="0.2">
      <c r="A3272" t="s">
        <v>8819</v>
      </c>
      <c r="B3272" t="str">
        <f t="shared" si="51"/>
        <v>UGA_LANG FRM:FIELD EQP</v>
      </c>
      <c r="C3272" t="s">
        <v>540</v>
      </c>
      <c r="D3272" s="324" t="s">
        <v>51</v>
      </c>
      <c r="E3272" t="s">
        <v>3645</v>
      </c>
      <c r="F3272" t="s">
        <v>3646</v>
      </c>
      <c r="G3272" s="324">
        <v>6000</v>
      </c>
      <c r="H3272" s="542">
        <v>1994</v>
      </c>
      <c r="J3272" t="s">
        <v>572</v>
      </c>
      <c r="K3272" t="s">
        <v>572</v>
      </c>
      <c r="L3272" s="324">
        <v>0</v>
      </c>
      <c r="M3272" s="324">
        <v>0</v>
      </c>
    </row>
    <row r="3273" spans="1:13" x14ac:dyDescent="0.2">
      <c r="A3273" t="s">
        <v>8579</v>
      </c>
      <c r="B3273" t="str">
        <f t="shared" si="51"/>
        <v>UGA_LANG FRM: SHOP-OFF</v>
      </c>
      <c r="C3273" t="s">
        <v>540</v>
      </c>
      <c r="D3273" s="324" t="s">
        <v>51</v>
      </c>
      <c r="E3273" t="s">
        <v>3178</v>
      </c>
      <c r="F3273" t="s">
        <v>3179</v>
      </c>
      <c r="G3273" s="324">
        <v>8000</v>
      </c>
      <c r="H3273" s="542">
        <v>1996</v>
      </c>
      <c r="J3273" t="s">
        <v>572</v>
      </c>
      <c r="K3273" t="s">
        <v>572</v>
      </c>
      <c r="L3273" s="324">
        <v>0</v>
      </c>
      <c r="M3273" s="324">
        <v>0</v>
      </c>
    </row>
    <row r="3274" spans="1:13" x14ac:dyDescent="0.2">
      <c r="A3274" t="s">
        <v>8031</v>
      </c>
      <c r="B3274" t="str">
        <f t="shared" si="51"/>
        <v>UGA_LANG FRM:METAL BLD</v>
      </c>
      <c r="C3274" t="s">
        <v>540</v>
      </c>
      <c r="D3274" s="324" t="s">
        <v>51</v>
      </c>
      <c r="E3274" t="s">
        <v>2107</v>
      </c>
      <c r="F3274" t="s">
        <v>2108</v>
      </c>
      <c r="G3274" s="324">
        <v>6000</v>
      </c>
      <c r="H3274" s="542">
        <v>1997</v>
      </c>
      <c r="J3274" t="s">
        <v>572</v>
      </c>
      <c r="K3274" t="s">
        <v>572</v>
      </c>
      <c r="L3274" s="324">
        <v>0</v>
      </c>
      <c r="M3274" s="324">
        <v>0</v>
      </c>
    </row>
    <row r="3275" spans="1:13" x14ac:dyDescent="0.2">
      <c r="A3275" t="s">
        <v>9109</v>
      </c>
      <c r="B3275" t="str">
        <f t="shared" si="51"/>
        <v>UGA_HAMPTN FRM:MULTI P</v>
      </c>
      <c r="C3275" t="s">
        <v>540</v>
      </c>
      <c r="D3275" s="324" t="s">
        <v>51</v>
      </c>
      <c r="E3275" t="s">
        <v>4214</v>
      </c>
      <c r="F3275" t="s">
        <v>4215</v>
      </c>
      <c r="G3275" s="324">
        <v>4648</v>
      </c>
      <c r="H3275" s="542">
        <v>1999</v>
      </c>
      <c r="J3275" t="s">
        <v>572</v>
      </c>
      <c r="K3275" t="s">
        <v>572</v>
      </c>
      <c r="L3275" s="324">
        <v>0</v>
      </c>
      <c r="M3275" s="324">
        <v>0</v>
      </c>
    </row>
    <row r="3276" spans="1:13" x14ac:dyDescent="0.2">
      <c r="A3276" t="s">
        <v>8395</v>
      </c>
      <c r="B3276" t="str">
        <f t="shared" si="51"/>
        <v>UGA_HAMPTN FRM:BULL FC</v>
      </c>
      <c r="C3276" t="s">
        <v>540</v>
      </c>
      <c r="D3276" s="324" t="s">
        <v>51</v>
      </c>
      <c r="E3276" t="s">
        <v>2820</v>
      </c>
      <c r="F3276" t="s">
        <v>2821</v>
      </c>
      <c r="G3276" s="324">
        <v>6000</v>
      </c>
      <c r="H3276" s="542">
        <v>1995</v>
      </c>
      <c r="J3276" t="s">
        <v>1725</v>
      </c>
      <c r="K3276" t="s">
        <v>572</v>
      </c>
      <c r="L3276" s="324">
        <v>0</v>
      </c>
      <c r="M3276" s="324">
        <v>0</v>
      </c>
    </row>
    <row r="3277" spans="1:13" x14ac:dyDescent="0.2">
      <c r="A3277" t="s">
        <v>9416</v>
      </c>
      <c r="B3277" t="str">
        <f t="shared" si="51"/>
        <v>UGA_HAMPTN FRM:COM BRN</v>
      </c>
      <c r="C3277" t="s">
        <v>540</v>
      </c>
      <c r="D3277" s="324" t="s">
        <v>51</v>
      </c>
      <c r="E3277" t="s">
        <v>4810</v>
      </c>
      <c r="F3277" t="s">
        <v>4811</v>
      </c>
      <c r="G3277" s="324">
        <v>2000</v>
      </c>
      <c r="H3277" s="542">
        <v>1999</v>
      </c>
      <c r="J3277" t="s">
        <v>572</v>
      </c>
      <c r="K3277" t="s">
        <v>572</v>
      </c>
      <c r="L3277" s="324">
        <v>0</v>
      </c>
      <c r="M3277" s="324">
        <v>0</v>
      </c>
    </row>
    <row r="3278" spans="1:13" x14ac:dyDescent="0.2">
      <c r="A3278" t="s">
        <v>8820</v>
      </c>
      <c r="B3278" t="str">
        <f t="shared" si="51"/>
        <v>UGA_HAMPTN FRM:RES II</v>
      </c>
      <c r="C3278" t="s">
        <v>540</v>
      </c>
      <c r="D3278" s="324" t="s">
        <v>51</v>
      </c>
      <c r="E3278" t="s">
        <v>3647</v>
      </c>
      <c r="F3278" t="s">
        <v>3648</v>
      </c>
      <c r="G3278" s="324">
        <v>2128</v>
      </c>
      <c r="H3278" s="542">
        <v>2002</v>
      </c>
      <c r="J3278" t="s">
        <v>572</v>
      </c>
      <c r="K3278" t="s">
        <v>572</v>
      </c>
      <c r="L3278" s="324">
        <v>0</v>
      </c>
      <c r="M3278" s="324">
        <v>0</v>
      </c>
    </row>
    <row r="3279" spans="1:13" x14ac:dyDescent="0.2">
      <c r="A3279" t="s">
        <v>9417</v>
      </c>
      <c r="B3279" t="str">
        <f t="shared" si="51"/>
        <v>UGA_BLUEBERRY GH</v>
      </c>
      <c r="C3279" t="s">
        <v>540</v>
      </c>
      <c r="D3279" s="324" t="s">
        <v>51</v>
      </c>
      <c r="E3279" t="s">
        <v>4812</v>
      </c>
      <c r="F3279" t="s">
        <v>4813</v>
      </c>
      <c r="G3279" s="324">
        <v>384</v>
      </c>
      <c r="H3279" s="542">
        <v>2014</v>
      </c>
      <c r="J3279" t="s">
        <v>572</v>
      </c>
      <c r="K3279" t="s">
        <v>572</v>
      </c>
      <c r="L3279" s="324">
        <v>0</v>
      </c>
      <c r="M3279" s="324">
        <v>0</v>
      </c>
    </row>
    <row r="3280" spans="1:13" x14ac:dyDescent="0.2">
      <c r="A3280" t="s">
        <v>9149</v>
      </c>
      <c r="B3280" t="str">
        <f t="shared" si="51"/>
        <v>UGA_BLUEBERRY EQ SHLTR</v>
      </c>
      <c r="C3280" t="s">
        <v>540</v>
      </c>
      <c r="D3280" s="324" t="s">
        <v>51</v>
      </c>
      <c r="E3280" t="s">
        <v>4291</v>
      </c>
      <c r="F3280" t="s">
        <v>4292</v>
      </c>
      <c r="G3280" s="324">
        <v>4571</v>
      </c>
      <c r="H3280" s="542">
        <v>2008</v>
      </c>
      <c r="J3280" t="s">
        <v>572</v>
      </c>
      <c r="K3280" t="s">
        <v>572</v>
      </c>
      <c r="L3280" s="324">
        <v>0</v>
      </c>
      <c r="M3280" s="324">
        <v>0</v>
      </c>
    </row>
    <row r="3281" spans="1:13" x14ac:dyDescent="0.2">
      <c r="A3281" t="s">
        <v>8374</v>
      </c>
      <c r="B3281" t="str">
        <f t="shared" si="51"/>
        <v>UGA_VOVR RES WELL HS</v>
      </c>
      <c r="C3281" t="s">
        <v>540</v>
      </c>
      <c r="D3281" s="324" t="s">
        <v>51</v>
      </c>
      <c r="E3281" t="s">
        <v>2778</v>
      </c>
      <c r="F3281" t="s">
        <v>2779</v>
      </c>
      <c r="G3281" s="324">
        <v>80</v>
      </c>
      <c r="H3281" s="542">
        <v>1954</v>
      </c>
      <c r="J3281" t="s">
        <v>572</v>
      </c>
      <c r="K3281" t="s">
        <v>572</v>
      </c>
      <c r="L3281" s="324">
        <v>0</v>
      </c>
      <c r="M3281" s="324">
        <v>0</v>
      </c>
    </row>
    <row r="3282" spans="1:13" x14ac:dyDescent="0.2">
      <c r="A3282" t="s">
        <v>9359</v>
      </c>
      <c r="B3282" t="str">
        <f t="shared" si="51"/>
        <v>UGA_VOVR FARM WELL HS</v>
      </c>
      <c r="C3282" t="s">
        <v>540</v>
      </c>
      <c r="D3282" s="324" t="s">
        <v>51</v>
      </c>
      <c r="E3282" t="s">
        <v>4702</v>
      </c>
      <c r="F3282" t="s">
        <v>4703</v>
      </c>
      <c r="G3282" s="324">
        <v>84</v>
      </c>
      <c r="H3282" s="542">
        <v>1954</v>
      </c>
      <c r="J3282" t="s">
        <v>572</v>
      </c>
      <c r="K3282" t="s">
        <v>572</v>
      </c>
      <c r="L3282" s="324">
        <v>0</v>
      </c>
      <c r="M3282" s="324">
        <v>0</v>
      </c>
    </row>
    <row r="3283" spans="1:13" x14ac:dyDescent="0.2">
      <c r="A3283" t="s">
        <v>8078</v>
      </c>
      <c r="B3283" t="str">
        <f t="shared" si="51"/>
        <v>UGA_VOVR DWELLING I</v>
      </c>
      <c r="C3283" t="s">
        <v>540</v>
      </c>
      <c r="D3283" s="324" t="s">
        <v>51</v>
      </c>
      <c r="E3283" t="s">
        <v>2201</v>
      </c>
      <c r="F3283" t="s">
        <v>2202</v>
      </c>
      <c r="G3283" s="324">
        <v>2818</v>
      </c>
      <c r="H3283" s="542">
        <v>1954</v>
      </c>
      <c r="J3283" t="s">
        <v>572</v>
      </c>
      <c r="K3283" t="s">
        <v>572</v>
      </c>
      <c r="L3283" s="324">
        <v>0</v>
      </c>
      <c r="M3283" s="324">
        <v>0</v>
      </c>
    </row>
    <row r="3284" spans="1:13" x14ac:dyDescent="0.2">
      <c r="A3284" t="s">
        <v>8519</v>
      </c>
      <c r="B3284" t="str">
        <f t="shared" si="51"/>
        <v>UGA_VOVR DWELLING 2</v>
      </c>
      <c r="C3284" t="s">
        <v>540</v>
      </c>
      <c r="D3284" s="324" t="s">
        <v>51</v>
      </c>
      <c r="E3284" t="s">
        <v>3063</v>
      </c>
      <c r="F3284" t="s">
        <v>3064</v>
      </c>
      <c r="G3284" s="324">
        <v>1607</v>
      </c>
      <c r="H3284" s="542">
        <v>1954</v>
      </c>
      <c r="J3284" t="s">
        <v>572</v>
      </c>
      <c r="K3284" t="s">
        <v>572</v>
      </c>
      <c r="L3284" s="324">
        <v>0</v>
      </c>
      <c r="M3284" s="324">
        <v>0</v>
      </c>
    </row>
    <row r="3285" spans="1:13" x14ac:dyDescent="0.2">
      <c r="A3285" t="s">
        <v>9193</v>
      </c>
      <c r="B3285" t="str">
        <f t="shared" si="51"/>
        <v>UGA_VOVRC HEADQUARTERS</v>
      </c>
      <c r="C3285" t="s">
        <v>540</v>
      </c>
      <c r="D3285" s="324" t="s">
        <v>51</v>
      </c>
      <c r="E3285" t="s">
        <v>4376</v>
      </c>
      <c r="F3285" t="s">
        <v>4377</v>
      </c>
      <c r="G3285" s="324">
        <v>3791</v>
      </c>
      <c r="H3285" s="542">
        <v>2008</v>
      </c>
      <c r="J3285" t="s">
        <v>572</v>
      </c>
      <c r="K3285" t="s">
        <v>572</v>
      </c>
      <c r="L3285" s="324">
        <v>0</v>
      </c>
      <c r="M3285" s="324">
        <v>0</v>
      </c>
    </row>
    <row r="3286" spans="1:13" x14ac:dyDescent="0.2">
      <c r="A3286" t="s">
        <v>8742</v>
      </c>
      <c r="B3286" t="str">
        <f t="shared" si="51"/>
        <v>UGA_VOVR PROCESSING</v>
      </c>
      <c r="C3286" t="s">
        <v>540</v>
      </c>
      <c r="D3286" s="324" t="s">
        <v>51</v>
      </c>
      <c r="E3286" t="s">
        <v>3497</v>
      </c>
      <c r="F3286" t="s">
        <v>3498</v>
      </c>
      <c r="G3286" s="324">
        <v>5461</v>
      </c>
      <c r="H3286" s="542">
        <v>2002</v>
      </c>
      <c r="J3286" t="s">
        <v>572</v>
      </c>
      <c r="K3286" t="s">
        <v>572</v>
      </c>
      <c r="L3286" s="324">
        <v>0</v>
      </c>
      <c r="M3286" s="324">
        <v>0</v>
      </c>
    </row>
    <row r="3287" spans="1:13" x14ac:dyDescent="0.2">
      <c r="A3287" t="s">
        <v>8301</v>
      </c>
      <c r="B3287" t="str">
        <f t="shared" si="51"/>
        <v>UGA_VIDALIA ONION CNTR</v>
      </c>
      <c r="C3287" t="s">
        <v>540</v>
      </c>
      <c r="D3287" s="324" t="s">
        <v>51</v>
      </c>
      <c r="E3287" t="s">
        <v>2638</v>
      </c>
      <c r="F3287" t="s">
        <v>2639</v>
      </c>
      <c r="G3287" s="324">
        <v>5503</v>
      </c>
      <c r="H3287" s="542">
        <v>1956</v>
      </c>
      <c r="J3287" t="s">
        <v>572</v>
      </c>
      <c r="K3287" t="s">
        <v>579</v>
      </c>
      <c r="L3287" s="324">
        <v>0</v>
      </c>
      <c r="M3287" s="324">
        <v>0</v>
      </c>
    </row>
    <row r="3288" spans="1:13" x14ac:dyDescent="0.2">
      <c r="A3288" t="s">
        <v>8223</v>
      </c>
      <c r="B3288" t="str">
        <f t="shared" si="51"/>
        <v>UGA_VOVR METAL STORAGE</v>
      </c>
      <c r="C3288" t="s">
        <v>540</v>
      </c>
      <c r="D3288" s="324" t="s">
        <v>51</v>
      </c>
      <c r="E3288" t="s">
        <v>2485</v>
      </c>
      <c r="F3288" t="s">
        <v>2486</v>
      </c>
      <c r="G3288" s="324">
        <v>1830</v>
      </c>
      <c r="H3288" s="542">
        <v>1956</v>
      </c>
      <c r="J3288" t="s">
        <v>572</v>
      </c>
      <c r="K3288" t="s">
        <v>579</v>
      </c>
      <c r="L3288" s="324">
        <v>0</v>
      </c>
      <c r="M3288" s="324">
        <v>0</v>
      </c>
    </row>
    <row r="3289" spans="1:13" x14ac:dyDescent="0.2">
      <c r="A3289" t="s">
        <v>8472</v>
      </c>
      <c r="B3289" t="str">
        <f t="shared" si="51"/>
        <v>UGA_VOVR EQUP STG 1</v>
      </c>
      <c r="C3289" t="s">
        <v>540</v>
      </c>
      <c r="D3289" s="324" t="s">
        <v>51</v>
      </c>
      <c r="E3289" t="s">
        <v>2971</v>
      </c>
      <c r="F3289" t="s">
        <v>2972</v>
      </c>
      <c r="G3289" s="324">
        <v>2470</v>
      </c>
      <c r="H3289" s="542">
        <v>1956</v>
      </c>
      <c r="J3289" t="s">
        <v>572</v>
      </c>
      <c r="K3289" t="s">
        <v>579</v>
      </c>
      <c r="L3289" s="324">
        <v>0</v>
      </c>
      <c r="M3289" s="324">
        <v>0</v>
      </c>
    </row>
    <row r="3290" spans="1:13" x14ac:dyDescent="0.2">
      <c r="A3290" t="s">
        <v>8867</v>
      </c>
      <c r="B3290" t="str">
        <f t="shared" si="51"/>
        <v>UGA_VOVR EQUIP STG 2</v>
      </c>
      <c r="C3290" t="s">
        <v>540</v>
      </c>
      <c r="D3290" s="324" t="s">
        <v>51</v>
      </c>
      <c r="E3290" t="s">
        <v>3741</v>
      </c>
      <c r="F3290" t="s">
        <v>3742</v>
      </c>
      <c r="G3290" s="324">
        <v>4481</v>
      </c>
      <c r="H3290" s="542">
        <v>1956</v>
      </c>
      <c r="J3290" t="s">
        <v>572</v>
      </c>
      <c r="K3290" t="s">
        <v>579</v>
      </c>
      <c r="L3290" s="324">
        <v>0</v>
      </c>
      <c r="M3290" s="324">
        <v>0</v>
      </c>
    </row>
    <row r="3291" spans="1:13" x14ac:dyDescent="0.2">
      <c r="A3291" t="s">
        <v>8473</v>
      </c>
      <c r="B3291" t="str">
        <f t="shared" si="51"/>
        <v>UGA_VOVR IRRIG EQ FAC</v>
      </c>
      <c r="C3291" t="s">
        <v>540</v>
      </c>
      <c r="D3291" s="324" t="s">
        <v>51</v>
      </c>
      <c r="E3291" t="s">
        <v>2973</v>
      </c>
      <c r="F3291" t="s">
        <v>2974</v>
      </c>
      <c r="G3291" s="324">
        <v>403</v>
      </c>
      <c r="H3291" s="542">
        <v>1956</v>
      </c>
      <c r="J3291" t="s">
        <v>572</v>
      </c>
      <c r="K3291" t="s">
        <v>1725</v>
      </c>
      <c r="L3291" s="324">
        <v>0</v>
      </c>
      <c r="M3291" s="324">
        <v>0</v>
      </c>
    </row>
    <row r="3292" spans="1:13" x14ac:dyDescent="0.2">
      <c r="A3292" t="s">
        <v>8580</v>
      </c>
      <c r="B3292" t="str">
        <f t="shared" si="51"/>
        <v>UGA_GARDENER COTTAGE N</v>
      </c>
      <c r="C3292" t="s">
        <v>540</v>
      </c>
      <c r="D3292" s="324" t="s">
        <v>51</v>
      </c>
      <c r="E3292" t="s">
        <v>3180</v>
      </c>
      <c r="F3292" t="s">
        <v>3181</v>
      </c>
      <c r="G3292" s="324">
        <v>1644</v>
      </c>
      <c r="H3292" s="542">
        <v>1934</v>
      </c>
      <c r="J3292" t="s">
        <v>572</v>
      </c>
      <c r="K3292" t="s">
        <v>572</v>
      </c>
      <c r="L3292" s="324">
        <v>0</v>
      </c>
      <c r="M3292" s="324">
        <v>0</v>
      </c>
    </row>
    <row r="3293" spans="1:13" x14ac:dyDescent="0.2">
      <c r="A3293" t="s">
        <v>8581</v>
      </c>
      <c r="B3293" t="str">
        <f t="shared" si="51"/>
        <v>UGA_GARDENR COTT N SHD</v>
      </c>
      <c r="C3293" t="s">
        <v>540</v>
      </c>
      <c r="D3293" s="324" t="s">
        <v>51</v>
      </c>
      <c r="E3293" t="s">
        <v>3182</v>
      </c>
      <c r="F3293" t="s">
        <v>3183</v>
      </c>
      <c r="G3293" s="324">
        <v>280</v>
      </c>
      <c r="H3293" s="542">
        <v>1934</v>
      </c>
      <c r="J3293" t="s">
        <v>572</v>
      </c>
      <c r="K3293" t="s">
        <v>572</v>
      </c>
      <c r="L3293" s="324">
        <v>0</v>
      </c>
      <c r="M3293" s="324">
        <v>0</v>
      </c>
    </row>
    <row r="3294" spans="1:13" x14ac:dyDescent="0.2">
      <c r="A3294" t="s">
        <v>9418</v>
      </c>
      <c r="B3294" t="str">
        <f t="shared" si="51"/>
        <v>UGA_SAPELO POWER HSE</v>
      </c>
      <c r="C3294" t="s">
        <v>540</v>
      </c>
      <c r="D3294" s="324" t="s">
        <v>51</v>
      </c>
      <c r="E3294" t="s">
        <v>4814</v>
      </c>
      <c r="F3294" t="s">
        <v>4815</v>
      </c>
      <c r="G3294" s="324">
        <v>2344</v>
      </c>
      <c r="H3294" s="542">
        <v>1934</v>
      </c>
      <c r="J3294" t="s">
        <v>572</v>
      </c>
      <c r="K3294" t="s">
        <v>579</v>
      </c>
      <c r="L3294" s="324">
        <v>0</v>
      </c>
      <c r="M3294" s="324">
        <v>0</v>
      </c>
    </row>
    <row r="3295" spans="1:13" x14ac:dyDescent="0.2">
      <c r="A3295" t="s">
        <v>9419</v>
      </c>
      <c r="B3295" t="str">
        <f t="shared" si="51"/>
        <v>UGA_SAPELO TRAILER P</v>
      </c>
      <c r="C3295" t="s">
        <v>540</v>
      </c>
      <c r="D3295" s="324" t="s">
        <v>51</v>
      </c>
      <c r="E3295" t="s">
        <v>4816</v>
      </c>
      <c r="F3295" t="s">
        <v>4817</v>
      </c>
      <c r="G3295" s="324">
        <v>774</v>
      </c>
      <c r="H3295" s="542">
        <v>1983</v>
      </c>
      <c r="J3295" t="s">
        <v>572</v>
      </c>
      <c r="K3295" t="s">
        <v>572</v>
      </c>
      <c r="L3295" s="324">
        <v>0</v>
      </c>
      <c r="M3295" s="324">
        <v>0</v>
      </c>
    </row>
    <row r="3296" spans="1:13" x14ac:dyDescent="0.2">
      <c r="A3296" t="s">
        <v>9150</v>
      </c>
      <c r="B3296" t="str">
        <f t="shared" si="51"/>
        <v>UGA_AZALEA STORAGE</v>
      </c>
      <c r="C3296" t="s">
        <v>540</v>
      </c>
      <c r="D3296" s="324" t="s">
        <v>51</v>
      </c>
      <c r="E3296" t="s">
        <v>4293</v>
      </c>
      <c r="F3296" t="s">
        <v>4294</v>
      </c>
      <c r="G3296" s="324">
        <v>97</v>
      </c>
      <c r="H3296" s="542">
        <v>1987</v>
      </c>
      <c r="J3296" t="s">
        <v>572</v>
      </c>
      <c r="K3296" t="s">
        <v>572</v>
      </c>
      <c r="L3296" s="324">
        <v>0</v>
      </c>
      <c r="M3296" s="324">
        <v>0</v>
      </c>
    </row>
    <row r="3297" spans="1:13" x14ac:dyDescent="0.2">
      <c r="A3297" t="s">
        <v>8447</v>
      </c>
      <c r="B3297" t="str">
        <f t="shared" si="51"/>
        <v>UGA_SLAT HOUSE</v>
      </c>
      <c r="C3297" t="s">
        <v>540</v>
      </c>
      <c r="D3297" s="324" t="s">
        <v>51</v>
      </c>
      <c r="E3297" t="s">
        <v>2921</v>
      </c>
      <c r="F3297" t="s">
        <v>2922</v>
      </c>
      <c r="G3297" s="324">
        <v>1054</v>
      </c>
      <c r="H3297" s="542">
        <v>1953</v>
      </c>
      <c r="J3297" t="s">
        <v>572</v>
      </c>
      <c r="K3297" t="s">
        <v>1725</v>
      </c>
      <c r="L3297" s="324">
        <v>0</v>
      </c>
      <c r="M3297" s="324">
        <v>0</v>
      </c>
    </row>
    <row r="3298" spans="1:13" x14ac:dyDescent="0.2">
      <c r="A3298" t="s">
        <v>9052</v>
      </c>
      <c r="B3298" t="str">
        <f t="shared" si="51"/>
        <v>UGA_GHSE APT PUMP HSE</v>
      </c>
      <c r="C3298" t="s">
        <v>540</v>
      </c>
      <c r="D3298" s="324" t="s">
        <v>51</v>
      </c>
      <c r="E3298" t="s">
        <v>4101</v>
      </c>
      <c r="F3298" t="s">
        <v>4102</v>
      </c>
      <c r="G3298" s="324">
        <v>63</v>
      </c>
      <c r="H3298" s="542">
        <v>1987</v>
      </c>
      <c r="J3298" t="s">
        <v>572</v>
      </c>
      <c r="K3298" t="s">
        <v>572</v>
      </c>
      <c r="L3298" s="324">
        <v>0</v>
      </c>
      <c r="M3298" s="324">
        <v>0</v>
      </c>
    </row>
    <row r="3299" spans="1:13" x14ac:dyDescent="0.2">
      <c r="A3299" t="s">
        <v>9051</v>
      </c>
      <c r="B3299" t="str">
        <f t="shared" si="51"/>
        <v>UGA_SAPELO TRAILER R</v>
      </c>
      <c r="C3299" t="s">
        <v>540</v>
      </c>
      <c r="D3299" s="324" t="s">
        <v>51</v>
      </c>
      <c r="E3299" t="s">
        <v>4099</v>
      </c>
      <c r="F3299" t="s">
        <v>4100</v>
      </c>
      <c r="G3299" s="324">
        <v>602</v>
      </c>
      <c r="H3299" s="542">
        <v>1990</v>
      </c>
      <c r="J3299" t="s">
        <v>572</v>
      </c>
      <c r="K3299" t="s">
        <v>572</v>
      </c>
      <c r="L3299" s="324">
        <v>0</v>
      </c>
      <c r="M3299" s="324">
        <v>0</v>
      </c>
    </row>
    <row r="3300" spans="1:13" x14ac:dyDescent="0.2">
      <c r="A3300" t="s">
        <v>8150</v>
      </c>
      <c r="B3300" t="str">
        <f t="shared" si="51"/>
        <v>UGA_S END HOIST DOCK</v>
      </c>
      <c r="C3300" t="s">
        <v>540</v>
      </c>
      <c r="D3300" s="324" t="s">
        <v>51</v>
      </c>
      <c r="E3300" t="s">
        <v>2341</v>
      </c>
      <c r="F3300" t="s">
        <v>2342</v>
      </c>
      <c r="G3300" s="324">
        <v>456</v>
      </c>
      <c r="H3300" s="542">
        <v>1990</v>
      </c>
      <c r="J3300" t="s">
        <v>572</v>
      </c>
      <c r="K3300" t="s">
        <v>572</v>
      </c>
      <c r="L3300" s="324">
        <v>0</v>
      </c>
      <c r="M3300" s="324">
        <v>0</v>
      </c>
    </row>
    <row r="3301" spans="1:13" x14ac:dyDescent="0.2">
      <c r="A3301" t="s">
        <v>7831</v>
      </c>
      <c r="B3301" t="str">
        <f t="shared" si="51"/>
        <v>UGA_SAPELO TRAILER S</v>
      </c>
      <c r="C3301" t="s">
        <v>540</v>
      </c>
      <c r="D3301" s="324" t="s">
        <v>51</v>
      </c>
      <c r="E3301" t="s">
        <v>1711</v>
      </c>
      <c r="F3301" t="s">
        <v>1712</v>
      </c>
      <c r="G3301" s="324">
        <v>602</v>
      </c>
      <c r="H3301" s="542">
        <v>1993</v>
      </c>
      <c r="J3301" t="s">
        <v>572</v>
      </c>
      <c r="K3301" t="s">
        <v>572</v>
      </c>
      <c r="L3301" s="324">
        <v>0</v>
      </c>
      <c r="M3301" s="324">
        <v>0</v>
      </c>
    </row>
    <row r="3302" spans="1:13" x14ac:dyDescent="0.2">
      <c r="A3302" t="s">
        <v>8396</v>
      </c>
      <c r="B3302" t="str">
        <f t="shared" si="51"/>
        <v>UGA_SAPELO TRAILER J</v>
      </c>
      <c r="C3302" t="s">
        <v>540</v>
      </c>
      <c r="D3302" s="324" t="s">
        <v>51</v>
      </c>
      <c r="E3302" t="s">
        <v>2822</v>
      </c>
      <c r="F3302" t="s">
        <v>2823</v>
      </c>
      <c r="G3302" s="324">
        <v>602</v>
      </c>
      <c r="H3302" s="542">
        <v>1993</v>
      </c>
      <c r="J3302" t="s">
        <v>572</v>
      </c>
      <c r="K3302" t="s">
        <v>572</v>
      </c>
      <c r="L3302" s="324">
        <v>0</v>
      </c>
      <c r="M3302" s="324">
        <v>0</v>
      </c>
    </row>
    <row r="3303" spans="1:13" x14ac:dyDescent="0.2">
      <c r="A3303" t="s">
        <v>8966</v>
      </c>
      <c r="B3303" t="str">
        <f t="shared" si="51"/>
        <v>UGA_SAPELO TRAILER G</v>
      </c>
      <c r="C3303" t="s">
        <v>540</v>
      </c>
      <c r="D3303" s="324" t="s">
        <v>51</v>
      </c>
      <c r="E3303" t="s">
        <v>3934</v>
      </c>
      <c r="F3303" t="s">
        <v>3935</v>
      </c>
      <c r="G3303" s="324">
        <v>602</v>
      </c>
      <c r="H3303" s="542">
        <v>1993</v>
      </c>
      <c r="J3303" t="s">
        <v>572</v>
      </c>
      <c r="K3303" t="s">
        <v>572</v>
      </c>
      <c r="L3303" s="324">
        <v>0</v>
      </c>
      <c r="M3303" s="324">
        <v>0</v>
      </c>
    </row>
    <row r="3304" spans="1:13" x14ac:dyDescent="0.2">
      <c r="A3304" t="s">
        <v>8602</v>
      </c>
      <c r="B3304" t="str">
        <f t="shared" si="51"/>
        <v>UGA_SAPELO TRAILER B</v>
      </c>
      <c r="C3304" t="s">
        <v>540</v>
      </c>
      <c r="D3304" s="324" t="s">
        <v>51</v>
      </c>
      <c r="E3304" t="s">
        <v>3224</v>
      </c>
      <c r="F3304" t="s">
        <v>3225</v>
      </c>
      <c r="G3304" s="324">
        <v>602</v>
      </c>
      <c r="H3304" s="542">
        <v>1994</v>
      </c>
      <c r="J3304" t="s">
        <v>572</v>
      </c>
      <c r="K3304" t="s">
        <v>572</v>
      </c>
      <c r="L3304" s="324">
        <v>0</v>
      </c>
      <c r="M3304" s="324">
        <v>0</v>
      </c>
    </row>
    <row r="3305" spans="1:13" x14ac:dyDescent="0.2">
      <c r="A3305" t="s">
        <v>9053</v>
      </c>
      <c r="B3305" t="str">
        <f t="shared" si="51"/>
        <v>UGA_SAPELO TRAILER C</v>
      </c>
      <c r="C3305" t="s">
        <v>540</v>
      </c>
      <c r="D3305" s="324" t="s">
        <v>51</v>
      </c>
      <c r="E3305" t="s">
        <v>4103</v>
      </c>
      <c r="F3305" t="s">
        <v>4104</v>
      </c>
      <c r="G3305" s="324">
        <v>602</v>
      </c>
      <c r="H3305" s="542">
        <v>1994</v>
      </c>
      <c r="J3305" t="s">
        <v>572</v>
      </c>
      <c r="K3305" t="s">
        <v>572</v>
      </c>
      <c r="L3305" s="324">
        <v>0</v>
      </c>
      <c r="M3305" s="324">
        <v>0</v>
      </c>
    </row>
    <row r="3306" spans="1:13" x14ac:dyDescent="0.2">
      <c r="A3306" t="s">
        <v>7832</v>
      </c>
      <c r="B3306" t="str">
        <f t="shared" si="51"/>
        <v>UGA_SOUTH END PUMP HS</v>
      </c>
      <c r="C3306" t="s">
        <v>540</v>
      </c>
      <c r="D3306" s="324" t="s">
        <v>51</v>
      </c>
      <c r="E3306" t="s">
        <v>1713</v>
      </c>
      <c r="F3306" t="s">
        <v>1714</v>
      </c>
      <c r="G3306" s="324">
        <v>38</v>
      </c>
      <c r="H3306" s="542">
        <v>1960</v>
      </c>
      <c r="J3306" t="s">
        <v>572</v>
      </c>
      <c r="K3306" t="s">
        <v>572</v>
      </c>
      <c r="L3306" s="324">
        <v>0</v>
      </c>
      <c r="M3306" s="324">
        <v>0</v>
      </c>
    </row>
    <row r="3307" spans="1:13" x14ac:dyDescent="0.2">
      <c r="A3307" t="s">
        <v>8224</v>
      </c>
      <c r="B3307" t="str">
        <f t="shared" si="51"/>
        <v>UGA_PC-3 TRAILER</v>
      </c>
      <c r="C3307" t="s">
        <v>540</v>
      </c>
      <c r="D3307" s="324" t="s">
        <v>51</v>
      </c>
      <c r="E3307" t="s">
        <v>2487</v>
      </c>
      <c r="F3307" t="s">
        <v>2488</v>
      </c>
      <c r="G3307" s="324">
        <v>547</v>
      </c>
      <c r="H3307" s="542">
        <v>2009</v>
      </c>
      <c r="J3307" t="s">
        <v>572</v>
      </c>
      <c r="K3307" t="s">
        <v>572</v>
      </c>
      <c r="L3307" s="324">
        <v>0</v>
      </c>
      <c r="M3307" s="324">
        <v>0</v>
      </c>
    </row>
    <row r="3308" spans="1:13" x14ac:dyDescent="0.2">
      <c r="A3308" t="s">
        <v>8709</v>
      </c>
      <c r="B3308" t="str">
        <f t="shared" si="51"/>
        <v>UGA_SHELL HAMMOCK 1</v>
      </c>
      <c r="C3308" t="s">
        <v>540</v>
      </c>
      <c r="D3308" s="324" t="s">
        <v>51</v>
      </c>
      <c r="E3308" t="s">
        <v>3432</v>
      </c>
      <c r="F3308" t="s">
        <v>3433</v>
      </c>
      <c r="G3308" s="324">
        <v>2142</v>
      </c>
      <c r="H3308" s="542">
        <v>1934</v>
      </c>
      <c r="J3308" t="s">
        <v>572</v>
      </c>
      <c r="K3308" t="s">
        <v>572</v>
      </c>
      <c r="L3308" s="324">
        <v>0</v>
      </c>
      <c r="M3308" s="324">
        <v>0</v>
      </c>
    </row>
    <row r="3309" spans="1:13" x14ac:dyDescent="0.2">
      <c r="A3309" t="s">
        <v>8687</v>
      </c>
      <c r="B3309" t="str">
        <f t="shared" si="51"/>
        <v>UGA_SHELL HAMMOCK 2</v>
      </c>
      <c r="C3309" t="s">
        <v>540</v>
      </c>
      <c r="D3309" s="324" t="s">
        <v>51</v>
      </c>
      <c r="E3309" t="s">
        <v>3390</v>
      </c>
      <c r="F3309" t="s">
        <v>3391</v>
      </c>
      <c r="G3309" s="324">
        <v>2142</v>
      </c>
      <c r="H3309" s="542">
        <v>1934</v>
      </c>
      <c r="J3309" t="s">
        <v>572</v>
      </c>
      <c r="K3309" t="s">
        <v>572</v>
      </c>
      <c r="L3309" s="324">
        <v>0</v>
      </c>
      <c r="M3309" s="324">
        <v>0</v>
      </c>
    </row>
    <row r="3310" spans="1:13" x14ac:dyDescent="0.2">
      <c r="A3310" t="s">
        <v>9244</v>
      </c>
      <c r="B3310" t="str">
        <f t="shared" si="51"/>
        <v>UGA_SHELL HAMMOCK 3</v>
      </c>
      <c r="C3310" t="s">
        <v>540</v>
      </c>
      <c r="D3310" s="324" t="s">
        <v>51</v>
      </c>
      <c r="E3310" t="s">
        <v>4475</v>
      </c>
      <c r="F3310" t="s">
        <v>4476</v>
      </c>
      <c r="G3310" s="324">
        <v>1997</v>
      </c>
      <c r="H3310" s="542">
        <v>1960</v>
      </c>
      <c r="J3310" t="s">
        <v>572</v>
      </c>
      <c r="K3310" t="s">
        <v>572</v>
      </c>
      <c r="L3310" s="324">
        <v>0</v>
      </c>
      <c r="M3310" s="324">
        <v>0</v>
      </c>
    </row>
    <row r="3311" spans="1:13" x14ac:dyDescent="0.2">
      <c r="A3311" t="s">
        <v>8277</v>
      </c>
      <c r="B3311" t="str">
        <f t="shared" si="51"/>
        <v>UGA_SHELL HAMMOCK 4</v>
      </c>
      <c r="C3311" t="s">
        <v>540</v>
      </c>
      <c r="D3311" s="324" t="s">
        <v>51</v>
      </c>
      <c r="E3311" t="s">
        <v>2590</v>
      </c>
      <c r="F3311" t="s">
        <v>2591</v>
      </c>
      <c r="G3311" s="324">
        <v>1997</v>
      </c>
      <c r="H3311" s="542">
        <v>1960</v>
      </c>
      <c r="J3311" t="s">
        <v>572</v>
      </c>
      <c r="K3311" t="s">
        <v>572</v>
      </c>
      <c r="L3311" s="324">
        <v>0</v>
      </c>
      <c r="M3311" s="324">
        <v>0</v>
      </c>
    </row>
    <row r="3312" spans="1:13" x14ac:dyDescent="0.2">
      <c r="A3312" t="s">
        <v>7817</v>
      </c>
      <c r="B3312" t="str">
        <f t="shared" si="51"/>
        <v>UGA_SHELL HAMMOCK 5</v>
      </c>
      <c r="C3312" t="s">
        <v>540</v>
      </c>
      <c r="D3312" s="324" t="s">
        <v>51</v>
      </c>
      <c r="E3312" t="s">
        <v>1683</v>
      </c>
      <c r="F3312" t="s">
        <v>1684</v>
      </c>
      <c r="G3312" s="324">
        <v>1997</v>
      </c>
      <c r="H3312" s="542">
        <v>1960</v>
      </c>
      <c r="J3312" t="s">
        <v>572</v>
      </c>
      <c r="K3312" t="s">
        <v>572</v>
      </c>
      <c r="L3312" s="324">
        <v>0</v>
      </c>
      <c r="M3312" s="324">
        <v>0</v>
      </c>
    </row>
    <row r="3313" spans="1:13" x14ac:dyDescent="0.2">
      <c r="A3313" t="s">
        <v>8688</v>
      </c>
      <c r="B3313" t="str">
        <f t="shared" si="51"/>
        <v>UGA_SHELL HAMMOCK UTIL</v>
      </c>
      <c r="C3313" t="s">
        <v>540</v>
      </c>
      <c r="D3313" s="324" t="s">
        <v>51</v>
      </c>
      <c r="E3313" t="s">
        <v>3392</v>
      </c>
      <c r="F3313" t="s">
        <v>3393</v>
      </c>
      <c r="G3313" s="324">
        <v>396</v>
      </c>
      <c r="H3313" s="542">
        <v>1960</v>
      </c>
      <c r="J3313" t="s">
        <v>572</v>
      </c>
      <c r="K3313" t="s">
        <v>584</v>
      </c>
      <c r="L3313" s="324">
        <v>0</v>
      </c>
      <c r="M3313" s="324">
        <v>0</v>
      </c>
    </row>
    <row r="3314" spans="1:13" x14ac:dyDescent="0.2">
      <c r="A3314" t="s">
        <v>9031</v>
      </c>
      <c r="B3314" t="str">
        <f t="shared" si="51"/>
        <v>UGA_LUMBER AND LAB</v>
      </c>
      <c r="C3314" t="s">
        <v>540</v>
      </c>
      <c r="D3314" s="324" t="s">
        <v>51</v>
      </c>
      <c r="E3314" t="s">
        <v>4059</v>
      </c>
      <c r="F3314" t="s">
        <v>4060</v>
      </c>
      <c r="G3314" s="324">
        <v>2671</v>
      </c>
      <c r="H3314" s="542">
        <v>1966</v>
      </c>
      <c r="J3314" t="s">
        <v>572</v>
      </c>
      <c r="K3314" t="s">
        <v>572</v>
      </c>
      <c r="L3314" s="324">
        <v>0</v>
      </c>
      <c r="M3314" s="324">
        <v>0</v>
      </c>
    </row>
    <row r="3315" spans="1:13" x14ac:dyDescent="0.2">
      <c r="A3315" t="s">
        <v>8893</v>
      </c>
      <c r="B3315" t="str">
        <f t="shared" si="51"/>
        <v>UGA_SOUTH END EQUIP 2</v>
      </c>
      <c r="C3315" t="s">
        <v>540</v>
      </c>
      <c r="D3315" s="324" t="s">
        <v>51</v>
      </c>
      <c r="E3315" t="s">
        <v>3793</v>
      </c>
      <c r="F3315" t="s">
        <v>3794</v>
      </c>
      <c r="G3315" s="324">
        <v>2402</v>
      </c>
      <c r="H3315" s="542">
        <v>1966</v>
      </c>
      <c r="J3315" t="s">
        <v>572</v>
      </c>
      <c r="K3315" t="s">
        <v>572</v>
      </c>
      <c r="L3315" s="324">
        <v>0</v>
      </c>
      <c r="M3315" s="324">
        <v>0</v>
      </c>
    </row>
    <row r="3316" spans="1:13" x14ac:dyDescent="0.2">
      <c r="A3316" t="s">
        <v>9194</v>
      </c>
      <c r="B3316" t="str">
        <f t="shared" si="51"/>
        <v>UGA_AUTO SHOP</v>
      </c>
      <c r="C3316" t="s">
        <v>540</v>
      </c>
      <c r="D3316" s="324" t="s">
        <v>51</v>
      </c>
      <c r="E3316" t="s">
        <v>4378</v>
      </c>
      <c r="F3316" t="s">
        <v>4379</v>
      </c>
      <c r="G3316" s="324">
        <v>4176</v>
      </c>
      <c r="H3316" s="542">
        <v>1934</v>
      </c>
      <c r="J3316" t="s">
        <v>572</v>
      </c>
      <c r="K3316" t="s">
        <v>572</v>
      </c>
      <c r="L3316" s="324">
        <v>0</v>
      </c>
      <c r="M3316" s="324">
        <v>0</v>
      </c>
    </row>
    <row r="3317" spans="1:13" x14ac:dyDescent="0.2">
      <c r="A3317" t="s">
        <v>8870</v>
      </c>
      <c r="B3317" t="str">
        <f t="shared" si="51"/>
        <v>UGA_CARPENTER SHOP</v>
      </c>
      <c r="C3317" t="s">
        <v>540</v>
      </c>
      <c r="D3317" s="324" t="s">
        <v>51</v>
      </c>
      <c r="E3317" t="s">
        <v>3747</v>
      </c>
      <c r="F3317" t="s">
        <v>3748</v>
      </c>
      <c r="G3317" s="324">
        <v>2772</v>
      </c>
      <c r="H3317" s="542">
        <v>1960</v>
      </c>
      <c r="J3317" t="s">
        <v>572</v>
      </c>
      <c r="K3317" t="s">
        <v>584</v>
      </c>
      <c r="L3317" s="324">
        <v>0</v>
      </c>
      <c r="M3317" s="324">
        <v>0</v>
      </c>
    </row>
    <row r="3318" spans="1:13" x14ac:dyDescent="0.2">
      <c r="A3318" t="s">
        <v>7835</v>
      </c>
      <c r="B3318" t="str">
        <f t="shared" si="51"/>
        <v>UGA_LAB BUILDING</v>
      </c>
      <c r="C3318" t="s">
        <v>540</v>
      </c>
      <c r="D3318" s="324" t="s">
        <v>51</v>
      </c>
      <c r="E3318" t="s">
        <v>1719</v>
      </c>
      <c r="F3318" t="s">
        <v>1720</v>
      </c>
      <c r="G3318" s="324">
        <v>23266</v>
      </c>
      <c r="H3318" s="542">
        <v>1934</v>
      </c>
      <c r="J3318" t="s">
        <v>572</v>
      </c>
      <c r="K3318" t="s">
        <v>1725</v>
      </c>
      <c r="L3318" s="324">
        <v>0</v>
      </c>
      <c r="M3318" s="324">
        <v>0</v>
      </c>
    </row>
    <row r="3319" spans="1:13" x14ac:dyDescent="0.2">
      <c r="A3319" t="s">
        <v>8243</v>
      </c>
      <c r="B3319" t="str">
        <f t="shared" si="51"/>
        <v>UGA_SOUTH END OFFICE</v>
      </c>
      <c r="C3319" t="s">
        <v>540</v>
      </c>
      <c r="D3319" s="324" t="s">
        <v>51</v>
      </c>
      <c r="E3319" t="s">
        <v>2525</v>
      </c>
      <c r="F3319" t="s">
        <v>2526</v>
      </c>
      <c r="G3319" s="324">
        <v>3044</v>
      </c>
      <c r="H3319" s="542">
        <v>1934</v>
      </c>
      <c r="J3319" t="s">
        <v>572</v>
      </c>
      <c r="K3319" t="s">
        <v>584</v>
      </c>
      <c r="L3319" s="324">
        <v>0</v>
      </c>
      <c r="M3319" s="324">
        <v>0</v>
      </c>
    </row>
    <row r="3320" spans="1:13" x14ac:dyDescent="0.2">
      <c r="A3320" t="s">
        <v>8768</v>
      </c>
      <c r="B3320" t="str">
        <f t="shared" si="51"/>
        <v>UGA_APARTMENT BLDG</v>
      </c>
      <c r="C3320" t="s">
        <v>540</v>
      </c>
      <c r="D3320" s="324" t="s">
        <v>51</v>
      </c>
      <c r="E3320" t="s">
        <v>3545</v>
      </c>
      <c r="F3320" t="s">
        <v>3546</v>
      </c>
      <c r="G3320" s="324">
        <v>6327</v>
      </c>
      <c r="H3320" s="542">
        <v>1934</v>
      </c>
      <c r="J3320" t="s">
        <v>572</v>
      </c>
      <c r="K3320" t="s">
        <v>1725</v>
      </c>
      <c r="L3320" s="324">
        <v>0</v>
      </c>
      <c r="M3320" s="324">
        <v>0</v>
      </c>
    </row>
    <row r="3321" spans="1:13" x14ac:dyDescent="0.2">
      <c r="A3321" t="s">
        <v>8769</v>
      </c>
      <c r="B3321" t="str">
        <f t="shared" si="51"/>
        <v>UGA_CARRIAGE HOUSE</v>
      </c>
      <c r="C3321" t="s">
        <v>540</v>
      </c>
      <c r="D3321" s="324" t="s">
        <v>51</v>
      </c>
      <c r="E3321" t="s">
        <v>3547</v>
      </c>
      <c r="F3321" t="s">
        <v>3548</v>
      </c>
      <c r="G3321" s="324">
        <v>2961</v>
      </c>
      <c r="H3321" s="542">
        <v>1934</v>
      </c>
      <c r="J3321" t="s">
        <v>572</v>
      </c>
      <c r="K3321" t="s">
        <v>584</v>
      </c>
      <c r="L3321" s="324">
        <v>0</v>
      </c>
      <c r="M3321" s="324">
        <v>0</v>
      </c>
    </row>
    <row r="3322" spans="1:13" x14ac:dyDescent="0.2">
      <c r="A3322" t="s">
        <v>8302</v>
      </c>
      <c r="B3322" t="str">
        <f t="shared" si="51"/>
        <v>UGA_SMALL HOOD BLDG</v>
      </c>
      <c r="C3322" t="s">
        <v>540</v>
      </c>
      <c r="D3322" s="324" t="s">
        <v>51</v>
      </c>
      <c r="E3322" t="s">
        <v>2640</v>
      </c>
      <c r="F3322" t="s">
        <v>2641</v>
      </c>
      <c r="G3322" s="324">
        <v>163</v>
      </c>
      <c r="H3322" s="542">
        <v>1934</v>
      </c>
      <c r="J3322" t="s">
        <v>572</v>
      </c>
      <c r="K3322" t="s">
        <v>1725</v>
      </c>
      <c r="L3322" s="324">
        <v>0</v>
      </c>
      <c r="M3322" s="324">
        <v>0</v>
      </c>
    </row>
    <row r="3323" spans="1:13" x14ac:dyDescent="0.2">
      <c r="A3323" t="s">
        <v>8032</v>
      </c>
      <c r="B3323" t="str">
        <f t="shared" si="51"/>
        <v>UGA_AZALEA COTTAGE</v>
      </c>
      <c r="C3323" t="s">
        <v>540</v>
      </c>
      <c r="D3323" s="324" t="s">
        <v>51</v>
      </c>
      <c r="E3323" t="s">
        <v>2109</v>
      </c>
      <c r="F3323" t="s">
        <v>2110</v>
      </c>
      <c r="G3323" s="324">
        <v>3331</v>
      </c>
      <c r="H3323" s="542">
        <v>1934</v>
      </c>
      <c r="J3323" t="s">
        <v>572</v>
      </c>
      <c r="K3323" t="s">
        <v>572</v>
      </c>
      <c r="L3323" s="324">
        <v>0</v>
      </c>
      <c r="M3323" s="324">
        <v>0</v>
      </c>
    </row>
    <row r="3324" spans="1:13" x14ac:dyDescent="0.2">
      <c r="A3324" t="s">
        <v>8278</v>
      </c>
      <c r="B3324" t="str">
        <f t="shared" si="51"/>
        <v>UGA_AZALEA APARTMENT</v>
      </c>
      <c r="C3324" t="s">
        <v>540</v>
      </c>
      <c r="D3324" s="324" t="s">
        <v>51</v>
      </c>
      <c r="E3324" t="s">
        <v>2592</v>
      </c>
      <c r="F3324" t="s">
        <v>2593</v>
      </c>
      <c r="G3324" s="324">
        <v>695</v>
      </c>
      <c r="H3324" s="542">
        <v>1934</v>
      </c>
      <c r="J3324" t="s">
        <v>572</v>
      </c>
      <c r="K3324" t="s">
        <v>572</v>
      </c>
      <c r="L3324" s="324">
        <v>0</v>
      </c>
      <c r="M3324" s="324">
        <v>0</v>
      </c>
    </row>
    <row r="3325" spans="1:13" x14ac:dyDescent="0.2">
      <c r="A3325" t="s">
        <v>9293</v>
      </c>
      <c r="B3325" t="str">
        <f t="shared" si="51"/>
        <v>UGA_GREENHOUSE APART.</v>
      </c>
      <c r="C3325" t="s">
        <v>540</v>
      </c>
      <c r="D3325" s="324" t="s">
        <v>51</v>
      </c>
      <c r="E3325" t="s">
        <v>4571</v>
      </c>
      <c r="F3325" t="s">
        <v>4572</v>
      </c>
      <c r="G3325" s="324">
        <v>2280</v>
      </c>
      <c r="H3325" s="542">
        <v>1934</v>
      </c>
      <c r="J3325" t="s">
        <v>572</v>
      </c>
      <c r="K3325" t="s">
        <v>572</v>
      </c>
      <c r="L3325" s="324">
        <v>0</v>
      </c>
      <c r="M3325" s="324">
        <v>0</v>
      </c>
    </row>
    <row r="3326" spans="1:13" x14ac:dyDescent="0.2">
      <c r="A3326" t="s">
        <v>9274</v>
      </c>
      <c r="B3326" t="str">
        <f t="shared" si="51"/>
        <v>UGA_SEARS ROEBUCK RES</v>
      </c>
      <c r="C3326" t="s">
        <v>540</v>
      </c>
      <c r="D3326" s="324" t="s">
        <v>51</v>
      </c>
      <c r="E3326" t="s">
        <v>4534</v>
      </c>
      <c r="F3326" t="s">
        <v>4535</v>
      </c>
      <c r="G3326" s="324">
        <v>2928</v>
      </c>
      <c r="H3326" s="542">
        <v>1934</v>
      </c>
      <c r="J3326" t="s">
        <v>572</v>
      </c>
      <c r="K3326" t="s">
        <v>584</v>
      </c>
      <c r="L3326" s="324">
        <v>0</v>
      </c>
      <c r="M3326" s="324">
        <v>0</v>
      </c>
    </row>
    <row r="3327" spans="1:13" x14ac:dyDescent="0.2">
      <c r="A3327" t="s">
        <v>8770</v>
      </c>
      <c r="B3327" t="str">
        <f t="shared" si="51"/>
        <v>UGA_SEARS ROEBUCK GAR</v>
      </c>
      <c r="C3327" t="s">
        <v>540</v>
      </c>
      <c r="D3327" s="324" t="s">
        <v>51</v>
      </c>
      <c r="E3327" t="s">
        <v>3549</v>
      </c>
      <c r="F3327" t="s">
        <v>3550</v>
      </c>
      <c r="G3327" s="324">
        <v>606</v>
      </c>
      <c r="H3327" s="542">
        <v>1934</v>
      </c>
      <c r="J3327" t="s">
        <v>572</v>
      </c>
      <c r="K3327" t="s">
        <v>584</v>
      </c>
      <c r="L3327" s="324">
        <v>0</v>
      </c>
      <c r="M3327" s="324">
        <v>0</v>
      </c>
    </row>
    <row r="3328" spans="1:13" x14ac:dyDescent="0.2">
      <c r="A3328" t="s">
        <v>9110</v>
      </c>
      <c r="B3328" t="str">
        <f t="shared" si="51"/>
        <v>UGA_GARDENER COTTAGE S</v>
      </c>
      <c r="C3328" t="s">
        <v>540</v>
      </c>
      <c r="D3328" s="324" t="s">
        <v>51</v>
      </c>
      <c r="E3328" t="s">
        <v>4216</v>
      </c>
      <c r="F3328" t="s">
        <v>4217</v>
      </c>
      <c r="G3328" s="324">
        <v>1474</v>
      </c>
      <c r="H3328" s="542">
        <v>1934</v>
      </c>
      <c r="J3328" t="s">
        <v>572</v>
      </c>
      <c r="K3328" t="s">
        <v>572</v>
      </c>
      <c r="L3328" s="324">
        <v>0</v>
      </c>
      <c r="M3328" s="324">
        <v>0</v>
      </c>
    </row>
    <row r="3329" spans="1:13" x14ac:dyDescent="0.2">
      <c r="A3329" t="s">
        <v>9206</v>
      </c>
      <c r="B3329" t="str">
        <f t="shared" si="51"/>
        <v>UGA_GARDENR COTT UTL S</v>
      </c>
      <c r="C3329" t="s">
        <v>540</v>
      </c>
      <c r="D3329" s="324" t="s">
        <v>51</v>
      </c>
      <c r="E3329" t="s">
        <v>4401</v>
      </c>
      <c r="F3329" t="s">
        <v>4402</v>
      </c>
      <c r="G3329" s="324">
        <v>292</v>
      </c>
      <c r="H3329" s="542">
        <v>1934</v>
      </c>
      <c r="J3329" t="s">
        <v>572</v>
      </c>
      <c r="K3329" t="s">
        <v>579</v>
      </c>
      <c r="L3329" s="324">
        <v>0</v>
      </c>
      <c r="M3329" s="324">
        <v>0</v>
      </c>
    </row>
    <row r="3330" spans="1:13" x14ac:dyDescent="0.2">
      <c r="A3330" t="s">
        <v>8279</v>
      </c>
      <c r="B3330" t="str">
        <f t="shared" ref="B3330:B3393" si="52">CONCATENATE(D3330,"_",F3330)</f>
        <v>UGA_PLUMBING SHOP</v>
      </c>
      <c r="C3330" t="s">
        <v>540</v>
      </c>
      <c r="D3330" s="324" t="s">
        <v>51</v>
      </c>
      <c r="E3330" t="s">
        <v>2594</v>
      </c>
      <c r="F3330" t="s">
        <v>2595</v>
      </c>
      <c r="G3330" s="324">
        <v>812</v>
      </c>
      <c r="H3330" s="542">
        <v>1953</v>
      </c>
      <c r="J3330" t="s">
        <v>572</v>
      </c>
      <c r="K3330" t="s">
        <v>579</v>
      </c>
      <c r="L3330" s="324">
        <v>0</v>
      </c>
      <c r="M3330" s="324">
        <v>0</v>
      </c>
    </row>
    <row r="3331" spans="1:13" x14ac:dyDescent="0.2">
      <c r="A3331" t="s">
        <v>8559</v>
      </c>
      <c r="B3331" t="str">
        <f t="shared" si="52"/>
        <v>UGA_MERIDIAN GARAGE</v>
      </c>
      <c r="C3331" t="s">
        <v>540</v>
      </c>
      <c r="D3331" s="324" t="s">
        <v>51</v>
      </c>
      <c r="E3331" t="s">
        <v>3140</v>
      </c>
      <c r="F3331" t="s">
        <v>3141</v>
      </c>
      <c r="G3331" s="324">
        <v>4843</v>
      </c>
      <c r="H3331" s="542">
        <v>1934</v>
      </c>
      <c r="J3331" t="s">
        <v>572</v>
      </c>
      <c r="K3331" t="s">
        <v>572</v>
      </c>
      <c r="L3331" s="324">
        <v>0</v>
      </c>
      <c r="M3331" s="324">
        <v>0</v>
      </c>
    </row>
    <row r="3332" spans="1:13" x14ac:dyDescent="0.2">
      <c r="A3332" t="s">
        <v>9152</v>
      </c>
      <c r="B3332" t="str">
        <f t="shared" si="52"/>
        <v>UGA_LAB HOOD BLDG</v>
      </c>
      <c r="C3332" t="s">
        <v>540</v>
      </c>
      <c r="D3332" s="324" t="s">
        <v>51</v>
      </c>
      <c r="E3332" t="s">
        <v>4297</v>
      </c>
      <c r="F3332" t="s">
        <v>4298</v>
      </c>
      <c r="G3332" s="324">
        <v>432</v>
      </c>
      <c r="H3332" s="542">
        <v>1994</v>
      </c>
      <c r="J3332" t="s">
        <v>572</v>
      </c>
      <c r="K3332" t="s">
        <v>572</v>
      </c>
      <c r="L3332" s="324">
        <v>0</v>
      </c>
      <c r="M3332" s="324">
        <v>0</v>
      </c>
    </row>
    <row r="3333" spans="1:13" x14ac:dyDescent="0.2">
      <c r="A3333" t="s">
        <v>8262</v>
      </c>
      <c r="B3333" t="str">
        <f t="shared" si="52"/>
        <v>UGA_SAPELO TRAILER D</v>
      </c>
      <c r="C3333" t="s">
        <v>540</v>
      </c>
      <c r="D3333" s="324" t="s">
        <v>51</v>
      </c>
      <c r="E3333" t="s">
        <v>2562</v>
      </c>
      <c r="F3333" t="s">
        <v>2563</v>
      </c>
      <c r="G3333" s="324">
        <v>766</v>
      </c>
      <c r="H3333" s="542">
        <v>1996</v>
      </c>
      <c r="J3333" t="s">
        <v>572</v>
      </c>
      <c r="K3333" t="s">
        <v>572</v>
      </c>
      <c r="L3333" s="324">
        <v>0</v>
      </c>
      <c r="M3333" s="324">
        <v>0</v>
      </c>
    </row>
    <row r="3334" spans="1:13" x14ac:dyDescent="0.2">
      <c r="A3334" t="s">
        <v>7856</v>
      </c>
      <c r="B3334" t="str">
        <f t="shared" si="52"/>
        <v>UGA_SAPELO TRAILER L</v>
      </c>
      <c r="C3334" t="s">
        <v>540</v>
      </c>
      <c r="D3334" s="324" t="s">
        <v>51</v>
      </c>
      <c r="E3334" t="s">
        <v>1762</v>
      </c>
      <c r="F3334" t="s">
        <v>1763</v>
      </c>
      <c r="G3334" s="324">
        <v>602</v>
      </c>
      <c r="H3334" s="542">
        <v>1996</v>
      </c>
      <c r="J3334" t="s">
        <v>572</v>
      </c>
      <c r="K3334" t="s">
        <v>572</v>
      </c>
      <c r="L3334" s="324">
        <v>0</v>
      </c>
      <c r="M3334" s="324">
        <v>0</v>
      </c>
    </row>
    <row r="3335" spans="1:13" x14ac:dyDescent="0.2">
      <c r="A3335" t="s">
        <v>9111</v>
      </c>
      <c r="B3335" t="str">
        <f t="shared" si="52"/>
        <v>UGA_B.I.R.L.&amp;CNTR (RH)</v>
      </c>
      <c r="C3335" t="s">
        <v>540</v>
      </c>
      <c r="D3335" s="324" t="s">
        <v>51</v>
      </c>
      <c r="E3335" t="s">
        <v>4218</v>
      </c>
      <c r="F3335" t="s">
        <v>4219</v>
      </c>
      <c r="G3335" s="324">
        <v>6550</v>
      </c>
      <c r="H3335" s="542">
        <v>2005</v>
      </c>
      <c r="J3335" t="s">
        <v>572</v>
      </c>
      <c r="K3335" t="s">
        <v>1054</v>
      </c>
      <c r="L3335" s="324">
        <v>0</v>
      </c>
      <c r="M3335" s="324">
        <v>0</v>
      </c>
    </row>
    <row r="3336" spans="1:13" x14ac:dyDescent="0.2">
      <c r="A3336" t="s">
        <v>8123</v>
      </c>
      <c r="B3336" t="str">
        <f t="shared" si="52"/>
        <v>UGA_SAPELO TRAILER F</v>
      </c>
      <c r="C3336" t="s">
        <v>540</v>
      </c>
      <c r="D3336" s="324" t="s">
        <v>51</v>
      </c>
      <c r="E3336" t="s">
        <v>2291</v>
      </c>
      <c r="F3336" t="s">
        <v>2292</v>
      </c>
      <c r="G3336" s="324">
        <v>705</v>
      </c>
      <c r="H3336" s="542">
        <v>1997</v>
      </c>
      <c r="J3336" t="s">
        <v>572</v>
      </c>
      <c r="K3336" t="s">
        <v>572</v>
      </c>
      <c r="L3336" s="324">
        <v>0</v>
      </c>
      <c r="M3336" s="324">
        <v>0</v>
      </c>
    </row>
    <row r="3337" spans="1:13" x14ac:dyDescent="0.2">
      <c r="A3337" t="s">
        <v>8560</v>
      </c>
      <c r="B3337" t="str">
        <f t="shared" si="52"/>
        <v>UGA_SAPELO TRAILER KM</v>
      </c>
      <c r="C3337" t="s">
        <v>540</v>
      </c>
      <c r="D3337" s="324" t="s">
        <v>51</v>
      </c>
      <c r="E3337" t="s">
        <v>3142</v>
      </c>
      <c r="F3337" t="s">
        <v>3143</v>
      </c>
      <c r="G3337" s="324">
        <v>705</v>
      </c>
      <c r="H3337" s="542">
        <v>1997</v>
      </c>
      <c r="J3337" t="s">
        <v>572</v>
      </c>
      <c r="K3337" t="s">
        <v>572</v>
      </c>
      <c r="L3337" s="324">
        <v>0</v>
      </c>
      <c r="M3337" s="324">
        <v>0</v>
      </c>
    </row>
    <row r="3338" spans="1:13" x14ac:dyDescent="0.2">
      <c r="A3338" t="s">
        <v>7990</v>
      </c>
      <c r="B3338" t="str">
        <f t="shared" si="52"/>
        <v>UGA_SAPELO TRAILER T</v>
      </c>
      <c r="C3338" t="s">
        <v>540</v>
      </c>
      <c r="D3338" s="324" t="s">
        <v>51</v>
      </c>
      <c r="E3338" t="s">
        <v>2026</v>
      </c>
      <c r="F3338" t="s">
        <v>2027</v>
      </c>
      <c r="G3338" s="324">
        <v>705</v>
      </c>
      <c r="H3338" s="542">
        <v>1997</v>
      </c>
      <c r="J3338" t="s">
        <v>572</v>
      </c>
      <c r="K3338" t="s">
        <v>572</v>
      </c>
      <c r="L3338" s="324">
        <v>0</v>
      </c>
      <c r="M3338" s="324">
        <v>0</v>
      </c>
    </row>
    <row r="3339" spans="1:13" x14ac:dyDescent="0.2">
      <c r="A3339" t="s">
        <v>7789</v>
      </c>
      <c r="B3339" t="str">
        <f t="shared" si="52"/>
        <v>UGA_SAPELO TRAILER U</v>
      </c>
      <c r="C3339" t="s">
        <v>540</v>
      </c>
      <c r="D3339" s="324" t="s">
        <v>51</v>
      </c>
      <c r="E3339" t="s">
        <v>1627</v>
      </c>
      <c r="F3339" t="s">
        <v>1628</v>
      </c>
      <c r="G3339" s="324">
        <v>705</v>
      </c>
      <c r="H3339" s="542">
        <v>1997</v>
      </c>
      <c r="J3339" t="s">
        <v>572</v>
      </c>
      <c r="K3339" t="s">
        <v>572</v>
      </c>
      <c r="L3339" s="324">
        <v>0</v>
      </c>
      <c r="M3339" s="324">
        <v>0</v>
      </c>
    </row>
    <row r="3340" spans="1:13" x14ac:dyDescent="0.2">
      <c r="A3340" t="s">
        <v>8494</v>
      </c>
      <c r="B3340" t="str">
        <f t="shared" si="52"/>
        <v>UGA_SAPELO TRAILER V</v>
      </c>
      <c r="C3340" t="s">
        <v>540</v>
      </c>
      <c r="D3340" s="324" t="s">
        <v>51</v>
      </c>
      <c r="E3340" t="s">
        <v>3014</v>
      </c>
      <c r="F3340" t="s">
        <v>3015</v>
      </c>
      <c r="G3340" s="324">
        <v>705</v>
      </c>
      <c r="H3340" s="542">
        <v>1997</v>
      </c>
      <c r="J3340" t="s">
        <v>572</v>
      </c>
      <c r="K3340" t="s">
        <v>572</v>
      </c>
      <c r="L3340" s="324">
        <v>0</v>
      </c>
      <c r="M3340" s="324">
        <v>0</v>
      </c>
    </row>
    <row r="3341" spans="1:13" x14ac:dyDescent="0.2">
      <c r="A3341" t="s">
        <v>8743</v>
      </c>
      <c r="B3341" t="str">
        <f t="shared" si="52"/>
        <v>UGA_BSL-3 MOD LAB BL</v>
      </c>
      <c r="C3341" t="s">
        <v>540</v>
      </c>
      <c r="D3341" s="324" t="s">
        <v>51</v>
      </c>
      <c r="E3341" t="s">
        <v>3499</v>
      </c>
      <c r="F3341" t="s">
        <v>3500</v>
      </c>
      <c r="G3341" s="324">
        <v>784</v>
      </c>
      <c r="H3341" s="542">
        <v>2013</v>
      </c>
      <c r="J3341" t="s">
        <v>572</v>
      </c>
      <c r="K3341" t="s">
        <v>572</v>
      </c>
      <c r="L3341" s="324">
        <v>0</v>
      </c>
      <c r="M3341" s="324">
        <v>0</v>
      </c>
    </row>
    <row r="3342" spans="1:13" x14ac:dyDescent="0.2">
      <c r="A3342" t="s">
        <v>8698</v>
      </c>
      <c r="B3342" t="str">
        <f t="shared" si="52"/>
        <v>UGA_SREL-MAIN LAB, DOE</v>
      </c>
      <c r="C3342" t="s">
        <v>540</v>
      </c>
      <c r="D3342" s="324" t="s">
        <v>51</v>
      </c>
      <c r="E3342" t="s">
        <v>3412</v>
      </c>
      <c r="F3342" t="s">
        <v>3413</v>
      </c>
      <c r="G3342" s="324">
        <v>41965</v>
      </c>
      <c r="H3342" s="542">
        <v>1977</v>
      </c>
      <c r="J3342" t="s">
        <v>572</v>
      </c>
      <c r="K3342" t="s">
        <v>572</v>
      </c>
      <c r="L3342" s="324">
        <v>100</v>
      </c>
      <c r="M3342" s="324">
        <v>100</v>
      </c>
    </row>
    <row r="3343" spans="1:13" x14ac:dyDescent="0.2">
      <c r="A3343" t="s">
        <v>9320</v>
      </c>
      <c r="B3343" t="str">
        <f t="shared" si="52"/>
        <v>UGA_ANIMAL HOLD FAC</v>
      </c>
      <c r="C3343" t="s">
        <v>540</v>
      </c>
      <c r="D3343" s="324" t="s">
        <v>51</v>
      </c>
      <c r="E3343" t="s">
        <v>4624</v>
      </c>
      <c r="F3343" t="s">
        <v>4625</v>
      </c>
      <c r="G3343" s="324">
        <v>2703</v>
      </c>
      <c r="H3343" s="542">
        <v>1979</v>
      </c>
      <c r="J3343" t="s">
        <v>572</v>
      </c>
      <c r="K3343" t="s">
        <v>572</v>
      </c>
      <c r="L3343" s="324">
        <v>100</v>
      </c>
      <c r="M3343" s="324">
        <v>100</v>
      </c>
    </row>
    <row r="3344" spans="1:13" x14ac:dyDescent="0.2">
      <c r="A3344" t="s">
        <v>8945</v>
      </c>
      <c r="B3344" t="str">
        <f t="shared" si="52"/>
        <v>UGA_GREENHOUSE COMPLEX</v>
      </c>
      <c r="C3344" t="s">
        <v>540</v>
      </c>
      <c r="D3344" s="324" t="s">
        <v>51</v>
      </c>
      <c r="E3344" t="s">
        <v>3893</v>
      </c>
      <c r="F3344" t="s">
        <v>3894</v>
      </c>
      <c r="G3344" s="324">
        <v>4915</v>
      </c>
      <c r="H3344" s="542">
        <v>1977</v>
      </c>
      <c r="J3344" t="s">
        <v>572</v>
      </c>
      <c r="K3344" t="s">
        <v>572</v>
      </c>
      <c r="L3344" s="324">
        <v>100</v>
      </c>
      <c r="M3344" s="324">
        <v>100</v>
      </c>
    </row>
    <row r="3345" spans="1:13" x14ac:dyDescent="0.2">
      <c r="A3345" t="s">
        <v>8079</v>
      </c>
      <c r="B3345" t="str">
        <f t="shared" si="52"/>
        <v>UGA_MAINT SHOP OFFICE</v>
      </c>
      <c r="C3345" t="s">
        <v>540</v>
      </c>
      <c r="D3345" s="324" t="s">
        <v>51</v>
      </c>
      <c r="E3345" t="s">
        <v>2203</v>
      </c>
      <c r="F3345" t="s">
        <v>2204</v>
      </c>
      <c r="G3345" s="324">
        <v>2400</v>
      </c>
      <c r="H3345" s="542">
        <v>1978</v>
      </c>
      <c r="J3345" t="s">
        <v>572</v>
      </c>
      <c r="K3345" t="s">
        <v>572</v>
      </c>
      <c r="L3345" s="324">
        <v>100</v>
      </c>
      <c r="M3345" s="324">
        <v>100</v>
      </c>
    </row>
    <row r="3346" spans="1:13" x14ac:dyDescent="0.2">
      <c r="A3346" t="s">
        <v>8013</v>
      </c>
      <c r="B3346" t="str">
        <f t="shared" si="52"/>
        <v>UGA_WATERFOWL BROODER</v>
      </c>
      <c r="C3346" t="s">
        <v>540</v>
      </c>
      <c r="D3346" s="324" t="s">
        <v>51</v>
      </c>
      <c r="E3346" t="s">
        <v>2071</v>
      </c>
      <c r="F3346" t="s">
        <v>2072</v>
      </c>
      <c r="G3346" s="324">
        <v>1584</v>
      </c>
      <c r="H3346" s="542">
        <v>1981</v>
      </c>
      <c r="J3346" t="s">
        <v>572</v>
      </c>
      <c r="K3346" t="s">
        <v>572</v>
      </c>
      <c r="L3346" s="324">
        <v>100</v>
      </c>
      <c r="M3346" s="324">
        <v>100</v>
      </c>
    </row>
    <row r="3347" spans="1:13" x14ac:dyDescent="0.2">
      <c r="A3347" t="s">
        <v>8449</v>
      </c>
      <c r="B3347" t="str">
        <f t="shared" si="52"/>
        <v>UGA_BREED PEN 1</v>
      </c>
      <c r="C3347" t="s">
        <v>540</v>
      </c>
      <c r="D3347" s="324" t="s">
        <v>51</v>
      </c>
      <c r="E3347" t="s">
        <v>2925</v>
      </c>
      <c r="F3347" t="s">
        <v>2926</v>
      </c>
      <c r="G3347" s="324">
        <v>1590</v>
      </c>
      <c r="H3347" s="542">
        <v>1981</v>
      </c>
      <c r="J3347" t="s">
        <v>572</v>
      </c>
      <c r="K3347" t="s">
        <v>572</v>
      </c>
      <c r="L3347" s="324">
        <v>100</v>
      </c>
      <c r="M3347" s="324">
        <v>100</v>
      </c>
    </row>
    <row r="3348" spans="1:13" x14ac:dyDescent="0.2">
      <c r="A3348" t="s">
        <v>8658</v>
      </c>
      <c r="B3348" t="str">
        <f t="shared" si="52"/>
        <v>UGA_BREED PEN 2</v>
      </c>
      <c r="C3348" t="s">
        <v>540</v>
      </c>
      <c r="D3348" s="324" t="s">
        <v>51</v>
      </c>
      <c r="E3348" t="s">
        <v>3332</v>
      </c>
      <c r="F3348" t="s">
        <v>3333</v>
      </c>
      <c r="G3348" s="324">
        <v>1590</v>
      </c>
      <c r="H3348" s="542">
        <v>1981</v>
      </c>
      <c r="J3348" t="s">
        <v>572</v>
      </c>
      <c r="K3348" t="s">
        <v>572</v>
      </c>
      <c r="L3348" s="324">
        <v>100</v>
      </c>
      <c r="M3348" s="324">
        <v>100</v>
      </c>
    </row>
    <row r="3349" spans="1:13" x14ac:dyDescent="0.2">
      <c r="A3349" t="s">
        <v>8192</v>
      </c>
      <c r="B3349" t="str">
        <f t="shared" si="52"/>
        <v>UGA_BREED PEN 3</v>
      </c>
      <c r="C3349" t="s">
        <v>540</v>
      </c>
      <c r="D3349" s="324" t="s">
        <v>51</v>
      </c>
      <c r="E3349" t="s">
        <v>2425</v>
      </c>
      <c r="F3349" t="s">
        <v>2426</v>
      </c>
      <c r="G3349" s="324">
        <v>1590</v>
      </c>
      <c r="H3349" s="542">
        <v>1981</v>
      </c>
      <c r="J3349" t="s">
        <v>572</v>
      </c>
      <c r="K3349" t="s">
        <v>572</v>
      </c>
      <c r="L3349" s="324">
        <v>100</v>
      </c>
      <c r="M3349" s="324">
        <v>100</v>
      </c>
    </row>
    <row r="3350" spans="1:13" x14ac:dyDescent="0.2">
      <c r="A3350" t="s">
        <v>8771</v>
      </c>
      <c r="B3350" t="str">
        <f t="shared" si="52"/>
        <v>UGA_BREED PEN 4</v>
      </c>
      <c r="C3350" t="s">
        <v>540</v>
      </c>
      <c r="D3350" s="324" t="s">
        <v>51</v>
      </c>
      <c r="E3350" t="s">
        <v>3551</v>
      </c>
      <c r="F3350" t="s">
        <v>3552</v>
      </c>
      <c r="G3350" s="324">
        <v>1590</v>
      </c>
      <c r="H3350" s="542">
        <v>1981</v>
      </c>
      <c r="J3350" t="s">
        <v>572</v>
      </c>
      <c r="K3350" t="s">
        <v>572</v>
      </c>
      <c r="L3350" s="324">
        <v>100</v>
      </c>
      <c r="M3350" s="324">
        <v>100</v>
      </c>
    </row>
    <row r="3351" spans="1:13" x14ac:dyDescent="0.2">
      <c r="A3351" t="s">
        <v>8303</v>
      </c>
      <c r="B3351" t="str">
        <f t="shared" si="52"/>
        <v>UGA_GREENHOUSE 3</v>
      </c>
      <c r="C3351" t="s">
        <v>540</v>
      </c>
      <c r="D3351" s="324" t="s">
        <v>51</v>
      </c>
      <c r="E3351" t="s">
        <v>2642</v>
      </c>
      <c r="F3351" t="s">
        <v>2643</v>
      </c>
      <c r="G3351" s="324">
        <v>738</v>
      </c>
      <c r="H3351" s="542">
        <v>1982</v>
      </c>
      <c r="J3351" t="s">
        <v>572</v>
      </c>
      <c r="K3351" t="s">
        <v>572</v>
      </c>
      <c r="L3351" s="324">
        <v>100</v>
      </c>
      <c r="M3351" s="324">
        <v>100</v>
      </c>
    </row>
    <row r="3352" spans="1:13" x14ac:dyDescent="0.2">
      <c r="A3352" t="s">
        <v>8225</v>
      </c>
      <c r="B3352" t="str">
        <f t="shared" si="52"/>
        <v>UGA_RHIZOTRON BLDG</v>
      </c>
      <c r="C3352" t="s">
        <v>540</v>
      </c>
      <c r="D3352" s="324" t="s">
        <v>51</v>
      </c>
      <c r="E3352" t="s">
        <v>2489</v>
      </c>
      <c r="F3352" t="s">
        <v>2490</v>
      </c>
      <c r="G3352" s="324">
        <v>4293</v>
      </c>
      <c r="H3352" s="542">
        <v>1982</v>
      </c>
      <c r="J3352" t="s">
        <v>572</v>
      </c>
      <c r="K3352" t="s">
        <v>572</v>
      </c>
      <c r="L3352" s="324">
        <v>100</v>
      </c>
      <c r="M3352" s="324">
        <v>100</v>
      </c>
    </row>
    <row r="3353" spans="1:13" x14ac:dyDescent="0.2">
      <c r="A3353" t="s">
        <v>8487</v>
      </c>
      <c r="B3353" t="str">
        <f t="shared" si="52"/>
        <v>UGA_STORAGE BLDG</v>
      </c>
      <c r="C3353" t="s">
        <v>540</v>
      </c>
      <c r="D3353" s="324" t="s">
        <v>51</v>
      </c>
      <c r="E3353" t="s">
        <v>3001</v>
      </c>
      <c r="F3353" t="s">
        <v>2561</v>
      </c>
      <c r="G3353" s="324">
        <v>2400</v>
      </c>
      <c r="H3353" s="542">
        <v>1978</v>
      </c>
      <c r="J3353" t="s">
        <v>572</v>
      </c>
      <c r="K3353" t="s">
        <v>572</v>
      </c>
      <c r="L3353" s="324">
        <v>100</v>
      </c>
      <c r="M3353" s="324">
        <v>100</v>
      </c>
    </row>
    <row r="3354" spans="1:13" x14ac:dyDescent="0.2">
      <c r="A3354" t="s">
        <v>9009</v>
      </c>
      <c r="B3354" t="str">
        <f t="shared" si="52"/>
        <v>UGA_BOAT SHED</v>
      </c>
      <c r="C3354" t="s">
        <v>540</v>
      </c>
      <c r="D3354" s="324" t="s">
        <v>51</v>
      </c>
      <c r="E3354" t="s">
        <v>4017</v>
      </c>
      <c r="F3354" t="s">
        <v>4018</v>
      </c>
      <c r="G3354" s="324">
        <v>3968</v>
      </c>
      <c r="H3354" s="542">
        <v>1980</v>
      </c>
      <c r="J3354" t="s">
        <v>572</v>
      </c>
      <c r="K3354" t="s">
        <v>572</v>
      </c>
      <c r="L3354" s="324">
        <v>100</v>
      </c>
      <c r="M3354" s="324">
        <v>100</v>
      </c>
    </row>
    <row r="3355" spans="1:13" x14ac:dyDescent="0.2">
      <c r="A3355" t="s">
        <v>8710</v>
      </c>
      <c r="B3355" t="str">
        <f t="shared" si="52"/>
        <v>UGA_SREL BUS ANNEX</v>
      </c>
      <c r="C3355" t="s">
        <v>540</v>
      </c>
      <c r="D3355" s="324" t="s">
        <v>51</v>
      </c>
      <c r="E3355" t="s">
        <v>3434</v>
      </c>
      <c r="F3355" t="s">
        <v>3435</v>
      </c>
      <c r="G3355" s="324">
        <v>2928</v>
      </c>
      <c r="H3355" s="542">
        <v>1990</v>
      </c>
      <c r="J3355" t="s">
        <v>572</v>
      </c>
      <c r="K3355" t="s">
        <v>572</v>
      </c>
      <c r="L3355" s="324">
        <v>100</v>
      </c>
      <c r="M3355" s="324">
        <v>100</v>
      </c>
    </row>
    <row r="3356" spans="1:13" x14ac:dyDescent="0.2">
      <c r="A3356" t="s">
        <v>8352</v>
      </c>
      <c r="B3356" t="str">
        <f t="shared" si="52"/>
        <v>UGA_PAVILION</v>
      </c>
      <c r="C3356" t="s">
        <v>540</v>
      </c>
      <c r="D3356" s="324" t="s">
        <v>51</v>
      </c>
      <c r="E3356" t="s">
        <v>2737</v>
      </c>
      <c r="F3356" t="s">
        <v>1716</v>
      </c>
      <c r="G3356" s="324">
        <v>1320</v>
      </c>
      <c r="H3356" s="542">
        <v>1990</v>
      </c>
      <c r="J3356" t="s">
        <v>572</v>
      </c>
      <c r="K3356" t="s">
        <v>572</v>
      </c>
      <c r="L3356" s="324">
        <v>100</v>
      </c>
      <c r="M3356" s="324">
        <v>100</v>
      </c>
    </row>
    <row r="3357" spans="1:13" x14ac:dyDescent="0.2">
      <c r="A3357" t="s">
        <v>8711</v>
      </c>
      <c r="B3357" t="str">
        <f t="shared" si="52"/>
        <v>UGA_PUMP TANK HSE</v>
      </c>
      <c r="C3357" t="s">
        <v>540</v>
      </c>
      <c r="D3357" s="324" t="s">
        <v>51</v>
      </c>
      <c r="E3357" t="s">
        <v>3436</v>
      </c>
      <c r="F3357" t="s">
        <v>3437</v>
      </c>
      <c r="G3357" s="324">
        <v>196</v>
      </c>
      <c r="H3357" s="542">
        <v>1980</v>
      </c>
      <c r="J3357" t="s">
        <v>572</v>
      </c>
      <c r="K3357" t="s">
        <v>572</v>
      </c>
      <c r="L3357" s="324">
        <v>100</v>
      </c>
      <c r="M3357" s="324">
        <v>100</v>
      </c>
    </row>
    <row r="3358" spans="1:13" x14ac:dyDescent="0.2">
      <c r="A3358" t="s">
        <v>9054</v>
      </c>
      <c r="B3358" t="str">
        <f t="shared" si="52"/>
        <v>UGA_CHEMICAL STG FAC</v>
      </c>
      <c r="C3358" t="s">
        <v>540</v>
      </c>
      <c r="D3358" s="324" t="s">
        <v>51</v>
      </c>
      <c r="E3358" t="s">
        <v>4105</v>
      </c>
      <c r="F3358" t="s">
        <v>4106</v>
      </c>
      <c r="G3358" s="324">
        <v>264</v>
      </c>
      <c r="H3358" s="542">
        <v>1992</v>
      </c>
      <c r="J3358" t="s">
        <v>572</v>
      </c>
      <c r="K3358" t="s">
        <v>572</v>
      </c>
      <c r="L3358" s="324">
        <v>100</v>
      </c>
      <c r="M3358" s="324">
        <v>100</v>
      </c>
    </row>
    <row r="3359" spans="1:13" x14ac:dyDescent="0.2">
      <c r="A3359" t="s">
        <v>9153</v>
      </c>
      <c r="B3359" t="str">
        <f t="shared" si="52"/>
        <v>UGA_CUSTODIAL BLDG</v>
      </c>
      <c r="C3359" t="s">
        <v>540</v>
      </c>
      <c r="D3359" s="324" t="s">
        <v>51</v>
      </c>
      <c r="E3359" t="s">
        <v>4299</v>
      </c>
      <c r="F3359" t="s">
        <v>4300</v>
      </c>
      <c r="G3359" s="324">
        <v>768</v>
      </c>
      <c r="H3359" s="542">
        <v>1990</v>
      </c>
      <c r="J3359" t="s">
        <v>572</v>
      </c>
      <c r="K3359" t="s">
        <v>572</v>
      </c>
      <c r="L3359" s="324">
        <v>100</v>
      </c>
      <c r="M3359" s="324">
        <v>100</v>
      </c>
    </row>
    <row r="3360" spans="1:13" x14ac:dyDescent="0.2">
      <c r="A3360" t="s">
        <v>9294</v>
      </c>
      <c r="B3360" t="str">
        <f t="shared" si="52"/>
        <v>UGA_ELEC SHOP</v>
      </c>
      <c r="C3360" t="s">
        <v>540</v>
      </c>
      <c r="D3360" s="324" t="s">
        <v>51</v>
      </c>
      <c r="E3360" t="s">
        <v>4573</v>
      </c>
      <c r="F3360" t="s">
        <v>4574</v>
      </c>
      <c r="G3360" s="324">
        <v>288</v>
      </c>
      <c r="H3360" s="542">
        <v>1990</v>
      </c>
      <c r="J3360" t="s">
        <v>572</v>
      </c>
      <c r="K3360" t="s">
        <v>572</v>
      </c>
      <c r="L3360" s="324">
        <v>100</v>
      </c>
      <c r="M3360" s="324">
        <v>100</v>
      </c>
    </row>
    <row r="3361" spans="1:13" x14ac:dyDescent="0.2">
      <c r="A3361" t="s">
        <v>7866</v>
      </c>
      <c r="B3361" t="str">
        <f t="shared" si="52"/>
        <v>UGA_WOODWORK SHOP STG</v>
      </c>
      <c r="C3361" t="s">
        <v>540</v>
      </c>
      <c r="D3361" s="324" t="s">
        <v>51</v>
      </c>
      <c r="E3361" t="s">
        <v>1781</v>
      </c>
      <c r="F3361" t="s">
        <v>1782</v>
      </c>
      <c r="G3361" s="324">
        <v>240</v>
      </c>
      <c r="H3361" s="542">
        <v>1990</v>
      </c>
      <c r="J3361" t="s">
        <v>572</v>
      </c>
      <c r="K3361" t="s">
        <v>572</v>
      </c>
      <c r="L3361" s="324">
        <v>100</v>
      </c>
      <c r="M3361" s="324">
        <v>100</v>
      </c>
    </row>
    <row r="3362" spans="1:13" x14ac:dyDescent="0.2">
      <c r="A3362" t="s">
        <v>8433</v>
      </c>
      <c r="B3362" t="str">
        <f t="shared" si="52"/>
        <v>UGA_SREL REC OFF</v>
      </c>
      <c r="C3362" t="s">
        <v>540</v>
      </c>
      <c r="D3362" s="324" t="s">
        <v>51</v>
      </c>
      <c r="E3362" t="s">
        <v>2894</v>
      </c>
      <c r="F3362" t="s">
        <v>2895</v>
      </c>
      <c r="G3362" s="324">
        <v>216</v>
      </c>
      <c r="H3362" s="542">
        <v>1990</v>
      </c>
      <c r="J3362" t="s">
        <v>572</v>
      </c>
      <c r="K3362" t="s">
        <v>572</v>
      </c>
      <c r="L3362" s="324">
        <v>100</v>
      </c>
      <c r="M3362" s="324">
        <v>100</v>
      </c>
    </row>
    <row r="3363" spans="1:13" x14ac:dyDescent="0.2">
      <c r="A3363" t="s">
        <v>8244</v>
      </c>
      <c r="B3363" t="str">
        <f t="shared" si="52"/>
        <v>UGA_SREL RECEIVE BLDG</v>
      </c>
      <c r="C3363" t="s">
        <v>540</v>
      </c>
      <c r="D3363" s="324" t="s">
        <v>51</v>
      </c>
      <c r="E3363" t="s">
        <v>2527</v>
      </c>
      <c r="F3363" t="s">
        <v>2528</v>
      </c>
      <c r="G3363" s="324">
        <v>3086</v>
      </c>
      <c r="H3363" s="542">
        <v>1996</v>
      </c>
      <c r="J3363" t="s">
        <v>572</v>
      </c>
      <c r="K3363" t="s">
        <v>572</v>
      </c>
      <c r="L3363" s="324">
        <v>100</v>
      </c>
      <c r="M3363" s="324">
        <v>100</v>
      </c>
    </row>
    <row r="3364" spans="1:13" x14ac:dyDescent="0.2">
      <c r="A3364" t="s">
        <v>8304</v>
      </c>
      <c r="B3364" t="str">
        <f t="shared" si="52"/>
        <v>UGA_ANIMAL CARE FAC</v>
      </c>
      <c r="C3364" t="s">
        <v>540</v>
      </c>
      <c r="D3364" s="324" t="s">
        <v>51</v>
      </c>
      <c r="E3364" t="s">
        <v>2644</v>
      </c>
      <c r="F3364" t="s">
        <v>2645</v>
      </c>
      <c r="G3364" s="324">
        <v>5522</v>
      </c>
      <c r="H3364" s="542">
        <v>1996</v>
      </c>
      <c r="J3364" t="s">
        <v>572</v>
      </c>
      <c r="K3364" t="s">
        <v>572</v>
      </c>
      <c r="L3364" s="324">
        <v>100</v>
      </c>
      <c r="M3364" s="324">
        <v>100</v>
      </c>
    </row>
    <row r="3365" spans="1:13" x14ac:dyDescent="0.2">
      <c r="A3365" t="s">
        <v>8871</v>
      </c>
      <c r="B3365" t="str">
        <f t="shared" si="52"/>
        <v>UGA_SREL DIST LRN CNTR</v>
      </c>
      <c r="C3365" t="s">
        <v>540</v>
      </c>
      <c r="D3365" s="324" t="s">
        <v>51</v>
      </c>
      <c r="E3365" t="s">
        <v>3749</v>
      </c>
      <c r="F3365" t="s">
        <v>3750</v>
      </c>
      <c r="G3365" s="324">
        <v>4800</v>
      </c>
      <c r="H3365" s="542">
        <v>1996</v>
      </c>
      <c r="J3365" t="s">
        <v>572</v>
      </c>
      <c r="K3365" t="s">
        <v>572</v>
      </c>
      <c r="L3365" s="324">
        <v>100</v>
      </c>
      <c r="M3365" s="324">
        <v>100</v>
      </c>
    </row>
    <row r="3366" spans="1:13" x14ac:dyDescent="0.2">
      <c r="A3366" t="s">
        <v>8080</v>
      </c>
      <c r="B3366" t="str">
        <f t="shared" si="52"/>
        <v>UGA_CHEM ECO LAB</v>
      </c>
      <c r="C3366" t="s">
        <v>540</v>
      </c>
      <c r="D3366" s="324" t="s">
        <v>51</v>
      </c>
      <c r="E3366" t="s">
        <v>2205</v>
      </c>
      <c r="F3366" t="s">
        <v>2206</v>
      </c>
      <c r="G3366" s="324">
        <v>4924</v>
      </c>
      <c r="H3366" s="542">
        <v>1979</v>
      </c>
      <c r="J3366" t="s">
        <v>572</v>
      </c>
      <c r="K3366" t="s">
        <v>572</v>
      </c>
      <c r="L3366" s="324">
        <v>100</v>
      </c>
      <c r="M3366" s="324">
        <v>100</v>
      </c>
    </row>
    <row r="3367" spans="1:13" x14ac:dyDescent="0.2">
      <c r="A3367" t="s">
        <v>9279</v>
      </c>
      <c r="B3367" t="str">
        <f t="shared" si="52"/>
        <v>UGA_OVEN BLDG</v>
      </c>
      <c r="C3367" t="s">
        <v>540</v>
      </c>
      <c r="D3367" s="324" t="s">
        <v>51</v>
      </c>
      <c r="E3367" t="s">
        <v>4544</v>
      </c>
      <c r="F3367" t="s">
        <v>4545</v>
      </c>
      <c r="G3367" s="324">
        <v>251</v>
      </c>
      <c r="H3367" s="542">
        <v>1992</v>
      </c>
      <c r="J3367" t="s">
        <v>572</v>
      </c>
      <c r="K3367" t="s">
        <v>572</v>
      </c>
      <c r="L3367" s="324">
        <v>100</v>
      </c>
      <c r="M3367" s="324">
        <v>100</v>
      </c>
    </row>
    <row r="3368" spans="1:13" x14ac:dyDescent="0.2">
      <c r="A3368" t="s">
        <v>9225</v>
      </c>
      <c r="B3368" t="str">
        <f t="shared" si="52"/>
        <v>UGA_MORGAN OFF BLDG</v>
      </c>
      <c r="C3368" t="s">
        <v>540</v>
      </c>
      <c r="D3368" s="324" t="s">
        <v>51</v>
      </c>
      <c r="E3368" t="s">
        <v>4438</v>
      </c>
      <c r="F3368" t="s">
        <v>4439</v>
      </c>
      <c r="G3368" s="324">
        <v>1920</v>
      </c>
      <c r="H3368" s="542">
        <v>1988</v>
      </c>
      <c r="J3368" t="s">
        <v>572</v>
      </c>
      <c r="K3368" t="s">
        <v>572</v>
      </c>
      <c r="L3368" s="324">
        <v>100</v>
      </c>
      <c r="M3368" s="324">
        <v>100</v>
      </c>
    </row>
    <row r="3369" spans="1:13" x14ac:dyDescent="0.2">
      <c r="A3369" t="s">
        <v>9080</v>
      </c>
      <c r="B3369" t="str">
        <f t="shared" si="52"/>
        <v>UGA_MORGAN LAB BLDG</v>
      </c>
      <c r="C3369" t="s">
        <v>540</v>
      </c>
      <c r="D3369" s="324" t="s">
        <v>51</v>
      </c>
      <c r="E3369" t="s">
        <v>4157</v>
      </c>
      <c r="F3369" t="s">
        <v>4158</v>
      </c>
      <c r="G3369" s="324">
        <v>2923</v>
      </c>
      <c r="H3369" s="542">
        <v>1989</v>
      </c>
      <c r="J3369" t="s">
        <v>572</v>
      </c>
      <c r="K3369" t="s">
        <v>572</v>
      </c>
      <c r="L3369" s="324">
        <v>100</v>
      </c>
      <c r="M3369" s="324">
        <v>100</v>
      </c>
    </row>
    <row r="3370" spans="1:13" x14ac:dyDescent="0.2">
      <c r="A3370" t="s">
        <v>9280</v>
      </c>
      <c r="B3370" t="str">
        <f t="shared" si="52"/>
        <v>UGA_UTILITY GARAGE</v>
      </c>
      <c r="C3370" t="s">
        <v>540</v>
      </c>
      <c r="D3370" s="324" t="s">
        <v>51</v>
      </c>
      <c r="E3370" t="s">
        <v>4546</v>
      </c>
      <c r="F3370" t="s">
        <v>2492</v>
      </c>
      <c r="G3370" s="324">
        <v>288</v>
      </c>
      <c r="H3370" s="542">
        <v>2016</v>
      </c>
      <c r="J3370" t="s">
        <v>572</v>
      </c>
      <c r="K3370" t="s">
        <v>572</v>
      </c>
      <c r="L3370" s="324">
        <v>0</v>
      </c>
      <c r="M3370" s="324">
        <v>0</v>
      </c>
    </row>
    <row r="3371" spans="1:13" x14ac:dyDescent="0.2">
      <c r="A3371" t="s">
        <v>8226</v>
      </c>
      <c r="B3371" t="str">
        <f t="shared" si="52"/>
        <v>UGA_UTILITY GARAGE</v>
      </c>
      <c r="C3371" t="s">
        <v>540</v>
      </c>
      <c r="D3371" s="324" t="s">
        <v>51</v>
      </c>
      <c r="E3371" t="s">
        <v>2491</v>
      </c>
      <c r="F3371" t="s">
        <v>2492</v>
      </c>
      <c r="G3371" s="324">
        <v>288</v>
      </c>
      <c r="H3371" s="542">
        <v>2016</v>
      </c>
      <c r="J3371" t="s">
        <v>572</v>
      </c>
      <c r="K3371" t="s">
        <v>572</v>
      </c>
      <c r="L3371" s="324">
        <v>0</v>
      </c>
      <c r="M3371" s="324">
        <v>0</v>
      </c>
    </row>
    <row r="3372" spans="1:13" x14ac:dyDescent="0.2">
      <c r="A3372" t="s">
        <v>8271</v>
      </c>
      <c r="B3372" t="str">
        <f t="shared" si="52"/>
        <v>UGA_UTILITY GARAGE</v>
      </c>
      <c r="C3372" t="s">
        <v>540</v>
      </c>
      <c r="D3372" s="324" t="s">
        <v>51</v>
      </c>
      <c r="E3372" t="s">
        <v>2580</v>
      </c>
      <c r="F3372" t="s">
        <v>2492</v>
      </c>
      <c r="G3372" s="324">
        <v>288</v>
      </c>
      <c r="H3372" s="542">
        <v>2016</v>
      </c>
      <c r="J3372" t="s">
        <v>572</v>
      </c>
      <c r="K3372" t="s">
        <v>572</v>
      </c>
      <c r="L3372" s="324">
        <v>0</v>
      </c>
      <c r="M3372" s="324">
        <v>0</v>
      </c>
    </row>
    <row r="3373" spans="1:13" x14ac:dyDescent="0.2">
      <c r="A3373" t="s">
        <v>8616</v>
      </c>
      <c r="B3373" t="str">
        <f t="shared" si="52"/>
        <v>UGA_UTILITY GARAGE</v>
      </c>
      <c r="C3373" t="s">
        <v>540</v>
      </c>
      <c r="D3373" s="324" t="s">
        <v>51</v>
      </c>
      <c r="E3373" t="s">
        <v>3251</v>
      </c>
      <c r="F3373" t="s">
        <v>2492</v>
      </c>
      <c r="G3373" s="324">
        <v>288</v>
      </c>
      <c r="H3373" s="542">
        <v>2016</v>
      </c>
      <c r="J3373" t="s">
        <v>572</v>
      </c>
      <c r="K3373" t="s">
        <v>572</v>
      </c>
      <c r="L3373" s="324">
        <v>0</v>
      </c>
      <c r="M3373" s="324">
        <v>0</v>
      </c>
    </row>
    <row r="3374" spans="1:13" x14ac:dyDescent="0.2">
      <c r="A3374" t="s">
        <v>8951</v>
      </c>
      <c r="B3374" t="str">
        <f t="shared" si="52"/>
        <v>UGA_HERPETOLOGY LAB</v>
      </c>
      <c r="C3374" t="s">
        <v>540</v>
      </c>
      <c r="D3374" s="324" t="s">
        <v>51</v>
      </c>
      <c r="E3374" t="s">
        <v>3905</v>
      </c>
      <c r="F3374" t="s">
        <v>3746</v>
      </c>
      <c r="G3374" s="324">
        <v>237</v>
      </c>
      <c r="H3374" s="542">
        <v>1993</v>
      </c>
      <c r="J3374" t="s">
        <v>572</v>
      </c>
      <c r="K3374" t="s">
        <v>572</v>
      </c>
      <c r="L3374" s="324">
        <v>100</v>
      </c>
      <c r="M3374" s="324">
        <v>100</v>
      </c>
    </row>
    <row r="3375" spans="1:13" x14ac:dyDescent="0.2">
      <c r="A3375" t="s">
        <v>8054</v>
      </c>
      <c r="B3375" t="str">
        <f t="shared" si="52"/>
        <v>UGA_AEL TRAILER LAB</v>
      </c>
      <c r="C3375" t="s">
        <v>540</v>
      </c>
      <c r="D3375" s="324" t="s">
        <v>51</v>
      </c>
      <c r="E3375" t="s">
        <v>2153</v>
      </c>
      <c r="F3375" t="s">
        <v>2154</v>
      </c>
      <c r="G3375" s="324">
        <v>684</v>
      </c>
      <c r="H3375" s="542">
        <v>1980</v>
      </c>
      <c r="J3375" t="s">
        <v>572</v>
      </c>
      <c r="K3375" t="s">
        <v>572</v>
      </c>
      <c r="L3375" s="324">
        <v>100</v>
      </c>
      <c r="M3375" s="324">
        <v>100</v>
      </c>
    </row>
    <row r="3376" spans="1:13" x14ac:dyDescent="0.2">
      <c r="A3376" t="s">
        <v>9360</v>
      </c>
      <c r="B3376" t="str">
        <f t="shared" si="52"/>
        <v>UGA_AEL THERM EFF LAB</v>
      </c>
      <c r="C3376" t="s">
        <v>540</v>
      </c>
      <c r="D3376" s="324" t="s">
        <v>51</v>
      </c>
      <c r="E3376" t="s">
        <v>4704</v>
      </c>
      <c r="F3376" t="s">
        <v>4705</v>
      </c>
      <c r="G3376" s="324">
        <v>1339</v>
      </c>
      <c r="H3376" s="542">
        <v>1971</v>
      </c>
      <c r="J3376" t="s">
        <v>572</v>
      </c>
      <c r="K3376" t="s">
        <v>572</v>
      </c>
      <c r="L3376" s="324">
        <v>100</v>
      </c>
      <c r="M3376" s="324">
        <v>100</v>
      </c>
    </row>
    <row r="3377" spans="1:13" x14ac:dyDescent="0.2">
      <c r="A3377" t="s">
        <v>7991</v>
      </c>
      <c r="B3377" t="str">
        <f t="shared" si="52"/>
        <v>UGA_AEL STORAGE BLDG</v>
      </c>
      <c r="C3377" t="s">
        <v>540</v>
      </c>
      <c r="D3377" s="324" t="s">
        <v>51</v>
      </c>
      <c r="E3377" t="s">
        <v>2028</v>
      </c>
      <c r="F3377" t="s">
        <v>2029</v>
      </c>
      <c r="G3377" s="324">
        <v>348</v>
      </c>
      <c r="H3377" s="542">
        <v>1971</v>
      </c>
      <c r="J3377" t="s">
        <v>572</v>
      </c>
      <c r="K3377" t="s">
        <v>572</v>
      </c>
      <c r="L3377" s="324">
        <v>100</v>
      </c>
      <c r="M3377" s="324">
        <v>100</v>
      </c>
    </row>
    <row r="3378" spans="1:13" x14ac:dyDescent="0.2">
      <c r="A3378" t="s">
        <v>8554</v>
      </c>
      <c r="B3378" t="str">
        <f t="shared" si="52"/>
        <v>UGA_AEL LAB BLDG</v>
      </c>
      <c r="C3378" t="s">
        <v>540</v>
      </c>
      <c r="D3378" s="324" t="s">
        <v>51</v>
      </c>
      <c r="E3378" t="s">
        <v>3131</v>
      </c>
      <c r="F3378" t="s">
        <v>3132</v>
      </c>
      <c r="G3378" s="324">
        <v>348</v>
      </c>
      <c r="H3378" s="542">
        <v>1980</v>
      </c>
      <c r="J3378" t="s">
        <v>572</v>
      </c>
      <c r="K3378" t="s">
        <v>572</v>
      </c>
      <c r="L3378" s="324">
        <v>100</v>
      </c>
      <c r="M3378" s="324">
        <v>100</v>
      </c>
    </row>
    <row r="3379" spans="1:13" x14ac:dyDescent="0.2">
      <c r="A3379" t="s">
        <v>9207</v>
      </c>
      <c r="B3379" t="str">
        <f t="shared" si="52"/>
        <v>UGA_AEL RSCH UTILITY</v>
      </c>
      <c r="C3379" t="s">
        <v>540</v>
      </c>
      <c r="D3379" s="324" t="s">
        <v>51</v>
      </c>
      <c r="E3379" t="s">
        <v>4403</v>
      </c>
      <c r="F3379" t="s">
        <v>4404</v>
      </c>
      <c r="G3379" s="324">
        <v>400</v>
      </c>
      <c r="H3379" s="542">
        <v>1992</v>
      </c>
      <c r="J3379" t="s">
        <v>572</v>
      </c>
      <c r="K3379" t="s">
        <v>572</v>
      </c>
      <c r="L3379" s="324">
        <v>100</v>
      </c>
      <c r="M3379" s="324">
        <v>100</v>
      </c>
    </row>
    <row r="3380" spans="1:13" x14ac:dyDescent="0.2">
      <c r="A3380" t="s">
        <v>9321</v>
      </c>
      <c r="B3380" t="str">
        <f t="shared" si="52"/>
        <v>UGA_RADIOECOLOGY LAB</v>
      </c>
      <c r="C3380" t="s">
        <v>540</v>
      </c>
      <c r="D3380" s="324" t="s">
        <v>51</v>
      </c>
      <c r="E3380" t="s">
        <v>4626</v>
      </c>
      <c r="F3380" t="s">
        <v>4627</v>
      </c>
      <c r="G3380" s="324">
        <v>3508</v>
      </c>
      <c r="H3380" s="542">
        <v>1992</v>
      </c>
      <c r="J3380" t="s">
        <v>572</v>
      </c>
      <c r="K3380" t="s">
        <v>572</v>
      </c>
      <c r="L3380" s="324">
        <v>100</v>
      </c>
      <c r="M3380" s="324">
        <v>100</v>
      </c>
    </row>
    <row r="3381" spans="1:13" x14ac:dyDescent="0.2">
      <c r="A3381" t="s">
        <v>8193</v>
      </c>
      <c r="B3381" t="str">
        <f t="shared" si="52"/>
        <v>UGA_PUMP BLDG</v>
      </c>
      <c r="C3381" t="s">
        <v>540</v>
      </c>
      <c r="D3381" s="324" t="s">
        <v>51</v>
      </c>
      <c r="E3381" t="s">
        <v>2427</v>
      </c>
      <c r="F3381" t="s">
        <v>2428</v>
      </c>
      <c r="G3381" s="324">
        <v>144</v>
      </c>
      <c r="H3381" s="542">
        <v>1993</v>
      </c>
      <c r="J3381" t="s">
        <v>572</v>
      </c>
      <c r="K3381" t="s">
        <v>572</v>
      </c>
      <c r="L3381" s="324">
        <v>100</v>
      </c>
      <c r="M3381" s="324">
        <v>100</v>
      </c>
    </row>
    <row r="3382" spans="1:13" x14ac:dyDescent="0.2">
      <c r="A3382" t="s">
        <v>8450</v>
      </c>
      <c r="B3382" t="str">
        <f t="shared" si="52"/>
        <v>UGA_BOAT EQUIP STRG</v>
      </c>
      <c r="C3382" t="s">
        <v>540</v>
      </c>
      <c r="D3382" s="324" t="s">
        <v>51</v>
      </c>
      <c r="E3382" t="s">
        <v>2927</v>
      </c>
      <c r="F3382" t="s">
        <v>2928</v>
      </c>
      <c r="G3382" s="324">
        <v>1460</v>
      </c>
      <c r="H3382" s="542">
        <v>1992</v>
      </c>
      <c r="J3382" t="s">
        <v>572</v>
      </c>
      <c r="K3382" t="s">
        <v>572</v>
      </c>
      <c r="L3382" s="324">
        <v>100</v>
      </c>
      <c r="M3382" s="324">
        <v>100</v>
      </c>
    </row>
    <row r="3383" spans="1:13" x14ac:dyDescent="0.2">
      <c r="A3383" t="s">
        <v>8952</v>
      </c>
      <c r="B3383" t="str">
        <f t="shared" si="52"/>
        <v>UGA_RSCH STORAGE BLDG</v>
      </c>
      <c r="C3383" t="s">
        <v>540</v>
      </c>
      <c r="D3383" s="324" t="s">
        <v>51</v>
      </c>
      <c r="E3383" t="s">
        <v>3906</v>
      </c>
      <c r="F3383" t="s">
        <v>3907</v>
      </c>
      <c r="G3383" s="324">
        <v>200</v>
      </c>
      <c r="H3383" s="542">
        <v>1992</v>
      </c>
      <c r="J3383" t="s">
        <v>572</v>
      </c>
      <c r="K3383" t="s">
        <v>572</v>
      </c>
      <c r="L3383" s="324">
        <v>100</v>
      </c>
      <c r="M3383" s="324">
        <v>100</v>
      </c>
    </row>
    <row r="3384" spans="1:13" x14ac:dyDescent="0.2">
      <c r="A3384" t="s">
        <v>9208</v>
      </c>
      <c r="B3384" t="str">
        <f t="shared" si="52"/>
        <v>UGA_WILD ANIMAL FAC</v>
      </c>
      <c r="C3384" t="s">
        <v>540</v>
      </c>
      <c r="D3384" s="324" t="s">
        <v>51</v>
      </c>
      <c r="E3384" t="s">
        <v>4405</v>
      </c>
      <c r="F3384" t="s">
        <v>4406</v>
      </c>
      <c r="G3384" s="324">
        <v>2250</v>
      </c>
      <c r="H3384" s="542">
        <v>1963</v>
      </c>
      <c r="J3384" t="s">
        <v>572</v>
      </c>
      <c r="K3384" t="s">
        <v>572</v>
      </c>
      <c r="L3384" s="324">
        <v>100</v>
      </c>
      <c r="M3384" s="324">
        <v>100</v>
      </c>
    </row>
    <row r="3385" spans="1:13" x14ac:dyDescent="0.2">
      <c r="A3385" t="s">
        <v>8872</v>
      </c>
      <c r="B3385" t="str">
        <f t="shared" si="52"/>
        <v>UGA_SREL CONF CENTER</v>
      </c>
      <c r="C3385" t="s">
        <v>540</v>
      </c>
      <c r="D3385" s="324" t="s">
        <v>51</v>
      </c>
      <c r="E3385" t="s">
        <v>3751</v>
      </c>
      <c r="F3385" t="s">
        <v>3752</v>
      </c>
      <c r="G3385" s="324">
        <v>5030</v>
      </c>
      <c r="H3385" s="542">
        <v>1995</v>
      </c>
      <c r="J3385" t="s">
        <v>572</v>
      </c>
      <c r="K3385" t="s">
        <v>572</v>
      </c>
      <c r="L3385" s="324">
        <v>100</v>
      </c>
      <c r="M3385" s="324">
        <v>100</v>
      </c>
    </row>
    <row r="3386" spans="1:13" x14ac:dyDescent="0.2">
      <c r="A3386" t="s">
        <v>8127</v>
      </c>
      <c r="B3386" t="str">
        <f t="shared" si="52"/>
        <v>UGA_ODUM LOG CABIN</v>
      </c>
      <c r="C3386" t="s">
        <v>540</v>
      </c>
      <c r="D3386" s="324" t="s">
        <v>51</v>
      </c>
      <c r="E3386" t="s">
        <v>2299</v>
      </c>
      <c r="F3386" t="s">
        <v>2300</v>
      </c>
      <c r="G3386" s="324">
        <v>1951</v>
      </c>
      <c r="H3386" s="542">
        <v>2003</v>
      </c>
      <c r="J3386" t="s">
        <v>572</v>
      </c>
      <c r="K3386" t="s">
        <v>572</v>
      </c>
      <c r="L3386" s="324">
        <v>100</v>
      </c>
      <c r="M3386" s="324">
        <v>100</v>
      </c>
    </row>
    <row r="3387" spans="1:13" x14ac:dyDescent="0.2">
      <c r="A3387" t="s">
        <v>7935</v>
      </c>
      <c r="B3387" t="str">
        <f t="shared" si="52"/>
        <v>UGA_ODUM PROP WELL HS</v>
      </c>
      <c r="C3387" t="s">
        <v>540</v>
      </c>
      <c r="D3387" s="324" t="s">
        <v>51</v>
      </c>
      <c r="E3387" t="s">
        <v>1918</v>
      </c>
      <c r="F3387" t="s">
        <v>1919</v>
      </c>
      <c r="G3387" s="324">
        <v>195</v>
      </c>
      <c r="H3387" s="542">
        <v>2003</v>
      </c>
      <c r="J3387" t="s">
        <v>572</v>
      </c>
      <c r="K3387" t="s">
        <v>572</v>
      </c>
      <c r="L3387" s="324">
        <v>100</v>
      </c>
      <c r="M3387" s="324">
        <v>100</v>
      </c>
    </row>
    <row r="3388" spans="1:13" x14ac:dyDescent="0.2">
      <c r="A3388" t="s">
        <v>8353</v>
      </c>
      <c r="B3388" t="str">
        <f t="shared" si="52"/>
        <v>UGA_HISTORICAL CABIN</v>
      </c>
      <c r="C3388" t="s">
        <v>540</v>
      </c>
      <c r="D3388" s="324" t="s">
        <v>51</v>
      </c>
      <c r="E3388" t="s">
        <v>2738</v>
      </c>
      <c r="F3388" t="s">
        <v>2739</v>
      </c>
      <c r="G3388" s="324">
        <v>1174</v>
      </c>
      <c r="H3388" s="542">
        <v>2014</v>
      </c>
      <c r="J3388" t="s">
        <v>572</v>
      </c>
      <c r="K3388" t="s">
        <v>572</v>
      </c>
      <c r="L3388" s="324">
        <v>100</v>
      </c>
      <c r="M3388" s="324">
        <v>100</v>
      </c>
    </row>
    <row r="3389" spans="1:13" x14ac:dyDescent="0.2">
      <c r="A3389" t="s">
        <v>9295</v>
      </c>
      <c r="B3389" t="str">
        <f t="shared" si="52"/>
        <v>UGA_WORMSLOE CABIN 1</v>
      </c>
      <c r="C3389" t="s">
        <v>540</v>
      </c>
      <c r="D3389" s="324" t="s">
        <v>51</v>
      </c>
      <c r="E3389" t="s">
        <v>4575</v>
      </c>
      <c r="F3389" t="s">
        <v>4576</v>
      </c>
      <c r="G3389" s="324">
        <v>1390</v>
      </c>
      <c r="H3389" s="542">
        <v>2016</v>
      </c>
      <c r="J3389" t="s">
        <v>572</v>
      </c>
      <c r="K3389" t="s">
        <v>572</v>
      </c>
      <c r="L3389" s="324">
        <v>100</v>
      </c>
      <c r="M3389" s="324">
        <v>100</v>
      </c>
    </row>
    <row r="3390" spans="1:13" x14ac:dyDescent="0.2">
      <c r="A3390" t="s">
        <v>7936</v>
      </c>
      <c r="B3390" t="str">
        <f t="shared" si="52"/>
        <v>UGA_WORMSLOE CABIN 2</v>
      </c>
      <c r="C3390" t="s">
        <v>540</v>
      </c>
      <c r="D3390" s="324" t="s">
        <v>51</v>
      </c>
      <c r="E3390" t="s">
        <v>1920</v>
      </c>
      <c r="F3390" t="s">
        <v>1921</v>
      </c>
      <c r="G3390" s="324">
        <v>1383</v>
      </c>
      <c r="H3390" s="542">
        <v>2016</v>
      </c>
      <c r="J3390" t="s">
        <v>572</v>
      </c>
      <c r="K3390" t="s">
        <v>572</v>
      </c>
      <c r="L3390" s="324">
        <v>100</v>
      </c>
      <c r="M3390" s="324">
        <v>100</v>
      </c>
    </row>
    <row r="3391" spans="1:13" x14ac:dyDescent="0.2">
      <c r="A3391" t="s">
        <v>9209</v>
      </c>
      <c r="B3391" t="str">
        <f t="shared" si="52"/>
        <v>UGA_DIRECTOR RESIDENCE</v>
      </c>
      <c r="C3391" t="s">
        <v>540</v>
      </c>
      <c r="D3391" s="324" t="s">
        <v>51</v>
      </c>
      <c r="E3391" t="s">
        <v>4407</v>
      </c>
      <c r="F3391" t="s">
        <v>4408</v>
      </c>
      <c r="G3391" s="324">
        <v>1250</v>
      </c>
      <c r="H3391" s="542">
        <v>2016</v>
      </c>
      <c r="J3391" t="s">
        <v>572</v>
      </c>
      <c r="K3391" t="s">
        <v>572</v>
      </c>
      <c r="L3391" s="324">
        <v>100</v>
      </c>
      <c r="M3391" s="324">
        <v>100</v>
      </c>
    </row>
    <row r="3392" spans="1:13" x14ac:dyDescent="0.2">
      <c r="A3392" t="s">
        <v>8946</v>
      </c>
      <c r="B3392" t="str">
        <f t="shared" si="52"/>
        <v>UGA_SKIDAWAY MAR EXT</v>
      </c>
      <c r="C3392" t="s">
        <v>540</v>
      </c>
      <c r="D3392" s="324" t="s">
        <v>51</v>
      </c>
      <c r="E3392" t="s">
        <v>3895</v>
      </c>
      <c r="F3392" t="s">
        <v>3896</v>
      </c>
      <c r="G3392" s="324">
        <v>19930</v>
      </c>
      <c r="H3392" s="542">
        <v>1972</v>
      </c>
      <c r="J3392" t="s">
        <v>572</v>
      </c>
      <c r="K3392" t="s">
        <v>1725</v>
      </c>
      <c r="L3392" s="324">
        <v>0</v>
      </c>
      <c r="M3392" s="324">
        <v>0</v>
      </c>
    </row>
    <row r="3393" spans="1:13" x14ac:dyDescent="0.2">
      <c r="A3393" t="s">
        <v>8062</v>
      </c>
      <c r="B3393" t="str">
        <f t="shared" si="52"/>
        <v>UGA_SKIDAWAY DORMITORY</v>
      </c>
      <c r="C3393" t="s">
        <v>540</v>
      </c>
      <c r="D3393" s="324" t="s">
        <v>51</v>
      </c>
      <c r="E3393" t="s">
        <v>2169</v>
      </c>
      <c r="F3393" t="s">
        <v>2170</v>
      </c>
      <c r="G3393" s="324">
        <v>12717</v>
      </c>
      <c r="H3393" s="542">
        <v>1975</v>
      </c>
      <c r="J3393" t="s">
        <v>572</v>
      </c>
      <c r="K3393" t="s">
        <v>1725</v>
      </c>
      <c r="L3393" s="324">
        <v>0</v>
      </c>
      <c r="M3393" s="324">
        <v>0</v>
      </c>
    </row>
    <row r="3394" spans="1:13" x14ac:dyDescent="0.2">
      <c r="A3394" t="s">
        <v>9245</v>
      </c>
      <c r="B3394" t="str">
        <f t="shared" ref="B3394:B3457" si="53">CONCATENATE(D3394,"_",F3394)</f>
        <v>UGA_SKIDAWAY DINING H</v>
      </c>
      <c r="C3394" t="s">
        <v>540</v>
      </c>
      <c r="D3394" s="324" t="s">
        <v>51</v>
      </c>
      <c r="E3394" t="s">
        <v>4477</v>
      </c>
      <c r="F3394" t="s">
        <v>4478</v>
      </c>
      <c r="G3394" s="324">
        <v>6170</v>
      </c>
      <c r="H3394" s="542">
        <v>1975</v>
      </c>
      <c r="J3394" t="s">
        <v>572</v>
      </c>
      <c r="K3394" t="s">
        <v>1725</v>
      </c>
      <c r="L3394" s="324">
        <v>0</v>
      </c>
      <c r="M3394" s="324">
        <v>0</v>
      </c>
    </row>
    <row r="3395" spans="1:13" x14ac:dyDescent="0.2">
      <c r="A3395" t="s">
        <v>8055</v>
      </c>
      <c r="B3395" t="str">
        <f t="shared" si="53"/>
        <v>UGA_SKIDAWAY SHELLFISH</v>
      </c>
      <c r="C3395" t="s">
        <v>540</v>
      </c>
      <c r="D3395" s="324" t="s">
        <v>51</v>
      </c>
      <c r="E3395" t="s">
        <v>2155</v>
      </c>
      <c r="F3395" t="s">
        <v>2156</v>
      </c>
      <c r="G3395" s="324">
        <v>8141</v>
      </c>
      <c r="H3395" s="542">
        <v>1975</v>
      </c>
      <c r="J3395" t="s">
        <v>572</v>
      </c>
      <c r="K3395" t="s">
        <v>1725</v>
      </c>
      <c r="L3395" s="324">
        <v>0</v>
      </c>
      <c r="M3395" s="324">
        <v>0</v>
      </c>
    </row>
    <row r="3396" spans="1:13" x14ac:dyDescent="0.2">
      <c r="A3396" t="s">
        <v>8873</v>
      </c>
      <c r="B3396" t="str">
        <f t="shared" si="53"/>
        <v>UGA_ALGAE GROWTH HOUSE</v>
      </c>
      <c r="C3396" t="s">
        <v>540</v>
      </c>
      <c r="D3396" s="324" t="s">
        <v>51</v>
      </c>
      <c r="E3396" t="s">
        <v>3753</v>
      </c>
      <c r="F3396" t="s">
        <v>3754</v>
      </c>
      <c r="G3396" s="324">
        <v>2680</v>
      </c>
      <c r="H3396" s="542">
        <v>1989</v>
      </c>
      <c r="J3396" t="s">
        <v>572</v>
      </c>
      <c r="K3396" t="s">
        <v>572</v>
      </c>
      <c r="L3396" s="324">
        <v>0</v>
      </c>
      <c r="M3396" s="324">
        <v>0</v>
      </c>
    </row>
    <row r="3397" spans="1:13" x14ac:dyDescent="0.2">
      <c r="A3397" t="s">
        <v>8712</v>
      </c>
      <c r="B3397" t="str">
        <f t="shared" si="53"/>
        <v>UGA_SKIDAWAY STORAGE</v>
      </c>
      <c r="C3397" t="s">
        <v>540</v>
      </c>
      <c r="D3397" s="324" t="s">
        <v>51</v>
      </c>
      <c r="E3397" t="s">
        <v>3438</v>
      </c>
      <c r="F3397" t="s">
        <v>3439</v>
      </c>
      <c r="G3397" s="324">
        <v>183</v>
      </c>
      <c r="H3397" s="542">
        <v>1997</v>
      </c>
      <c r="J3397" t="s">
        <v>572</v>
      </c>
      <c r="K3397" t="s">
        <v>572</v>
      </c>
      <c r="L3397" s="324">
        <v>0</v>
      </c>
      <c r="M3397" s="324">
        <v>0</v>
      </c>
    </row>
    <row r="3398" spans="1:13" x14ac:dyDescent="0.2">
      <c r="A3398" t="s">
        <v>7836</v>
      </c>
      <c r="B3398" t="str">
        <f t="shared" si="53"/>
        <v>UGA_SKIDAWAY INT CABIN</v>
      </c>
      <c r="C3398" t="s">
        <v>540</v>
      </c>
      <c r="D3398" s="324" t="s">
        <v>51</v>
      </c>
      <c r="E3398" t="s">
        <v>1721</v>
      </c>
      <c r="F3398" t="s">
        <v>1722</v>
      </c>
      <c r="G3398" s="324">
        <v>600</v>
      </c>
      <c r="H3398" s="542">
        <v>1930</v>
      </c>
      <c r="J3398" t="s">
        <v>572</v>
      </c>
      <c r="K3398" t="s">
        <v>572</v>
      </c>
      <c r="L3398" s="324">
        <v>100</v>
      </c>
      <c r="M3398" s="324">
        <v>100</v>
      </c>
    </row>
    <row r="3399" spans="1:13" x14ac:dyDescent="0.2">
      <c r="A3399" t="s">
        <v>8947</v>
      </c>
      <c r="B3399" t="str">
        <f t="shared" si="53"/>
        <v>UGA_MAR EXT BOILER BLD</v>
      </c>
      <c r="C3399" t="s">
        <v>540</v>
      </c>
      <c r="D3399" s="324" t="s">
        <v>51</v>
      </c>
      <c r="E3399" t="s">
        <v>3897</v>
      </c>
      <c r="F3399" t="s">
        <v>3898</v>
      </c>
      <c r="G3399" s="324">
        <v>130</v>
      </c>
      <c r="H3399" s="542">
        <v>2000</v>
      </c>
      <c r="J3399" t="s">
        <v>572</v>
      </c>
      <c r="K3399" t="s">
        <v>572</v>
      </c>
      <c r="L3399" s="324">
        <v>0</v>
      </c>
      <c r="M3399" s="324">
        <v>0</v>
      </c>
    </row>
    <row r="3400" spans="1:13" x14ac:dyDescent="0.2">
      <c r="A3400" t="s">
        <v>9246</v>
      </c>
      <c r="B3400" t="str">
        <f t="shared" si="53"/>
        <v>UGA_MAR EX WAREHOUSE</v>
      </c>
      <c r="C3400" t="s">
        <v>540</v>
      </c>
      <c r="D3400" s="324" t="s">
        <v>51</v>
      </c>
      <c r="E3400" t="s">
        <v>4479</v>
      </c>
      <c r="F3400" t="s">
        <v>4480</v>
      </c>
      <c r="G3400" s="324">
        <v>1045</v>
      </c>
      <c r="H3400" s="542">
        <v>2000</v>
      </c>
      <c r="J3400" t="s">
        <v>572</v>
      </c>
      <c r="K3400" t="s">
        <v>572</v>
      </c>
      <c r="L3400" s="324">
        <v>0</v>
      </c>
      <c r="M3400" s="324">
        <v>0</v>
      </c>
    </row>
    <row r="3401" spans="1:13" x14ac:dyDescent="0.2">
      <c r="A3401" t="s">
        <v>8063</v>
      </c>
      <c r="B3401" t="str">
        <f t="shared" si="53"/>
        <v>UGA_FISHERIE BUILDING</v>
      </c>
      <c r="C3401" t="s">
        <v>540</v>
      </c>
      <c r="D3401" s="324" t="s">
        <v>51</v>
      </c>
      <c r="E3401" t="s">
        <v>2171</v>
      </c>
      <c r="F3401" t="s">
        <v>2172</v>
      </c>
      <c r="G3401" s="324">
        <v>18154</v>
      </c>
      <c r="H3401" s="542">
        <v>1980</v>
      </c>
      <c r="J3401" t="s">
        <v>572</v>
      </c>
      <c r="K3401" t="s">
        <v>572</v>
      </c>
      <c r="L3401" s="324">
        <v>0</v>
      </c>
      <c r="M3401" s="324">
        <v>0</v>
      </c>
    </row>
    <row r="3402" spans="1:13" x14ac:dyDescent="0.2">
      <c r="A3402" t="s">
        <v>8713</v>
      </c>
      <c r="B3402" t="str">
        <f t="shared" si="53"/>
        <v>UGA_SPRINGER MT FM PAV</v>
      </c>
      <c r="C3402" t="s">
        <v>540</v>
      </c>
      <c r="D3402" s="324" t="s">
        <v>51</v>
      </c>
      <c r="E3402" t="s">
        <v>3440</v>
      </c>
      <c r="F3402" t="s">
        <v>3441</v>
      </c>
      <c r="G3402" s="324">
        <v>949</v>
      </c>
      <c r="H3402" s="542">
        <v>2017</v>
      </c>
      <c r="J3402" t="s">
        <v>572</v>
      </c>
      <c r="K3402" t="s">
        <v>572</v>
      </c>
      <c r="L3402" s="324">
        <v>0</v>
      </c>
      <c r="M3402" s="324">
        <v>0</v>
      </c>
    </row>
    <row r="3403" spans="1:13" x14ac:dyDescent="0.2">
      <c r="A3403" t="s">
        <v>9366</v>
      </c>
      <c r="B3403" t="str">
        <f t="shared" si="53"/>
        <v>UGA_SOFT SHEL CRAB FAC</v>
      </c>
      <c r="C3403" t="s">
        <v>540</v>
      </c>
      <c r="D3403" s="324" t="s">
        <v>51</v>
      </c>
      <c r="E3403" t="s">
        <v>4716</v>
      </c>
      <c r="F3403" t="s">
        <v>4717</v>
      </c>
      <c r="G3403" s="324">
        <v>1769</v>
      </c>
      <c r="H3403" s="542">
        <v>1985</v>
      </c>
      <c r="J3403" t="s">
        <v>572</v>
      </c>
      <c r="K3403" t="s">
        <v>572</v>
      </c>
      <c r="L3403" s="324">
        <v>0</v>
      </c>
      <c r="M3403" s="324">
        <v>0</v>
      </c>
    </row>
    <row r="3404" spans="1:13" x14ac:dyDescent="0.2">
      <c r="A3404" t="s">
        <v>8895</v>
      </c>
      <c r="B3404" t="str">
        <f t="shared" si="53"/>
        <v>UGA_SBDC ALBANY OFFICE</v>
      </c>
      <c r="C3404" t="s">
        <v>540</v>
      </c>
      <c r="D3404" s="324" t="s">
        <v>51</v>
      </c>
      <c r="E3404" t="s">
        <v>3797</v>
      </c>
      <c r="F3404" t="s">
        <v>3798</v>
      </c>
      <c r="G3404" s="324">
        <v>1455</v>
      </c>
      <c r="H3404" s="542">
        <v>1994</v>
      </c>
      <c r="J3404" t="s">
        <v>579</v>
      </c>
      <c r="K3404" t="s">
        <v>572</v>
      </c>
      <c r="L3404" s="324">
        <v>100</v>
      </c>
      <c r="M3404" s="324">
        <v>100</v>
      </c>
    </row>
    <row r="3405" spans="1:13" x14ac:dyDescent="0.2">
      <c r="A3405" t="s">
        <v>9055</v>
      </c>
      <c r="B3405" t="str">
        <f t="shared" si="53"/>
        <v>UGA_SBDC  AUGUSTA OFF</v>
      </c>
      <c r="C3405" t="s">
        <v>540</v>
      </c>
      <c r="D3405" s="324" t="s">
        <v>51</v>
      </c>
      <c r="E3405" t="s">
        <v>4107</v>
      </c>
      <c r="F3405" t="s">
        <v>4108</v>
      </c>
      <c r="G3405" s="324">
        <v>1659</v>
      </c>
      <c r="H3405" s="542">
        <v>1997</v>
      </c>
      <c r="J3405" t="s">
        <v>579</v>
      </c>
      <c r="K3405" t="s">
        <v>572</v>
      </c>
      <c r="L3405" s="324">
        <v>100</v>
      </c>
      <c r="M3405" s="324">
        <v>100</v>
      </c>
    </row>
    <row r="3406" spans="1:13" x14ac:dyDescent="0.2">
      <c r="A3406" t="s">
        <v>8744</v>
      </c>
      <c r="B3406" t="str">
        <f t="shared" si="53"/>
        <v>UGA_SBDC SAVANNAH OFF</v>
      </c>
      <c r="C3406" t="s">
        <v>540</v>
      </c>
      <c r="D3406" s="324" t="s">
        <v>51</v>
      </c>
      <c r="E3406" t="s">
        <v>3501</v>
      </c>
      <c r="F3406" t="s">
        <v>3502</v>
      </c>
      <c r="G3406" s="324">
        <v>939</v>
      </c>
      <c r="H3406" s="542">
        <v>1998</v>
      </c>
      <c r="J3406" t="s">
        <v>579</v>
      </c>
      <c r="K3406" t="s">
        <v>572</v>
      </c>
      <c r="L3406" s="324">
        <v>100</v>
      </c>
      <c r="M3406" s="324">
        <v>100</v>
      </c>
    </row>
    <row r="3407" spans="1:13" x14ac:dyDescent="0.2">
      <c r="A3407" t="s">
        <v>9322</v>
      </c>
      <c r="B3407" t="str">
        <f t="shared" si="53"/>
        <v>UGA_OKEFE SWAMP LAB II</v>
      </c>
      <c r="C3407" t="s">
        <v>540</v>
      </c>
      <c r="D3407" s="324" t="s">
        <v>51</v>
      </c>
      <c r="E3407" t="s">
        <v>4628</v>
      </c>
      <c r="F3407" t="s">
        <v>4629</v>
      </c>
      <c r="G3407" s="324">
        <v>1792</v>
      </c>
      <c r="H3407" s="542">
        <v>1996</v>
      </c>
      <c r="J3407" t="s">
        <v>572</v>
      </c>
      <c r="K3407" t="s">
        <v>572</v>
      </c>
      <c r="L3407" s="324">
        <v>100</v>
      </c>
      <c r="M3407" s="324">
        <v>100</v>
      </c>
    </row>
    <row r="3408" spans="1:13" x14ac:dyDescent="0.2">
      <c r="A3408" t="s">
        <v>9210</v>
      </c>
      <c r="B3408" t="str">
        <f t="shared" si="53"/>
        <v>UGA_SBDC GAINESVILLE OFFICE</v>
      </c>
      <c r="C3408" t="s">
        <v>540</v>
      </c>
      <c r="D3408" s="324" t="s">
        <v>51</v>
      </c>
      <c r="E3408" t="s">
        <v>4409</v>
      </c>
      <c r="F3408" t="s">
        <v>4410</v>
      </c>
      <c r="G3408" s="324">
        <v>2033</v>
      </c>
      <c r="H3408" s="542">
        <v>2000</v>
      </c>
      <c r="J3408" t="s">
        <v>579</v>
      </c>
      <c r="K3408" t="s">
        <v>572</v>
      </c>
      <c r="L3408" s="324">
        <v>100</v>
      </c>
      <c r="M3408" s="324">
        <v>100</v>
      </c>
    </row>
    <row r="3409" spans="1:13" x14ac:dyDescent="0.2">
      <c r="A3409" t="s">
        <v>8555</v>
      </c>
      <c r="B3409" t="str">
        <f t="shared" si="53"/>
        <v>UGA_FIELD STATION M S</v>
      </c>
      <c r="C3409" t="s">
        <v>540</v>
      </c>
      <c r="D3409" s="324" t="s">
        <v>51</v>
      </c>
      <c r="E3409" t="s">
        <v>3133</v>
      </c>
      <c r="F3409" t="s">
        <v>3134</v>
      </c>
      <c r="G3409" s="324">
        <v>1060</v>
      </c>
      <c r="H3409" s="542">
        <v>1996</v>
      </c>
      <c r="J3409" t="s">
        <v>572</v>
      </c>
      <c r="K3409" t="s">
        <v>572</v>
      </c>
      <c r="L3409" s="324">
        <v>100</v>
      </c>
      <c r="M3409" s="324">
        <v>100</v>
      </c>
    </row>
    <row r="3410" spans="1:13" x14ac:dyDescent="0.2">
      <c r="A3410" t="s">
        <v>7790</v>
      </c>
      <c r="B3410" t="str">
        <f t="shared" si="53"/>
        <v>UGA_SBDC BRUNSWICK OFF</v>
      </c>
      <c r="C3410" t="s">
        <v>540</v>
      </c>
      <c r="D3410" s="324" t="s">
        <v>51</v>
      </c>
      <c r="E3410" t="s">
        <v>1629</v>
      </c>
      <c r="F3410" t="s">
        <v>1630</v>
      </c>
      <c r="G3410" s="324">
        <v>668</v>
      </c>
      <c r="H3410" s="542">
        <v>2001</v>
      </c>
      <c r="J3410" t="s">
        <v>579</v>
      </c>
      <c r="K3410" t="s">
        <v>572</v>
      </c>
      <c r="L3410" s="324">
        <v>100</v>
      </c>
      <c r="M3410" s="324">
        <v>100</v>
      </c>
    </row>
    <row r="3411" spans="1:13" x14ac:dyDescent="0.2">
      <c r="A3411" t="s">
        <v>8659</v>
      </c>
      <c r="B3411" t="str">
        <f t="shared" si="53"/>
        <v>UGA_LIVE OAK SQUARE-TEEC</v>
      </c>
      <c r="C3411" t="s">
        <v>540</v>
      </c>
      <c r="D3411" s="324" t="s">
        <v>51</v>
      </c>
      <c r="E3411" t="s">
        <v>3334</v>
      </c>
      <c r="F3411" t="s">
        <v>3335</v>
      </c>
      <c r="G3411" s="324">
        <v>37932</v>
      </c>
      <c r="H3411" s="542">
        <v>2004</v>
      </c>
      <c r="J3411" t="s">
        <v>579</v>
      </c>
      <c r="K3411" t="s">
        <v>572</v>
      </c>
      <c r="L3411" s="324">
        <v>100</v>
      </c>
      <c r="M3411" s="324">
        <v>100</v>
      </c>
    </row>
    <row r="3412" spans="1:13" x14ac:dyDescent="0.2">
      <c r="A3412" t="s">
        <v>8434</v>
      </c>
      <c r="B3412" t="str">
        <f t="shared" si="53"/>
        <v>UGA_SBDC STANTEC CTR</v>
      </c>
      <c r="C3412" t="s">
        <v>540</v>
      </c>
      <c r="D3412" s="324" t="s">
        <v>51</v>
      </c>
      <c r="E3412" t="s">
        <v>2896</v>
      </c>
      <c r="F3412" t="s">
        <v>2897</v>
      </c>
      <c r="G3412" s="324">
        <v>2075</v>
      </c>
      <c r="H3412" s="542">
        <v>2006</v>
      </c>
      <c r="J3412" t="s">
        <v>579</v>
      </c>
      <c r="K3412" t="s">
        <v>572</v>
      </c>
      <c r="L3412" s="324">
        <v>100</v>
      </c>
      <c r="M3412" s="324">
        <v>100</v>
      </c>
    </row>
    <row r="3413" spans="1:13" x14ac:dyDescent="0.2">
      <c r="A3413" t="s">
        <v>9367</v>
      </c>
      <c r="B3413" t="str">
        <f t="shared" si="53"/>
        <v>UGA_LIVE OAK SQUARE-ATL ALUMNI CTR</v>
      </c>
      <c r="C3413" t="s">
        <v>540</v>
      </c>
      <c r="D3413" s="324" t="s">
        <v>51</v>
      </c>
      <c r="E3413" t="s">
        <v>4718</v>
      </c>
      <c r="F3413" t="s">
        <v>4719</v>
      </c>
      <c r="G3413" s="324">
        <v>6443</v>
      </c>
      <c r="H3413" s="542">
        <v>1995</v>
      </c>
      <c r="J3413" t="s">
        <v>579</v>
      </c>
      <c r="K3413" t="s">
        <v>572</v>
      </c>
      <c r="L3413" s="324">
        <v>100</v>
      </c>
      <c r="M3413" s="324">
        <v>100</v>
      </c>
    </row>
    <row r="3414" spans="1:13" x14ac:dyDescent="0.2">
      <c r="A3414" t="s">
        <v>8953</v>
      </c>
      <c r="B3414" t="str">
        <f t="shared" si="53"/>
        <v>UGA_SBDC ROME OFFICE</v>
      </c>
      <c r="C3414" t="s">
        <v>540</v>
      </c>
      <c r="D3414" s="324" t="s">
        <v>51</v>
      </c>
      <c r="E3414" t="s">
        <v>3908</v>
      </c>
      <c r="F3414" t="s">
        <v>3909</v>
      </c>
      <c r="G3414" s="324">
        <v>1730</v>
      </c>
      <c r="H3414" s="542">
        <v>2012</v>
      </c>
      <c r="J3414" t="s">
        <v>579</v>
      </c>
      <c r="K3414" t="s">
        <v>572</v>
      </c>
      <c r="L3414" s="324">
        <v>0</v>
      </c>
      <c r="M3414" s="324">
        <v>0</v>
      </c>
    </row>
    <row r="3415" spans="1:13" x14ac:dyDescent="0.2">
      <c r="A3415" t="s">
        <v>8451</v>
      </c>
      <c r="B3415" t="str">
        <f t="shared" si="53"/>
        <v>UGA_RESIDENCE A COHTTA</v>
      </c>
      <c r="C3415" t="s">
        <v>540</v>
      </c>
      <c r="D3415" s="324" t="s">
        <v>51</v>
      </c>
      <c r="E3415" t="s">
        <v>2929</v>
      </c>
      <c r="F3415" t="s">
        <v>2930</v>
      </c>
      <c r="G3415" s="324">
        <v>1579</v>
      </c>
      <c r="H3415" s="542">
        <v>1938</v>
      </c>
      <c r="J3415" t="s">
        <v>572</v>
      </c>
      <c r="K3415" t="s">
        <v>579</v>
      </c>
      <c r="L3415" s="324">
        <v>0</v>
      </c>
      <c r="M3415" s="324">
        <v>0</v>
      </c>
    </row>
    <row r="3416" spans="1:13" x14ac:dyDescent="0.2">
      <c r="A3416" t="s">
        <v>8896</v>
      </c>
      <c r="B3416" t="str">
        <f t="shared" si="53"/>
        <v>UGA_GARAGE</v>
      </c>
      <c r="C3416" t="s">
        <v>540</v>
      </c>
      <c r="D3416" s="324" t="s">
        <v>51</v>
      </c>
      <c r="E3416" t="s">
        <v>3799</v>
      </c>
      <c r="F3416" t="s">
        <v>3800</v>
      </c>
      <c r="G3416" s="324">
        <v>480</v>
      </c>
      <c r="H3416" s="542">
        <v>1938</v>
      </c>
      <c r="J3416" t="s">
        <v>572</v>
      </c>
      <c r="K3416" t="s">
        <v>579</v>
      </c>
      <c r="L3416" s="324">
        <v>0</v>
      </c>
      <c r="M3416" s="324">
        <v>0</v>
      </c>
    </row>
    <row r="3417" spans="1:13" x14ac:dyDescent="0.2">
      <c r="A3417" t="s">
        <v>8897</v>
      </c>
      <c r="B3417" t="str">
        <f t="shared" si="53"/>
        <v>UGA_SHOP &amp; EQUIP BLDG</v>
      </c>
      <c r="C3417" t="s">
        <v>540</v>
      </c>
      <c r="D3417" s="324" t="s">
        <v>51</v>
      </c>
      <c r="E3417" t="s">
        <v>3801</v>
      </c>
      <c r="F3417" t="s">
        <v>3802</v>
      </c>
      <c r="G3417" s="324">
        <v>2236</v>
      </c>
      <c r="H3417" s="542">
        <v>1938</v>
      </c>
      <c r="J3417" t="s">
        <v>572</v>
      </c>
      <c r="K3417" t="s">
        <v>1725</v>
      </c>
      <c r="L3417" s="324">
        <v>0</v>
      </c>
      <c r="M3417" s="324">
        <v>0</v>
      </c>
    </row>
    <row r="3418" spans="1:13" x14ac:dyDescent="0.2">
      <c r="A3418" t="s">
        <v>8643</v>
      </c>
      <c r="B3418" t="str">
        <f t="shared" si="53"/>
        <v>UGA_COHUTTA LAB</v>
      </c>
      <c r="C3418" t="s">
        <v>540</v>
      </c>
      <c r="D3418" s="324" t="s">
        <v>51</v>
      </c>
      <c r="E3418" t="s">
        <v>3303</v>
      </c>
      <c r="F3418" t="s">
        <v>3304</v>
      </c>
      <c r="G3418" s="324">
        <v>434</v>
      </c>
      <c r="H3418" s="542">
        <v>1938</v>
      </c>
      <c r="J3418" t="s">
        <v>572</v>
      </c>
      <c r="K3418" t="s">
        <v>579</v>
      </c>
      <c r="L3418" s="324">
        <v>0</v>
      </c>
      <c r="M3418" s="324">
        <v>0</v>
      </c>
    </row>
    <row r="3419" spans="1:13" x14ac:dyDescent="0.2">
      <c r="A3419" t="s">
        <v>9226</v>
      </c>
      <c r="B3419" t="str">
        <f t="shared" si="53"/>
        <v>UGA_COHUTTA HATCH LAB</v>
      </c>
      <c r="C3419" t="s">
        <v>540</v>
      </c>
      <c r="D3419" s="324" t="s">
        <v>51</v>
      </c>
      <c r="E3419" t="s">
        <v>4440</v>
      </c>
      <c r="F3419" t="s">
        <v>4441</v>
      </c>
      <c r="G3419" s="324">
        <v>725</v>
      </c>
      <c r="H3419" s="542">
        <v>1938</v>
      </c>
      <c r="J3419" t="s">
        <v>572</v>
      </c>
      <c r="K3419" t="s">
        <v>579</v>
      </c>
      <c r="L3419" s="324">
        <v>0</v>
      </c>
      <c r="M3419" s="324">
        <v>0</v>
      </c>
    </row>
    <row r="3420" spans="1:13" x14ac:dyDescent="0.2">
      <c r="A3420" t="s">
        <v>9211</v>
      </c>
      <c r="B3420" t="str">
        <f t="shared" si="53"/>
        <v>UGA_GARAGE &amp; STORAGE</v>
      </c>
      <c r="C3420" t="s">
        <v>540</v>
      </c>
      <c r="D3420" s="324" t="s">
        <v>51</v>
      </c>
      <c r="E3420" t="s">
        <v>4411</v>
      </c>
      <c r="F3420" t="s">
        <v>4412</v>
      </c>
      <c r="G3420" s="324">
        <v>1363</v>
      </c>
      <c r="H3420" s="542">
        <v>1964</v>
      </c>
      <c r="J3420" t="s">
        <v>572</v>
      </c>
      <c r="K3420" t="s">
        <v>1725</v>
      </c>
      <c r="L3420" s="324">
        <v>0</v>
      </c>
      <c r="M3420" s="324">
        <v>0</v>
      </c>
    </row>
    <row r="3421" spans="1:13" x14ac:dyDescent="0.2">
      <c r="A3421" t="s">
        <v>8245</v>
      </c>
      <c r="B3421" t="str">
        <f t="shared" si="53"/>
        <v>UGA_RESIDENCE B COHTTA</v>
      </c>
      <c r="C3421" t="s">
        <v>540</v>
      </c>
      <c r="D3421" s="324" t="s">
        <v>51</v>
      </c>
      <c r="E3421" t="s">
        <v>2529</v>
      </c>
      <c r="F3421" t="s">
        <v>2530</v>
      </c>
      <c r="G3421" s="324">
        <v>1869</v>
      </c>
      <c r="H3421" s="542">
        <v>1964</v>
      </c>
      <c r="J3421" t="s">
        <v>572</v>
      </c>
      <c r="K3421" t="s">
        <v>579</v>
      </c>
      <c r="L3421" s="324">
        <v>0</v>
      </c>
      <c r="M3421" s="324">
        <v>0</v>
      </c>
    </row>
    <row r="3422" spans="1:13" x14ac:dyDescent="0.2">
      <c r="A3422" t="s">
        <v>9010</v>
      </c>
      <c r="B3422" t="str">
        <f t="shared" si="53"/>
        <v>UGA_RESIDENCE C COHHTA</v>
      </c>
      <c r="C3422" t="s">
        <v>540</v>
      </c>
      <c r="D3422" s="324" t="s">
        <v>51</v>
      </c>
      <c r="E3422" t="s">
        <v>4019</v>
      </c>
      <c r="F3422" t="s">
        <v>4020</v>
      </c>
      <c r="G3422" s="324">
        <v>1869</v>
      </c>
      <c r="H3422" s="542">
        <v>1964</v>
      </c>
      <c r="J3422" t="s">
        <v>572</v>
      </c>
      <c r="K3422" t="s">
        <v>579</v>
      </c>
      <c r="L3422" s="324">
        <v>0</v>
      </c>
      <c r="M3422" s="324">
        <v>0</v>
      </c>
    </row>
    <row r="3423" spans="1:13" x14ac:dyDescent="0.2">
      <c r="A3423" t="s">
        <v>8227</v>
      </c>
      <c r="B3423" t="str">
        <f t="shared" si="53"/>
        <v>UGA_COMBINATION BLDG</v>
      </c>
      <c r="C3423" t="s">
        <v>540</v>
      </c>
      <c r="D3423" s="324" t="s">
        <v>51</v>
      </c>
      <c r="E3423" t="s">
        <v>2493</v>
      </c>
      <c r="F3423" t="s">
        <v>2494</v>
      </c>
      <c r="G3423" s="324">
        <v>2032</v>
      </c>
      <c r="H3423" s="542">
        <v>1964</v>
      </c>
      <c r="J3423" t="s">
        <v>572</v>
      </c>
      <c r="K3423" t="s">
        <v>1725</v>
      </c>
      <c r="L3423" s="324">
        <v>0</v>
      </c>
      <c r="M3423" s="324">
        <v>0</v>
      </c>
    </row>
    <row r="3424" spans="1:13" x14ac:dyDescent="0.2">
      <c r="A3424" t="s">
        <v>8435</v>
      </c>
      <c r="B3424" t="str">
        <f t="shared" si="53"/>
        <v>UGA_COHUTTA FEED STG</v>
      </c>
      <c r="C3424" t="s">
        <v>540</v>
      </c>
      <c r="D3424" s="324" t="s">
        <v>51</v>
      </c>
      <c r="E3424" t="s">
        <v>2898</v>
      </c>
      <c r="F3424" t="s">
        <v>2899</v>
      </c>
      <c r="G3424" s="324">
        <v>458</v>
      </c>
      <c r="H3424" s="542">
        <v>1964</v>
      </c>
      <c r="J3424" t="s">
        <v>572</v>
      </c>
      <c r="K3424" t="s">
        <v>572</v>
      </c>
      <c r="L3424" s="324">
        <v>0</v>
      </c>
      <c r="M3424" s="324">
        <v>0</v>
      </c>
    </row>
    <row r="3425" spans="1:13" x14ac:dyDescent="0.2">
      <c r="A3425" t="s">
        <v>7867</v>
      </c>
      <c r="B3425" t="str">
        <f t="shared" si="53"/>
        <v>UGA_FISHHOLDING HOUSE</v>
      </c>
      <c r="C3425" t="s">
        <v>540</v>
      </c>
      <c r="D3425" s="324" t="s">
        <v>51</v>
      </c>
      <c r="E3425" t="s">
        <v>1783</v>
      </c>
      <c r="F3425" t="s">
        <v>1784</v>
      </c>
      <c r="G3425" s="324">
        <v>1700</v>
      </c>
      <c r="H3425" s="542">
        <v>1964</v>
      </c>
      <c r="J3425" t="s">
        <v>572</v>
      </c>
      <c r="K3425" t="s">
        <v>1725</v>
      </c>
      <c r="L3425" s="324">
        <v>0</v>
      </c>
      <c r="M3425" s="324">
        <v>0</v>
      </c>
    </row>
    <row r="3426" spans="1:13" x14ac:dyDescent="0.2">
      <c r="A3426" t="s">
        <v>7992</v>
      </c>
      <c r="B3426" t="str">
        <f t="shared" si="53"/>
        <v>UGA_STORAGE B</v>
      </c>
      <c r="C3426" t="s">
        <v>540</v>
      </c>
      <c r="D3426" s="324" t="s">
        <v>51</v>
      </c>
      <c r="E3426" t="s">
        <v>2030</v>
      </c>
      <c r="F3426" t="s">
        <v>2031</v>
      </c>
      <c r="G3426" s="324">
        <v>600</v>
      </c>
      <c r="H3426" s="542">
        <v>1964</v>
      </c>
      <c r="J3426" t="s">
        <v>572</v>
      </c>
      <c r="K3426" t="s">
        <v>572</v>
      </c>
      <c r="L3426" s="324">
        <v>0</v>
      </c>
      <c r="M3426" s="324">
        <v>0</v>
      </c>
    </row>
    <row r="3427" spans="1:13" x14ac:dyDescent="0.2">
      <c r="A3427" t="s">
        <v>8128</v>
      </c>
      <c r="B3427" t="str">
        <f t="shared" si="53"/>
        <v>UGA_COHUTTA RACEWAY CV</v>
      </c>
      <c r="C3427" t="s">
        <v>540</v>
      </c>
      <c r="D3427" s="324" t="s">
        <v>51</v>
      </c>
      <c r="E3427" t="s">
        <v>2301</v>
      </c>
      <c r="F3427" t="s">
        <v>2302</v>
      </c>
      <c r="G3427" s="324">
        <v>1200</v>
      </c>
      <c r="H3427" s="542">
        <v>1987</v>
      </c>
      <c r="J3427" t="s">
        <v>572</v>
      </c>
      <c r="K3427" t="s">
        <v>572</v>
      </c>
      <c r="L3427" s="324">
        <v>0</v>
      </c>
      <c r="M3427" s="324">
        <v>0</v>
      </c>
    </row>
    <row r="3428" spans="1:13" x14ac:dyDescent="0.2">
      <c r="A3428" t="s">
        <v>8834</v>
      </c>
      <c r="B3428" t="str">
        <f t="shared" si="53"/>
        <v>UGA_COHUTTA RACEWAY 2</v>
      </c>
      <c r="C3428" t="s">
        <v>540</v>
      </c>
      <c r="D3428" s="324" t="s">
        <v>51</v>
      </c>
      <c r="E3428" t="s">
        <v>3675</v>
      </c>
      <c r="F3428" t="s">
        <v>3676</v>
      </c>
      <c r="G3428" s="324">
        <v>1200</v>
      </c>
      <c r="H3428" s="542">
        <v>1987</v>
      </c>
      <c r="J3428" t="s">
        <v>572</v>
      </c>
      <c r="K3428" t="s">
        <v>572</v>
      </c>
      <c r="L3428" s="324">
        <v>0</v>
      </c>
      <c r="M3428" s="324">
        <v>0</v>
      </c>
    </row>
    <row r="3429" spans="1:13" x14ac:dyDescent="0.2">
      <c r="A3429" t="s">
        <v>8699</v>
      </c>
      <c r="B3429" t="str">
        <f t="shared" si="53"/>
        <v>UGA_COHUTTA PAVILION</v>
      </c>
      <c r="C3429" t="s">
        <v>540</v>
      </c>
      <c r="D3429" s="324" t="s">
        <v>51</v>
      </c>
      <c r="E3429" t="s">
        <v>3414</v>
      </c>
      <c r="F3429" t="s">
        <v>3415</v>
      </c>
      <c r="G3429" s="324">
        <v>1440</v>
      </c>
      <c r="H3429" s="542">
        <v>1987</v>
      </c>
      <c r="J3429" t="s">
        <v>572</v>
      </c>
      <c r="K3429" t="s">
        <v>572</v>
      </c>
      <c r="L3429" s="324">
        <v>0</v>
      </c>
      <c r="M3429" s="324">
        <v>0</v>
      </c>
    </row>
    <row r="3430" spans="1:13" x14ac:dyDescent="0.2">
      <c r="A3430" t="s">
        <v>7993</v>
      </c>
      <c r="B3430" t="str">
        <f t="shared" si="53"/>
        <v>UGA_COHUTTA POLE BARN</v>
      </c>
      <c r="C3430" t="s">
        <v>540</v>
      </c>
      <c r="D3430" s="324" t="s">
        <v>51</v>
      </c>
      <c r="E3430" t="s">
        <v>2032</v>
      </c>
      <c r="F3430" t="s">
        <v>2033</v>
      </c>
      <c r="G3430" s="324">
        <v>360</v>
      </c>
      <c r="H3430" s="542">
        <v>1980</v>
      </c>
      <c r="J3430" t="s">
        <v>572</v>
      </c>
      <c r="K3430" t="s">
        <v>572</v>
      </c>
      <c r="L3430" s="324">
        <v>0</v>
      </c>
      <c r="M3430" s="324">
        <v>0</v>
      </c>
    </row>
    <row r="3431" spans="1:13" x14ac:dyDescent="0.2">
      <c r="A3431" t="s">
        <v>8644</v>
      </c>
      <c r="B3431" t="str">
        <f t="shared" si="53"/>
        <v>UGA_COHUTTA POLE BARN</v>
      </c>
      <c r="C3431" t="s">
        <v>540</v>
      </c>
      <c r="D3431" s="324" t="s">
        <v>51</v>
      </c>
      <c r="E3431" t="s">
        <v>3305</v>
      </c>
      <c r="F3431" t="s">
        <v>2033</v>
      </c>
      <c r="G3431" s="324">
        <v>1152</v>
      </c>
      <c r="H3431" s="542">
        <v>1991</v>
      </c>
      <c r="J3431" t="s">
        <v>572</v>
      </c>
      <c r="K3431" t="s">
        <v>572</v>
      </c>
      <c r="L3431" s="324">
        <v>0</v>
      </c>
      <c r="M3431" s="324">
        <v>0</v>
      </c>
    </row>
    <row r="3432" spans="1:13" x14ac:dyDescent="0.2">
      <c r="A3432" t="s">
        <v>8948</v>
      </c>
      <c r="B3432" t="str">
        <f t="shared" si="53"/>
        <v>UGA_STURGEON BUILDING</v>
      </c>
      <c r="C3432" t="s">
        <v>540</v>
      </c>
      <c r="D3432" s="324" t="s">
        <v>51</v>
      </c>
      <c r="E3432" t="s">
        <v>3899</v>
      </c>
      <c r="F3432" t="s">
        <v>3900</v>
      </c>
      <c r="G3432" s="324">
        <v>4512</v>
      </c>
      <c r="H3432" s="542">
        <v>2004</v>
      </c>
      <c r="J3432" t="s">
        <v>572</v>
      </c>
      <c r="K3432" t="s">
        <v>572</v>
      </c>
      <c r="L3432" s="324">
        <v>0</v>
      </c>
      <c r="M3432" s="324">
        <v>0</v>
      </c>
    </row>
    <row r="3433" spans="1:13" x14ac:dyDescent="0.2">
      <c r="A3433" t="s">
        <v>8855</v>
      </c>
      <c r="B3433" t="str">
        <f t="shared" si="53"/>
        <v>UGA_GGC-CLSSRM BLDG A</v>
      </c>
      <c r="C3433" t="s">
        <v>540</v>
      </c>
      <c r="D3433" s="324" t="s">
        <v>51</v>
      </c>
      <c r="E3433" t="s">
        <v>3717</v>
      </c>
      <c r="F3433" t="s">
        <v>3718</v>
      </c>
      <c r="G3433" s="324">
        <v>124179</v>
      </c>
      <c r="H3433" s="542">
        <v>2001</v>
      </c>
      <c r="J3433" t="s">
        <v>1054</v>
      </c>
      <c r="K3433" t="s">
        <v>572</v>
      </c>
      <c r="L3433" s="324">
        <v>100</v>
      </c>
      <c r="M3433" s="324">
        <v>100</v>
      </c>
    </row>
    <row r="3434" spans="1:13" x14ac:dyDescent="0.2">
      <c r="A3434" t="s">
        <v>9032</v>
      </c>
      <c r="B3434" t="str">
        <f t="shared" si="53"/>
        <v>UGA_UGG-SIGNATURE BL B</v>
      </c>
      <c r="C3434" t="s">
        <v>540</v>
      </c>
      <c r="D3434" s="324" t="s">
        <v>51</v>
      </c>
      <c r="E3434" t="s">
        <v>4061</v>
      </c>
      <c r="F3434" t="s">
        <v>4062</v>
      </c>
      <c r="G3434" s="324">
        <v>111326</v>
      </c>
      <c r="H3434" s="542">
        <v>2002</v>
      </c>
      <c r="J3434" t="s">
        <v>1054</v>
      </c>
      <c r="K3434" t="s">
        <v>572</v>
      </c>
      <c r="L3434" s="324">
        <v>100</v>
      </c>
      <c r="M3434" s="324">
        <v>100</v>
      </c>
    </row>
    <row r="3435" spans="1:13" x14ac:dyDescent="0.2">
      <c r="A3435" t="s">
        <v>8645</v>
      </c>
      <c r="B3435" t="str">
        <f t="shared" si="53"/>
        <v>UGA_UGA GWINNETT</v>
      </c>
      <c r="C3435" t="s">
        <v>540</v>
      </c>
      <c r="D3435" s="324" t="s">
        <v>51</v>
      </c>
      <c r="E3435" t="s">
        <v>3306</v>
      </c>
      <c r="F3435" t="s">
        <v>3307</v>
      </c>
      <c r="G3435" s="324">
        <v>68479</v>
      </c>
      <c r="H3435" s="542">
        <v>2008</v>
      </c>
      <c r="J3435" t="s">
        <v>579</v>
      </c>
      <c r="K3435" t="s">
        <v>572</v>
      </c>
      <c r="L3435" s="324">
        <v>100</v>
      </c>
      <c r="M3435" s="324">
        <v>100</v>
      </c>
    </row>
    <row r="3436" spans="1:13" x14ac:dyDescent="0.2">
      <c r="A3436" t="s">
        <v>8556</v>
      </c>
      <c r="B3436" t="str">
        <f t="shared" si="53"/>
        <v>UGA_ROEBLING LAB</v>
      </c>
      <c r="C3436" t="s">
        <v>540</v>
      </c>
      <c r="D3436" s="324" t="s">
        <v>51</v>
      </c>
      <c r="E3436" t="s">
        <v>3135</v>
      </c>
      <c r="F3436" t="s">
        <v>3136</v>
      </c>
      <c r="G3436" s="324">
        <v>15394</v>
      </c>
      <c r="H3436" s="542">
        <v>1968</v>
      </c>
      <c r="J3436" t="s">
        <v>572</v>
      </c>
      <c r="K3436" t="s">
        <v>572</v>
      </c>
      <c r="L3436" s="324">
        <v>0</v>
      </c>
      <c r="M3436" s="324">
        <v>0</v>
      </c>
    </row>
    <row r="3437" spans="1:13" x14ac:dyDescent="0.2">
      <c r="A3437" t="s">
        <v>8898</v>
      </c>
      <c r="B3437" t="str">
        <f t="shared" si="53"/>
        <v>UGA_MECHANICAL SHOP-W1</v>
      </c>
      <c r="C3437" t="s">
        <v>540</v>
      </c>
      <c r="D3437" s="324" t="s">
        <v>51</v>
      </c>
      <c r="E3437" t="s">
        <v>3803</v>
      </c>
      <c r="F3437" t="s">
        <v>3804</v>
      </c>
      <c r="G3437" s="324">
        <v>6000</v>
      </c>
      <c r="H3437" s="542">
        <v>1945</v>
      </c>
      <c r="J3437" t="s">
        <v>572</v>
      </c>
      <c r="K3437" t="s">
        <v>572</v>
      </c>
      <c r="L3437" s="324">
        <v>0</v>
      </c>
      <c r="M3437" s="324">
        <v>0</v>
      </c>
    </row>
    <row r="3438" spans="1:13" x14ac:dyDescent="0.2">
      <c r="A3438" t="s">
        <v>8436</v>
      </c>
      <c r="B3438" t="str">
        <f t="shared" si="53"/>
        <v>UGA_OCN SCI INSTR CTR</v>
      </c>
      <c r="C3438" t="s">
        <v>540</v>
      </c>
      <c r="D3438" s="324" t="s">
        <v>51</v>
      </c>
      <c r="E3438" t="s">
        <v>2900</v>
      </c>
      <c r="F3438" t="s">
        <v>2901</v>
      </c>
      <c r="G3438" s="324">
        <v>12200</v>
      </c>
      <c r="H3438" s="542">
        <v>1945</v>
      </c>
      <c r="J3438" t="s">
        <v>572</v>
      </c>
      <c r="K3438" t="s">
        <v>572</v>
      </c>
      <c r="L3438" s="324">
        <v>0</v>
      </c>
      <c r="M3438" s="324">
        <v>0</v>
      </c>
    </row>
    <row r="3439" spans="1:13" x14ac:dyDescent="0.2">
      <c r="A3439" t="s">
        <v>8561</v>
      </c>
      <c r="B3439" t="str">
        <f t="shared" si="53"/>
        <v>UGA_LIFE SCIENCES</v>
      </c>
      <c r="C3439" t="s">
        <v>540</v>
      </c>
      <c r="D3439" s="324" t="s">
        <v>51</v>
      </c>
      <c r="E3439" t="s">
        <v>3144</v>
      </c>
      <c r="F3439" t="s">
        <v>3145</v>
      </c>
      <c r="G3439" s="324">
        <v>3611</v>
      </c>
      <c r="H3439" s="542">
        <v>1971</v>
      </c>
      <c r="J3439" t="s">
        <v>572</v>
      </c>
      <c r="K3439" t="s">
        <v>572</v>
      </c>
      <c r="L3439" s="324">
        <v>0</v>
      </c>
      <c r="M3439" s="324">
        <v>0</v>
      </c>
    </row>
    <row r="3440" spans="1:13" x14ac:dyDescent="0.2">
      <c r="A3440" t="s">
        <v>8772</v>
      </c>
      <c r="B3440" t="str">
        <f t="shared" si="53"/>
        <v>UGA_MARINE OPRTNS STRG</v>
      </c>
      <c r="C3440" t="s">
        <v>540</v>
      </c>
      <c r="D3440" s="324" t="s">
        <v>51</v>
      </c>
      <c r="E3440" t="s">
        <v>3553</v>
      </c>
      <c r="F3440" t="s">
        <v>3554</v>
      </c>
      <c r="G3440" s="324">
        <v>1900</v>
      </c>
      <c r="H3440" s="542">
        <v>1991</v>
      </c>
      <c r="J3440" t="s">
        <v>572</v>
      </c>
      <c r="K3440" t="s">
        <v>572</v>
      </c>
      <c r="L3440" s="324">
        <v>0</v>
      </c>
      <c r="M3440" s="324">
        <v>0</v>
      </c>
    </row>
    <row r="3441" spans="1:13" x14ac:dyDescent="0.2">
      <c r="A3441" t="s">
        <v>8033</v>
      </c>
      <c r="B3441" t="str">
        <f t="shared" si="53"/>
        <v>UGA_BAGGETT APARTMENT</v>
      </c>
      <c r="C3441" t="s">
        <v>540</v>
      </c>
      <c r="D3441" s="324" t="s">
        <v>51</v>
      </c>
      <c r="E3441" t="s">
        <v>2111</v>
      </c>
      <c r="F3441" t="s">
        <v>2112</v>
      </c>
      <c r="G3441" s="324">
        <v>1050</v>
      </c>
      <c r="H3441" s="542">
        <v>1945</v>
      </c>
      <c r="J3441" t="s">
        <v>572</v>
      </c>
      <c r="K3441" t="s">
        <v>572</v>
      </c>
      <c r="L3441" s="324">
        <v>0</v>
      </c>
      <c r="M3441" s="324">
        <v>0</v>
      </c>
    </row>
    <row r="3442" spans="1:13" x14ac:dyDescent="0.2">
      <c r="A3442" t="s">
        <v>7937</v>
      </c>
      <c r="B3442" t="str">
        <f t="shared" si="53"/>
        <v>UGA_ROEBLING CONF CTR</v>
      </c>
      <c r="C3442" t="s">
        <v>540</v>
      </c>
      <c r="D3442" s="324" t="s">
        <v>51</v>
      </c>
      <c r="E3442" t="s">
        <v>1922</v>
      </c>
      <c r="F3442" t="s">
        <v>1923</v>
      </c>
      <c r="G3442" s="324">
        <v>3000</v>
      </c>
      <c r="H3442" s="542">
        <v>1945</v>
      </c>
      <c r="J3442" t="s">
        <v>572</v>
      </c>
      <c r="K3442" t="s">
        <v>572</v>
      </c>
      <c r="L3442" s="324">
        <v>0</v>
      </c>
      <c r="M3442" s="324">
        <v>0</v>
      </c>
    </row>
    <row r="3443" spans="1:13" x14ac:dyDescent="0.2">
      <c r="A3443" t="s">
        <v>8700</v>
      </c>
      <c r="B3443" t="str">
        <f t="shared" si="53"/>
        <v>UGA_CIRE LAB</v>
      </c>
      <c r="C3443" t="s">
        <v>540</v>
      </c>
      <c r="D3443" s="324" t="s">
        <v>51</v>
      </c>
      <c r="E3443" t="s">
        <v>3416</v>
      </c>
      <c r="F3443" t="s">
        <v>3417</v>
      </c>
      <c r="G3443" s="324">
        <v>908</v>
      </c>
      <c r="H3443" s="542">
        <v>1950</v>
      </c>
      <c r="J3443" t="s">
        <v>572</v>
      </c>
      <c r="K3443" t="s">
        <v>572</v>
      </c>
      <c r="L3443" s="324">
        <v>0</v>
      </c>
      <c r="M3443" s="324">
        <v>0</v>
      </c>
    </row>
    <row r="3444" spans="1:13" x14ac:dyDescent="0.2">
      <c r="A3444" t="s">
        <v>9323</v>
      </c>
      <c r="B3444" t="str">
        <f t="shared" si="53"/>
        <v>UGA_LAUNDRY  BUILDING</v>
      </c>
      <c r="C3444" t="s">
        <v>540</v>
      </c>
      <c r="D3444" s="324" t="s">
        <v>51</v>
      </c>
      <c r="E3444" t="s">
        <v>4630</v>
      </c>
      <c r="F3444" t="s">
        <v>4631</v>
      </c>
      <c r="G3444" s="324">
        <v>125</v>
      </c>
      <c r="H3444" s="542">
        <v>1994</v>
      </c>
      <c r="J3444" t="s">
        <v>572</v>
      </c>
      <c r="K3444" t="s">
        <v>572</v>
      </c>
      <c r="L3444" s="324">
        <v>0</v>
      </c>
      <c r="M3444" s="324">
        <v>0</v>
      </c>
    </row>
    <row r="3445" spans="1:13" x14ac:dyDescent="0.2">
      <c r="A3445" t="s">
        <v>8714</v>
      </c>
      <c r="B3445" t="str">
        <f t="shared" si="53"/>
        <v>UGA_SCALE HOUSE</v>
      </c>
      <c r="C3445" t="s">
        <v>540</v>
      </c>
      <c r="D3445" s="324" t="s">
        <v>51</v>
      </c>
      <c r="E3445" t="s">
        <v>3442</v>
      </c>
      <c r="F3445" t="s">
        <v>3443</v>
      </c>
      <c r="G3445" s="324">
        <v>495</v>
      </c>
      <c r="H3445" s="542">
        <v>1945</v>
      </c>
      <c r="J3445" t="s">
        <v>572</v>
      </c>
      <c r="K3445" t="s">
        <v>572</v>
      </c>
      <c r="L3445" s="324">
        <v>0</v>
      </c>
      <c r="M3445" s="324">
        <v>0</v>
      </c>
    </row>
    <row r="3446" spans="1:13" x14ac:dyDescent="0.2">
      <c r="A3446" t="s">
        <v>9081</v>
      </c>
      <c r="B3446" t="str">
        <f t="shared" si="53"/>
        <v>UGA_LIBRARY</v>
      </c>
      <c r="C3446" t="s">
        <v>540</v>
      </c>
      <c r="D3446" s="324" t="s">
        <v>51</v>
      </c>
      <c r="E3446" t="s">
        <v>4159</v>
      </c>
      <c r="F3446" t="s">
        <v>4160</v>
      </c>
      <c r="G3446" s="324">
        <v>6109</v>
      </c>
      <c r="H3446" s="542">
        <v>1979</v>
      </c>
      <c r="J3446" t="s">
        <v>572</v>
      </c>
      <c r="K3446" t="s">
        <v>572</v>
      </c>
      <c r="L3446" s="324">
        <v>0</v>
      </c>
      <c r="M3446" s="324">
        <v>0</v>
      </c>
    </row>
    <row r="3447" spans="1:13" x14ac:dyDescent="0.2">
      <c r="A3447" t="s">
        <v>8406</v>
      </c>
      <c r="B3447" t="str">
        <f t="shared" si="53"/>
        <v>UGA_MCSRIC</v>
      </c>
      <c r="C3447" t="s">
        <v>540</v>
      </c>
      <c r="D3447" s="324" t="s">
        <v>51</v>
      </c>
      <c r="E3447" t="s">
        <v>2841</v>
      </c>
      <c r="F3447" t="s">
        <v>2842</v>
      </c>
      <c r="G3447" s="324">
        <v>11282</v>
      </c>
      <c r="H3447" s="542">
        <v>2009</v>
      </c>
      <c r="J3447" t="s">
        <v>572</v>
      </c>
      <c r="K3447" t="s">
        <v>572</v>
      </c>
      <c r="L3447" s="324">
        <v>0</v>
      </c>
      <c r="M3447" s="324">
        <v>0</v>
      </c>
    </row>
    <row r="3448" spans="1:13" x14ac:dyDescent="0.2">
      <c r="A3448" t="s">
        <v>9247</v>
      </c>
      <c r="B3448" t="str">
        <f t="shared" si="53"/>
        <v>UGA_CANOPY SHED</v>
      </c>
      <c r="C3448" t="s">
        <v>540</v>
      </c>
      <c r="D3448" s="324" t="s">
        <v>51</v>
      </c>
      <c r="E3448" t="s">
        <v>4481</v>
      </c>
      <c r="F3448" t="s">
        <v>4482</v>
      </c>
      <c r="G3448" s="324">
        <v>600</v>
      </c>
      <c r="H3448" s="542">
        <v>1969</v>
      </c>
      <c r="J3448" t="s">
        <v>572</v>
      </c>
      <c r="K3448" t="s">
        <v>572</v>
      </c>
      <c r="L3448" s="324">
        <v>0</v>
      </c>
      <c r="M3448" s="324">
        <v>0</v>
      </c>
    </row>
    <row r="3449" spans="1:13" x14ac:dyDescent="0.2">
      <c r="A3449" t="s">
        <v>8228</v>
      </c>
      <c r="B3449" t="str">
        <f t="shared" si="53"/>
        <v>UGA_GSU WAREHOUSE</v>
      </c>
      <c r="C3449" t="s">
        <v>540</v>
      </c>
      <c r="D3449" s="324" t="s">
        <v>51</v>
      </c>
      <c r="E3449" t="s">
        <v>2495</v>
      </c>
      <c r="F3449" t="s">
        <v>2496</v>
      </c>
      <c r="G3449" s="324">
        <v>600</v>
      </c>
      <c r="H3449" s="542">
        <v>2000</v>
      </c>
      <c r="J3449" t="s">
        <v>572</v>
      </c>
      <c r="K3449" t="s">
        <v>572</v>
      </c>
      <c r="L3449" s="324">
        <v>0</v>
      </c>
      <c r="M3449" s="324">
        <v>0</v>
      </c>
    </row>
    <row r="3450" spans="1:13" x14ac:dyDescent="0.2">
      <c r="A3450" t="s">
        <v>8856</v>
      </c>
      <c r="B3450" t="str">
        <f t="shared" si="53"/>
        <v>UGA_GA SOU LAB</v>
      </c>
      <c r="C3450" t="s">
        <v>540</v>
      </c>
      <c r="D3450" s="324" t="s">
        <v>51</v>
      </c>
      <c r="E3450" t="s">
        <v>3719</v>
      </c>
      <c r="F3450" t="s">
        <v>3720</v>
      </c>
      <c r="G3450" s="324">
        <v>2550</v>
      </c>
      <c r="H3450" s="542">
        <v>1955</v>
      </c>
      <c r="J3450" t="s">
        <v>572</v>
      </c>
      <c r="K3450" t="s">
        <v>572</v>
      </c>
      <c r="L3450" s="324">
        <v>0</v>
      </c>
      <c r="M3450" s="324">
        <v>0</v>
      </c>
    </row>
    <row r="3451" spans="1:13" x14ac:dyDescent="0.2">
      <c r="A3451" t="s">
        <v>9248</v>
      </c>
      <c r="B3451" t="str">
        <f t="shared" si="53"/>
        <v>UGA_MARINE OPS STORAGE</v>
      </c>
      <c r="C3451" t="s">
        <v>540</v>
      </c>
      <c r="D3451" s="324" t="s">
        <v>51</v>
      </c>
      <c r="E3451" t="s">
        <v>4483</v>
      </c>
      <c r="F3451" t="s">
        <v>4484</v>
      </c>
      <c r="G3451" s="324">
        <v>875</v>
      </c>
      <c r="H3451" s="542">
        <v>1955</v>
      </c>
      <c r="J3451" t="s">
        <v>572</v>
      </c>
      <c r="K3451" t="s">
        <v>572</v>
      </c>
      <c r="L3451" s="324">
        <v>0</v>
      </c>
      <c r="M3451" s="324">
        <v>0</v>
      </c>
    </row>
    <row r="3452" spans="1:13" x14ac:dyDescent="0.2">
      <c r="A3452" t="s">
        <v>8835</v>
      </c>
      <c r="B3452" t="str">
        <f t="shared" si="53"/>
        <v>UGA_RV SAVANNAH</v>
      </c>
      <c r="C3452" t="s">
        <v>540</v>
      </c>
      <c r="D3452" s="324" t="s">
        <v>51</v>
      </c>
      <c r="E3452" t="s">
        <v>3677</v>
      </c>
      <c r="F3452" t="s">
        <v>3678</v>
      </c>
      <c r="G3452" s="324">
        <v>6132</v>
      </c>
      <c r="H3452" s="542">
        <v>2001</v>
      </c>
      <c r="J3452" t="s">
        <v>572</v>
      </c>
      <c r="K3452" t="s">
        <v>572</v>
      </c>
      <c r="L3452" s="324">
        <v>0</v>
      </c>
      <c r="M3452" s="324">
        <v>0</v>
      </c>
    </row>
    <row r="3453" spans="1:13" x14ac:dyDescent="0.2">
      <c r="A3453" t="s">
        <v>8520</v>
      </c>
      <c r="B3453" t="str">
        <f t="shared" si="53"/>
        <v>UGA_SKIDAWAY COMMONS</v>
      </c>
      <c r="C3453" t="s">
        <v>540</v>
      </c>
      <c r="D3453" s="324" t="s">
        <v>51</v>
      </c>
      <c r="E3453" t="s">
        <v>3065</v>
      </c>
      <c r="F3453" t="s">
        <v>3066</v>
      </c>
      <c r="G3453" s="324">
        <v>1920</v>
      </c>
      <c r="H3453" s="542">
        <v>2001</v>
      </c>
      <c r="J3453" t="s">
        <v>572</v>
      </c>
      <c r="K3453" t="s">
        <v>572</v>
      </c>
      <c r="L3453" s="324">
        <v>0</v>
      </c>
      <c r="M3453" s="324">
        <v>0</v>
      </c>
    </row>
    <row r="3454" spans="1:13" x14ac:dyDescent="0.2">
      <c r="A3454" t="s">
        <v>8229</v>
      </c>
      <c r="B3454" t="str">
        <f t="shared" si="53"/>
        <v>UGA_BERM FACILITY</v>
      </c>
      <c r="C3454" t="s">
        <v>540</v>
      </c>
      <c r="D3454" s="324" t="s">
        <v>51</v>
      </c>
      <c r="E3454" t="s">
        <v>2497</v>
      </c>
      <c r="F3454" t="s">
        <v>2498</v>
      </c>
      <c r="G3454" s="324">
        <v>720</v>
      </c>
      <c r="H3454" s="542">
        <v>1993</v>
      </c>
      <c r="J3454" t="s">
        <v>572</v>
      </c>
      <c r="K3454" t="s">
        <v>572</v>
      </c>
      <c r="L3454" s="324">
        <v>0</v>
      </c>
      <c r="M3454" s="324">
        <v>0</v>
      </c>
    </row>
    <row r="3455" spans="1:13" x14ac:dyDescent="0.2">
      <c r="A3455" t="s">
        <v>8230</v>
      </c>
      <c r="B3455" t="str">
        <f t="shared" si="53"/>
        <v>UGA_MAINT SHOP-S8</v>
      </c>
      <c r="C3455" t="s">
        <v>540</v>
      </c>
      <c r="D3455" s="324" t="s">
        <v>51</v>
      </c>
      <c r="E3455" t="s">
        <v>2499</v>
      </c>
      <c r="F3455" t="s">
        <v>2500</v>
      </c>
      <c r="G3455" s="324">
        <v>3120</v>
      </c>
      <c r="H3455" s="542">
        <v>1975</v>
      </c>
      <c r="J3455" t="s">
        <v>572</v>
      </c>
      <c r="K3455" t="s">
        <v>572</v>
      </c>
      <c r="L3455" s="324">
        <v>0</v>
      </c>
      <c r="M3455" s="324">
        <v>0</v>
      </c>
    </row>
    <row r="3456" spans="1:13" x14ac:dyDescent="0.2">
      <c r="A3456" t="s">
        <v>9249</v>
      </c>
      <c r="B3456" t="str">
        <f t="shared" si="53"/>
        <v>UGA_SALTWATER LAB</v>
      </c>
      <c r="C3456" t="s">
        <v>540</v>
      </c>
      <c r="D3456" s="324" t="s">
        <v>51</v>
      </c>
      <c r="E3456" t="s">
        <v>4485</v>
      </c>
      <c r="F3456" t="s">
        <v>4486</v>
      </c>
      <c r="G3456" s="324">
        <v>2880</v>
      </c>
      <c r="H3456" s="542">
        <v>1955</v>
      </c>
      <c r="J3456" t="s">
        <v>572</v>
      </c>
      <c r="K3456" t="s">
        <v>572</v>
      </c>
      <c r="L3456" s="324">
        <v>0</v>
      </c>
      <c r="M3456" s="324">
        <v>0</v>
      </c>
    </row>
    <row r="3457" spans="1:13" x14ac:dyDescent="0.2">
      <c r="A3457" t="s">
        <v>8773</v>
      </c>
      <c r="B3457" t="str">
        <f t="shared" si="53"/>
        <v>UGA_SEARS RESIDENCE</v>
      </c>
      <c r="C3457" t="s">
        <v>540</v>
      </c>
      <c r="D3457" s="324" t="s">
        <v>51</v>
      </c>
      <c r="E3457" t="s">
        <v>3555</v>
      </c>
      <c r="F3457" t="s">
        <v>3556</v>
      </c>
      <c r="G3457" s="324">
        <v>1039</v>
      </c>
      <c r="H3457" s="542">
        <v>1955</v>
      </c>
      <c r="J3457" t="s">
        <v>572</v>
      </c>
      <c r="K3457" t="s">
        <v>572</v>
      </c>
      <c r="L3457" s="324">
        <v>0</v>
      </c>
      <c r="M3457" s="324">
        <v>0</v>
      </c>
    </row>
    <row r="3458" spans="1:13" x14ac:dyDescent="0.2">
      <c r="A3458" t="s">
        <v>8064</v>
      </c>
      <c r="B3458" t="str">
        <f t="shared" ref="B3458:B3521" si="54">CONCATENATE(D3458,"_",F3458)</f>
        <v>UGA_DUPLEX MARTIN/THOM</v>
      </c>
      <c r="C3458" t="s">
        <v>540</v>
      </c>
      <c r="D3458" s="324" t="s">
        <v>51</v>
      </c>
      <c r="E3458" t="s">
        <v>2173</v>
      </c>
      <c r="F3458" t="s">
        <v>2174</v>
      </c>
      <c r="G3458" s="324">
        <v>1220</v>
      </c>
      <c r="H3458" s="542">
        <v>1952</v>
      </c>
      <c r="J3458" t="s">
        <v>572</v>
      </c>
      <c r="K3458" t="s">
        <v>572</v>
      </c>
      <c r="L3458" s="324">
        <v>0</v>
      </c>
      <c r="M3458" s="324">
        <v>0</v>
      </c>
    </row>
    <row r="3459" spans="1:13" x14ac:dyDescent="0.2">
      <c r="A3459" t="s">
        <v>9361</v>
      </c>
      <c r="B3459" t="str">
        <f t="shared" si="54"/>
        <v>UGA_RICE HOUSE</v>
      </c>
      <c r="C3459" t="s">
        <v>540</v>
      </c>
      <c r="D3459" s="324" t="s">
        <v>51</v>
      </c>
      <c r="E3459" t="s">
        <v>4706</v>
      </c>
      <c r="F3459" t="s">
        <v>4707</v>
      </c>
      <c r="G3459" s="324">
        <v>1920</v>
      </c>
      <c r="H3459" s="542">
        <v>1955</v>
      </c>
      <c r="J3459" t="s">
        <v>572</v>
      </c>
      <c r="K3459" t="s">
        <v>572</v>
      </c>
      <c r="L3459" s="324">
        <v>0</v>
      </c>
      <c r="M3459" s="324">
        <v>0</v>
      </c>
    </row>
    <row r="3460" spans="1:13" x14ac:dyDescent="0.2">
      <c r="A3460" t="s">
        <v>7818</v>
      </c>
      <c r="B3460" t="str">
        <f t="shared" si="54"/>
        <v>UGA_GAS BOTTLE STORAGE</v>
      </c>
      <c r="C3460" t="s">
        <v>540</v>
      </c>
      <c r="D3460" s="324" t="s">
        <v>51</v>
      </c>
      <c r="E3460" t="s">
        <v>1685</v>
      </c>
      <c r="F3460" t="s">
        <v>1686</v>
      </c>
      <c r="G3460" s="324">
        <v>600</v>
      </c>
      <c r="H3460" s="542">
        <v>1969</v>
      </c>
      <c r="J3460" t="s">
        <v>572</v>
      </c>
      <c r="K3460" t="s">
        <v>572</v>
      </c>
      <c r="L3460" s="324">
        <v>0</v>
      </c>
      <c r="M3460" s="324">
        <v>0</v>
      </c>
    </row>
    <row r="3461" spans="1:13" x14ac:dyDescent="0.2">
      <c r="A3461" t="s">
        <v>8129</v>
      </c>
      <c r="B3461" t="str">
        <f t="shared" si="54"/>
        <v>UGA_QUAD APARTMENTS</v>
      </c>
      <c r="C3461" t="s">
        <v>540</v>
      </c>
      <c r="D3461" s="324" t="s">
        <v>51</v>
      </c>
      <c r="E3461" t="s">
        <v>2303</v>
      </c>
      <c r="F3461" t="s">
        <v>2304</v>
      </c>
      <c r="G3461" s="324">
        <v>3903</v>
      </c>
      <c r="H3461" s="542">
        <v>1993</v>
      </c>
      <c r="J3461" t="s">
        <v>572</v>
      </c>
      <c r="K3461" t="s">
        <v>572</v>
      </c>
      <c r="L3461" s="324">
        <v>0</v>
      </c>
      <c r="M3461" s="324">
        <v>0</v>
      </c>
    </row>
    <row r="3462" spans="1:13" x14ac:dyDescent="0.2">
      <c r="A3462" t="s">
        <v>8954</v>
      </c>
      <c r="B3462" t="str">
        <f t="shared" si="54"/>
        <v>UGA_WHITTED RESIDENCE</v>
      </c>
      <c r="C3462" t="s">
        <v>540</v>
      </c>
      <c r="D3462" s="324" t="s">
        <v>51</v>
      </c>
      <c r="E3462" t="s">
        <v>3910</v>
      </c>
      <c r="F3462" t="s">
        <v>3911</v>
      </c>
      <c r="G3462" s="324">
        <v>800</v>
      </c>
      <c r="H3462" s="542">
        <v>1969</v>
      </c>
      <c r="J3462" t="s">
        <v>572</v>
      </c>
      <c r="K3462" t="s">
        <v>572</v>
      </c>
      <c r="L3462" s="324">
        <v>0</v>
      </c>
      <c r="M3462" s="324">
        <v>0</v>
      </c>
    </row>
    <row r="3463" spans="1:13" x14ac:dyDescent="0.2">
      <c r="A3463" t="s">
        <v>8065</v>
      </c>
      <c r="B3463" t="str">
        <f t="shared" si="54"/>
        <v>UGA_CONFERENCE ANN.-M6</v>
      </c>
      <c r="C3463" t="s">
        <v>540</v>
      </c>
      <c r="D3463" s="324" t="s">
        <v>51</v>
      </c>
      <c r="E3463" t="s">
        <v>2175</v>
      </c>
      <c r="F3463" t="s">
        <v>2176</v>
      </c>
      <c r="G3463" s="324">
        <v>322</v>
      </c>
      <c r="H3463" s="542">
        <v>1945</v>
      </c>
      <c r="J3463" t="s">
        <v>572</v>
      </c>
      <c r="K3463" t="s">
        <v>572</v>
      </c>
      <c r="L3463" s="324">
        <v>0</v>
      </c>
      <c r="M3463" s="324">
        <v>0</v>
      </c>
    </row>
    <row r="3464" spans="1:13" x14ac:dyDescent="0.2">
      <c r="A3464" t="s">
        <v>7994</v>
      </c>
      <c r="B3464" t="str">
        <f t="shared" si="54"/>
        <v>UGA_POSTDOC BUILDING</v>
      </c>
      <c r="C3464" t="s">
        <v>540</v>
      </c>
      <c r="D3464" s="324" t="s">
        <v>51</v>
      </c>
      <c r="E3464" t="s">
        <v>2034</v>
      </c>
      <c r="F3464" t="s">
        <v>2035</v>
      </c>
      <c r="G3464" s="324">
        <v>2726</v>
      </c>
      <c r="H3464" s="542">
        <v>1955</v>
      </c>
      <c r="J3464" t="s">
        <v>572</v>
      </c>
      <c r="K3464" t="s">
        <v>572</v>
      </c>
      <c r="L3464" s="324">
        <v>0</v>
      </c>
      <c r="M3464" s="324">
        <v>0</v>
      </c>
    </row>
    <row r="3465" spans="1:13" x14ac:dyDescent="0.2">
      <c r="A3465" t="s">
        <v>9011</v>
      </c>
      <c r="B3465" t="str">
        <f t="shared" si="54"/>
        <v>UGA_CHEMICAL STORAGE</v>
      </c>
      <c r="C3465" t="s">
        <v>540</v>
      </c>
      <c r="D3465" s="324" t="s">
        <v>51</v>
      </c>
      <c r="E3465" t="s">
        <v>4021</v>
      </c>
      <c r="F3465" t="s">
        <v>2298</v>
      </c>
      <c r="G3465" s="324">
        <v>361</v>
      </c>
      <c r="H3465" s="542">
        <v>1945</v>
      </c>
      <c r="J3465" t="s">
        <v>572</v>
      </c>
      <c r="K3465" t="s">
        <v>572</v>
      </c>
      <c r="L3465" s="324">
        <v>0</v>
      </c>
      <c r="M3465" s="324">
        <v>0</v>
      </c>
    </row>
    <row r="3466" spans="1:13" x14ac:dyDescent="0.2">
      <c r="A3466" t="s">
        <v>8745</v>
      </c>
      <c r="B3466" t="str">
        <f t="shared" si="54"/>
        <v>UGA_FUEL OIL STORAGE</v>
      </c>
      <c r="C3466" t="s">
        <v>540</v>
      </c>
      <c r="D3466" s="324" t="s">
        <v>51</v>
      </c>
      <c r="E3466" t="s">
        <v>3503</v>
      </c>
      <c r="F3466" t="s">
        <v>2220</v>
      </c>
      <c r="G3466" s="324">
        <v>414</v>
      </c>
      <c r="H3466" s="542">
        <v>1945</v>
      </c>
      <c r="J3466" t="s">
        <v>572</v>
      </c>
      <c r="K3466" t="s">
        <v>572</v>
      </c>
      <c r="L3466" s="324">
        <v>0</v>
      </c>
      <c r="M3466" s="324">
        <v>0</v>
      </c>
    </row>
    <row r="3467" spans="1:13" x14ac:dyDescent="0.2">
      <c r="A3467" t="s">
        <v>8646</v>
      </c>
      <c r="B3467" t="str">
        <f t="shared" si="54"/>
        <v>UGA_MAINT SHOP B</v>
      </c>
      <c r="C3467" t="s">
        <v>540</v>
      </c>
      <c r="D3467" s="324" t="s">
        <v>51</v>
      </c>
      <c r="E3467" t="s">
        <v>3308</v>
      </c>
      <c r="F3467" t="s">
        <v>3309</v>
      </c>
      <c r="G3467" s="324">
        <v>800</v>
      </c>
      <c r="H3467" s="542">
        <v>1950</v>
      </c>
      <c r="J3467" t="s">
        <v>572</v>
      </c>
      <c r="K3467" t="s">
        <v>572</v>
      </c>
      <c r="L3467" s="324">
        <v>0</v>
      </c>
      <c r="M3467" s="324">
        <v>0</v>
      </c>
    </row>
    <row r="3468" spans="1:13" x14ac:dyDescent="0.2">
      <c r="A3468" t="s">
        <v>8194</v>
      </c>
      <c r="B3468" t="str">
        <f t="shared" si="54"/>
        <v>UGA_PRST LND DIVE SHED</v>
      </c>
      <c r="C3468" t="s">
        <v>540</v>
      </c>
      <c r="D3468" s="324" t="s">
        <v>51</v>
      </c>
      <c r="E3468" t="s">
        <v>2429</v>
      </c>
      <c r="F3468" t="s">
        <v>2430</v>
      </c>
      <c r="G3468" s="324">
        <v>240</v>
      </c>
      <c r="H3468" s="542">
        <v>2014</v>
      </c>
      <c r="J3468" t="s">
        <v>584</v>
      </c>
      <c r="K3468" t="s">
        <v>572</v>
      </c>
      <c r="L3468" s="324">
        <v>0</v>
      </c>
      <c r="M3468" s="324">
        <v>0</v>
      </c>
    </row>
    <row r="3469" spans="1:13" x14ac:dyDescent="0.2">
      <c r="A3469" t="s">
        <v>9227</v>
      </c>
      <c r="B3469" t="str">
        <f t="shared" si="54"/>
        <v>UGA_NOAA BUILDING</v>
      </c>
      <c r="C3469" t="s">
        <v>540</v>
      </c>
      <c r="D3469" s="324" t="s">
        <v>51</v>
      </c>
      <c r="E3469" t="s">
        <v>4442</v>
      </c>
      <c r="F3469" t="s">
        <v>4443</v>
      </c>
      <c r="G3469" s="324">
        <v>4256</v>
      </c>
      <c r="H3469" s="542">
        <v>1945</v>
      </c>
      <c r="J3469" t="s">
        <v>572</v>
      </c>
      <c r="K3469" t="s">
        <v>572</v>
      </c>
      <c r="L3469" s="324">
        <v>0</v>
      </c>
      <c r="M3469" s="324">
        <v>0</v>
      </c>
    </row>
    <row r="3470" spans="1:13" x14ac:dyDescent="0.2">
      <c r="A3470" t="s">
        <v>8056</v>
      </c>
      <c r="B3470" t="str">
        <f t="shared" si="54"/>
        <v>UGA_PRIEST LANDING BLD</v>
      </c>
      <c r="C3470" t="s">
        <v>540</v>
      </c>
      <c r="D3470" s="324" t="s">
        <v>51</v>
      </c>
      <c r="E3470" t="s">
        <v>2157</v>
      </c>
      <c r="F3470" t="s">
        <v>2158</v>
      </c>
      <c r="G3470" s="324">
        <v>4040</v>
      </c>
      <c r="H3470" s="542">
        <v>1969</v>
      </c>
      <c r="J3470" t="s">
        <v>572</v>
      </c>
      <c r="K3470" t="s">
        <v>572</v>
      </c>
      <c r="L3470" s="324">
        <v>0</v>
      </c>
      <c r="M3470" s="324">
        <v>0</v>
      </c>
    </row>
    <row r="3471" spans="1:13" x14ac:dyDescent="0.2">
      <c r="A3471" t="s">
        <v>7819</v>
      </c>
      <c r="B3471" t="str">
        <f t="shared" si="54"/>
        <v>UGA_SKIDAWAY RES FAC</v>
      </c>
      <c r="C3471" t="s">
        <v>540</v>
      </c>
      <c r="D3471" s="324" t="s">
        <v>51</v>
      </c>
      <c r="E3471" t="s">
        <v>1687</v>
      </c>
      <c r="F3471" t="s">
        <v>1688</v>
      </c>
      <c r="G3471" s="324">
        <v>2808</v>
      </c>
      <c r="H3471" s="542">
        <v>1999</v>
      </c>
      <c r="J3471" t="s">
        <v>572</v>
      </c>
      <c r="K3471" t="s">
        <v>572</v>
      </c>
      <c r="L3471" s="324">
        <v>0</v>
      </c>
      <c r="M3471" s="324">
        <v>0</v>
      </c>
    </row>
    <row r="3472" spans="1:13" x14ac:dyDescent="0.2">
      <c r="A3472" t="s">
        <v>9281</v>
      </c>
      <c r="B3472" t="str">
        <f t="shared" si="54"/>
        <v>UGA_NOAA WAREHOUSE</v>
      </c>
      <c r="C3472" t="s">
        <v>540</v>
      </c>
      <c r="D3472" s="324" t="s">
        <v>51</v>
      </c>
      <c r="E3472" t="s">
        <v>4547</v>
      </c>
      <c r="F3472" t="s">
        <v>4548</v>
      </c>
      <c r="G3472" s="324">
        <v>1500</v>
      </c>
      <c r="H3472" s="542">
        <v>2000</v>
      </c>
      <c r="J3472" t="s">
        <v>572</v>
      </c>
      <c r="K3472" t="s">
        <v>572</v>
      </c>
      <c r="L3472" s="324">
        <v>0</v>
      </c>
      <c r="M3472" s="324">
        <v>0</v>
      </c>
    </row>
    <row r="3473" spans="1:13" x14ac:dyDescent="0.2">
      <c r="A3473" t="s">
        <v>8272</v>
      </c>
      <c r="B3473" t="str">
        <f t="shared" si="54"/>
        <v>UGA_ITALY, CORTONA</v>
      </c>
      <c r="C3473" t="s">
        <v>540</v>
      </c>
      <c r="D3473" s="324" t="s">
        <v>51</v>
      </c>
      <c r="E3473" t="s">
        <v>2581</v>
      </c>
      <c r="F3473" t="s">
        <v>2582</v>
      </c>
      <c r="G3473" s="324">
        <v>7556</v>
      </c>
      <c r="H3473" s="542">
        <v>1997</v>
      </c>
      <c r="J3473" t="s">
        <v>579</v>
      </c>
      <c r="K3473" t="s">
        <v>572</v>
      </c>
      <c r="L3473" s="324">
        <v>100</v>
      </c>
      <c r="M3473" s="324">
        <v>100</v>
      </c>
    </row>
    <row r="3474" spans="1:13" x14ac:dyDescent="0.2">
      <c r="A3474" t="s">
        <v>8305</v>
      </c>
      <c r="B3474" t="str">
        <f t="shared" si="54"/>
        <v>UGA_ITALY, CORTONA KHO</v>
      </c>
      <c r="C3474" t="s">
        <v>540</v>
      </c>
      <c r="D3474" s="324" t="s">
        <v>51</v>
      </c>
      <c r="E3474" t="s">
        <v>2646</v>
      </c>
      <c r="F3474" t="s">
        <v>2647</v>
      </c>
      <c r="G3474" s="324">
        <v>30000</v>
      </c>
      <c r="H3474" s="542">
        <v>1900</v>
      </c>
      <c r="J3474" t="s">
        <v>603</v>
      </c>
      <c r="K3474" t="s">
        <v>572</v>
      </c>
      <c r="L3474" s="324">
        <v>27</v>
      </c>
      <c r="M3474" s="324">
        <v>27</v>
      </c>
    </row>
    <row r="3475" spans="1:13" x14ac:dyDescent="0.2">
      <c r="A3475" t="s">
        <v>9250</v>
      </c>
      <c r="B3475" t="str">
        <f t="shared" si="54"/>
        <v>UGA_DELTA HALL</v>
      </c>
      <c r="C3475" t="s">
        <v>540</v>
      </c>
      <c r="D3475" s="324" t="s">
        <v>51</v>
      </c>
      <c r="E3475" t="s">
        <v>4487</v>
      </c>
      <c r="F3475" t="s">
        <v>4488</v>
      </c>
      <c r="G3475" s="324">
        <v>20000</v>
      </c>
      <c r="H3475" s="542">
        <v>2015</v>
      </c>
      <c r="J3475" t="s">
        <v>603</v>
      </c>
      <c r="K3475" t="s">
        <v>572</v>
      </c>
      <c r="L3475" s="324">
        <v>100</v>
      </c>
      <c r="M3475" s="324">
        <v>100</v>
      </c>
    </row>
    <row r="3476" spans="1:13" x14ac:dyDescent="0.2">
      <c r="A3476" t="s">
        <v>7820</v>
      </c>
      <c r="B3476" t="str">
        <f t="shared" si="54"/>
        <v>UGA_PHOEBE PUTNEY HOSP</v>
      </c>
      <c r="C3476" t="s">
        <v>540</v>
      </c>
      <c r="D3476" s="324" t="s">
        <v>51</v>
      </c>
      <c r="E3476" t="s">
        <v>1689</v>
      </c>
      <c r="F3476" t="s">
        <v>1690</v>
      </c>
      <c r="G3476" s="324">
        <v>3165</v>
      </c>
      <c r="H3476" s="542">
        <v>2018</v>
      </c>
      <c r="J3476" t="s">
        <v>579</v>
      </c>
      <c r="K3476" t="s">
        <v>572</v>
      </c>
      <c r="L3476" s="324">
        <v>100</v>
      </c>
      <c r="M3476" s="324">
        <v>100</v>
      </c>
    </row>
    <row r="3477" spans="1:13" x14ac:dyDescent="0.2">
      <c r="A3477" t="s">
        <v>8617</v>
      </c>
      <c r="B3477" t="str">
        <f t="shared" si="54"/>
        <v>UGA_CANDLER H&amp;L BLDG</v>
      </c>
      <c r="C3477" t="s">
        <v>540</v>
      </c>
      <c r="D3477" s="324" t="s">
        <v>51</v>
      </c>
      <c r="E3477" t="s">
        <v>3252</v>
      </c>
      <c r="F3477" t="s">
        <v>3253</v>
      </c>
      <c r="G3477" s="324">
        <v>4555</v>
      </c>
      <c r="H3477" s="542">
        <v>2017</v>
      </c>
      <c r="J3477" t="s">
        <v>579</v>
      </c>
      <c r="K3477" t="s">
        <v>572</v>
      </c>
      <c r="L3477" s="324">
        <v>0</v>
      </c>
      <c r="M3477" s="324">
        <v>0</v>
      </c>
    </row>
    <row r="3478" spans="1:13" x14ac:dyDescent="0.2">
      <c r="A3478" t="s">
        <v>7941</v>
      </c>
      <c r="B3478" t="str">
        <f t="shared" si="54"/>
        <v>UGA_HM PHARMACY GRU</v>
      </c>
      <c r="C3478" t="s">
        <v>540</v>
      </c>
      <c r="D3478" s="324" t="s">
        <v>51</v>
      </c>
      <c r="E3478" t="s">
        <v>1930</v>
      </c>
      <c r="F3478" t="s">
        <v>1931</v>
      </c>
      <c r="G3478" s="324">
        <v>16393</v>
      </c>
      <c r="H3478" s="542">
        <v>2016</v>
      </c>
      <c r="J3478" t="s">
        <v>579</v>
      </c>
      <c r="K3478" t="s">
        <v>572</v>
      </c>
      <c r="L3478" s="324">
        <v>100</v>
      </c>
      <c r="M3478" s="324">
        <v>100</v>
      </c>
    </row>
    <row r="3479" spans="1:13" x14ac:dyDescent="0.2">
      <c r="A3479" t="s">
        <v>9033</v>
      </c>
      <c r="B3479" t="str">
        <f t="shared" si="54"/>
        <v>UGA_SBDC COLUMBUS OFF</v>
      </c>
      <c r="C3479" t="s">
        <v>540</v>
      </c>
      <c r="D3479" s="324" t="s">
        <v>51</v>
      </c>
      <c r="E3479" t="s">
        <v>4063</v>
      </c>
      <c r="F3479" t="s">
        <v>4064</v>
      </c>
      <c r="G3479" s="324">
        <v>1336</v>
      </c>
      <c r="H3479" s="542">
        <v>2005</v>
      </c>
      <c r="J3479" t="s">
        <v>579</v>
      </c>
      <c r="K3479" t="s">
        <v>572</v>
      </c>
      <c r="L3479" s="324">
        <v>100</v>
      </c>
      <c r="M3479" s="324">
        <v>100</v>
      </c>
    </row>
    <row r="3480" spans="1:13" x14ac:dyDescent="0.2">
      <c r="A3480" t="s">
        <v>8521</v>
      </c>
      <c r="B3480" t="str">
        <f t="shared" si="54"/>
        <v>UGA_FACS - COLUMBUS</v>
      </c>
      <c r="C3480" t="s">
        <v>540</v>
      </c>
      <c r="D3480" s="324" t="s">
        <v>51</v>
      </c>
      <c r="E3480" t="s">
        <v>3067</v>
      </c>
      <c r="F3480" t="s">
        <v>3068</v>
      </c>
      <c r="G3480" s="324">
        <v>1565</v>
      </c>
      <c r="H3480" s="542">
        <v>2016</v>
      </c>
      <c r="J3480" t="s">
        <v>579</v>
      </c>
      <c r="K3480" t="s">
        <v>572</v>
      </c>
      <c r="L3480" s="324">
        <v>0</v>
      </c>
      <c r="M3480" s="324">
        <v>0</v>
      </c>
    </row>
    <row r="3481" spans="1:13" x14ac:dyDescent="0.2">
      <c r="A3481" t="s">
        <v>9034</v>
      </c>
      <c r="B3481" t="str">
        <f t="shared" si="54"/>
        <v>UGA_MMC PROFESSIONAL PLAZA</v>
      </c>
      <c r="C3481" t="s">
        <v>540</v>
      </c>
      <c r="D3481" s="324" t="s">
        <v>51</v>
      </c>
      <c r="E3481" t="s">
        <v>4065</v>
      </c>
      <c r="F3481" t="s">
        <v>4066</v>
      </c>
      <c r="G3481" s="324">
        <v>1415</v>
      </c>
      <c r="H3481" s="542">
        <v>2019</v>
      </c>
      <c r="J3481" t="s">
        <v>579</v>
      </c>
      <c r="K3481" t="s">
        <v>572</v>
      </c>
      <c r="L3481" s="324">
        <v>0</v>
      </c>
      <c r="M3481" s="324">
        <v>0</v>
      </c>
    </row>
    <row r="3482" spans="1:13" x14ac:dyDescent="0.2">
      <c r="A3482" t="s">
        <v>8522</v>
      </c>
      <c r="B3482" t="str">
        <f t="shared" si="54"/>
        <v>UGA_CYNTERGY GA TECH</v>
      </c>
      <c r="C3482" t="s">
        <v>540</v>
      </c>
      <c r="D3482" s="324" t="s">
        <v>51</v>
      </c>
      <c r="E3482" t="s">
        <v>3069</v>
      </c>
      <c r="F3482" t="s">
        <v>3070</v>
      </c>
      <c r="G3482" s="324">
        <v>204</v>
      </c>
      <c r="H3482" s="542">
        <v>2008</v>
      </c>
      <c r="J3482" t="s">
        <v>579</v>
      </c>
      <c r="K3482" t="s">
        <v>572</v>
      </c>
      <c r="L3482" s="324">
        <v>100</v>
      </c>
      <c r="M3482" s="324">
        <v>100</v>
      </c>
    </row>
    <row r="3483" spans="1:13" x14ac:dyDescent="0.2">
      <c r="A3483" t="s">
        <v>8195</v>
      </c>
      <c r="B3483" t="str">
        <f t="shared" si="54"/>
        <v>UGA_SBDC DEKALB OFF</v>
      </c>
      <c r="C3483" t="s">
        <v>540</v>
      </c>
      <c r="D3483" s="324" t="s">
        <v>51</v>
      </c>
      <c r="E3483" t="s">
        <v>2431</v>
      </c>
      <c r="F3483" t="s">
        <v>2432</v>
      </c>
      <c r="G3483" s="324">
        <v>1545</v>
      </c>
      <c r="H3483" s="542">
        <v>2008</v>
      </c>
      <c r="J3483" t="s">
        <v>579</v>
      </c>
      <c r="K3483" t="s">
        <v>572</v>
      </c>
      <c r="L3483" s="324">
        <v>100</v>
      </c>
      <c r="M3483" s="324">
        <v>100</v>
      </c>
    </row>
    <row r="3484" spans="1:13" x14ac:dyDescent="0.2">
      <c r="A3484" t="s">
        <v>8130</v>
      </c>
      <c r="B3484" t="str">
        <f t="shared" si="54"/>
        <v>UGA_18 CAPITOL SQUARE, SW - CVIG</v>
      </c>
      <c r="C3484" t="s">
        <v>540</v>
      </c>
      <c r="D3484" s="324" t="s">
        <v>51</v>
      </c>
      <c r="E3484" t="s">
        <v>2305</v>
      </c>
      <c r="F3484" t="s">
        <v>2306</v>
      </c>
      <c r="G3484" s="324">
        <v>6490</v>
      </c>
      <c r="H3484" s="542">
        <v>2020</v>
      </c>
      <c r="J3484" t="s">
        <v>1084</v>
      </c>
      <c r="K3484" t="s">
        <v>572</v>
      </c>
      <c r="L3484" s="324">
        <v>0</v>
      </c>
      <c r="M3484" s="324">
        <v>0</v>
      </c>
    </row>
    <row r="3485" spans="1:13" x14ac:dyDescent="0.2">
      <c r="A3485" t="s">
        <v>8034</v>
      </c>
      <c r="B3485" t="str">
        <f t="shared" si="54"/>
        <v>UGA_254 WASHINGTON STREET - CVIG</v>
      </c>
      <c r="C3485" t="s">
        <v>540</v>
      </c>
      <c r="D3485" s="324" t="s">
        <v>51</v>
      </c>
      <c r="E3485" t="s">
        <v>2113</v>
      </c>
      <c r="F3485" t="s">
        <v>2114</v>
      </c>
      <c r="G3485" s="324">
        <v>266</v>
      </c>
      <c r="H3485" s="542">
        <v>2020</v>
      </c>
      <c r="J3485" t="s">
        <v>1084</v>
      </c>
      <c r="K3485" t="s">
        <v>572</v>
      </c>
      <c r="L3485" s="324">
        <v>0</v>
      </c>
      <c r="M3485" s="324">
        <v>0</v>
      </c>
    </row>
    <row r="3486" spans="1:13" x14ac:dyDescent="0.2">
      <c r="A3486" t="s">
        <v>7942</v>
      </c>
      <c r="B3486" t="str">
        <f t="shared" si="54"/>
        <v>UGA_18 CAPITOL SQUARE - CVIG</v>
      </c>
      <c r="C3486" t="s">
        <v>540</v>
      </c>
      <c r="D3486" s="324" t="s">
        <v>51</v>
      </c>
      <c r="E3486" t="s">
        <v>1932</v>
      </c>
      <c r="F3486" t="s">
        <v>1933</v>
      </c>
      <c r="G3486" s="324">
        <v>565</v>
      </c>
      <c r="H3486" s="542">
        <v>2020</v>
      </c>
      <c r="J3486" t="s">
        <v>1084</v>
      </c>
      <c r="K3486" t="s">
        <v>572</v>
      </c>
      <c r="L3486" s="324">
        <v>0</v>
      </c>
      <c r="M3486" s="324">
        <v>0</v>
      </c>
    </row>
    <row r="3487" spans="1:13" x14ac:dyDescent="0.2">
      <c r="A3487" t="s">
        <v>9296</v>
      </c>
      <c r="B3487" t="str">
        <f t="shared" si="54"/>
        <v>UGA_OXFORD, BANBURY HS</v>
      </c>
      <c r="C3487" t="s">
        <v>540</v>
      </c>
      <c r="D3487" s="324" t="s">
        <v>51</v>
      </c>
      <c r="E3487" t="s">
        <v>4577</v>
      </c>
      <c r="F3487" t="s">
        <v>4578</v>
      </c>
      <c r="G3487" s="324">
        <v>9987</v>
      </c>
      <c r="H3487" s="542">
        <v>2008</v>
      </c>
      <c r="J3487" t="s">
        <v>603</v>
      </c>
      <c r="K3487" t="s">
        <v>572</v>
      </c>
      <c r="L3487" s="324">
        <v>100</v>
      </c>
      <c r="M3487" s="324">
        <v>100</v>
      </c>
    </row>
    <row r="3488" spans="1:13" x14ac:dyDescent="0.2">
      <c r="A3488" t="s">
        <v>10553</v>
      </c>
      <c r="B3488" t="str">
        <f t="shared" si="54"/>
        <v>UNG_CG-City Hall</v>
      </c>
      <c r="C3488" t="s">
        <v>552</v>
      </c>
      <c r="D3488" s="324" t="s">
        <v>64</v>
      </c>
      <c r="E3488" t="s">
        <v>6615</v>
      </c>
      <c r="F3488" t="s">
        <v>6616</v>
      </c>
      <c r="G3488" s="324">
        <v>10304</v>
      </c>
      <c r="H3488" s="542">
        <v>1950</v>
      </c>
      <c r="J3488" t="s">
        <v>579</v>
      </c>
      <c r="K3488" t="s">
        <v>572</v>
      </c>
      <c r="L3488" s="324">
        <v>100</v>
      </c>
      <c r="M3488" s="324">
        <v>100</v>
      </c>
    </row>
    <row r="3489" spans="1:13" x14ac:dyDescent="0.2">
      <c r="A3489" t="s">
        <v>10469</v>
      </c>
      <c r="B3489" t="str">
        <f t="shared" si="54"/>
        <v>UNG_DA - Hospital</v>
      </c>
      <c r="C3489" t="s">
        <v>552</v>
      </c>
      <c r="D3489" s="324" t="s">
        <v>64</v>
      </c>
      <c r="E3489" t="s">
        <v>6449</v>
      </c>
      <c r="F3489" t="s">
        <v>6450</v>
      </c>
      <c r="G3489" s="324">
        <v>80000</v>
      </c>
      <c r="H3489" s="542">
        <v>1974</v>
      </c>
      <c r="J3489" t="s">
        <v>572</v>
      </c>
      <c r="K3489" t="s">
        <v>572</v>
      </c>
      <c r="L3489" s="324">
        <v>100</v>
      </c>
      <c r="M3489" s="324">
        <v>100</v>
      </c>
    </row>
    <row r="3490" spans="1:13" x14ac:dyDescent="0.2">
      <c r="A3490" t="s">
        <v>10516</v>
      </c>
      <c r="B3490" t="str">
        <f t="shared" si="54"/>
        <v>UNG_BR-Building A</v>
      </c>
      <c r="C3490" t="s">
        <v>552</v>
      </c>
      <c r="D3490" s="324" t="s">
        <v>64</v>
      </c>
      <c r="E3490" t="s">
        <v>6543</v>
      </c>
      <c r="F3490" t="s">
        <v>6544</v>
      </c>
      <c r="G3490" s="324">
        <v>3200</v>
      </c>
      <c r="H3490" s="542">
        <v>2000</v>
      </c>
      <c r="J3490" t="s">
        <v>579</v>
      </c>
      <c r="K3490" t="s">
        <v>572</v>
      </c>
      <c r="L3490" s="324">
        <v>100</v>
      </c>
      <c r="M3490" s="324">
        <v>100</v>
      </c>
    </row>
    <row r="3491" spans="1:13" x14ac:dyDescent="0.2">
      <c r="A3491" t="s">
        <v>10503</v>
      </c>
      <c r="B3491" t="str">
        <f t="shared" si="54"/>
        <v>UNG_BR-Blue Ridge Campus</v>
      </c>
      <c r="C3491" t="s">
        <v>552</v>
      </c>
      <c r="D3491" s="324" t="s">
        <v>64</v>
      </c>
      <c r="E3491" t="s">
        <v>6517</v>
      </c>
      <c r="F3491" t="s">
        <v>6518</v>
      </c>
      <c r="G3491" s="324">
        <v>15000</v>
      </c>
      <c r="H3491" s="542">
        <v>2020</v>
      </c>
      <c r="J3491" t="s">
        <v>572</v>
      </c>
      <c r="K3491" t="s">
        <v>1054</v>
      </c>
      <c r="L3491" s="324">
        <v>100</v>
      </c>
      <c r="M3491" s="324">
        <v>100</v>
      </c>
    </row>
    <row r="3492" spans="1:13" x14ac:dyDescent="0.2">
      <c r="A3492" t="s">
        <v>10539</v>
      </c>
      <c r="B3492" t="str">
        <f t="shared" si="54"/>
        <v>UNG_CG-Maintenance Shop</v>
      </c>
      <c r="C3492" t="s">
        <v>552</v>
      </c>
      <c r="D3492" s="324" t="s">
        <v>64</v>
      </c>
      <c r="E3492" t="s">
        <v>1264</v>
      </c>
      <c r="F3492" t="s">
        <v>6589</v>
      </c>
      <c r="G3492" s="324">
        <v>2400</v>
      </c>
      <c r="H3492" s="542">
        <v>2013</v>
      </c>
      <c r="J3492" t="s">
        <v>572</v>
      </c>
      <c r="K3492" t="s">
        <v>572</v>
      </c>
      <c r="L3492" s="324">
        <v>100</v>
      </c>
      <c r="M3492" s="324">
        <v>100</v>
      </c>
    </row>
    <row r="3493" spans="1:13" x14ac:dyDescent="0.2">
      <c r="A3493" t="s">
        <v>10548</v>
      </c>
      <c r="B3493" t="str">
        <f t="shared" si="54"/>
        <v>UNG_CG-Pavilion</v>
      </c>
      <c r="C3493" t="s">
        <v>552</v>
      </c>
      <c r="D3493" s="324" t="s">
        <v>64</v>
      </c>
      <c r="E3493" t="s">
        <v>1284</v>
      </c>
      <c r="F3493" t="s">
        <v>6606</v>
      </c>
      <c r="G3493" s="324">
        <v>1152</v>
      </c>
      <c r="H3493" s="542">
        <v>2013</v>
      </c>
      <c r="J3493" t="s">
        <v>572</v>
      </c>
      <c r="K3493" t="s">
        <v>572</v>
      </c>
      <c r="L3493" s="324">
        <v>100</v>
      </c>
      <c r="M3493" s="324">
        <v>100</v>
      </c>
    </row>
    <row r="3494" spans="1:13" x14ac:dyDescent="0.2">
      <c r="A3494" t="s">
        <v>10507</v>
      </c>
      <c r="B3494" t="str">
        <f t="shared" si="54"/>
        <v>UNG_CG-University Center 400</v>
      </c>
      <c r="C3494" t="s">
        <v>552</v>
      </c>
      <c r="D3494" s="324" t="s">
        <v>64</v>
      </c>
      <c r="E3494" t="s">
        <v>6525</v>
      </c>
      <c r="F3494" t="s">
        <v>6526</v>
      </c>
      <c r="G3494" s="324">
        <v>36900</v>
      </c>
      <c r="H3494" s="542">
        <v>2012</v>
      </c>
      <c r="J3494" t="s">
        <v>572</v>
      </c>
      <c r="K3494" t="s">
        <v>572</v>
      </c>
      <c r="L3494" s="324">
        <v>99</v>
      </c>
      <c r="M3494" s="324">
        <v>99</v>
      </c>
    </row>
    <row r="3495" spans="1:13" x14ac:dyDescent="0.2">
      <c r="A3495" t="s">
        <v>10461</v>
      </c>
      <c r="B3495" t="str">
        <f t="shared" si="54"/>
        <v>UNG_DA-Price Memorial</v>
      </c>
      <c r="C3495" t="s">
        <v>552</v>
      </c>
      <c r="D3495" s="324" t="s">
        <v>64</v>
      </c>
      <c r="E3495" t="s">
        <v>6433</v>
      </c>
      <c r="F3495" t="s">
        <v>6434</v>
      </c>
      <c r="G3495" s="324">
        <v>24922</v>
      </c>
      <c r="H3495" s="542">
        <v>1879</v>
      </c>
      <c r="I3495" s="542">
        <v>1999</v>
      </c>
      <c r="J3495" t="s">
        <v>572</v>
      </c>
      <c r="K3495" t="s">
        <v>572</v>
      </c>
      <c r="L3495" s="324">
        <v>100</v>
      </c>
      <c r="M3495" s="324">
        <v>100</v>
      </c>
    </row>
    <row r="3496" spans="1:13" x14ac:dyDescent="0.2">
      <c r="A3496" t="s">
        <v>10489</v>
      </c>
      <c r="B3496" t="str">
        <f t="shared" si="54"/>
        <v>UNG_DA-Young Hall</v>
      </c>
      <c r="C3496" t="s">
        <v>552</v>
      </c>
      <c r="D3496" s="324" t="s">
        <v>64</v>
      </c>
      <c r="E3496" t="s">
        <v>6489</v>
      </c>
      <c r="F3496" t="s">
        <v>6490</v>
      </c>
      <c r="G3496" s="324">
        <v>15837</v>
      </c>
      <c r="H3496" s="542">
        <v>1938</v>
      </c>
      <c r="I3496" s="542">
        <v>2011</v>
      </c>
      <c r="J3496" t="s">
        <v>572</v>
      </c>
      <c r="K3496" t="s">
        <v>1725</v>
      </c>
      <c r="L3496" s="324">
        <v>100</v>
      </c>
      <c r="M3496" s="324">
        <v>100</v>
      </c>
    </row>
    <row r="3497" spans="1:13" x14ac:dyDescent="0.2">
      <c r="A3497" t="s">
        <v>10498</v>
      </c>
      <c r="B3497" t="str">
        <f t="shared" si="54"/>
        <v>UNG_DA-Hoag Student Center</v>
      </c>
      <c r="C3497" t="s">
        <v>552</v>
      </c>
      <c r="D3497" s="324" t="s">
        <v>64</v>
      </c>
      <c r="E3497" t="s">
        <v>6507</v>
      </c>
      <c r="F3497" t="s">
        <v>6508</v>
      </c>
      <c r="G3497" s="324">
        <v>48077</v>
      </c>
      <c r="H3497" s="542">
        <v>1969</v>
      </c>
      <c r="I3497" s="542">
        <v>2012</v>
      </c>
      <c r="J3497" t="s">
        <v>572</v>
      </c>
      <c r="K3497" t="s">
        <v>1725</v>
      </c>
      <c r="L3497" s="324">
        <v>89</v>
      </c>
      <c r="M3497" s="324">
        <v>89</v>
      </c>
    </row>
    <row r="3498" spans="1:13" x14ac:dyDescent="0.2">
      <c r="A3498" t="s">
        <v>10492</v>
      </c>
      <c r="B3498" t="str">
        <f t="shared" si="54"/>
        <v>UNG_DA-Nix</v>
      </c>
      <c r="C3498" t="s">
        <v>552</v>
      </c>
      <c r="D3498" s="324" t="s">
        <v>64</v>
      </c>
      <c r="E3498" t="s">
        <v>6495</v>
      </c>
      <c r="F3498" t="s">
        <v>6496</v>
      </c>
      <c r="G3498" s="324">
        <v>27075</v>
      </c>
      <c r="H3498" s="542">
        <v>1936</v>
      </c>
      <c r="I3498" s="542">
        <v>1987</v>
      </c>
      <c r="J3498" t="s">
        <v>572</v>
      </c>
      <c r="K3498" t="s">
        <v>572</v>
      </c>
      <c r="L3498" s="324">
        <v>100</v>
      </c>
      <c r="M3498" s="324">
        <v>100</v>
      </c>
    </row>
    <row r="3499" spans="1:13" x14ac:dyDescent="0.2">
      <c r="A3499" t="s">
        <v>10564</v>
      </c>
      <c r="B3499" t="str">
        <f t="shared" si="54"/>
        <v>UNG_DA-Barnes Hall</v>
      </c>
      <c r="C3499" t="s">
        <v>552</v>
      </c>
      <c r="D3499" s="324" t="s">
        <v>64</v>
      </c>
      <c r="E3499" t="s">
        <v>6637</v>
      </c>
      <c r="F3499" t="s">
        <v>6638</v>
      </c>
      <c r="G3499" s="324">
        <v>19701</v>
      </c>
      <c r="H3499" s="542">
        <v>1935</v>
      </c>
      <c r="I3499" s="542">
        <v>1979</v>
      </c>
      <c r="J3499" t="s">
        <v>572</v>
      </c>
      <c r="K3499" t="s">
        <v>579</v>
      </c>
      <c r="L3499" s="324">
        <v>100</v>
      </c>
      <c r="M3499" s="324">
        <v>100</v>
      </c>
    </row>
    <row r="3500" spans="1:13" x14ac:dyDescent="0.2">
      <c r="A3500" t="s">
        <v>10555</v>
      </c>
      <c r="B3500" t="str">
        <f t="shared" si="54"/>
        <v>UNG_DA-Stewart Success Center</v>
      </c>
      <c r="C3500" t="s">
        <v>552</v>
      </c>
      <c r="D3500" s="324" t="s">
        <v>64</v>
      </c>
      <c r="E3500" t="s">
        <v>6619</v>
      </c>
      <c r="F3500" t="s">
        <v>6620</v>
      </c>
      <c r="G3500" s="324">
        <v>34085</v>
      </c>
      <c r="H3500" s="542">
        <v>1971</v>
      </c>
      <c r="J3500" t="s">
        <v>572</v>
      </c>
      <c r="K3500" t="s">
        <v>579</v>
      </c>
      <c r="L3500" s="324">
        <v>100</v>
      </c>
      <c r="M3500" s="324">
        <v>100</v>
      </c>
    </row>
    <row r="3501" spans="1:13" x14ac:dyDescent="0.2">
      <c r="A3501" t="s">
        <v>10473</v>
      </c>
      <c r="B3501" t="str">
        <f t="shared" si="54"/>
        <v>UNG_DA-Memorial Hall</v>
      </c>
      <c r="C3501" t="s">
        <v>552</v>
      </c>
      <c r="D3501" s="324" t="s">
        <v>64</v>
      </c>
      <c r="E3501" t="s">
        <v>6457</v>
      </c>
      <c r="F3501" t="s">
        <v>6458</v>
      </c>
      <c r="G3501" s="324">
        <v>79127</v>
      </c>
      <c r="H3501" s="542">
        <v>1960</v>
      </c>
      <c r="I3501" s="542">
        <v>2017</v>
      </c>
      <c r="J3501" t="s">
        <v>572</v>
      </c>
      <c r="K3501" t="s">
        <v>572</v>
      </c>
      <c r="L3501" s="324">
        <v>100</v>
      </c>
      <c r="M3501" s="324">
        <v>100</v>
      </c>
    </row>
    <row r="3502" spans="1:13" x14ac:dyDescent="0.2">
      <c r="A3502" t="s">
        <v>10551</v>
      </c>
      <c r="B3502" t="str">
        <f t="shared" si="54"/>
        <v>UNG_DA-Public Safety Office</v>
      </c>
      <c r="C3502" t="s">
        <v>552</v>
      </c>
      <c r="D3502" s="324" t="s">
        <v>64</v>
      </c>
      <c r="E3502" t="s">
        <v>6611</v>
      </c>
      <c r="F3502" t="s">
        <v>6612</v>
      </c>
      <c r="G3502" s="324">
        <v>3708</v>
      </c>
      <c r="H3502" s="542">
        <v>1938</v>
      </c>
      <c r="I3502" s="542">
        <v>1983</v>
      </c>
      <c r="J3502" t="s">
        <v>572</v>
      </c>
      <c r="K3502" t="s">
        <v>572</v>
      </c>
      <c r="L3502" s="324">
        <v>100</v>
      </c>
      <c r="M3502" s="324">
        <v>100</v>
      </c>
    </row>
    <row r="3503" spans="1:13" x14ac:dyDescent="0.2">
      <c r="A3503" t="s">
        <v>10521</v>
      </c>
      <c r="B3503" t="str">
        <f t="shared" si="54"/>
        <v>UNG_DA-Chestatee House</v>
      </c>
      <c r="C3503" t="s">
        <v>552</v>
      </c>
      <c r="D3503" s="324" t="s">
        <v>64</v>
      </c>
      <c r="E3503" t="s">
        <v>6553</v>
      </c>
      <c r="F3503" t="s">
        <v>6554</v>
      </c>
      <c r="G3503" s="324">
        <v>3958</v>
      </c>
      <c r="H3503" s="542">
        <v>1960</v>
      </c>
      <c r="J3503" t="s">
        <v>572</v>
      </c>
      <c r="K3503" t="s">
        <v>572</v>
      </c>
      <c r="L3503" s="324">
        <v>100</v>
      </c>
      <c r="M3503" s="324">
        <v>100</v>
      </c>
    </row>
    <row r="3504" spans="1:13" x14ac:dyDescent="0.2">
      <c r="A3504" t="s">
        <v>10476</v>
      </c>
      <c r="B3504" t="str">
        <f t="shared" si="54"/>
        <v>UNG_DA-Military Leadership Center</v>
      </c>
      <c r="C3504" t="s">
        <v>552</v>
      </c>
      <c r="D3504" s="324" t="s">
        <v>64</v>
      </c>
      <c r="E3504" t="s">
        <v>6463</v>
      </c>
      <c r="F3504" t="s">
        <v>6464</v>
      </c>
      <c r="G3504" s="324">
        <v>28653</v>
      </c>
      <c r="H3504" s="542">
        <v>1971</v>
      </c>
      <c r="I3504" s="542">
        <v>2004</v>
      </c>
      <c r="J3504" t="s">
        <v>572</v>
      </c>
      <c r="K3504" t="s">
        <v>579</v>
      </c>
      <c r="L3504" s="324">
        <v>100</v>
      </c>
      <c r="M3504" s="324">
        <v>100</v>
      </c>
    </row>
    <row r="3505" spans="1:13" x14ac:dyDescent="0.2">
      <c r="A3505" t="s">
        <v>10490</v>
      </c>
      <c r="B3505" t="str">
        <f t="shared" si="54"/>
        <v>UNG_DA-Continuing Education</v>
      </c>
      <c r="C3505" t="s">
        <v>552</v>
      </c>
      <c r="D3505" s="324" t="s">
        <v>64</v>
      </c>
      <c r="E3505" t="s">
        <v>6491</v>
      </c>
      <c r="F3505" t="s">
        <v>6492</v>
      </c>
      <c r="G3505" s="324">
        <v>7488</v>
      </c>
      <c r="H3505" s="542">
        <v>1989</v>
      </c>
      <c r="J3505" t="s">
        <v>572</v>
      </c>
      <c r="K3505" t="s">
        <v>572</v>
      </c>
      <c r="L3505" s="324">
        <v>100</v>
      </c>
      <c r="M3505" s="324">
        <v>100</v>
      </c>
    </row>
    <row r="3506" spans="1:13" x14ac:dyDescent="0.2">
      <c r="A3506" t="s">
        <v>10494</v>
      </c>
      <c r="B3506" t="str">
        <f t="shared" si="54"/>
        <v>UNG_DA-Athletic Field Building</v>
      </c>
      <c r="C3506" t="s">
        <v>552</v>
      </c>
      <c r="D3506" s="324" t="s">
        <v>64</v>
      </c>
      <c r="E3506" t="s">
        <v>6499</v>
      </c>
      <c r="F3506" t="s">
        <v>6500</v>
      </c>
      <c r="G3506" s="324">
        <v>2244</v>
      </c>
      <c r="H3506" s="542">
        <v>1983</v>
      </c>
      <c r="J3506" t="s">
        <v>572</v>
      </c>
      <c r="K3506" t="s">
        <v>572</v>
      </c>
      <c r="L3506" s="324">
        <v>100</v>
      </c>
      <c r="M3506" s="324">
        <v>100</v>
      </c>
    </row>
    <row r="3507" spans="1:13" x14ac:dyDescent="0.2">
      <c r="A3507" t="s">
        <v>10533</v>
      </c>
      <c r="B3507" t="str">
        <f t="shared" si="54"/>
        <v>UNG_DA-Coleman Field House</v>
      </c>
      <c r="C3507" t="s">
        <v>552</v>
      </c>
      <c r="D3507" s="324" t="s">
        <v>64</v>
      </c>
      <c r="E3507" t="s">
        <v>6577</v>
      </c>
      <c r="F3507" t="s">
        <v>6578</v>
      </c>
      <c r="G3507" s="324">
        <v>5215</v>
      </c>
      <c r="H3507" s="542">
        <v>2013</v>
      </c>
      <c r="J3507" t="s">
        <v>572</v>
      </c>
      <c r="K3507" t="s">
        <v>572</v>
      </c>
      <c r="L3507" s="324">
        <v>0</v>
      </c>
      <c r="M3507" s="324">
        <v>0</v>
      </c>
    </row>
    <row r="3508" spans="1:13" x14ac:dyDescent="0.2">
      <c r="A3508" t="s">
        <v>10541</v>
      </c>
      <c r="B3508" t="str">
        <f t="shared" si="54"/>
        <v>UNG_DA-Alumni House</v>
      </c>
      <c r="C3508" t="s">
        <v>552</v>
      </c>
      <c r="D3508" s="324" t="s">
        <v>64</v>
      </c>
      <c r="E3508" t="s">
        <v>6592</v>
      </c>
      <c r="F3508" t="s">
        <v>6593</v>
      </c>
      <c r="G3508" s="324">
        <v>6934</v>
      </c>
      <c r="H3508" s="542">
        <v>1954</v>
      </c>
      <c r="I3508" s="542">
        <v>1998</v>
      </c>
      <c r="J3508" t="s">
        <v>572</v>
      </c>
      <c r="K3508" t="s">
        <v>572</v>
      </c>
      <c r="L3508" s="324">
        <v>100</v>
      </c>
      <c r="M3508" s="324">
        <v>100</v>
      </c>
    </row>
    <row r="3509" spans="1:13" x14ac:dyDescent="0.2">
      <c r="A3509" t="s">
        <v>10457</v>
      </c>
      <c r="B3509" t="str">
        <f t="shared" si="54"/>
        <v>UNG_DA-Observatory</v>
      </c>
      <c r="C3509" t="s">
        <v>552</v>
      </c>
      <c r="D3509" s="324" t="s">
        <v>64</v>
      </c>
      <c r="E3509" t="s">
        <v>6425</v>
      </c>
      <c r="F3509" t="s">
        <v>6426</v>
      </c>
      <c r="G3509" s="324">
        <v>3200</v>
      </c>
      <c r="H3509" s="542">
        <v>1998</v>
      </c>
      <c r="J3509" t="s">
        <v>572</v>
      </c>
      <c r="K3509" t="s">
        <v>1054</v>
      </c>
      <c r="L3509" s="324">
        <v>100</v>
      </c>
      <c r="M3509" s="324">
        <v>100</v>
      </c>
    </row>
    <row r="3510" spans="1:13" x14ac:dyDescent="0.2">
      <c r="A3510" t="s">
        <v>10526</v>
      </c>
      <c r="B3510" t="str">
        <f t="shared" si="54"/>
        <v>UNG_DA-Gaillard Hall</v>
      </c>
      <c r="C3510" t="s">
        <v>552</v>
      </c>
      <c r="D3510" s="324" t="s">
        <v>64</v>
      </c>
      <c r="E3510" t="s">
        <v>6563</v>
      </c>
      <c r="F3510" t="s">
        <v>6564</v>
      </c>
      <c r="G3510" s="324">
        <v>46897</v>
      </c>
      <c r="H3510" s="542">
        <v>1954</v>
      </c>
      <c r="I3510" s="542">
        <v>2012</v>
      </c>
      <c r="J3510" t="s">
        <v>584</v>
      </c>
      <c r="K3510" t="s">
        <v>1725</v>
      </c>
      <c r="L3510" s="324">
        <v>0</v>
      </c>
      <c r="M3510" s="324">
        <v>0</v>
      </c>
    </row>
    <row r="3511" spans="1:13" x14ac:dyDescent="0.2">
      <c r="A3511" t="s">
        <v>10527</v>
      </c>
      <c r="B3511" t="str">
        <f t="shared" si="54"/>
        <v>UNG_DA-Donovan Hall</v>
      </c>
      <c r="C3511" t="s">
        <v>552</v>
      </c>
      <c r="D3511" s="324" t="s">
        <v>64</v>
      </c>
      <c r="E3511" t="s">
        <v>6565</v>
      </c>
      <c r="F3511" t="s">
        <v>6566</v>
      </c>
      <c r="G3511" s="324">
        <v>50667</v>
      </c>
      <c r="H3511" s="542">
        <v>1975</v>
      </c>
      <c r="I3511" s="542">
        <v>2018</v>
      </c>
      <c r="J3511" t="s">
        <v>572</v>
      </c>
      <c r="K3511" t="s">
        <v>1725</v>
      </c>
      <c r="L3511" s="324">
        <v>0</v>
      </c>
      <c r="M3511" s="324">
        <v>0</v>
      </c>
    </row>
    <row r="3512" spans="1:13" x14ac:dyDescent="0.2">
      <c r="A3512" t="s">
        <v>10475</v>
      </c>
      <c r="B3512" t="str">
        <f t="shared" si="54"/>
        <v>UNG_DA-Lewis Hall</v>
      </c>
      <c r="C3512" t="s">
        <v>552</v>
      </c>
      <c r="D3512" s="324" t="s">
        <v>64</v>
      </c>
      <c r="E3512" t="s">
        <v>6461</v>
      </c>
      <c r="F3512" t="s">
        <v>6462</v>
      </c>
      <c r="G3512" s="324">
        <v>41664</v>
      </c>
      <c r="H3512" s="542">
        <v>1952</v>
      </c>
      <c r="I3512" s="542">
        <v>2002</v>
      </c>
      <c r="J3512" t="s">
        <v>572</v>
      </c>
      <c r="K3512" t="s">
        <v>572</v>
      </c>
      <c r="L3512" s="324">
        <v>0</v>
      </c>
      <c r="M3512" s="324">
        <v>0</v>
      </c>
    </row>
    <row r="3513" spans="1:13" x14ac:dyDescent="0.2">
      <c r="A3513" t="s">
        <v>10483</v>
      </c>
      <c r="B3513" t="str">
        <f t="shared" si="54"/>
        <v>UNG_DA-Lewis Hall Annex</v>
      </c>
      <c r="C3513" t="s">
        <v>552</v>
      </c>
      <c r="D3513" s="324" t="s">
        <v>64</v>
      </c>
      <c r="E3513" t="s">
        <v>6477</v>
      </c>
      <c r="F3513" t="s">
        <v>6478</v>
      </c>
      <c r="G3513" s="324">
        <v>31089</v>
      </c>
      <c r="H3513" s="542">
        <v>1966</v>
      </c>
      <c r="J3513" t="s">
        <v>572</v>
      </c>
      <c r="K3513" t="s">
        <v>572</v>
      </c>
      <c r="L3513" s="324">
        <v>0</v>
      </c>
      <c r="M3513" s="324">
        <v>0</v>
      </c>
    </row>
    <row r="3514" spans="1:13" x14ac:dyDescent="0.2">
      <c r="A3514" t="s">
        <v>10515</v>
      </c>
      <c r="B3514" t="str">
        <f t="shared" si="54"/>
        <v>UNG_DA-Rogers Hall</v>
      </c>
      <c r="C3514" t="s">
        <v>552</v>
      </c>
      <c r="D3514" s="324" t="s">
        <v>64</v>
      </c>
      <c r="E3514" t="s">
        <v>6541</v>
      </c>
      <c r="F3514" t="s">
        <v>6542</v>
      </c>
      <c r="G3514" s="324">
        <v>33127</v>
      </c>
      <c r="H3514" s="542">
        <v>1948</v>
      </c>
      <c r="I3514" s="542">
        <v>1980</v>
      </c>
      <c r="J3514" t="s">
        <v>572</v>
      </c>
      <c r="K3514" t="s">
        <v>572</v>
      </c>
      <c r="L3514" s="324">
        <v>100</v>
      </c>
      <c r="M3514" s="324">
        <v>100</v>
      </c>
    </row>
    <row r="3515" spans="1:13" x14ac:dyDescent="0.2">
      <c r="A3515" t="s">
        <v>10474</v>
      </c>
      <c r="B3515" t="str">
        <f t="shared" si="54"/>
        <v>UNG_DA-Hansford Hall</v>
      </c>
      <c r="C3515" t="s">
        <v>552</v>
      </c>
      <c r="D3515" s="324" t="s">
        <v>64</v>
      </c>
      <c r="E3515" t="s">
        <v>6459</v>
      </c>
      <c r="F3515" t="s">
        <v>6460</v>
      </c>
      <c r="G3515" s="324">
        <v>26626</v>
      </c>
      <c r="H3515" s="542">
        <v>1895</v>
      </c>
      <c r="I3515" s="542">
        <v>2008</v>
      </c>
      <c r="J3515" t="s">
        <v>572</v>
      </c>
      <c r="K3515" t="s">
        <v>572</v>
      </c>
      <c r="L3515" s="324">
        <v>100</v>
      </c>
      <c r="M3515" s="324">
        <v>100</v>
      </c>
    </row>
    <row r="3516" spans="1:13" x14ac:dyDescent="0.2">
      <c r="A3516" t="s">
        <v>10471</v>
      </c>
      <c r="B3516" t="str">
        <f t="shared" si="54"/>
        <v>UNG_DA-Ecology Protection Lab</v>
      </c>
      <c r="C3516" t="s">
        <v>552</v>
      </c>
      <c r="D3516" s="324" t="s">
        <v>64</v>
      </c>
      <c r="E3516" t="s">
        <v>6453</v>
      </c>
      <c r="F3516" t="s">
        <v>6454</v>
      </c>
      <c r="G3516" s="324">
        <v>1239</v>
      </c>
      <c r="H3516" s="542">
        <v>1948</v>
      </c>
      <c r="J3516" t="s">
        <v>572</v>
      </c>
      <c r="K3516" t="s">
        <v>572</v>
      </c>
      <c r="L3516" s="324">
        <v>100</v>
      </c>
      <c r="M3516" s="324">
        <v>100</v>
      </c>
    </row>
    <row r="3517" spans="1:13" x14ac:dyDescent="0.2">
      <c r="A3517" t="s">
        <v>10528</v>
      </c>
      <c r="B3517" t="str">
        <f t="shared" si="54"/>
        <v>UNG_DA-Dunlap Hall</v>
      </c>
      <c r="C3517" t="s">
        <v>552</v>
      </c>
      <c r="D3517" s="324" t="s">
        <v>64</v>
      </c>
      <c r="E3517" t="s">
        <v>6567</v>
      </c>
      <c r="F3517" t="s">
        <v>6568</v>
      </c>
      <c r="G3517" s="324">
        <v>43158</v>
      </c>
      <c r="H3517" s="542">
        <v>1965</v>
      </c>
      <c r="I3517" s="542">
        <v>1994</v>
      </c>
      <c r="J3517" t="s">
        <v>572</v>
      </c>
      <c r="K3517" t="s">
        <v>572</v>
      </c>
      <c r="L3517" s="324">
        <v>100</v>
      </c>
      <c r="M3517" s="324">
        <v>100</v>
      </c>
    </row>
    <row r="3518" spans="1:13" x14ac:dyDescent="0.2">
      <c r="A3518" t="s">
        <v>10534</v>
      </c>
      <c r="B3518" t="str">
        <f t="shared" si="54"/>
        <v>UNG_DA-Newton Oakes Center</v>
      </c>
      <c r="C3518" t="s">
        <v>552</v>
      </c>
      <c r="D3518" s="324" t="s">
        <v>64</v>
      </c>
      <c r="E3518" t="s">
        <v>6579</v>
      </c>
      <c r="F3518" t="s">
        <v>6580</v>
      </c>
      <c r="G3518" s="324">
        <v>44092</v>
      </c>
      <c r="H3518" s="542">
        <v>1994</v>
      </c>
      <c r="J3518" t="s">
        <v>572</v>
      </c>
      <c r="K3518" t="s">
        <v>572</v>
      </c>
      <c r="L3518" s="324">
        <v>100</v>
      </c>
      <c r="M3518" s="324">
        <v>100</v>
      </c>
    </row>
    <row r="3519" spans="1:13" x14ac:dyDescent="0.2">
      <c r="A3519" t="s">
        <v>10477</v>
      </c>
      <c r="B3519" t="str">
        <f t="shared" si="54"/>
        <v>UNG_DA-Pine Valley House</v>
      </c>
      <c r="C3519" t="s">
        <v>552</v>
      </c>
      <c r="D3519" s="324" t="s">
        <v>64</v>
      </c>
      <c r="E3519" t="s">
        <v>6465</v>
      </c>
      <c r="F3519" t="s">
        <v>6466</v>
      </c>
      <c r="G3519" s="324">
        <v>1824</v>
      </c>
      <c r="H3519" s="542">
        <v>1970</v>
      </c>
      <c r="J3519" t="s">
        <v>572</v>
      </c>
      <c r="K3519" t="s">
        <v>572</v>
      </c>
      <c r="L3519" s="324">
        <v>100</v>
      </c>
      <c r="M3519" s="324">
        <v>100</v>
      </c>
    </row>
    <row r="3520" spans="1:13" x14ac:dyDescent="0.2">
      <c r="A3520" t="s">
        <v>10493</v>
      </c>
      <c r="B3520" t="str">
        <f t="shared" si="54"/>
        <v>UNG_DA-Pine Valley Pavilion</v>
      </c>
      <c r="C3520" t="s">
        <v>552</v>
      </c>
      <c r="D3520" s="324" t="s">
        <v>64</v>
      </c>
      <c r="E3520" t="s">
        <v>6497</v>
      </c>
      <c r="F3520" t="s">
        <v>6498</v>
      </c>
      <c r="G3520" s="324">
        <v>3648</v>
      </c>
      <c r="H3520" s="542">
        <v>1978</v>
      </c>
      <c r="I3520" s="542">
        <v>2017</v>
      </c>
      <c r="J3520" t="s">
        <v>572</v>
      </c>
      <c r="K3520" t="s">
        <v>572</v>
      </c>
      <c r="L3520" s="324">
        <v>100</v>
      </c>
      <c r="M3520" s="324">
        <v>100</v>
      </c>
    </row>
    <row r="3521" spans="1:13" x14ac:dyDescent="0.2">
      <c r="A3521" t="s">
        <v>10484</v>
      </c>
      <c r="B3521" t="str">
        <f t="shared" si="54"/>
        <v>UNG_DA-Pine Valley Restrooms</v>
      </c>
      <c r="C3521" t="s">
        <v>552</v>
      </c>
      <c r="D3521" s="324" t="s">
        <v>64</v>
      </c>
      <c r="E3521" t="s">
        <v>6479</v>
      </c>
      <c r="F3521" t="s">
        <v>6480</v>
      </c>
      <c r="G3521" s="324">
        <v>231</v>
      </c>
      <c r="H3521" s="542">
        <v>1978</v>
      </c>
      <c r="I3521" s="542">
        <v>2015</v>
      </c>
      <c r="J3521" t="s">
        <v>572</v>
      </c>
      <c r="K3521" t="s">
        <v>572</v>
      </c>
      <c r="L3521" s="324">
        <v>100</v>
      </c>
      <c r="M3521" s="324">
        <v>100</v>
      </c>
    </row>
    <row r="3522" spans="1:13" x14ac:dyDescent="0.2">
      <c r="A3522" t="s">
        <v>10497</v>
      </c>
      <c r="B3522" t="str">
        <f t="shared" ref="B3522:B3585" si="55">CONCATENATE(D3522,"_",F3522)</f>
        <v>UNG_DA-27 SUNSET DRIVE</v>
      </c>
      <c r="C3522" t="s">
        <v>552</v>
      </c>
      <c r="D3522" s="324" t="s">
        <v>64</v>
      </c>
      <c r="E3522" t="s">
        <v>6505</v>
      </c>
      <c r="F3522" t="s">
        <v>6506</v>
      </c>
      <c r="G3522" s="324">
        <v>4448</v>
      </c>
      <c r="H3522" s="542">
        <v>1900</v>
      </c>
      <c r="I3522" s="542">
        <v>1999</v>
      </c>
      <c r="J3522" t="s">
        <v>572</v>
      </c>
      <c r="K3522" t="s">
        <v>1054</v>
      </c>
      <c r="L3522" s="324">
        <v>100</v>
      </c>
      <c r="M3522" s="324">
        <v>100</v>
      </c>
    </row>
    <row r="3523" spans="1:13" x14ac:dyDescent="0.2">
      <c r="A3523" t="s">
        <v>10508</v>
      </c>
      <c r="B3523" t="str">
        <f t="shared" si="55"/>
        <v>UNG_DA-Baseball Dugout - 1</v>
      </c>
      <c r="C3523" t="s">
        <v>552</v>
      </c>
      <c r="D3523" s="324" t="s">
        <v>64</v>
      </c>
      <c r="E3523" t="s">
        <v>6527</v>
      </c>
      <c r="F3523" t="s">
        <v>6528</v>
      </c>
      <c r="G3523" s="324">
        <v>600</v>
      </c>
      <c r="H3523" s="542">
        <v>2000</v>
      </c>
      <c r="J3523" t="s">
        <v>572</v>
      </c>
      <c r="K3523" t="s">
        <v>572</v>
      </c>
      <c r="L3523" s="324">
        <v>0</v>
      </c>
      <c r="M3523" s="324">
        <v>0</v>
      </c>
    </row>
    <row r="3524" spans="1:13" x14ac:dyDescent="0.2">
      <c r="A3524" t="s">
        <v>10520</v>
      </c>
      <c r="B3524" t="str">
        <f t="shared" si="55"/>
        <v>UNG_DA-Baseball Dugout - 2</v>
      </c>
      <c r="C3524" t="s">
        <v>552</v>
      </c>
      <c r="D3524" s="324" t="s">
        <v>64</v>
      </c>
      <c r="E3524" t="s">
        <v>6551</v>
      </c>
      <c r="F3524" t="s">
        <v>6552</v>
      </c>
      <c r="G3524" s="324">
        <v>600</v>
      </c>
      <c r="H3524" s="542">
        <v>2000</v>
      </c>
      <c r="J3524" t="s">
        <v>572</v>
      </c>
      <c r="K3524" t="s">
        <v>572</v>
      </c>
      <c r="L3524" s="324">
        <v>0</v>
      </c>
      <c r="M3524" s="324">
        <v>0</v>
      </c>
    </row>
    <row r="3525" spans="1:13" x14ac:dyDescent="0.2">
      <c r="A3525" t="s">
        <v>10517</v>
      </c>
      <c r="B3525" t="str">
        <f t="shared" si="55"/>
        <v>UNG_DA-Softball Dugout - 1</v>
      </c>
      <c r="C3525" t="s">
        <v>552</v>
      </c>
      <c r="D3525" s="324" t="s">
        <v>64</v>
      </c>
      <c r="E3525" t="s">
        <v>6545</v>
      </c>
      <c r="F3525" t="s">
        <v>6546</v>
      </c>
      <c r="G3525" s="324">
        <v>400</v>
      </c>
      <c r="H3525" s="542">
        <v>2000</v>
      </c>
      <c r="J3525" t="s">
        <v>572</v>
      </c>
      <c r="K3525" t="s">
        <v>572</v>
      </c>
      <c r="L3525" s="324">
        <v>0</v>
      </c>
      <c r="M3525" s="324">
        <v>0</v>
      </c>
    </row>
    <row r="3526" spans="1:13" x14ac:dyDescent="0.2">
      <c r="A3526" t="s">
        <v>10544</v>
      </c>
      <c r="B3526" t="str">
        <f t="shared" si="55"/>
        <v>UNG_DA-Softball Dugout - 2</v>
      </c>
      <c r="C3526" t="s">
        <v>552</v>
      </c>
      <c r="D3526" s="324" t="s">
        <v>64</v>
      </c>
      <c r="E3526" t="s">
        <v>6598</v>
      </c>
      <c r="F3526" t="s">
        <v>6599</v>
      </c>
      <c r="G3526" s="324">
        <v>400</v>
      </c>
      <c r="H3526" s="542">
        <v>2000</v>
      </c>
      <c r="J3526" t="s">
        <v>572</v>
      </c>
      <c r="K3526" t="s">
        <v>572</v>
      </c>
      <c r="L3526" s="324">
        <v>0</v>
      </c>
      <c r="M3526" s="324">
        <v>0</v>
      </c>
    </row>
    <row r="3527" spans="1:13" x14ac:dyDescent="0.2">
      <c r="A3527" t="s">
        <v>10532</v>
      </c>
      <c r="B3527" t="str">
        <f t="shared" si="55"/>
        <v>UNG_DA-Pine Valley Pump House</v>
      </c>
      <c r="C3527" t="s">
        <v>552</v>
      </c>
      <c r="D3527" s="324" t="s">
        <v>64</v>
      </c>
      <c r="E3527" t="s">
        <v>6575</v>
      </c>
      <c r="F3527" t="s">
        <v>6576</v>
      </c>
      <c r="G3527" s="324">
        <v>200</v>
      </c>
      <c r="H3527" s="542">
        <v>2014</v>
      </c>
      <c r="J3527" t="s">
        <v>572</v>
      </c>
      <c r="K3527" t="s">
        <v>572</v>
      </c>
      <c r="L3527" s="324">
        <v>100</v>
      </c>
      <c r="M3527" s="324">
        <v>100</v>
      </c>
    </row>
    <row r="3528" spans="1:13" x14ac:dyDescent="0.2">
      <c r="A3528" t="s">
        <v>10460</v>
      </c>
      <c r="B3528" t="str">
        <f t="shared" si="55"/>
        <v>UNG_DA-Softball Press Box</v>
      </c>
      <c r="C3528" t="s">
        <v>552</v>
      </c>
      <c r="D3528" s="324" t="s">
        <v>64</v>
      </c>
      <c r="E3528" t="s">
        <v>6431</v>
      </c>
      <c r="F3528" t="s">
        <v>6432</v>
      </c>
      <c r="G3528" s="324">
        <v>296</v>
      </c>
      <c r="H3528" s="542">
        <v>2000</v>
      </c>
      <c r="I3528" s="542">
        <v>2009</v>
      </c>
      <c r="J3528" t="s">
        <v>572</v>
      </c>
      <c r="K3528" t="s">
        <v>572</v>
      </c>
      <c r="L3528" s="324">
        <v>0</v>
      </c>
      <c r="M3528" s="324">
        <v>0</v>
      </c>
    </row>
    <row r="3529" spans="1:13" x14ac:dyDescent="0.2">
      <c r="A3529" t="s">
        <v>10522</v>
      </c>
      <c r="B3529" t="str">
        <f t="shared" si="55"/>
        <v>UNG_DA-Baseball Press Bx</v>
      </c>
      <c r="C3529" t="s">
        <v>552</v>
      </c>
      <c r="D3529" s="324" t="s">
        <v>64</v>
      </c>
      <c r="E3529" t="s">
        <v>6555</v>
      </c>
      <c r="F3529" t="s">
        <v>6556</v>
      </c>
      <c r="G3529" s="324">
        <v>288</v>
      </c>
      <c r="H3529" s="542">
        <v>2000</v>
      </c>
      <c r="I3529" s="542">
        <v>2008</v>
      </c>
      <c r="J3529" t="s">
        <v>572</v>
      </c>
      <c r="K3529" t="s">
        <v>572</v>
      </c>
      <c r="L3529" s="324">
        <v>0</v>
      </c>
      <c r="M3529" s="324">
        <v>0</v>
      </c>
    </row>
    <row r="3530" spans="1:13" x14ac:dyDescent="0.2">
      <c r="A3530" t="s">
        <v>10518</v>
      </c>
      <c r="B3530" t="str">
        <f t="shared" si="55"/>
        <v>UNG_DA-Health and Natural Sciences</v>
      </c>
      <c r="C3530" t="s">
        <v>552</v>
      </c>
      <c r="D3530" s="324" t="s">
        <v>64</v>
      </c>
      <c r="E3530" t="s">
        <v>6547</v>
      </c>
      <c r="F3530" t="s">
        <v>6548</v>
      </c>
      <c r="G3530" s="324">
        <v>94000</v>
      </c>
      <c r="H3530" s="542">
        <v>2000</v>
      </c>
      <c r="J3530" t="s">
        <v>624</v>
      </c>
      <c r="K3530" t="s">
        <v>572</v>
      </c>
      <c r="L3530" s="324">
        <v>100</v>
      </c>
      <c r="M3530" s="324">
        <v>100</v>
      </c>
    </row>
    <row r="3531" spans="1:13" x14ac:dyDescent="0.2">
      <c r="A3531" t="s">
        <v>10485</v>
      </c>
      <c r="B3531" t="str">
        <f t="shared" si="55"/>
        <v>UNG_DA-Facilities &amp; Materials Mgmt</v>
      </c>
      <c r="C3531" t="s">
        <v>552</v>
      </c>
      <c r="D3531" s="324" t="s">
        <v>64</v>
      </c>
      <c r="E3531" t="s">
        <v>6481</v>
      </c>
      <c r="F3531" t="s">
        <v>6482</v>
      </c>
      <c r="G3531" s="324">
        <v>31541</v>
      </c>
      <c r="H3531" s="542">
        <v>2004</v>
      </c>
      <c r="J3531" t="s">
        <v>624</v>
      </c>
      <c r="K3531" t="s">
        <v>572</v>
      </c>
      <c r="L3531" s="324">
        <v>100</v>
      </c>
      <c r="M3531" s="324">
        <v>100</v>
      </c>
    </row>
    <row r="3532" spans="1:13" x14ac:dyDescent="0.2">
      <c r="A3532" t="s">
        <v>10502</v>
      </c>
      <c r="B3532" t="str">
        <f t="shared" si="55"/>
        <v>UNG_DA-Baseball Field House</v>
      </c>
      <c r="C3532" t="s">
        <v>552</v>
      </c>
      <c r="D3532" s="324" t="s">
        <v>64</v>
      </c>
      <c r="E3532" t="s">
        <v>6515</v>
      </c>
      <c r="F3532" t="s">
        <v>6516</v>
      </c>
      <c r="G3532" s="324">
        <v>1200</v>
      </c>
      <c r="H3532" s="542">
        <v>2004</v>
      </c>
      <c r="J3532" t="s">
        <v>572</v>
      </c>
      <c r="K3532" t="s">
        <v>572</v>
      </c>
      <c r="L3532" s="324">
        <v>100</v>
      </c>
      <c r="M3532" s="324">
        <v>100</v>
      </c>
    </row>
    <row r="3533" spans="1:13" x14ac:dyDescent="0.2">
      <c r="A3533" t="s">
        <v>10529</v>
      </c>
      <c r="B3533" t="str">
        <f t="shared" si="55"/>
        <v>UNG_DA-Downtown Office Building</v>
      </c>
      <c r="C3533" t="s">
        <v>552</v>
      </c>
      <c r="D3533" s="324" t="s">
        <v>64</v>
      </c>
      <c r="E3533" t="s">
        <v>6569</v>
      </c>
      <c r="F3533" t="s">
        <v>6570</v>
      </c>
      <c r="G3533" s="324">
        <v>33812</v>
      </c>
      <c r="H3533" s="542">
        <v>1964</v>
      </c>
      <c r="I3533" s="542">
        <v>1976</v>
      </c>
      <c r="J3533" t="s">
        <v>1054</v>
      </c>
      <c r="K3533" t="s">
        <v>572</v>
      </c>
      <c r="L3533" s="324">
        <v>100</v>
      </c>
      <c r="M3533" s="324">
        <v>100</v>
      </c>
    </row>
    <row r="3534" spans="1:13" x14ac:dyDescent="0.2">
      <c r="A3534" t="s">
        <v>10466</v>
      </c>
      <c r="B3534" t="str">
        <f t="shared" si="55"/>
        <v>UNG_DA-Vickery House</v>
      </c>
      <c r="C3534" t="s">
        <v>552</v>
      </c>
      <c r="D3534" s="324" t="s">
        <v>64</v>
      </c>
      <c r="E3534" t="s">
        <v>6443</v>
      </c>
      <c r="F3534" t="s">
        <v>6444</v>
      </c>
      <c r="G3534" s="324">
        <v>3440</v>
      </c>
      <c r="H3534" s="542">
        <v>1860</v>
      </c>
      <c r="J3534" t="s">
        <v>572</v>
      </c>
      <c r="K3534" t="s">
        <v>572</v>
      </c>
      <c r="L3534" s="324">
        <v>100</v>
      </c>
      <c r="M3534" s="324">
        <v>100</v>
      </c>
    </row>
    <row r="3535" spans="1:13" x14ac:dyDescent="0.2">
      <c r="A3535" t="s">
        <v>10550</v>
      </c>
      <c r="B3535" t="str">
        <f t="shared" si="55"/>
        <v>UNG_DA-Library Technology Center</v>
      </c>
      <c r="C3535" t="s">
        <v>552</v>
      </c>
      <c r="D3535" s="324" t="s">
        <v>64</v>
      </c>
      <c r="E3535" t="s">
        <v>6609</v>
      </c>
      <c r="F3535" t="s">
        <v>6610</v>
      </c>
      <c r="G3535" s="324">
        <v>88873</v>
      </c>
      <c r="H3535" s="542">
        <v>2008</v>
      </c>
      <c r="J3535" t="s">
        <v>572</v>
      </c>
      <c r="K3535" t="s">
        <v>572</v>
      </c>
      <c r="L3535" s="324">
        <v>100</v>
      </c>
      <c r="M3535" s="324">
        <v>100</v>
      </c>
    </row>
    <row r="3536" spans="1:13" x14ac:dyDescent="0.2">
      <c r="A3536" t="s">
        <v>10545</v>
      </c>
      <c r="B3536" t="str">
        <f t="shared" si="55"/>
        <v>UNG_DA-Rec Deck</v>
      </c>
      <c r="C3536" t="s">
        <v>552</v>
      </c>
      <c r="D3536" s="324" t="s">
        <v>64</v>
      </c>
      <c r="E3536" t="s">
        <v>6600</v>
      </c>
      <c r="F3536" t="s">
        <v>6601</v>
      </c>
      <c r="G3536" s="324">
        <v>210878</v>
      </c>
      <c r="H3536" s="542">
        <v>2008</v>
      </c>
      <c r="J3536" t="s">
        <v>584</v>
      </c>
      <c r="K3536" t="s">
        <v>572</v>
      </c>
      <c r="L3536" s="324">
        <v>0</v>
      </c>
      <c r="M3536" s="324">
        <v>0</v>
      </c>
    </row>
    <row r="3537" spans="1:13" x14ac:dyDescent="0.2">
      <c r="A3537" t="s">
        <v>10462</v>
      </c>
      <c r="B3537" t="str">
        <f t="shared" si="55"/>
        <v>UNG_DA-Recreation Center</v>
      </c>
      <c r="C3537" t="s">
        <v>552</v>
      </c>
      <c r="D3537" s="324" t="s">
        <v>64</v>
      </c>
      <c r="E3537" t="s">
        <v>6435</v>
      </c>
      <c r="F3537" t="s">
        <v>6436</v>
      </c>
      <c r="G3537" s="324">
        <v>57000</v>
      </c>
      <c r="H3537" s="542">
        <v>2008</v>
      </c>
      <c r="J3537" t="s">
        <v>584</v>
      </c>
      <c r="K3537" t="s">
        <v>572</v>
      </c>
      <c r="L3537" s="324">
        <v>100</v>
      </c>
      <c r="M3537" s="324">
        <v>100</v>
      </c>
    </row>
    <row r="3538" spans="1:13" x14ac:dyDescent="0.2">
      <c r="A3538" t="s">
        <v>10535</v>
      </c>
      <c r="B3538" t="str">
        <f t="shared" si="55"/>
        <v>UNG_DA-Patriot Hall</v>
      </c>
      <c r="C3538" t="s">
        <v>552</v>
      </c>
      <c r="D3538" s="324" t="s">
        <v>64</v>
      </c>
      <c r="E3538" t="s">
        <v>6581</v>
      </c>
      <c r="F3538" t="s">
        <v>6582</v>
      </c>
      <c r="G3538" s="324">
        <v>87124</v>
      </c>
      <c r="H3538" s="542">
        <v>2010</v>
      </c>
      <c r="J3538" t="s">
        <v>584</v>
      </c>
      <c r="K3538" t="s">
        <v>572</v>
      </c>
      <c r="L3538" s="324">
        <v>0</v>
      </c>
      <c r="M3538" s="324">
        <v>0</v>
      </c>
    </row>
    <row r="3539" spans="1:13" x14ac:dyDescent="0.2">
      <c r="A3539" t="s">
        <v>10523</v>
      </c>
      <c r="B3539" t="str">
        <f t="shared" si="55"/>
        <v>UNG_DA-North Georgia Suites</v>
      </c>
      <c r="C3539" t="s">
        <v>552</v>
      </c>
      <c r="D3539" s="324" t="s">
        <v>64</v>
      </c>
      <c r="E3539" t="s">
        <v>6557</v>
      </c>
      <c r="F3539" t="s">
        <v>6558</v>
      </c>
      <c r="G3539" s="324">
        <v>147347</v>
      </c>
      <c r="H3539" s="542">
        <v>2010</v>
      </c>
      <c r="J3539" t="s">
        <v>584</v>
      </c>
      <c r="K3539" t="s">
        <v>572</v>
      </c>
      <c r="L3539" s="324">
        <v>0</v>
      </c>
      <c r="M3539" s="324">
        <v>0</v>
      </c>
    </row>
    <row r="3540" spans="1:13" x14ac:dyDescent="0.2">
      <c r="A3540" t="s">
        <v>10537</v>
      </c>
      <c r="B3540" t="str">
        <f t="shared" si="55"/>
        <v>UNG_DA-Walker Deck</v>
      </c>
      <c r="C3540" t="s">
        <v>552</v>
      </c>
      <c r="D3540" s="324" t="s">
        <v>64</v>
      </c>
      <c r="E3540" t="s">
        <v>6585</v>
      </c>
      <c r="F3540" t="s">
        <v>6586</v>
      </c>
      <c r="G3540" s="324">
        <v>345336</v>
      </c>
      <c r="H3540" s="542">
        <v>2010</v>
      </c>
      <c r="J3540" t="s">
        <v>584</v>
      </c>
      <c r="K3540" t="s">
        <v>572</v>
      </c>
      <c r="L3540" s="324">
        <v>0</v>
      </c>
      <c r="M3540" s="324">
        <v>0</v>
      </c>
    </row>
    <row r="3541" spans="1:13" x14ac:dyDescent="0.2">
      <c r="A3541" t="s">
        <v>10542</v>
      </c>
      <c r="B3541" t="str">
        <f t="shared" si="55"/>
        <v>UNG_DA-Dining Hall</v>
      </c>
      <c r="C3541" t="s">
        <v>552</v>
      </c>
      <c r="D3541" s="324" t="s">
        <v>64</v>
      </c>
      <c r="E3541" t="s">
        <v>6594</v>
      </c>
      <c r="F3541" t="s">
        <v>6595</v>
      </c>
      <c r="G3541" s="324">
        <v>36860</v>
      </c>
      <c r="H3541" s="542">
        <v>2011</v>
      </c>
      <c r="J3541" t="s">
        <v>584</v>
      </c>
      <c r="K3541" t="s">
        <v>572</v>
      </c>
      <c r="L3541" s="324">
        <v>0</v>
      </c>
      <c r="M3541" s="324">
        <v>0</v>
      </c>
    </row>
    <row r="3542" spans="1:13" x14ac:dyDescent="0.2">
      <c r="A3542" t="s">
        <v>10525</v>
      </c>
      <c r="B3542" t="str">
        <f t="shared" si="55"/>
        <v>UNG_DA-Chestatee Building</v>
      </c>
      <c r="C3542" t="s">
        <v>552</v>
      </c>
      <c r="D3542" s="324" t="s">
        <v>64</v>
      </c>
      <c r="E3542" t="s">
        <v>6561</v>
      </c>
      <c r="F3542" t="s">
        <v>6562</v>
      </c>
      <c r="G3542" s="324">
        <v>47000</v>
      </c>
      <c r="H3542" s="542">
        <v>2011</v>
      </c>
      <c r="J3542" t="s">
        <v>584</v>
      </c>
      <c r="K3542" t="s">
        <v>572</v>
      </c>
      <c r="L3542" s="324">
        <v>54</v>
      </c>
      <c r="M3542" s="324">
        <v>54</v>
      </c>
    </row>
    <row r="3543" spans="1:13" x14ac:dyDescent="0.2">
      <c r="A3543" t="s">
        <v>10556</v>
      </c>
      <c r="B3543" t="str">
        <f t="shared" si="55"/>
        <v>UNG_DA-Liberty Hall</v>
      </c>
      <c r="C3543" t="s">
        <v>552</v>
      </c>
      <c r="D3543" s="324" t="s">
        <v>64</v>
      </c>
      <c r="E3543" t="s">
        <v>6621</v>
      </c>
      <c r="F3543" t="s">
        <v>6622</v>
      </c>
      <c r="G3543" s="324">
        <v>65609</v>
      </c>
      <c r="H3543" s="542">
        <v>2011</v>
      </c>
      <c r="J3543" t="s">
        <v>584</v>
      </c>
      <c r="K3543" t="s">
        <v>572</v>
      </c>
      <c r="L3543" s="324">
        <v>0</v>
      </c>
      <c r="M3543" s="324">
        <v>0</v>
      </c>
    </row>
    <row r="3544" spans="1:13" x14ac:dyDescent="0.2">
      <c r="A3544" t="s">
        <v>10480</v>
      </c>
      <c r="B3544" t="str">
        <f t="shared" si="55"/>
        <v>UNG_DA-Choice St Arts Complex A</v>
      </c>
      <c r="C3544" t="s">
        <v>552</v>
      </c>
      <c r="D3544" s="324" t="s">
        <v>64</v>
      </c>
      <c r="E3544" t="s">
        <v>6471</v>
      </c>
      <c r="F3544" t="s">
        <v>6472</v>
      </c>
      <c r="G3544" s="324">
        <v>2870</v>
      </c>
      <c r="H3544" s="542">
        <v>1944</v>
      </c>
      <c r="I3544" s="542">
        <v>2014</v>
      </c>
      <c r="J3544" t="s">
        <v>572</v>
      </c>
      <c r="K3544" t="s">
        <v>572</v>
      </c>
      <c r="L3544" s="324">
        <v>100</v>
      </c>
      <c r="M3544" s="324">
        <v>100</v>
      </c>
    </row>
    <row r="3545" spans="1:13" x14ac:dyDescent="0.2">
      <c r="A3545" t="s">
        <v>10499</v>
      </c>
      <c r="B3545" t="str">
        <f t="shared" si="55"/>
        <v>UNG_DA-Choice St Arts Complex B</v>
      </c>
      <c r="C3545" t="s">
        <v>552</v>
      </c>
      <c r="D3545" s="324" t="s">
        <v>64</v>
      </c>
      <c r="E3545" t="s">
        <v>6509</v>
      </c>
      <c r="F3545" t="s">
        <v>6510</v>
      </c>
      <c r="G3545" s="324">
        <v>2849</v>
      </c>
      <c r="H3545" s="542">
        <v>1944</v>
      </c>
      <c r="I3545" s="542">
        <v>2014</v>
      </c>
      <c r="J3545" t="s">
        <v>572</v>
      </c>
      <c r="K3545" t="s">
        <v>572</v>
      </c>
      <c r="L3545" s="324">
        <v>100</v>
      </c>
      <c r="M3545" s="324">
        <v>100</v>
      </c>
    </row>
    <row r="3546" spans="1:13" x14ac:dyDescent="0.2">
      <c r="A3546" t="s">
        <v>10552</v>
      </c>
      <c r="B3546" t="str">
        <f t="shared" si="55"/>
        <v>UNG_DA-Choice St Arts Complex C</v>
      </c>
      <c r="C3546" t="s">
        <v>552</v>
      </c>
      <c r="D3546" s="324" t="s">
        <v>64</v>
      </c>
      <c r="E3546" t="s">
        <v>6613</v>
      </c>
      <c r="F3546" t="s">
        <v>6614</v>
      </c>
      <c r="G3546" s="324">
        <v>6480</v>
      </c>
      <c r="H3546" s="542">
        <v>1838</v>
      </c>
      <c r="I3546" s="542">
        <v>2013</v>
      </c>
      <c r="J3546" t="s">
        <v>572</v>
      </c>
      <c r="K3546" t="s">
        <v>572</v>
      </c>
      <c r="L3546" s="324">
        <v>100</v>
      </c>
      <c r="M3546" s="324">
        <v>100</v>
      </c>
    </row>
    <row r="3547" spans="1:13" x14ac:dyDescent="0.2">
      <c r="A3547" t="s">
        <v>10557</v>
      </c>
      <c r="B3547" t="str">
        <f t="shared" si="55"/>
        <v>UNG_DA-Choice St Arts Complex D</v>
      </c>
      <c r="C3547" t="s">
        <v>552</v>
      </c>
      <c r="D3547" s="324" t="s">
        <v>64</v>
      </c>
      <c r="E3547" t="s">
        <v>6623</v>
      </c>
      <c r="F3547" t="s">
        <v>6624</v>
      </c>
      <c r="G3547" s="324">
        <v>7540</v>
      </c>
      <c r="H3547" s="542">
        <v>1944</v>
      </c>
      <c r="I3547" s="542">
        <v>2014</v>
      </c>
      <c r="J3547" t="s">
        <v>572</v>
      </c>
      <c r="K3547" t="s">
        <v>572</v>
      </c>
      <c r="L3547" s="324">
        <v>100</v>
      </c>
      <c r="M3547" s="324">
        <v>100</v>
      </c>
    </row>
    <row r="3548" spans="1:13" x14ac:dyDescent="0.2">
      <c r="A3548" t="s">
        <v>10470</v>
      </c>
      <c r="B3548" t="str">
        <f t="shared" si="55"/>
        <v>UNG_DA-The Commons Bldg 1</v>
      </c>
      <c r="C3548" t="s">
        <v>552</v>
      </c>
      <c r="D3548" s="324" t="s">
        <v>64</v>
      </c>
      <c r="E3548" t="s">
        <v>6451</v>
      </c>
      <c r="F3548" t="s">
        <v>6452</v>
      </c>
      <c r="G3548" s="324">
        <v>45875</v>
      </c>
      <c r="H3548" s="542">
        <v>2016</v>
      </c>
      <c r="J3548" t="s">
        <v>1075</v>
      </c>
      <c r="K3548" t="s">
        <v>1075</v>
      </c>
      <c r="L3548" s="324">
        <v>0</v>
      </c>
      <c r="M3548" s="324">
        <v>0</v>
      </c>
    </row>
    <row r="3549" spans="1:13" x14ac:dyDescent="0.2">
      <c r="A3549" t="s">
        <v>10467</v>
      </c>
      <c r="B3549" t="str">
        <f t="shared" si="55"/>
        <v>UNG_DA-The Commons Bldg 2</v>
      </c>
      <c r="C3549" t="s">
        <v>552</v>
      </c>
      <c r="D3549" s="324" t="s">
        <v>64</v>
      </c>
      <c r="E3549" t="s">
        <v>6445</v>
      </c>
      <c r="F3549" t="s">
        <v>6446</v>
      </c>
      <c r="G3549" s="324">
        <v>72393</v>
      </c>
      <c r="H3549" s="542">
        <v>2016</v>
      </c>
      <c r="J3549" t="s">
        <v>1075</v>
      </c>
      <c r="K3549" t="s">
        <v>1075</v>
      </c>
      <c r="L3549" s="324">
        <v>0</v>
      </c>
      <c r="M3549" s="324">
        <v>0</v>
      </c>
    </row>
    <row r="3550" spans="1:13" x14ac:dyDescent="0.2">
      <c r="A3550" t="s">
        <v>10559</v>
      </c>
      <c r="B3550" t="str">
        <f t="shared" si="55"/>
        <v>UNG_DA-Convocation Center</v>
      </c>
      <c r="C3550" t="s">
        <v>552</v>
      </c>
      <c r="D3550" s="324" t="s">
        <v>64</v>
      </c>
      <c r="E3550" t="s">
        <v>6627</v>
      </c>
      <c r="F3550" t="s">
        <v>6628</v>
      </c>
      <c r="G3550" s="324">
        <v>102369</v>
      </c>
      <c r="H3550" s="542">
        <v>2018</v>
      </c>
      <c r="J3550" t="s">
        <v>572</v>
      </c>
      <c r="K3550" t="s">
        <v>1075</v>
      </c>
      <c r="L3550" s="324">
        <v>100</v>
      </c>
      <c r="M3550" s="324">
        <v>100</v>
      </c>
    </row>
    <row r="3551" spans="1:13" x14ac:dyDescent="0.2">
      <c r="A3551" t="s">
        <v>10562</v>
      </c>
      <c r="B3551" t="str">
        <f t="shared" si="55"/>
        <v>UNG_DA-South Deck</v>
      </c>
      <c r="C3551" t="s">
        <v>552</v>
      </c>
      <c r="D3551" s="324" t="s">
        <v>64</v>
      </c>
      <c r="E3551" t="s">
        <v>6633</v>
      </c>
      <c r="F3551" t="s">
        <v>6634</v>
      </c>
      <c r="G3551" s="324">
        <v>173363</v>
      </c>
      <c r="H3551" s="542">
        <v>2017</v>
      </c>
      <c r="J3551" t="s">
        <v>584</v>
      </c>
      <c r="K3551" t="s">
        <v>1075</v>
      </c>
      <c r="L3551" s="324">
        <v>0</v>
      </c>
      <c r="M3551" s="324">
        <v>0</v>
      </c>
    </row>
    <row r="3552" spans="1:13" x14ac:dyDescent="0.2">
      <c r="A3552" t="s">
        <v>10496</v>
      </c>
      <c r="B3552" t="str">
        <f t="shared" si="55"/>
        <v>UNG_21 Barlow Road</v>
      </c>
      <c r="C3552" t="s">
        <v>552</v>
      </c>
      <c r="D3552" s="324" t="s">
        <v>64</v>
      </c>
      <c r="E3552" t="s">
        <v>6503</v>
      </c>
      <c r="F3552" t="s">
        <v>6504</v>
      </c>
      <c r="G3552" s="324">
        <v>5035</v>
      </c>
      <c r="H3552" s="542">
        <v>1970</v>
      </c>
      <c r="J3552" t="s">
        <v>1054</v>
      </c>
      <c r="K3552" t="s">
        <v>572</v>
      </c>
      <c r="L3552" s="324">
        <v>100</v>
      </c>
      <c r="M3552" s="324">
        <v>100</v>
      </c>
    </row>
    <row r="3553" spans="1:13" x14ac:dyDescent="0.2">
      <c r="A3553" t="s">
        <v>10512</v>
      </c>
      <c r="B3553" t="str">
        <f t="shared" si="55"/>
        <v>UNG_DA-Walker Drive Building</v>
      </c>
      <c r="C3553" t="s">
        <v>552</v>
      </c>
      <c r="D3553" s="324" t="s">
        <v>64</v>
      </c>
      <c r="E3553" t="s">
        <v>6535</v>
      </c>
      <c r="F3553" t="s">
        <v>6536</v>
      </c>
      <c r="G3553" s="324">
        <v>3579</v>
      </c>
      <c r="H3553" s="542">
        <v>1970</v>
      </c>
      <c r="J3553" t="s">
        <v>1054</v>
      </c>
      <c r="K3553" t="s">
        <v>572</v>
      </c>
      <c r="L3553" s="324">
        <v>100</v>
      </c>
      <c r="M3553" s="324">
        <v>100</v>
      </c>
    </row>
    <row r="3554" spans="1:13" x14ac:dyDescent="0.2">
      <c r="A3554" t="s">
        <v>10554</v>
      </c>
      <c r="B3554" t="str">
        <f t="shared" si="55"/>
        <v>UNG_DA-Post Office Square</v>
      </c>
      <c r="C3554" t="s">
        <v>552</v>
      </c>
      <c r="D3554" s="324" t="s">
        <v>64</v>
      </c>
      <c r="E3554" t="s">
        <v>6617</v>
      </c>
      <c r="F3554" t="s">
        <v>6618</v>
      </c>
      <c r="G3554" s="324">
        <v>5604</v>
      </c>
      <c r="H3554" s="542">
        <v>1990</v>
      </c>
      <c r="J3554" t="s">
        <v>579</v>
      </c>
      <c r="K3554" t="s">
        <v>572</v>
      </c>
      <c r="L3554" s="324">
        <v>100</v>
      </c>
      <c r="M3554" s="324">
        <v>100</v>
      </c>
    </row>
    <row r="3555" spans="1:13" x14ac:dyDescent="0.2">
      <c r="A3555" t="s">
        <v>10514</v>
      </c>
      <c r="B3555" t="str">
        <f t="shared" si="55"/>
        <v>UNG_DA-Art Annex Hamp Mill</v>
      </c>
      <c r="C3555" t="s">
        <v>552</v>
      </c>
      <c r="D3555" s="324" t="s">
        <v>64</v>
      </c>
      <c r="E3555" t="s">
        <v>6539</v>
      </c>
      <c r="F3555" t="s">
        <v>6540</v>
      </c>
      <c r="G3555" s="324">
        <v>11068</v>
      </c>
      <c r="H3555" s="542">
        <v>1980</v>
      </c>
      <c r="J3555" t="s">
        <v>579</v>
      </c>
      <c r="K3555" t="s">
        <v>572</v>
      </c>
      <c r="L3555" s="324">
        <v>100</v>
      </c>
      <c r="M3555" s="324">
        <v>100</v>
      </c>
    </row>
    <row r="3556" spans="1:13" x14ac:dyDescent="0.2">
      <c r="A3556" t="s">
        <v>10504</v>
      </c>
      <c r="B3556" t="str">
        <f t="shared" si="55"/>
        <v>UNG_Owen Hall</v>
      </c>
      <c r="C3556" t="s">
        <v>552</v>
      </c>
      <c r="D3556" s="324" t="s">
        <v>64</v>
      </c>
      <c r="E3556" t="s">
        <v>6519</v>
      </c>
      <c r="F3556" t="s">
        <v>6520</v>
      </c>
      <c r="G3556" s="324">
        <v>127000</v>
      </c>
      <c r="H3556" s="542">
        <v>2002</v>
      </c>
      <c r="J3556" t="s">
        <v>1075</v>
      </c>
      <c r="K3556" t="s">
        <v>572</v>
      </c>
      <c r="L3556" s="324">
        <v>0</v>
      </c>
      <c r="M3556" s="324">
        <v>0</v>
      </c>
    </row>
    <row r="3557" spans="1:13" x14ac:dyDescent="0.2">
      <c r="A3557" t="s">
        <v>10501</v>
      </c>
      <c r="B3557" t="str">
        <f t="shared" si="55"/>
        <v>UNG_do not use - Cumming City Hall</v>
      </c>
      <c r="C3557" t="s">
        <v>552</v>
      </c>
      <c r="D3557" s="324" t="s">
        <v>64</v>
      </c>
      <c r="E3557" t="s">
        <v>6513</v>
      </c>
      <c r="F3557" t="s">
        <v>6514</v>
      </c>
      <c r="G3557" s="324">
        <v>10304</v>
      </c>
      <c r="H3557" s="542">
        <v>1950</v>
      </c>
      <c r="J3557" t="s">
        <v>579</v>
      </c>
      <c r="K3557" t="s">
        <v>572</v>
      </c>
      <c r="L3557" s="324">
        <v>100</v>
      </c>
      <c r="M3557" s="324">
        <v>100</v>
      </c>
    </row>
    <row r="3558" spans="1:13" x14ac:dyDescent="0.2">
      <c r="A3558" t="s">
        <v>10530</v>
      </c>
      <c r="B3558" t="str">
        <f t="shared" si="55"/>
        <v>UNG_DA-Church Street House</v>
      </c>
      <c r="C3558" t="s">
        <v>552</v>
      </c>
      <c r="D3558" s="324" t="s">
        <v>64</v>
      </c>
      <c r="E3558" t="s">
        <v>6571</v>
      </c>
      <c r="F3558" t="s">
        <v>6572</v>
      </c>
      <c r="G3558" s="324">
        <v>2142</v>
      </c>
      <c r="H3558" s="542">
        <v>1970</v>
      </c>
      <c r="J3558" t="s">
        <v>603</v>
      </c>
      <c r="K3558" t="s">
        <v>572</v>
      </c>
      <c r="L3558" s="324">
        <v>100</v>
      </c>
      <c r="M3558" s="324">
        <v>100</v>
      </c>
    </row>
    <row r="3559" spans="1:13" x14ac:dyDescent="0.2">
      <c r="A3559" t="s">
        <v>10478</v>
      </c>
      <c r="B3559" t="str">
        <f t="shared" si="55"/>
        <v>UNG_DA-Public Safety Headquarters</v>
      </c>
      <c r="C3559" t="s">
        <v>552</v>
      </c>
      <c r="D3559" s="324" t="s">
        <v>64</v>
      </c>
      <c r="E3559" t="s">
        <v>6467</v>
      </c>
      <c r="F3559" t="s">
        <v>6468</v>
      </c>
      <c r="G3559" s="324">
        <v>7000</v>
      </c>
      <c r="H3559" s="542">
        <v>2020</v>
      </c>
      <c r="J3559" t="s">
        <v>572</v>
      </c>
      <c r="K3559" t="s">
        <v>1054</v>
      </c>
      <c r="L3559" s="324">
        <v>100</v>
      </c>
      <c r="M3559" s="324">
        <v>100</v>
      </c>
    </row>
    <row r="3560" spans="1:13" x14ac:dyDescent="0.2">
      <c r="A3560" t="s">
        <v>10506</v>
      </c>
      <c r="B3560" t="str">
        <f t="shared" si="55"/>
        <v>UNG_DA-Facilities Equipment Shed</v>
      </c>
      <c r="C3560" t="s">
        <v>552</v>
      </c>
      <c r="D3560" s="324" t="s">
        <v>64</v>
      </c>
      <c r="E3560" t="s">
        <v>6523</v>
      </c>
      <c r="F3560" t="s">
        <v>6524</v>
      </c>
      <c r="G3560" s="324">
        <v>4000</v>
      </c>
      <c r="H3560" s="542">
        <v>2018</v>
      </c>
      <c r="J3560" t="s">
        <v>572</v>
      </c>
      <c r="K3560" t="s">
        <v>572</v>
      </c>
      <c r="L3560" s="324">
        <v>100</v>
      </c>
      <c r="M3560" s="324">
        <v>100</v>
      </c>
    </row>
    <row r="3561" spans="1:13" x14ac:dyDescent="0.2">
      <c r="A3561" t="s">
        <v>10558</v>
      </c>
      <c r="B3561" t="str">
        <f t="shared" si="55"/>
        <v>UNG_DA-Review Stand</v>
      </c>
      <c r="C3561" t="s">
        <v>552</v>
      </c>
      <c r="D3561" s="324" t="s">
        <v>64</v>
      </c>
      <c r="E3561" t="s">
        <v>6625</v>
      </c>
      <c r="F3561" t="s">
        <v>6626</v>
      </c>
      <c r="G3561" s="324">
        <v>2100</v>
      </c>
      <c r="H3561" s="542">
        <v>2020</v>
      </c>
      <c r="J3561" t="s">
        <v>572</v>
      </c>
      <c r="K3561" t="s">
        <v>1054</v>
      </c>
      <c r="L3561" s="324">
        <v>100</v>
      </c>
      <c r="M3561" s="324">
        <v>100</v>
      </c>
    </row>
    <row r="3562" spans="1:13" x14ac:dyDescent="0.2">
      <c r="A3562" t="s">
        <v>10458</v>
      </c>
      <c r="B3562" t="str">
        <f t="shared" si="55"/>
        <v>UNG_GV-Administration Building</v>
      </c>
      <c r="C3562" t="s">
        <v>552</v>
      </c>
      <c r="D3562" s="324" t="s">
        <v>64</v>
      </c>
      <c r="E3562" t="s">
        <v>6427</v>
      </c>
      <c r="F3562" t="s">
        <v>6428</v>
      </c>
      <c r="G3562" s="324">
        <v>13088</v>
      </c>
      <c r="H3562" s="542">
        <v>1966</v>
      </c>
      <c r="I3562" s="542">
        <v>2005</v>
      </c>
      <c r="J3562" t="s">
        <v>572</v>
      </c>
      <c r="K3562" t="s">
        <v>572</v>
      </c>
      <c r="L3562" s="324">
        <v>100</v>
      </c>
      <c r="M3562" s="324">
        <v>100</v>
      </c>
    </row>
    <row r="3563" spans="1:13" x14ac:dyDescent="0.2">
      <c r="A3563" t="s">
        <v>10505</v>
      </c>
      <c r="B3563" t="str">
        <f t="shared" si="55"/>
        <v>UNG_GV-Dunlap-Mathis</v>
      </c>
      <c r="C3563" t="s">
        <v>552</v>
      </c>
      <c r="D3563" s="324" t="s">
        <v>64</v>
      </c>
      <c r="E3563" t="s">
        <v>6521</v>
      </c>
      <c r="F3563" t="s">
        <v>6522</v>
      </c>
      <c r="G3563" s="324">
        <v>27961</v>
      </c>
      <c r="H3563" s="542">
        <v>1966</v>
      </c>
      <c r="J3563" t="s">
        <v>572</v>
      </c>
      <c r="K3563" t="s">
        <v>572</v>
      </c>
      <c r="L3563" s="324">
        <v>100</v>
      </c>
      <c r="M3563" s="324">
        <v>100</v>
      </c>
    </row>
    <row r="3564" spans="1:13" x14ac:dyDescent="0.2">
      <c r="A3564" t="s">
        <v>10482</v>
      </c>
      <c r="B3564" t="str">
        <f t="shared" si="55"/>
        <v>UNG_GV-Student Center</v>
      </c>
      <c r="C3564" t="s">
        <v>552</v>
      </c>
      <c r="D3564" s="324" t="s">
        <v>64</v>
      </c>
      <c r="E3564" t="s">
        <v>6475</v>
      </c>
      <c r="F3564" t="s">
        <v>6476</v>
      </c>
      <c r="G3564" s="324">
        <v>57450</v>
      </c>
      <c r="H3564" s="542">
        <v>1967</v>
      </c>
      <c r="I3564" s="542">
        <v>2008</v>
      </c>
      <c r="J3564" t="s">
        <v>572</v>
      </c>
      <c r="K3564" t="s">
        <v>572</v>
      </c>
      <c r="L3564" s="324">
        <v>88</v>
      </c>
      <c r="M3564" s="324">
        <v>88</v>
      </c>
    </row>
    <row r="3565" spans="1:13" x14ac:dyDescent="0.2">
      <c r="A3565" t="s">
        <v>10538</v>
      </c>
      <c r="B3565" t="str">
        <f t="shared" si="55"/>
        <v>UNG_GV-Music</v>
      </c>
      <c r="C3565" t="s">
        <v>552</v>
      </c>
      <c r="D3565" s="324" t="s">
        <v>64</v>
      </c>
      <c r="E3565" t="s">
        <v>6587</v>
      </c>
      <c r="F3565" t="s">
        <v>6588</v>
      </c>
      <c r="G3565" s="324">
        <v>7351</v>
      </c>
      <c r="H3565" s="542">
        <v>1966</v>
      </c>
      <c r="I3565" s="542">
        <v>2008</v>
      </c>
      <c r="J3565" t="s">
        <v>572</v>
      </c>
      <c r="K3565" t="s">
        <v>572</v>
      </c>
      <c r="L3565" s="324">
        <v>100</v>
      </c>
      <c r="M3565" s="324">
        <v>100</v>
      </c>
    </row>
    <row r="3566" spans="1:13" x14ac:dyDescent="0.2">
      <c r="A3566" t="s">
        <v>10519</v>
      </c>
      <c r="B3566" t="str">
        <f t="shared" si="55"/>
        <v>UNG_GV-Physical Education Building</v>
      </c>
      <c r="C3566" t="s">
        <v>552</v>
      </c>
      <c r="D3566" s="324" t="s">
        <v>64</v>
      </c>
      <c r="E3566" t="s">
        <v>6549</v>
      </c>
      <c r="F3566" t="s">
        <v>6550</v>
      </c>
      <c r="G3566" s="324">
        <v>39658</v>
      </c>
      <c r="H3566" s="542">
        <v>1967</v>
      </c>
      <c r="I3566" s="542">
        <v>2013</v>
      </c>
      <c r="J3566" t="s">
        <v>572</v>
      </c>
      <c r="K3566" t="s">
        <v>584</v>
      </c>
      <c r="L3566" s="324">
        <v>100</v>
      </c>
      <c r="M3566" s="324">
        <v>100</v>
      </c>
    </row>
    <row r="3567" spans="1:13" x14ac:dyDescent="0.2">
      <c r="A3567" t="s">
        <v>10531</v>
      </c>
      <c r="B3567" t="str">
        <f t="shared" si="55"/>
        <v>UNG_GV-Strickland Academic</v>
      </c>
      <c r="C3567" t="s">
        <v>552</v>
      </c>
      <c r="D3567" s="324" t="s">
        <v>64</v>
      </c>
      <c r="E3567" t="s">
        <v>6573</v>
      </c>
      <c r="F3567" t="s">
        <v>6574</v>
      </c>
      <c r="G3567" s="324">
        <v>33581</v>
      </c>
      <c r="H3567" s="542">
        <v>1970</v>
      </c>
      <c r="I3567" s="542">
        <v>2011</v>
      </c>
      <c r="J3567" t="s">
        <v>572</v>
      </c>
      <c r="K3567" t="s">
        <v>572</v>
      </c>
      <c r="L3567" s="324">
        <v>100</v>
      </c>
      <c r="M3567" s="324">
        <v>100</v>
      </c>
    </row>
    <row r="3568" spans="1:13" x14ac:dyDescent="0.2">
      <c r="A3568" t="s">
        <v>10486</v>
      </c>
      <c r="B3568" t="str">
        <f t="shared" si="55"/>
        <v>UNG_GV-John Harrison Hosch Library</v>
      </c>
      <c r="C3568" t="s">
        <v>552</v>
      </c>
      <c r="D3568" s="324" t="s">
        <v>64</v>
      </c>
      <c r="E3568" t="s">
        <v>6483</v>
      </c>
      <c r="F3568" t="s">
        <v>6484</v>
      </c>
      <c r="G3568" s="324">
        <v>30415</v>
      </c>
      <c r="H3568" s="542">
        <v>1972</v>
      </c>
      <c r="J3568" t="s">
        <v>572</v>
      </c>
      <c r="K3568" t="s">
        <v>572</v>
      </c>
      <c r="L3568" s="324">
        <v>100</v>
      </c>
      <c r="M3568" s="324">
        <v>100</v>
      </c>
    </row>
    <row r="3569" spans="1:13" x14ac:dyDescent="0.2">
      <c r="A3569" t="s">
        <v>10468</v>
      </c>
      <c r="B3569" t="str">
        <f t="shared" si="55"/>
        <v>UNG_GV-Maintenance &amp; Shops</v>
      </c>
      <c r="C3569" t="s">
        <v>552</v>
      </c>
      <c r="D3569" s="324" t="s">
        <v>64</v>
      </c>
      <c r="E3569" t="s">
        <v>6447</v>
      </c>
      <c r="F3569" t="s">
        <v>6448</v>
      </c>
      <c r="G3569" s="324">
        <v>11014</v>
      </c>
      <c r="H3569" s="542">
        <v>1975</v>
      </c>
      <c r="J3569" t="s">
        <v>572</v>
      </c>
      <c r="K3569" t="s">
        <v>572</v>
      </c>
      <c r="L3569" s="324">
        <v>100</v>
      </c>
      <c r="M3569" s="324">
        <v>100</v>
      </c>
    </row>
    <row r="3570" spans="1:13" x14ac:dyDescent="0.2">
      <c r="A3570" t="s">
        <v>10546</v>
      </c>
      <c r="B3570" t="str">
        <f t="shared" si="55"/>
        <v>UNG_GV-Field House</v>
      </c>
      <c r="C3570" t="s">
        <v>552</v>
      </c>
      <c r="D3570" s="324" t="s">
        <v>64</v>
      </c>
      <c r="E3570" t="s">
        <v>6602</v>
      </c>
      <c r="F3570" t="s">
        <v>6603</v>
      </c>
      <c r="G3570" s="324">
        <v>670</v>
      </c>
      <c r="H3570" s="542">
        <v>1986</v>
      </c>
      <c r="I3570" s="542">
        <v>2011</v>
      </c>
      <c r="J3570" t="s">
        <v>572</v>
      </c>
      <c r="K3570" t="s">
        <v>572</v>
      </c>
      <c r="L3570" s="324">
        <v>100</v>
      </c>
      <c r="M3570" s="324">
        <v>100</v>
      </c>
    </row>
    <row r="3571" spans="1:13" x14ac:dyDescent="0.2">
      <c r="A3571" t="s">
        <v>10547</v>
      </c>
      <c r="B3571" t="str">
        <f t="shared" si="55"/>
        <v>UNG_GV-Cont Ed/Performing Arts</v>
      </c>
      <c r="C3571" t="s">
        <v>552</v>
      </c>
      <c r="D3571" s="324" t="s">
        <v>64</v>
      </c>
      <c r="E3571" t="s">
        <v>6604</v>
      </c>
      <c r="F3571" t="s">
        <v>6605</v>
      </c>
      <c r="G3571" s="324">
        <v>45950</v>
      </c>
      <c r="H3571" s="542">
        <v>1990</v>
      </c>
      <c r="I3571" s="542">
        <v>2011</v>
      </c>
      <c r="J3571" t="s">
        <v>572</v>
      </c>
      <c r="K3571" t="s">
        <v>572</v>
      </c>
      <c r="L3571" s="324">
        <v>100</v>
      </c>
      <c r="M3571" s="324">
        <v>100</v>
      </c>
    </row>
    <row r="3572" spans="1:13" x14ac:dyDescent="0.2">
      <c r="A3572" t="s">
        <v>10511</v>
      </c>
      <c r="B3572" t="str">
        <f t="shared" si="55"/>
        <v>UNG_GV-Drama Storage</v>
      </c>
      <c r="C3572" t="s">
        <v>552</v>
      </c>
      <c r="D3572" s="324" t="s">
        <v>64</v>
      </c>
      <c r="E3572" t="s">
        <v>6533</v>
      </c>
      <c r="F3572" t="s">
        <v>6534</v>
      </c>
      <c r="G3572" s="324">
        <v>3172</v>
      </c>
      <c r="H3572" s="542">
        <v>1995</v>
      </c>
      <c r="I3572" s="542">
        <v>2012</v>
      </c>
      <c r="J3572" t="s">
        <v>572</v>
      </c>
      <c r="K3572" t="s">
        <v>572</v>
      </c>
      <c r="L3572" s="324">
        <v>100</v>
      </c>
      <c r="M3572" s="324">
        <v>100</v>
      </c>
    </row>
    <row r="3573" spans="1:13" x14ac:dyDescent="0.2">
      <c r="A3573" t="s">
        <v>10487</v>
      </c>
      <c r="B3573" t="str">
        <f t="shared" si="55"/>
        <v>UNG_GV-Watkins Academic Building</v>
      </c>
      <c r="C3573" t="s">
        <v>552</v>
      </c>
      <c r="D3573" s="324" t="s">
        <v>64</v>
      </c>
      <c r="E3573" t="s">
        <v>6485</v>
      </c>
      <c r="F3573" t="s">
        <v>6486</v>
      </c>
      <c r="G3573" s="324">
        <v>37537</v>
      </c>
      <c r="H3573" s="542">
        <v>1994</v>
      </c>
      <c r="I3573" s="542">
        <v>2011</v>
      </c>
      <c r="J3573" t="s">
        <v>624</v>
      </c>
      <c r="K3573" t="s">
        <v>572</v>
      </c>
      <c r="L3573" s="324">
        <v>100</v>
      </c>
      <c r="M3573" s="324">
        <v>100</v>
      </c>
    </row>
    <row r="3574" spans="1:13" x14ac:dyDescent="0.2">
      <c r="A3574" t="s">
        <v>10479</v>
      </c>
      <c r="B3574" t="str">
        <f t="shared" si="55"/>
        <v>UNG_GV-Science, Engineering, Tech</v>
      </c>
      <c r="C3574" t="s">
        <v>552</v>
      </c>
      <c r="D3574" s="324" t="s">
        <v>64</v>
      </c>
      <c r="E3574" t="s">
        <v>6469</v>
      </c>
      <c r="F3574" t="s">
        <v>6470</v>
      </c>
      <c r="G3574" s="324">
        <v>59655</v>
      </c>
      <c r="H3574" s="542">
        <v>1999</v>
      </c>
      <c r="I3574" s="542">
        <v>2014</v>
      </c>
      <c r="J3574" t="s">
        <v>624</v>
      </c>
      <c r="K3574" t="s">
        <v>572</v>
      </c>
      <c r="L3574" s="324">
        <v>100</v>
      </c>
      <c r="M3574" s="324">
        <v>100</v>
      </c>
    </row>
    <row r="3575" spans="1:13" x14ac:dyDescent="0.2">
      <c r="A3575" t="s">
        <v>10472</v>
      </c>
      <c r="B3575" t="str">
        <f t="shared" si="55"/>
        <v>UNG_GV-Public Safety</v>
      </c>
      <c r="C3575" t="s">
        <v>552</v>
      </c>
      <c r="D3575" s="324" t="s">
        <v>64</v>
      </c>
      <c r="E3575" t="s">
        <v>6455</v>
      </c>
      <c r="F3575" t="s">
        <v>6456</v>
      </c>
      <c r="G3575" s="324">
        <v>2400</v>
      </c>
      <c r="H3575" s="542">
        <v>2007</v>
      </c>
      <c r="I3575" s="542">
        <v>2009</v>
      </c>
      <c r="J3575" t="s">
        <v>572</v>
      </c>
      <c r="K3575" t="s">
        <v>572</v>
      </c>
      <c r="L3575" s="324">
        <v>100</v>
      </c>
      <c r="M3575" s="324">
        <v>100</v>
      </c>
    </row>
    <row r="3576" spans="1:13" x14ac:dyDescent="0.2">
      <c r="A3576" t="s">
        <v>10509</v>
      </c>
      <c r="B3576" t="str">
        <f t="shared" si="55"/>
        <v>UNG_GV-Parking Deck</v>
      </c>
      <c r="C3576" t="s">
        <v>552</v>
      </c>
      <c r="D3576" s="324" t="s">
        <v>64</v>
      </c>
      <c r="E3576" t="s">
        <v>6529</v>
      </c>
      <c r="F3576" t="s">
        <v>6530</v>
      </c>
      <c r="G3576" s="324">
        <v>90560</v>
      </c>
      <c r="H3576" s="542">
        <v>2009</v>
      </c>
      <c r="I3576" s="542">
        <v>2014</v>
      </c>
      <c r="J3576" t="s">
        <v>572</v>
      </c>
      <c r="K3576" t="s">
        <v>572</v>
      </c>
      <c r="L3576" s="324">
        <v>0</v>
      </c>
      <c r="M3576" s="324">
        <v>0</v>
      </c>
    </row>
    <row r="3577" spans="1:13" x14ac:dyDescent="0.2">
      <c r="A3577" t="s">
        <v>10481</v>
      </c>
      <c r="B3577" t="str">
        <f t="shared" si="55"/>
        <v>UNG_GV-Oakwood Building</v>
      </c>
      <c r="C3577" t="s">
        <v>552</v>
      </c>
      <c r="D3577" s="324" t="s">
        <v>64</v>
      </c>
      <c r="E3577" t="s">
        <v>6473</v>
      </c>
      <c r="F3577" t="s">
        <v>6474</v>
      </c>
      <c r="G3577" s="324">
        <v>6720</v>
      </c>
      <c r="H3577" s="542">
        <v>2009</v>
      </c>
      <c r="I3577" s="542">
        <v>2015</v>
      </c>
      <c r="J3577" t="s">
        <v>572</v>
      </c>
      <c r="K3577" t="s">
        <v>584</v>
      </c>
      <c r="L3577" s="324">
        <v>100</v>
      </c>
      <c r="M3577" s="324">
        <v>100</v>
      </c>
    </row>
    <row r="3578" spans="1:13" x14ac:dyDescent="0.2">
      <c r="A3578" t="s">
        <v>10513</v>
      </c>
      <c r="B3578" t="str">
        <f t="shared" si="55"/>
        <v>UNG_GV-Nesbitt Academic Building</v>
      </c>
      <c r="C3578" t="s">
        <v>552</v>
      </c>
      <c r="D3578" s="324" t="s">
        <v>64</v>
      </c>
      <c r="E3578" t="s">
        <v>6537</v>
      </c>
      <c r="F3578" t="s">
        <v>6538</v>
      </c>
      <c r="G3578" s="324">
        <v>134053</v>
      </c>
      <c r="H3578" s="542">
        <v>2010</v>
      </c>
      <c r="J3578" t="s">
        <v>624</v>
      </c>
      <c r="K3578" t="s">
        <v>572</v>
      </c>
      <c r="L3578" s="324">
        <v>100</v>
      </c>
      <c r="M3578" s="324">
        <v>100</v>
      </c>
    </row>
    <row r="3579" spans="1:13" x14ac:dyDescent="0.2">
      <c r="A3579" t="s">
        <v>10524</v>
      </c>
      <c r="B3579" t="str">
        <f t="shared" si="55"/>
        <v>UNG_GV-Testing Center</v>
      </c>
      <c r="C3579" t="s">
        <v>552</v>
      </c>
      <c r="D3579" s="324" t="s">
        <v>64</v>
      </c>
      <c r="E3579" t="s">
        <v>6559</v>
      </c>
      <c r="F3579" t="s">
        <v>6560</v>
      </c>
      <c r="G3579" s="324">
        <v>3571</v>
      </c>
      <c r="H3579" s="542">
        <v>2000</v>
      </c>
      <c r="I3579" s="542">
        <v>2015</v>
      </c>
      <c r="J3579" t="s">
        <v>579</v>
      </c>
      <c r="K3579" t="s">
        <v>572</v>
      </c>
      <c r="L3579" s="324">
        <v>100</v>
      </c>
      <c r="M3579" s="324">
        <v>100</v>
      </c>
    </row>
    <row r="3580" spans="1:13" x14ac:dyDescent="0.2">
      <c r="A3580" t="s">
        <v>10495</v>
      </c>
      <c r="B3580" t="str">
        <f t="shared" si="55"/>
        <v>UNG_GV-Health Sciences</v>
      </c>
      <c r="C3580" t="s">
        <v>552</v>
      </c>
      <c r="D3580" s="324" t="s">
        <v>64</v>
      </c>
      <c r="E3580" t="s">
        <v>6501</v>
      </c>
      <c r="F3580" t="s">
        <v>6502</v>
      </c>
      <c r="G3580" s="324">
        <v>65498</v>
      </c>
      <c r="H3580" s="542">
        <v>1982</v>
      </c>
      <c r="I3580" s="542">
        <v>2019</v>
      </c>
      <c r="J3580" t="s">
        <v>572</v>
      </c>
      <c r="K3580" t="s">
        <v>1054</v>
      </c>
      <c r="L3580" s="324">
        <v>100</v>
      </c>
      <c r="M3580" s="324">
        <v>100</v>
      </c>
    </row>
    <row r="3581" spans="1:13" x14ac:dyDescent="0.2">
      <c r="A3581" t="s">
        <v>10463</v>
      </c>
      <c r="B3581" t="str">
        <f t="shared" si="55"/>
        <v>UNG_GV-Arts and Technology</v>
      </c>
      <c r="C3581" t="s">
        <v>552</v>
      </c>
      <c r="D3581" s="324" t="s">
        <v>64</v>
      </c>
      <c r="E3581" t="s">
        <v>6437</v>
      </c>
      <c r="F3581" t="s">
        <v>6438</v>
      </c>
      <c r="G3581" s="324">
        <v>60044</v>
      </c>
      <c r="H3581" s="542">
        <v>1963</v>
      </c>
      <c r="I3581" s="542">
        <v>2020</v>
      </c>
      <c r="J3581" t="s">
        <v>572</v>
      </c>
      <c r="K3581" t="s">
        <v>1054</v>
      </c>
      <c r="L3581" s="324">
        <v>100</v>
      </c>
      <c r="M3581" s="324">
        <v>100</v>
      </c>
    </row>
    <row r="3582" spans="1:13" x14ac:dyDescent="0.2">
      <c r="A3582" t="s">
        <v>10459</v>
      </c>
      <c r="B3582" t="str">
        <f t="shared" si="55"/>
        <v>UNG_GV-Central Plant Building</v>
      </c>
      <c r="C3582" t="s">
        <v>552</v>
      </c>
      <c r="D3582" s="324" t="s">
        <v>64</v>
      </c>
      <c r="E3582" t="s">
        <v>6429</v>
      </c>
      <c r="F3582" t="s">
        <v>6430</v>
      </c>
      <c r="G3582" s="324">
        <v>2976</v>
      </c>
      <c r="H3582" s="542">
        <v>1975</v>
      </c>
      <c r="J3582" t="s">
        <v>572</v>
      </c>
      <c r="K3582" t="s">
        <v>572</v>
      </c>
      <c r="L3582" s="324">
        <v>100</v>
      </c>
      <c r="M3582" s="324">
        <v>100</v>
      </c>
    </row>
    <row r="3583" spans="1:13" x14ac:dyDescent="0.2">
      <c r="A3583" t="s">
        <v>10560</v>
      </c>
      <c r="B3583" t="str">
        <f t="shared" si="55"/>
        <v>UNG_GV-Student Health</v>
      </c>
      <c r="C3583" t="s">
        <v>552</v>
      </c>
      <c r="D3583" s="324" t="s">
        <v>64</v>
      </c>
      <c r="E3583" t="s">
        <v>6629</v>
      </c>
      <c r="F3583" t="s">
        <v>6630</v>
      </c>
      <c r="G3583" s="324">
        <v>5868</v>
      </c>
      <c r="H3583" s="542">
        <v>2003</v>
      </c>
      <c r="I3583" s="542">
        <v>2019</v>
      </c>
      <c r="J3583" t="s">
        <v>572</v>
      </c>
      <c r="K3583" t="s">
        <v>572</v>
      </c>
      <c r="L3583" s="324">
        <v>0</v>
      </c>
      <c r="M3583" s="324">
        <v>0</v>
      </c>
    </row>
    <row r="3584" spans="1:13" x14ac:dyDescent="0.2">
      <c r="A3584" t="s">
        <v>10491</v>
      </c>
      <c r="B3584" t="str">
        <f t="shared" si="55"/>
        <v>UNG_GV-Film and Media Building</v>
      </c>
      <c r="C3584" t="s">
        <v>552</v>
      </c>
      <c r="D3584" s="324" t="s">
        <v>64</v>
      </c>
      <c r="E3584" t="s">
        <v>6493</v>
      </c>
      <c r="F3584" t="s">
        <v>6494</v>
      </c>
      <c r="G3584" s="324">
        <v>19517</v>
      </c>
      <c r="H3584" s="542">
        <v>1990</v>
      </c>
      <c r="I3584" s="542">
        <v>2020</v>
      </c>
      <c r="J3584" t="s">
        <v>572</v>
      </c>
      <c r="K3584" t="s">
        <v>1054</v>
      </c>
      <c r="L3584" s="324">
        <v>100</v>
      </c>
      <c r="M3584" s="324">
        <v>100</v>
      </c>
    </row>
    <row r="3585" spans="1:13" x14ac:dyDescent="0.2">
      <c r="A3585" t="s">
        <v>10536</v>
      </c>
      <c r="B3585" t="str">
        <f t="shared" si="55"/>
        <v>UNG_GV-Sculpture Building</v>
      </c>
      <c r="C3585" t="s">
        <v>552</v>
      </c>
      <c r="D3585" s="324" t="s">
        <v>64</v>
      </c>
      <c r="E3585" t="s">
        <v>6583</v>
      </c>
      <c r="F3585" t="s">
        <v>6584</v>
      </c>
      <c r="G3585" s="324">
        <v>3785</v>
      </c>
      <c r="H3585" s="542">
        <v>2001</v>
      </c>
      <c r="I3585" s="542">
        <v>2020</v>
      </c>
      <c r="J3585" t="s">
        <v>572</v>
      </c>
      <c r="K3585" t="s">
        <v>1054</v>
      </c>
      <c r="L3585" s="324">
        <v>100</v>
      </c>
      <c r="M3585" s="324">
        <v>100</v>
      </c>
    </row>
    <row r="3586" spans="1:13" x14ac:dyDescent="0.2">
      <c r="A3586" t="s">
        <v>10465</v>
      </c>
      <c r="B3586" t="str">
        <f t="shared" ref="B3586:B3649" si="56">CONCATENATE(D3586,"_",F3586)</f>
        <v>UNG_GV-Theater Storage</v>
      </c>
      <c r="C3586" t="s">
        <v>552</v>
      </c>
      <c r="D3586" s="324" t="s">
        <v>64</v>
      </c>
      <c r="E3586" t="s">
        <v>6441</v>
      </c>
      <c r="F3586" t="s">
        <v>6442</v>
      </c>
      <c r="G3586" s="324">
        <v>2500</v>
      </c>
      <c r="H3586" s="542">
        <v>2010</v>
      </c>
      <c r="J3586" t="s">
        <v>579</v>
      </c>
      <c r="K3586" t="s">
        <v>572</v>
      </c>
      <c r="L3586" s="324">
        <v>100</v>
      </c>
      <c r="M3586" s="324">
        <v>100</v>
      </c>
    </row>
    <row r="3587" spans="1:13" x14ac:dyDescent="0.2">
      <c r="A3587" t="s">
        <v>10540</v>
      </c>
      <c r="B3587" t="str">
        <f t="shared" si="56"/>
        <v>UNG_GV-Plant Operations/Facilities</v>
      </c>
      <c r="C3587" t="s">
        <v>552</v>
      </c>
      <c r="D3587" s="324" t="s">
        <v>64</v>
      </c>
      <c r="E3587" t="s">
        <v>6590</v>
      </c>
      <c r="F3587" t="s">
        <v>6591</v>
      </c>
      <c r="G3587" s="324">
        <v>12693</v>
      </c>
      <c r="H3587" s="542">
        <v>2005</v>
      </c>
      <c r="J3587" t="s">
        <v>572</v>
      </c>
      <c r="K3587" t="s">
        <v>572</v>
      </c>
      <c r="L3587" s="324">
        <v>100</v>
      </c>
      <c r="M3587" s="324">
        <v>100</v>
      </c>
    </row>
    <row r="3588" spans="1:13" x14ac:dyDescent="0.2">
      <c r="A3588" t="s">
        <v>10488</v>
      </c>
      <c r="B3588" t="str">
        <f t="shared" si="56"/>
        <v>UNG_GV-Greenhouse</v>
      </c>
      <c r="C3588" t="s">
        <v>552</v>
      </c>
      <c r="D3588" s="324" t="s">
        <v>64</v>
      </c>
      <c r="E3588" t="s">
        <v>6487</v>
      </c>
      <c r="F3588" t="s">
        <v>6488</v>
      </c>
      <c r="G3588" s="324">
        <v>2160</v>
      </c>
      <c r="H3588" s="542">
        <v>1975</v>
      </c>
      <c r="I3588" s="542">
        <v>2019</v>
      </c>
      <c r="J3588" t="s">
        <v>572</v>
      </c>
      <c r="K3588" t="s">
        <v>572</v>
      </c>
      <c r="L3588" s="324">
        <v>100</v>
      </c>
      <c r="M3588" s="324">
        <v>100</v>
      </c>
    </row>
    <row r="3589" spans="1:13" x14ac:dyDescent="0.2">
      <c r="A3589" t="s">
        <v>10510</v>
      </c>
      <c r="B3589" t="str">
        <f t="shared" si="56"/>
        <v>UNG_TBD</v>
      </c>
      <c r="C3589" t="s">
        <v>552</v>
      </c>
      <c r="D3589" s="324" t="s">
        <v>64</v>
      </c>
      <c r="E3589" t="s">
        <v>6531</v>
      </c>
      <c r="F3589" t="s">
        <v>6532</v>
      </c>
      <c r="G3589" s="324">
        <v>6280</v>
      </c>
      <c r="H3589" s="542">
        <v>2010</v>
      </c>
      <c r="J3589" t="s">
        <v>579</v>
      </c>
      <c r="K3589" t="s">
        <v>572</v>
      </c>
      <c r="L3589" s="324">
        <v>0</v>
      </c>
      <c r="M3589" s="324">
        <v>0</v>
      </c>
    </row>
    <row r="3590" spans="1:13" x14ac:dyDescent="0.2">
      <c r="A3590" t="s">
        <v>10549</v>
      </c>
      <c r="B3590" t="str">
        <f t="shared" si="56"/>
        <v>UNG_OC-Administration Building</v>
      </c>
      <c r="C3590" t="s">
        <v>552</v>
      </c>
      <c r="D3590" s="324" t="s">
        <v>64</v>
      </c>
      <c r="E3590" t="s">
        <v>6607</v>
      </c>
      <c r="F3590" t="s">
        <v>6608</v>
      </c>
      <c r="G3590" s="324">
        <v>8466</v>
      </c>
      <c r="H3590" s="542">
        <v>1993</v>
      </c>
      <c r="J3590" t="s">
        <v>572</v>
      </c>
      <c r="K3590" t="s">
        <v>572</v>
      </c>
      <c r="L3590" s="324">
        <v>100</v>
      </c>
      <c r="M3590" s="324">
        <v>100</v>
      </c>
    </row>
    <row r="3591" spans="1:13" x14ac:dyDescent="0.2">
      <c r="A3591" t="s">
        <v>10500</v>
      </c>
      <c r="B3591" t="str">
        <f t="shared" si="56"/>
        <v>UNG_OC-Classroom Building</v>
      </c>
      <c r="C3591" t="s">
        <v>552</v>
      </c>
      <c r="D3591" s="324" t="s">
        <v>64</v>
      </c>
      <c r="E3591" t="s">
        <v>6511</v>
      </c>
      <c r="F3591" t="s">
        <v>6512</v>
      </c>
      <c r="G3591" s="324">
        <v>19085</v>
      </c>
      <c r="H3591" s="542">
        <v>1993</v>
      </c>
      <c r="I3591" s="542">
        <v>2011</v>
      </c>
      <c r="J3591" t="s">
        <v>572</v>
      </c>
      <c r="K3591" t="s">
        <v>572</v>
      </c>
      <c r="L3591" s="324">
        <v>100</v>
      </c>
      <c r="M3591" s="324">
        <v>100</v>
      </c>
    </row>
    <row r="3592" spans="1:13" x14ac:dyDescent="0.2">
      <c r="A3592" t="s">
        <v>10543</v>
      </c>
      <c r="B3592" t="str">
        <f t="shared" si="56"/>
        <v>UNG_OC-Student Resource Center</v>
      </c>
      <c r="C3592" t="s">
        <v>552</v>
      </c>
      <c r="D3592" s="324" t="s">
        <v>64</v>
      </c>
      <c r="E3592" t="s">
        <v>6596</v>
      </c>
      <c r="F3592" t="s">
        <v>6597</v>
      </c>
      <c r="G3592" s="324">
        <v>36863</v>
      </c>
      <c r="H3592" s="542">
        <v>1998</v>
      </c>
      <c r="I3592" s="542">
        <v>2015</v>
      </c>
      <c r="J3592" t="s">
        <v>572</v>
      </c>
      <c r="K3592" t="s">
        <v>572</v>
      </c>
      <c r="L3592" s="324">
        <v>97</v>
      </c>
      <c r="M3592" s="324">
        <v>97</v>
      </c>
    </row>
    <row r="3593" spans="1:13" x14ac:dyDescent="0.2">
      <c r="A3593" t="s">
        <v>10464</v>
      </c>
      <c r="B3593" t="str">
        <f t="shared" si="56"/>
        <v>UNG_OC-Facilities &amp; Public Safety</v>
      </c>
      <c r="C3593" t="s">
        <v>552</v>
      </c>
      <c r="D3593" s="324" t="s">
        <v>64</v>
      </c>
      <c r="E3593" t="s">
        <v>6439</v>
      </c>
      <c r="F3593" t="s">
        <v>6440</v>
      </c>
      <c r="G3593" s="324">
        <v>2250</v>
      </c>
      <c r="H3593" s="542">
        <v>2010</v>
      </c>
      <c r="J3593" t="s">
        <v>572</v>
      </c>
      <c r="K3593" t="s">
        <v>572</v>
      </c>
      <c r="L3593" s="324">
        <v>100</v>
      </c>
      <c r="M3593" s="324">
        <v>100</v>
      </c>
    </row>
    <row r="3594" spans="1:13" x14ac:dyDescent="0.2">
      <c r="A3594" t="s">
        <v>10563</v>
      </c>
      <c r="B3594" t="str">
        <f t="shared" si="56"/>
        <v>UNG_OC-Faculty Center</v>
      </c>
      <c r="C3594" t="s">
        <v>552</v>
      </c>
      <c r="D3594" s="324" t="s">
        <v>64</v>
      </c>
      <c r="E3594" t="s">
        <v>6635</v>
      </c>
      <c r="F3594" t="s">
        <v>6636</v>
      </c>
      <c r="G3594" s="324">
        <v>11028</v>
      </c>
      <c r="H3594" s="542">
        <v>2008</v>
      </c>
      <c r="J3594" t="s">
        <v>572</v>
      </c>
      <c r="K3594" t="s">
        <v>572</v>
      </c>
      <c r="L3594" s="324">
        <v>100</v>
      </c>
      <c r="M3594" s="324">
        <v>100</v>
      </c>
    </row>
    <row r="3595" spans="1:13" x14ac:dyDescent="0.2">
      <c r="A3595" t="s">
        <v>10561</v>
      </c>
      <c r="B3595" t="str">
        <f t="shared" si="56"/>
        <v>UNG_OC-Oconee Testing Center</v>
      </c>
      <c r="C3595" t="s">
        <v>552</v>
      </c>
      <c r="D3595" s="324" t="s">
        <v>64</v>
      </c>
      <c r="E3595" t="s">
        <v>6631</v>
      </c>
      <c r="F3595" t="s">
        <v>6632</v>
      </c>
      <c r="G3595" s="324">
        <v>3550</v>
      </c>
      <c r="H3595" s="542">
        <v>2000</v>
      </c>
      <c r="I3595" s="542">
        <v>2017</v>
      </c>
      <c r="J3595" t="s">
        <v>579</v>
      </c>
      <c r="K3595" t="s">
        <v>572</v>
      </c>
      <c r="L3595" s="324">
        <v>100</v>
      </c>
      <c r="M3595" s="324">
        <v>100</v>
      </c>
    </row>
    <row r="3596" spans="1:13" x14ac:dyDescent="0.2">
      <c r="A3596" t="s">
        <v>10680</v>
      </c>
      <c r="B3596" t="str">
        <f t="shared" si="56"/>
        <v>UWG_KENNEDY CHAPEL</v>
      </c>
      <c r="C3596" t="s">
        <v>553</v>
      </c>
      <c r="D3596" s="324" t="s">
        <v>33</v>
      </c>
      <c r="E3596" t="s">
        <v>4869</v>
      </c>
      <c r="F3596" t="s">
        <v>6756</v>
      </c>
      <c r="G3596" s="324">
        <v>875</v>
      </c>
      <c r="H3596" s="542">
        <v>1893</v>
      </c>
      <c r="J3596" t="s">
        <v>572</v>
      </c>
      <c r="K3596" t="s">
        <v>572</v>
      </c>
      <c r="L3596" s="324">
        <v>100</v>
      </c>
      <c r="M3596" s="324">
        <v>100</v>
      </c>
    </row>
    <row r="3597" spans="1:13" x14ac:dyDescent="0.2">
      <c r="A3597" t="s">
        <v>10637</v>
      </c>
      <c r="B3597" t="str">
        <f t="shared" si="56"/>
        <v>UWG_BONNER HOUSE</v>
      </c>
      <c r="C3597" t="s">
        <v>553</v>
      </c>
      <c r="D3597" s="324" t="s">
        <v>33</v>
      </c>
      <c r="E3597" t="s">
        <v>909</v>
      </c>
      <c r="F3597" t="s">
        <v>6712</v>
      </c>
      <c r="G3597" s="324">
        <v>2884</v>
      </c>
      <c r="H3597" s="542">
        <v>1843</v>
      </c>
      <c r="I3597" s="542">
        <v>1989</v>
      </c>
      <c r="J3597" t="s">
        <v>572</v>
      </c>
      <c r="K3597" t="s">
        <v>1725</v>
      </c>
      <c r="L3597" s="324">
        <v>100</v>
      </c>
      <c r="M3597" s="324">
        <v>100</v>
      </c>
    </row>
    <row r="3598" spans="1:13" x14ac:dyDescent="0.2">
      <c r="A3598" t="s">
        <v>10578</v>
      </c>
      <c r="B3598" t="str">
        <f t="shared" si="56"/>
        <v>UWG_Cobb H - COBB HALL</v>
      </c>
      <c r="C3598" t="s">
        <v>553</v>
      </c>
      <c r="D3598" s="324" t="s">
        <v>33</v>
      </c>
      <c r="E3598" t="s">
        <v>629</v>
      </c>
      <c r="F3598" t="s">
        <v>6652</v>
      </c>
      <c r="G3598" s="324">
        <v>26809</v>
      </c>
      <c r="H3598" s="542">
        <v>1964</v>
      </c>
      <c r="I3598" s="542">
        <v>2016</v>
      </c>
      <c r="J3598" t="s">
        <v>572</v>
      </c>
      <c r="K3598" t="s">
        <v>1725</v>
      </c>
      <c r="L3598" s="324">
        <v>100</v>
      </c>
      <c r="M3598" s="324">
        <v>100</v>
      </c>
    </row>
    <row r="3599" spans="1:13" x14ac:dyDescent="0.2">
      <c r="A3599" t="s">
        <v>10647</v>
      </c>
      <c r="B3599" t="str">
        <f t="shared" si="56"/>
        <v>UWG_Melson - MELSON HALL</v>
      </c>
      <c r="C3599" t="s">
        <v>553</v>
      </c>
      <c r="D3599" s="324" t="s">
        <v>33</v>
      </c>
      <c r="E3599" t="s">
        <v>1234</v>
      </c>
      <c r="F3599" t="s">
        <v>6723</v>
      </c>
      <c r="G3599" s="324">
        <v>13020</v>
      </c>
      <c r="H3599" s="542">
        <v>1907</v>
      </c>
      <c r="I3599" s="542">
        <v>1970</v>
      </c>
      <c r="J3599" t="s">
        <v>572</v>
      </c>
      <c r="K3599" t="s">
        <v>1725</v>
      </c>
      <c r="L3599" s="324">
        <v>100</v>
      </c>
      <c r="M3599" s="324">
        <v>100</v>
      </c>
    </row>
    <row r="3600" spans="1:13" x14ac:dyDescent="0.2">
      <c r="A3600" t="s">
        <v>10616</v>
      </c>
      <c r="B3600" t="str">
        <f t="shared" si="56"/>
        <v>UWG_Adamson HALL - ADM/ACAD</v>
      </c>
      <c r="C3600" t="s">
        <v>553</v>
      </c>
      <c r="D3600" s="324" t="s">
        <v>33</v>
      </c>
      <c r="E3600" t="s">
        <v>1318</v>
      </c>
      <c r="F3600" t="s">
        <v>6692</v>
      </c>
      <c r="G3600" s="324">
        <v>21933</v>
      </c>
      <c r="H3600" s="542">
        <v>2003</v>
      </c>
      <c r="J3600" t="s">
        <v>572</v>
      </c>
      <c r="K3600" t="s">
        <v>572</v>
      </c>
      <c r="L3600" s="324">
        <v>100</v>
      </c>
      <c r="M3600" s="324">
        <v>100</v>
      </c>
    </row>
    <row r="3601" spans="1:13" x14ac:dyDescent="0.2">
      <c r="A3601" t="s">
        <v>10599</v>
      </c>
      <c r="B3601" t="str">
        <f t="shared" si="56"/>
        <v>UWG_MANDEVILLE HALL /ADMIN</v>
      </c>
      <c r="C3601" t="s">
        <v>553</v>
      </c>
      <c r="D3601" s="324" t="s">
        <v>33</v>
      </c>
      <c r="E3601" t="s">
        <v>1003</v>
      </c>
      <c r="F3601" t="s">
        <v>6673</v>
      </c>
      <c r="G3601" s="324">
        <v>13256</v>
      </c>
      <c r="H3601" s="542">
        <v>1935</v>
      </c>
      <c r="I3601" s="542">
        <v>2016</v>
      </c>
      <c r="J3601" t="s">
        <v>572</v>
      </c>
      <c r="K3601" t="s">
        <v>584</v>
      </c>
      <c r="L3601" s="324">
        <v>100</v>
      </c>
      <c r="M3601" s="324">
        <v>100</v>
      </c>
    </row>
    <row r="3602" spans="1:13" x14ac:dyDescent="0.2">
      <c r="A3602" t="s">
        <v>10661</v>
      </c>
      <c r="B3602" t="str">
        <f t="shared" si="56"/>
        <v>UWG_SANFORD HALL ADMIN</v>
      </c>
      <c r="C3602" t="s">
        <v>553</v>
      </c>
      <c r="D3602" s="324" t="s">
        <v>33</v>
      </c>
      <c r="E3602" t="s">
        <v>1023</v>
      </c>
      <c r="F3602" t="s">
        <v>6736</v>
      </c>
      <c r="G3602" s="324">
        <v>12174</v>
      </c>
      <c r="H3602" s="542">
        <v>1938</v>
      </c>
      <c r="J3602" t="s">
        <v>572</v>
      </c>
      <c r="K3602" t="s">
        <v>1725</v>
      </c>
      <c r="L3602" s="324">
        <v>100</v>
      </c>
      <c r="M3602" s="324">
        <v>100</v>
      </c>
    </row>
    <row r="3603" spans="1:13" x14ac:dyDescent="0.2">
      <c r="A3603" t="s">
        <v>10610</v>
      </c>
      <c r="B3603" t="str">
        <f t="shared" si="56"/>
        <v>UWG_PARKER HALL</v>
      </c>
      <c r="C3603" t="s">
        <v>553</v>
      </c>
      <c r="D3603" s="324" t="s">
        <v>33</v>
      </c>
      <c r="E3603" t="s">
        <v>1059</v>
      </c>
      <c r="F3603" t="s">
        <v>6685</v>
      </c>
      <c r="G3603" s="324">
        <v>16760</v>
      </c>
      <c r="H3603" s="542">
        <v>1959</v>
      </c>
      <c r="J3603" t="s">
        <v>572</v>
      </c>
      <c r="K3603" t="s">
        <v>584</v>
      </c>
      <c r="L3603" s="324">
        <v>100</v>
      </c>
      <c r="M3603" s="324">
        <v>100</v>
      </c>
    </row>
    <row r="3604" spans="1:13" x14ac:dyDescent="0.2">
      <c r="A3604" t="s">
        <v>10682</v>
      </c>
      <c r="B3604" t="str">
        <f t="shared" si="56"/>
        <v>UWG_BUILDING 9</v>
      </c>
      <c r="C3604" t="s">
        <v>553</v>
      </c>
      <c r="D3604" s="324" t="s">
        <v>33</v>
      </c>
      <c r="E3604" t="s">
        <v>606</v>
      </c>
      <c r="F3604" t="s">
        <v>6758</v>
      </c>
      <c r="G3604" s="324">
        <v>9171</v>
      </c>
      <c r="H3604" s="542">
        <v>1971</v>
      </c>
      <c r="J3604" t="s">
        <v>572</v>
      </c>
      <c r="K3604" t="s">
        <v>572</v>
      </c>
      <c r="L3604" s="324">
        <v>100</v>
      </c>
      <c r="M3604" s="324">
        <v>100</v>
      </c>
    </row>
    <row r="3605" spans="1:13" x14ac:dyDescent="0.2">
      <c r="A3605" t="s">
        <v>10596</v>
      </c>
      <c r="B3605" t="str">
        <f t="shared" si="56"/>
        <v>UWG_M Munr - MARTHA MUNRO ACADEMIC</v>
      </c>
      <c r="C3605" t="s">
        <v>553</v>
      </c>
      <c r="D3605" s="324" t="s">
        <v>33</v>
      </c>
      <c r="E3605" t="s">
        <v>961</v>
      </c>
      <c r="F3605" t="s">
        <v>6670</v>
      </c>
      <c r="G3605" s="324">
        <v>8960</v>
      </c>
      <c r="H3605" s="542">
        <v>1935</v>
      </c>
      <c r="I3605" s="542">
        <v>2003</v>
      </c>
      <c r="J3605" t="s">
        <v>572</v>
      </c>
      <c r="K3605" t="s">
        <v>1725</v>
      </c>
      <c r="L3605" s="324">
        <v>100</v>
      </c>
      <c r="M3605" s="324">
        <v>100</v>
      </c>
    </row>
    <row r="3606" spans="1:13" x14ac:dyDescent="0.2">
      <c r="A3606" t="s">
        <v>10662</v>
      </c>
      <c r="B3606" t="str">
        <f t="shared" si="56"/>
        <v>UWG_Anth - Anthropology Building</v>
      </c>
      <c r="C3606" t="s">
        <v>553</v>
      </c>
      <c r="D3606" s="324" t="s">
        <v>33</v>
      </c>
      <c r="E3606" t="s">
        <v>608</v>
      </c>
      <c r="F3606" t="s">
        <v>6737</v>
      </c>
      <c r="G3606" s="324">
        <v>16351</v>
      </c>
      <c r="H3606" s="542">
        <v>1954</v>
      </c>
      <c r="I3606" s="542">
        <v>2013</v>
      </c>
      <c r="J3606" t="s">
        <v>572</v>
      </c>
      <c r="K3606" t="s">
        <v>579</v>
      </c>
      <c r="L3606" s="324">
        <v>100</v>
      </c>
      <c r="M3606" s="324">
        <v>100</v>
      </c>
    </row>
    <row r="3607" spans="1:13" x14ac:dyDescent="0.2">
      <c r="A3607" t="s">
        <v>10631</v>
      </c>
      <c r="B3607" t="str">
        <f t="shared" si="56"/>
        <v>UWG_Old-Au - OLD AUDITORIUM</v>
      </c>
      <c r="C3607" t="s">
        <v>553</v>
      </c>
      <c r="D3607" s="324" t="s">
        <v>33</v>
      </c>
      <c r="E3607" t="s">
        <v>825</v>
      </c>
      <c r="F3607" t="s">
        <v>6706</v>
      </c>
      <c r="G3607" s="324">
        <v>18612</v>
      </c>
      <c r="H3607" s="542">
        <v>1937</v>
      </c>
      <c r="J3607" t="s">
        <v>572</v>
      </c>
      <c r="K3607" t="s">
        <v>1725</v>
      </c>
      <c r="L3607" s="324">
        <v>100</v>
      </c>
      <c r="M3607" s="324">
        <v>100</v>
      </c>
    </row>
    <row r="3608" spans="1:13" x14ac:dyDescent="0.2">
      <c r="A3608" t="s">
        <v>10574</v>
      </c>
      <c r="B3608" t="str">
        <f t="shared" si="56"/>
        <v>UWG_Miller Hall</v>
      </c>
      <c r="C3608" t="s">
        <v>553</v>
      </c>
      <c r="D3608" s="324" t="s">
        <v>33</v>
      </c>
      <c r="E3608" t="s">
        <v>839</v>
      </c>
      <c r="F3608" t="s">
        <v>6648</v>
      </c>
      <c r="G3608" s="324">
        <v>32928</v>
      </c>
      <c r="H3608" s="542">
        <v>1958</v>
      </c>
      <c r="I3608" s="542">
        <v>1987</v>
      </c>
      <c r="J3608" t="s">
        <v>572</v>
      </c>
      <c r="K3608" t="s">
        <v>1725</v>
      </c>
      <c r="L3608" s="324">
        <v>100</v>
      </c>
      <c r="M3608" s="324">
        <v>100</v>
      </c>
    </row>
    <row r="3609" spans="1:13" x14ac:dyDescent="0.2">
      <c r="A3609" t="s">
        <v>10655</v>
      </c>
      <c r="B3609" t="str">
        <f t="shared" si="56"/>
        <v>UWG_CALLAWAY BUILDING SCIENCE</v>
      </c>
      <c r="C3609" t="s">
        <v>553</v>
      </c>
      <c r="D3609" s="324" t="s">
        <v>33</v>
      </c>
      <c r="E3609" t="s">
        <v>741</v>
      </c>
      <c r="F3609" t="s">
        <v>6730</v>
      </c>
      <c r="G3609" s="324">
        <v>22447</v>
      </c>
      <c r="H3609" s="542">
        <v>1962</v>
      </c>
      <c r="J3609" t="s">
        <v>572</v>
      </c>
      <c r="K3609" t="s">
        <v>1725</v>
      </c>
      <c r="L3609" s="324">
        <v>100</v>
      </c>
      <c r="M3609" s="324">
        <v>100</v>
      </c>
    </row>
    <row r="3610" spans="1:13" x14ac:dyDescent="0.2">
      <c r="A3610" t="s">
        <v>10630</v>
      </c>
      <c r="B3610" t="str">
        <f t="shared" si="56"/>
        <v>UWG_Gunn Hall</v>
      </c>
      <c r="C3610" t="s">
        <v>553</v>
      </c>
      <c r="D3610" s="324" t="s">
        <v>33</v>
      </c>
      <c r="E3610" t="s">
        <v>610</v>
      </c>
      <c r="F3610" t="s">
        <v>6705</v>
      </c>
      <c r="G3610" s="324">
        <v>39351</v>
      </c>
      <c r="H3610" s="542">
        <v>1965</v>
      </c>
      <c r="J3610" t="s">
        <v>572</v>
      </c>
      <c r="K3610" t="s">
        <v>572</v>
      </c>
      <c r="L3610" s="324">
        <v>100</v>
      </c>
      <c r="M3610" s="324">
        <v>100</v>
      </c>
    </row>
    <row r="3611" spans="1:13" x14ac:dyDescent="0.2">
      <c r="A3611" t="s">
        <v>10632</v>
      </c>
      <c r="B3611" t="str">
        <f t="shared" si="56"/>
        <v>UWG_CALLAWAY BUILDING ANNEX</v>
      </c>
      <c r="C3611" t="s">
        <v>553</v>
      </c>
      <c r="D3611" s="324" t="s">
        <v>33</v>
      </c>
      <c r="E3611" t="s">
        <v>805</v>
      </c>
      <c r="F3611" t="s">
        <v>6707</v>
      </c>
      <c r="G3611" s="324">
        <v>30002</v>
      </c>
      <c r="H3611" s="542">
        <v>2008</v>
      </c>
      <c r="J3611" t="s">
        <v>572</v>
      </c>
      <c r="K3611" t="s">
        <v>572</v>
      </c>
      <c r="L3611" s="324">
        <v>100</v>
      </c>
      <c r="M3611" s="324">
        <v>100</v>
      </c>
    </row>
    <row r="3612" spans="1:13" x14ac:dyDescent="0.2">
      <c r="A3612" t="s">
        <v>10675</v>
      </c>
      <c r="B3612" t="str">
        <f t="shared" si="56"/>
        <v>UWG_UWG BOOKSTORE</v>
      </c>
      <c r="C3612" t="s">
        <v>553</v>
      </c>
      <c r="D3612" s="324" t="s">
        <v>33</v>
      </c>
      <c r="E3612" t="s">
        <v>895</v>
      </c>
      <c r="F3612" t="s">
        <v>6751</v>
      </c>
      <c r="G3612" s="324">
        <v>25585</v>
      </c>
      <c r="H3612" s="542">
        <v>2011</v>
      </c>
      <c r="J3612" t="s">
        <v>579</v>
      </c>
      <c r="K3612" t="s">
        <v>572</v>
      </c>
      <c r="L3612" s="324">
        <v>0</v>
      </c>
      <c r="M3612" s="324">
        <v>0</v>
      </c>
    </row>
    <row r="3613" spans="1:13" x14ac:dyDescent="0.2">
      <c r="A3613" t="s">
        <v>10676</v>
      </c>
      <c r="B3613" t="str">
        <f t="shared" si="56"/>
        <v>UWG_VISUAL ARTS BUILDING</v>
      </c>
      <c r="C3613" t="s">
        <v>553</v>
      </c>
      <c r="D3613" s="324" t="s">
        <v>33</v>
      </c>
      <c r="E3613" t="s">
        <v>1244</v>
      </c>
      <c r="F3613" t="s">
        <v>6752</v>
      </c>
      <c r="G3613" s="324">
        <v>25235</v>
      </c>
      <c r="H3613" s="542">
        <v>2011</v>
      </c>
      <c r="J3613" t="s">
        <v>572</v>
      </c>
      <c r="K3613" t="s">
        <v>572</v>
      </c>
      <c r="L3613" s="324">
        <v>100</v>
      </c>
      <c r="M3613" s="324">
        <v>100</v>
      </c>
    </row>
    <row r="3614" spans="1:13" x14ac:dyDescent="0.2">
      <c r="A3614" t="s">
        <v>10663</v>
      </c>
      <c r="B3614" t="str">
        <f t="shared" si="56"/>
        <v>UWG_Boyd   - JAMES E BOYD BLDG -MP</v>
      </c>
      <c r="C3614" t="s">
        <v>553</v>
      </c>
      <c r="D3614" s="324" t="s">
        <v>33</v>
      </c>
      <c r="E3614" t="s">
        <v>1089</v>
      </c>
      <c r="F3614" t="s">
        <v>6738</v>
      </c>
      <c r="G3614" s="324">
        <v>42712</v>
      </c>
      <c r="H3614" s="542">
        <v>1968</v>
      </c>
      <c r="J3614" t="s">
        <v>572</v>
      </c>
      <c r="K3614" t="s">
        <v>579</v>
      </c>
      <c r="L3614" s="324">
        <v>100</v>
      </c>
      <c r="M3614" s="324">
        <v>100</v>
      </c>
    </row>
    <row r="3615" spans="1:13" x14ac:dyDescent="0.2">
      <c r="A3615" t="s">
        <v>10683</v>
      </c>
      <c r="B3615" t="str">
        <f t="shared" si="56"/>
        <v>UWG_Lib    - LIBRARY</v>
      </c>
      <c r="C3615" t="s">
        <v>553</v>
      </c>
      <c r="D3615" s="324" t="s">
        <v>33</v>
      </c>
      <c r="E3615" t="s">
        <v>639</v>
      </c>
      <c r="F3615" t="s">
        <v>6759</v>
      </c>
      <c r="G3615" s="324">
        <v>111037</v>
      </c>
      <c r="H3615" s="542">
        <v>1968</v>
      </c>
      <c r="I3615" s="542">
        <v>2011</v>
      </c>
      <c r="J3615" t="s">
        <v>572</v>
      </c>
      <c r="K3615" t="s">
        <v>1725</v>
      </c>
      <c r="L3615" s="324">
        <v>98</v>
      </c>
      <c r="M3615" s="324">
        <v>98</v>
      </c>
    </row>
    <row r="3616" spans="1:13" x14ac:dyDescent="0.2">
      <c r="A3616" t="s">
        <v>10660</v>
      </c>
      <c r="B3616" t="str">
        <f t="shared" si="56"/>
        <v>UWG_Paffrd - SOCIAL SCIENCE BLDG</v>
      </c>
      <c r="C3616" t="s">
        <v>553</v>
      </c>
      <c r="D3616" s="324" t="s">
        <v>33</v>
      </c>
      <c r="E3616" t="s">
        <v>4708</v>
      </c>
      <c r="F3616" t="s">
        <v>6735</v>
      </c>
      <c r="G3616" s="324">
        <v>43311</v>
      </c>
      <c r="H3616" s="542">
        <v>1968</v>
      </c>
      <c r="J3616" t="s">
        <v>572</v>
      </c>
      <c r="K3616" t="s">
        <v>579</v>
      </c>
      <c r="L3616" s="324">
        <v>100</v>
      </c>
      <c r="M3616" s="324">
        <v>100</v>
      </c>
    </row>
    <row r="3617" spans="1:13" x14ac:dyDescent="0.2">
      <c r="A3617" t="s">
        <v>10575</v>
      </c>
      <c r="B3617" t="str">
        <f t="shared" si="56"/>
        <v>UWG_Human  - HUMANITIES ACADEMIC</v>
      </c>
      <c r="C3617" t="s">
        <v>553</v>
      </c>
      <c r="D3617" s="324" t="s">
        <v>33</v>
      </c>
      <c r="E3617" t="s">
        <v>657</v>
      </c>
      <c r="F3617" t="s">
        <v>6649</v>
      </c>
      <c r="G3617" s="324">
        <v>78091</v>
      </c>
      <c r="H3617" s="542">
        <v>1970</v>
      </c>
      <c r="J3617" t="s">
        <v>572</v>
      </c>
      <c r="K3617" t="s">
        <v>579</v>
      </c>
      <c r="L3617" s="324">
        <v>100</v>
      </c>
      <c r="M3617" s="324">
        <v>100</v>
      </c>
    </row>
    <row r="3618" spans="1:13" x14ac:dyDescent="0.2">
      <c r="A3618" t="s">
        <v>10664</v>
      </c>
      <c r="B3618" t="str">
        <f t="shared" si="56"/>
        <v>UWG_Central Duplication</v>
      </c>
      <c r="C3618" t="s">
        <v>553</v>
      </c>
      <c r="D3618" s="324" t="s">
        <v>33</v>
      </c>
      <c r="E3618" t="s">
        <v>4939</v>
      </c>
      <c r="F3618" t="s">
        <v>6739</v>
      </c>
      <c r="G3618" s="324">
        <v>9393</v>
      </c>
      <c r="H3618" s="542">
        <v>1985</v>
      </c>
      <c r="I3618" s="542">
        <v>2013</v>
      </c>
      <c r="J3618" t="s">
        <v>572</v>
      </c>
      <c r="K3618" t="s">
        <v>572</v>
      </c>
      <c r="L3618" s="324">
        <v>100</v>
      </c>
      <c r="M3618" s="324">
        <v>100</v>
      </c>
    </row>
    <row r="3619" spans="1:13" x14ac:dyDescent="0.2">
      <c r="A3619" t="s">
        <v>10623</v>
      </c>
      <c r="B3619" t="str">
        <f t="shared" si="56"/>
        <v>UWG_Bowdon Hall</v>
      </c>
      <c r="C3619" t="s">
        <v>553</v>
      </c>
      <c r="D3619" s="324" t="s">
        <v>33</v>
      </c>
      <c r="E3619" t="s">
        <v>1320</v>
      </c>
      <c r="F3619" t="s">
        <v>6698</v>
      </c>
      <c r="G3619" s="324">
        <v>65224</v>
      </c>
      <c r="H3619" s="542">
        <v>1971</v>
      </c>
      <c r="I3619" s="542">
        <v>2013</v>
      </c>
      <c r="J3619" t="s">
        <v>584</v>
      </c>
      <c r="K3619" t="s">
        <v>584</v>
      </c>
      <c r="L3619" s="324">
        <v>0</v>
      </c>
      <c r="M3619" s="324">
        <v>0</v>
      </c>
    </row>
    <row r="3620" spans="1:13" x14ac:dyDescent="0.2">
      <c r="A3620" t="s">
        <v>10625</v>
      </c>
      <c r="B3620" t="str">
        <f t="shared" si="56"/>
        <v>UWG_TCPA   - PERFORMING ARTS CTR</v>
      </c>
      <c r="C3620" t="s">
        <v>553</v>
      </c>
      <c r="D3620" s="324" t="s">
        <v>33</v>
      </c>
      <c r="E3620" t="s">
        <v>671</v>
      </c>
      <c r="F3620" t="s">
        <v>6700</v>
      </c>
      <c r="G3620" s="324">
        <v>30766</v>
      </c>
      <c r="H3620" s="542">
        <v>1987</v>
      </c>
      <c r="J3620" t="s">
        <v>572</v>
      </c>
      <c r="K3620" t="s">
        <v>1725</v>
      </c>
      <c r="L3620" s="324">
        <v>100</v>
      </c>
      <c r="M3620" s="324">
        <v>100</v>
      </c>
    </row>
    <row r="3621" spans="1:13" x14ac:dyDescent="0.2">
      <c r="A3621" t="s">
        <v>10611</v>
      </c>
      <c r="B3621" t="str">
        <f t="shared" si="56"/>
        <v>UWG_COLSM - Coliseum</v>
      </c>
      <c r="C3621" t="s">
        <v>553</v>
      </c>
      <c r="D3621" s="324" t="s">
        <v>33</v>
      </c>
      <c r="E3621" t="s">
        <v>1045</v>
      </c>
      <c r="F3621" t="s">
        <v>6686</v>
      </c>
      <c r="G3621" s="324">
        <v>132658</v>
      </c>
      <c r="H3621" s="542">
        <v>2008</v>
      </c>
      <c r="J3621" t="s">
        <v>572</v>
      </c>
      <c r="K3621" t="s">
        <v>572</v>
      </c>
      <c r="L3621" s="324">
        <v>100</v>
      </c>
      <c r="M3621" s="324">
        <v>100</v>
      </c>
    </row>
    <row r="3622" spans="1:13" x14ac:dyDescent="0.2">
      <c r="A3622" t="s">
        <v>10645</v>
      </c>
      <c r="B3622" t="str">
        <f t="shared" si="56"/>
        <v>UWG_NURSING BUILDING</v>
      </c>
      <c r="C3622" t="s">
        <v>553</v>
      </c>
      <c r="D3622" s="324" t="s">
        <v>33</v>
      </c>
      <c r="E3622" t="s">
        <v>1013</v>
      </c>
      <c r="F3622" t="s">
        <v>6721</v>
      </c>
      <c r="G3622" s="324">
        <v>65785</v>
      </c>
      <c r="H3622" s="542">
        <v>2013</v>
      </c>
      <c r="J3622" t="s">
        <v>572</v>
      </c>
      <c r="K3622" t="s">
        <v>572</v>
      </c>
      <c r="L3622" s="324">
        <v>100</v>
      </c>
      <c r="M3622" s="324">
        <v>100</v>
      </c>
    </row>
    <row r="3623" spans="1:13" x14ac:dyDescent="0.2">
      <c r="A3623" t="s">
        <v>10602</v>
      </c>
      <c r="B3623" t="str">
        <f t="shared" si="56"/>
        <v>UWG_Athletic Annex</v>
      </c>
      <c r="C3623" t="s">
        <v>553</v>
      </c>
      <c r="D3623" s="324" t="s">
        <v>33</v>
      </c>
      <c r="E3623" t="s">
        <v>847</v>
      </c>
      <c r="F3623" t="s">
        <v>6676</v>
      </c>
      <c r="G3623" s="324">
        <v>2455</v>
      </c>
      <c r="H3623" s="542">
        <v>2012</v>
      </c>
      <c r="J3623" t="s">
        <v>572</v>
      </c>
      <c r="K3623" t="s">
        <v>572</v>
      </c>
      <c r="L3623" s="324">
        <v>0</v>
      </c>
      <c r="M3623" s="324">
        <v>0</v>
      </c>
    </row>
    <row r="3624" spans="1:13" x14ac:dyDescent="0.2">
      <c r="A3624" t="s">
        <v>10590</v>
      </c>
      <c r="B3624" t="str">
        <f t="shared" si="56"/>
        <v>UWG_TLC    -TECHNOLOGY  LEARN CTR</v>
      </c>
      <c r="C3624" t="s">
        <v>553</v>
      </c>
      <c r="D3624" s="324" t="s">
        <v>33</v>
      </c>
      <c r="E3624" t="s">
        <v>6132</v>
      </c>
      <c r="F3624" t="s">
        <v>6664</v>
      </c>
      <c r="G3624" s="324">
        <v>119100</v>
      </c>
      <c r="H3624" s="542">
        <v>1999</v>
      </c>
      <c r="J3624" t="s">
        <v>624</v>
      </c>
      <c r="K3624" t="s">
        <v>584</v>
      </c>
      <c r="L3624" s="324">
        <v>100</v>
      </c>
      <c r="M3624" s="324">
        <v>100</v>
      </c>
    </row>
    <row r="3625" spans="1:13" x14ac:dyDescent="0.2">
      <c r="A3625" t="s">
        <v>10579</v>
      </c>
      <c r="B3625" t="str">
        <f t="shared" si="56"/>
        <v>UWG_CENTER POINTE SUITES</v>
      </c>
      <c r="C3625" t="s">
        <v>553</v>
      </c>
      <c r="D3625" s="324" t="s">
        <v>33</v>
      </c>
      <c r="E3625" t="s">
        <v>977</v>
      </c>
      <c r="F3625" t="s">
        <v>6653</v>
      </c>
      <c r="G3625" s="324">
        <v>155155</v>
      </c>
      <c r="H3625" s="542">
        <v>2012</v>
      </c>
      <c r="J3625" t="s">
        <v>584</v>
      </c>
      <c r="K3625" t="s">
        <v>572</v>
      </c>
      <c r="L3625" s="324">
        <v>0</v>
      </c>
      <c r="M3625" s="324">
        <v>0</v>
      </c>
    </row>
    <row r="3626" spans="1:13" x14ac:dyDescent="0.2">
      <c r="A3626" t="s">
        <v>10569</v>
      </c>
      <c r="B3626" t="str">
        <f t="shared" si="56"/>
        <v>UWG_The Oaks</v>
      </c>
      <c r="C3626" t="s">
        <v>553</v>
      </c>
      <c r="D3626" s="324" t="s">
        <v>33</v>
      </c>
      <c r="E3626" t="s">
        <v>963</v>
      </c>
      <c r="F3626" t="s">
        <v>6643</v>
      </c>
      <c r="G3626" s="324">
        <v>129066</v>
      </c>
      <c r="H3626" s="542">
        <v>2013</v>
      </c>
      <c r="J3626" t="s">
        <v>584</v>
      </c>
      <c r="K3626" t="s">
        <v>572</v>
      </c>
      <c r="L3626" s="324">
        <v>0</v>
      </c>
      <c r="M3626" s="324">
        <v>0</v>
      </c>
    </row>
    <row r="3627" spans="1:13" x14ac:dyDescent="0.2">
      <c r="A3627" t="s">
        <v>10566</v>
      </c>
      <c r="B3627" t="str">
        <f t="shared" si="56"/>
        <v>UWG_DUGOUT-HOME</v>
      </c>
      <c r="C3627" t="s">
        <v>553</v>
      </c>
      <c r="D3627" s="324" t="s">
        <v>33</v>
      </c>
      <c r="E3627" t="s">
        <v>1165</v>
      </c>
      <c r="F3627" t="s">
        <v>6640</v>
      </c>
      <c r="G3627" s="324">
        <v>1824</v>
      </c>
      <c r="H3627" s="542">
        <v>1992</v>
      </c>
      <c r="J3627" t="s">
        <v>572</v>
      </c>
      <c r="K3627" t="s">
        <v>572</v>
      </c>
      <c r="L3627" s="324">
        <v>0</v>
      </c>
      <c r="M3627" s="324">
        <v>0</v>
      </c>
    </row>
    <row r="3628" spans="1:13" x14ac:dyDescent="0.2">
      <c r="A3628" t="s">
        <v>10657</v>
      </c>
      <c r="B3628" t="str">
        <f t="shared" si="56"/>
        <v>UWG_DUGOUT-VISTOR</v>
      </c>
      <c r="C3628" t="s">
        <v>553</v>
      </c>
      <c r="D3628" s="324" t="s">
        <v>33</v>
      </c>
      <c r="E3628" t="s">
        <v>1015</v>
      </c>
      <c r="F3628" t="s">
        <v>6732</v>
      </c>
      <c r="G3628" s="324">
        <v>1825</v>
      </c>
      <c r="H3628" s="542">
        <v>1992</v>
      </c>
      <c r="J3628" t="s">
        <v>572</v>
      </c>
      <c r="K3628" t="s">
        <v>572</v>
      </c>
      <c r="L3628" s="324">
        <v>0</v>
      </c>
      <c r="M3628" s="324">
        <v>0</v>
      </c>
    </row>
    <row r="3629" spans="1:13" x14ac:dyDescent="0.2">
      <c r="A3629" t="s">
        <v>10592</v>
      </c>
      <c r="B3629" t="str">
        <f t="shared" si="56"/>
        <v>UWG_East Commons</v>
      </c>
      <c r="C3629" t="s">
        <v>553</v>
      </c>
      <c r="D3629" s="324" t="s">
        <v>33</v>
      </c>
      <c r="E3629" t="s">
        <v>697</v>
      </c>
      <c r="F3629" t="s">
        <v>6666</v>
      </c>
      <c r="G3629" s="324">
        <v>34172</v>
      </c>
      <c r="H3629" s="542">
        <v>2013</v>
      </c>
      <c r="J3629" t="s">
        <v>584</v>
      </c>
      <c r="K3629" t="s">
        <v>572</v>
      </c>
      <c r="L3629" s="324">
        <v>2</v>
      </c>
      <c r="M3629" s="324">
        <v>2</v>
      </c>
    </row>
    <row r="3630" spans="1:13" x14ac:dyDescent="0.2">
      <c r="A3630" t="s">
        <v>10679</v>
      </c>
      <c r="B3630" t="str">
        <f t="shared" si="56"/>
        <v>UWG_Rec Ct - STUDENT ACTIVITIES CT</v>
      </c>
      <c r="C3630" t="s">
        <v>553</v>
      </c>
      <c r="D3630" s="324" t="s">
        <v>33</v>
      </c>
      <c r="E3630" t="s">
        <v>2843</v>
      </c>
      <c r="F3630" t="s">
        <v>6755</v>
      </c>
      <c r="G3630" s="324">
        <v>9725</v>
      </c>
      <c r="H3630" s="542">
        <v>1981</v>
      </c>
      <c r="I3630" s="542">
        <v>1986</v>
      </c>
      <c r="J3630" t="s">
        <v>572</v>
      </c>
      <c r="K3630" t="s">
        <v>584</v>
      </c>
      <c r="L3630" s="324">
        <v>100</v>
      </c>
      <c r="M3630" s="324">
        <v>100</v>
      </c>
    </row>
    <row r="3631" spans="1:13" x14ac:dyDescent="0.2">
      <c r="A3631" t="s">
        <v>10641</v>
      </c>
      <c r="B3631" t="str">
        <f t="shared" si="56"/>
        <v>UWG_Murphy Building</v>
      </c>
      <c r="C3631" t="s">
        <v>553</v>
      </c>
      <c r="D3631" s="324" t="s">
        <v>33</v>
      </c>
      <c r="E3631" t="s">
        <v>1924</v>
      </c>
      <c r="F3631" t="s">
        <v>6717</v>
      </c>
      <c r="G3631" s="324">
        <v>30980</v>
      </c>
      <c r="H3631" s="542">
        <v>1980</v>
      </c>
      <c r="I3631" s="542">
        <v>2017</v>
      </c>
      <c r="J3631" t="s">
        <v>572</v>
      </c>
      <c r="K3631" t="s">
        <v>584</v>
      </c>
      <c r="L3631" s="324">
        <v>94</v>
      </c>
      <c r="M3631" s="324">
        <v>94</v>
      </c>
    </row>
    <row r="3632" spans="1:13" x14ac:dyDescent="0.2">
      <c r="A3632" t="s">
        <v>10613</v>
      </c>
      <c r="B3632" t="str">
        <f t="shared" si="56"/>
        <v>UWG_BASEBALL PRESS BOX</v>
      </c>
      <c r="C3632" t="s">
        <v>553</v>
      </c>
      <c r="D3632" s="324" t="s">
        <v>33</v>
      </c>
      <c r="E3632" t="s">
        <v>1282</v>
      </c>
      <c r="F3632" t="s">
        <v>6688</v>
      </c>
      <c r="G3632" s="324">
        <v>1716</v>
      </c>
      <c r="H3632" s="542">
        <v>1992</v>
      </c>
      <c r="J3632" t="s">
        <v>572</v>
      </c>
      <c r="K3632" t="s">
        <v>572</v>
      </c>
      <c r="L3632" s="324">
        <v>0</v>
      </c>
      <c r="M3632" s="324">
        <v>0</v>
      </c>
    </row>
    <row r="3633" spans="1:13" x14ac:dyDescent="0.2">
      <c r="A3633" t="s">
        <v>10624</v>
      </c>
      <c r="B3633" t="str">
        <f t="shared" si="56"/>
        <v>UWG_CMP CT - CAMPUS CENTER</v>
      </c>
      <c r="C3633" t="s">
        <v>553</v>
      </c>
      <c r="D3633" s="324" t="s">
        <v>33</v>
      </c>
      <c r="E3633" t="s">
        <v>4632</v>
      </c>
      <c r="F3633" t="s">
        <v>6699</v>
      </c>
      <c r="G3633" s="324">
        <v>149728</v>
      </c>
      <c r="H3633" s="542">
        <v>1965</v>
      </c>
      <c r="I3633" s="542">
        <v>2006</v>
      </c>
      <c r="J3633" t="s">
        <v>584</v>
      </c>
      <c r="K3633" t="s">
        <v>584</v>
      </c>
      <c r="L3633" s="324">
        <v>100</v>
      </c>
      <c r="M3633" s="324">
        <v>100</v>
      </c>
    </row>
    <row r="3634" spans="1:13" x14ac:dyDescent="0.2">
      <c r="A3634" t="s">
        <v>10668</v>
      </c>
      <c r="B3634" t="str">
        <f t="shared" si="56"/>
        <v>UWG_UCC    - UNIV COMMUNITY CENTER</v>
      </c>
      <c r="C3634" t="s">
        <v>553</v>
      </c>
      <c r="D3634" s="324" t="s">
        <v>33</v>
      </c>
      <c r="E3634" t="s">
        <v>1061</v>
      </c>
      <c r="F3634" t="s">
        <v>6743</v>
      </c>
      <c r="G3634" s="324">
        <v>57425</v>
      </c>
      <c r="H3634" s="542">
        <v>1967</v>
      </c>
      <c r="I3634" s="542">
        <v>1999</v>
      </c>
      <c r="J3634" t="s">
        <v>572</v>
      </c>
      <c r="K3634" t="s">
        <v>579</v>
      </c>
      <c r="L3634" s="324">
        <v>55</v>
      </c>
      <c r="M3634" s="324">
        <v>55</v>
      </c>
    </row>
    <row r="3635" spans="1:13" x14ac:dyDescent="0.2">
      <c r="A3635" t="s">
        <v>10633</v>
      </c>
      <c r="B3635" t="str">
        <f t="shared" si="56"/>
        <v>UWG_Row   - Row Hall</v>
      </c>
      <c r="C3635" t="s">
        <v>553</v>
      </c>
      <c r="D3635" s="324" t="s">
        <v>33</v>
      </c>
      <c r="E3635" t="s">
        <v>715</v>
      </c>
      <c r="F3635" t="s">
        <v>6708</v>
      </c>
      <c r="G3635" s="324">
        <v>36787</v>
      </c>
      <c r="H3635" s="542">
        <v>1963</v>
      </c>
      <c r="J3635" t="s">
        <v>572</v>
      </c>
      <c r="K3635" t="s">
        <v>579</v>
      </c>
      <c r="L3635" s="324">
        <v>100</v>
      </c>
      <c r="M3635" s="324">
        <v>100</v>
      </c>
    </row>
    <row r="3636" spans="1:13" x14ac:dyDescent="0.2">
      <c r="A3636" t="s">
        <v>10656</v>
      </c>
      <c r="B3636" t="str">
        <f t="shared" si="56"/>
        <v>UWG_Aycock - AYCOCK HALL/ADMIN</v>
      </c>
      <c r="C3636" t="s">
        <v>553</v>
      </c>
      <c r="D3636" s="324" t="s">
        <v>33</v>
      </c>
      <c r="E3636" t="s">
        <v>2409</v>
      </c>
      <c r="F3636" t="s">
        <v>6731</v>
      </c>
      <c r="G3636" s="324">
        <v>28307</v>
      </c>
      <c r="H3636" s="542">
        <v>1952</v>
      </c>
      <c r="I3636" s="542">
        <v>2016</v>
      </c>
      <c r="J3636" t="s">
        <v>572</v>
      </c>
      <c r="K3636" t="s">
        <v>584</v>
      </c>
      <c r="L3636" s="324">
        <v>100</v>
      </c>
      <c r="M3636" s="324">
        <v>100</v>
      </c>
    </row>
    <row r="3637" spans="1:13" x14ac:dyDescent="0.2">
      <c r="A3637" t="s">
        <v>10681</v>
      </c>
      <c r="B3637" t="str">
        <f t="shared" si="56"/>
        <v>UWG_Strozier Hall</v>
      </c>
      <c r="C3637" t="s">
        <v>553</v>
      </c>
      <c r="D3637" s="324" t="s">
        <v>33</v>
      </c>
      <c r="E3637" t="s">
        <v>987</v>
      </c>
      <c r="F3637" t="s">
        <v>6757</v>
      </c>
      <c r="G3637" s="324">
        <v>25176</v>
      </c>
      <c r="H3637" s="542">
        <v>1964</v>
      </c>
      <c r="J3637" t="s">
        <v>572</v>
      </c>
      <c r="K3637" t="s">
        <v>579</v>
      </c>
      <c r="L3637" s="324">
        <v>100</v>
      </c>
      <c r="M3637" s="324">
        <v>100</v>
      </c>
    </row>
    <row r="3638" spans="1:13" x14ac:dyDescent="0.2">
      <c r="A3638" t="s">
        <v>10635</v>
      </c>
      <c r="B3638" t="str">
        <f t="shared" si="56"/>
        <v>UWG_Strozier Annex</v>
      </c>
      <c r="C3638" t="s">
        <v>553</v>
      </c>
      <c r="D3638" s="324" t="s">
        <v>33</v>
      </c>
      <c r="E3638" t="s">
        <v>901</v>
      </c>
      <c r="F3638" t="s">
        <v>6710</v>
      </c>
      <c r="G3638" s="324">
        <v>26970</v>
      </c>
      <c r="H3638" s="542">
        <v>1972</v>
      </c>
      <c r="J3638" t="s">
        <v>572</v>
      </c>
      <c r="K3638" t="s">
        <v>572</v>
      </c>
      <c r="L3638" s="324">
        <v>0</v>
      </c>
      <c r="M3638" s="324">
        <v>0</v>
      </c>
    </row>
    <row r="3639" spans="1:13" x14ac:dyDescent="0.2">
      <c r="A3639" t="s">
        <v>10646</v>
      </c>
      <c r="B3639" t="str">
        <f t="shared" si="56"/>
        <v>UWG_Biolog - BIOLOGY BUILDING</v>
      </c>
      <c r="C3639" t="s">
        <v>553</v>
      </c>
      <c r="D3639" s="324" t="s">
        <v>33</v>
      </c>
      <c r="E3639" t="s">
        <v>620</v>
      </c>
      <c r="F3639" t="s">
        <v>6722</v>
      </c>
      <c r="G3639" s="324">
        <v>90551</v>
      </c>
      <c r="H3639" s="542">
        <v>1972</v>
      </c>
      <c r="I3639" s="542">
        <v>2017</v>
      </c>
      <c r="J3639" t="s">
        <v>572</v>
      </c>
      <c r="K3639" t="s">
        <v>572</v>
      </c>
      <c r="L3639" s="324">
        <v>100</v>
      </c>
      <c r="M3639" s="324">
        <v>100</v>
      </c>
    </row>
    <row r="3640" spans="1:13" x14ac:dyDescent="0.2">
      <c r="A3640" t="s">
        <v>10597</v>
      </c>
      <c r="B3640" t="str">
        <f t="shared" si="56"/>
        <v>UWG_CHEMICALS STORAGE</v>
      </c>
      <c r="C3640" t="s">
        <v>553</v>
      </c>
      <c r="D3640" s="324" t="s">
        <v>33</v>
      </c>
      <c r="E3640" t="s">
        <v>1027</v>
      </c>
      <c r="F3640" t="s">
        <v>6671</v>
      </c>
      <c r="G3640" s="324">
        <v>262</v>
      </c>
      <c r="H3640" s="542">
        <v>1974</v>
      </c>
      <c r="J3640" t="s">
        <v>572</v>
      </c>
      <c r="K3640" t="s">
        <v>579</v>
      </c>
      <c r="L3640" s="324">
        <v>100</v>
      </c>
      <c r="M3640" s="324">
        <v>100</v>
      </c>
    </row>
    <row r="3641" spans="1:13" x14ac:dyDescent="0.2">
      <c r="A3641" t="s">
        <v>10665</v>
      </c>
      <c r="B3641" t="str">
        <f t="shared" si="56"/>
        <v>UWG_Ed Ctr - EDUCATION CENTER</v>
      </c>
      <c r="C3641" t="s">
        <v>553</v>
      </c>
      <c r="D3641" s="324" t="s">
        <v>33</v>
      </c>
      <c r="E3641" t="s">
        <v>1291</v>
      </c>
      <c r="F3641" t="s">
        <v>6740</v>
      </c>
      <c r="G3641" s="324">
        <v>64880</v>
      </c>
      <c r="H3641" s="542">
        <v>1970</v>
      </c>
      <c r="I3641" s="542">
        <v>1989</v>
      </c>
      <c r="J3641" t="s">
        <v>572</v>
      </c>
      <c r="K3641" t="s">
        <v>579</v>
      </c>
      <c r="L3641" s="324">
        <v>100</v>
      </c>
      <c r="M3641" s="324">
        <v>100</v>
      </c>
    </row>
    <row r="3642" spans="1:13" x14ac:dyDescent="0.2">
      <c r="A3642" t="s">
        <v>10669</v>
      </c>
      <c r="B3642" t="str">
        <f t="shared" si="56"/>
        <v>UWG_Educ-A - EDUCATION ANNEX</v>
      </c>
      <c r="C3642" t="s">
        <v>553</v>
      </c>
      <c r="D3642" s="324" t="s">
        <v>33</v>
      </c>
      <c r="E3642" t="s">
        <v>6335</v>
      </c>
      <c r="F3642" t="s">
        <v>6744</v>
      </c>
      <c r="G3642" s="324">
        <v>42140</v>
      </c>
      <c r="H3642" s="542">
        <v>1993</v>
      </c>
      <c r="J3642" t="s">
        <v>572</v>
      </c>
      <c r="K3642" t="s">
        <v>584</v>
      </c>
      <c r="L3642" s="324">
        <v>100</v>
      </c>
      <c r="M3642" s="324">
        <v>100</v>
      </c>
    </row>
    <row r="3643" spans="1:13" x14ac:dyDescent="0.2">
      <c r="A3643" t="s">
        <v>10570</v>
      </c>
      <c r="B3643" t="str">
        <f t="shared" si="56"/>
        <v>UWG_WEST COMM HUB</v>
      </c>
      <c r="C3643" t="s">
        <v>553</v>
      </c>
      <c r="D3643" s="324" t="s">
        <v>33</v>
      </c>
      <c r="E3643" t="s">
        <v>1067</v>
      </c>
      <c r="F3643" t="s">
        <v>6644</v>
      </c>
      <c r="G3643" s="324">
        <v>271</v>
      </c>
      <c r="H3643" s="542">
        <v>1994</v>
      </c>
      <c r="J3643" t="s">
        <v>572</v>
      </c>
      <c r="K3643" t="s">
        <v>572</v>
      </c>
      <c r="L3643" s="324">
        <v>100</v>
      </c>
      <c r="M3643" s="324">
        <v>100</v>
      </c>
    </row>
    <row r="3644" spans="1:13" x14ac:dyDescent="0.2">
      <c r="A3644" t="s">
        <v>10619</v>
      </c>
      <c r="B3644" t="str">
        <f t="shared" si="56"/>
        <v>UWG_Student Health Center</v>
      </c>
      <c r="C3644" t="s">
        <v>553</v>
      </c>
      <c r="D3644" s="324" t="s">
        <v>33</v>
      </c>
      <c r="E3644" t="s">
        <v>591</v>
      </c>
      <c r="F3644" t="s">
        <v>6391</v>
      </c>
      <c r="G3644" s="324">
        <v>14467</v>
      </c>
      <c r="H3644" s="542">
        <v>2018</v>
      </c>
      <c r="J3644" t="s">
        <v>579</v>
      </c>
      <c r="K3644" t="s">
        <v>572</v>
      </c>
      <c r="L3644" s="324">
        <v>0</v>
      </c>
      <c r="M3644" s="324">
        <v>0</v>
      </c>
    </row>
    <row r="3645" spans="1:13" x14ac:dyDescent="0.2">
      <c r="A3645" t="s">
        <v>10673</v>
      </c>
      <c r="B3645" t="str">
        <f t="shared" si="56"/>
        <v>UWG_UWG Design Center</v>
      </c>
      <c r="C3645" t="s">
        <v>553</v>
      </c>
      <c r="D3645" s="324" t="s">
        <v>33</v>
      </c>
      <c r="E3645" t="s">
        <v>823</v>
      </c>
      <c r="F3645" t="s">
        <v>6749</v>
      </c>
      <c r="G3645" s="324">
        <v>6342</v>
      </c>
      <c r="H3645" s="542">
        <v>2013</v>
      </c>
      <c r="J3645" t="s">
        <v>572</v>
      </c>
      <c r="K3645" t="s">
        <v>572</v>
      </c>
      <c r="L3645" s="324">
        <v>100</v>
      </c>
      <c r="M3645" s="324">
        <v>100</v>
      </c>
    </row>
    <row r="3646" spans="1:13" x14ac:dyDescent="0.2">
      <c r="A3646" t="s">
        <v>10622</v>
      </c>
      <c r="B3646" t="str">
        <f t="shared" si="56"/>
        <v>UWG_Photography Studio</v>
      </c>
      <c r="C3646" t="s">
        <v>553</v>
      </c>
      <c r="D3646" s="324" t="s">
        <v>33</v>
      </c>
      <c r="E3646" t="s">
        <v>1082</v>
      </c>
      <c r="F3646" t="s">
        <v>6697</v>
      </c>
      <c r="G3646" s="324">
        <v>973</v>
      </c>
      <c r="H3646" s="542">
        <v>2005</v>
      </c>
      <c r="J3646" t="s">
        <v>572</v>
      </c>
      <c r="K3646" t="s">
        <v>572</v>
      </c>
      <c r="L3646" s="324">
        <v>100</v>
      </c>
      <c r="M3646" s="324">
        <v>100</v>
      </c>
    </row>
    <row r="3647" spans="1:13" x14ac:dyDescent="0.2">
      <c r="A3647" t="s">
        <v>10670</v>
      </c>
      <c r="B3647" t="str">
        <f t="shared" si="56"/>
        <v>UWG_Un Communication and Marketing</v>
      </c>
      <c r="C3647" t="s">
        <v>553</v>
      </c>
      <c r="D3647" s="324" t="s">
        <v>33</v>
      </c>
      <c r="E3647" t="s">
        <v>6745</v>
      </c>
      <c r="F3647" t="s">
        <v>6746</v>
      </c>
      <c r="G3647" s="324">
        <v>2673</v>
      </c>
      <c r="H3647" s="542">
        <v>1948</v>
      </c>
      <c r="J3647" t="s">
        <v>572</v>
      </c>
      <c r="K3647" t="s">
        <v>572</v>
      </c>
      <c r="L3647" s="324">
        <v>100</v>
      </c>
      <c r="M3647" s="324">
        <v>100</v>
      </c>
    </row>
    <row r="3648" spans="1:13" x14ac:dyDescent="0.2">
      <c r="A3648" t="s">
        <v>10591</v>
      </c>
      <c r="B3648" t="str">
        <f t="shared" si="56"/>
        <v>UWG_Honor  - Honors House</v>
      </c>
      <c r="C3648" t="s">
        <v>553</v>
      </c>
      <c r="D3648" s="324" t="s">
        <v>33</v>
      </c>
      <c r="E3648" t="s">
        <v>4992</v>
      </c>
      <c r="F3648" t="s">
        <v>6665</v>
      </c>
      <c r="G3648" s="324">
        <v>3968</v>
      </c>
      <c r="H3648" s="542">
        <v>1907</v>
      </c>
      <c r="J3648" t="s">
        <v>572</v>
      </c>
      <c r="K3648" t="s">
        <v>584</v>
      </c>
      <c r="L3648" s="324">
        <v>100</v>
      </c>
      <c r="M3648" s="324">
        <v>100</v>
      </c>
    </row>
    <row r="3649" spans="1:13" x14ac:dyDescent="0.2">
      <c r="A3649" t="s">
        <v>10618</v>
      </c>
      <c r="B3649" t="str">
        <f t="shared" si="56"/>
        <v>UWG_Honor  - Honors Annex</v>
      </c>
      <c r="C3649" t="s">
        <v>553</v>
      </c>
      <c r="D3649" s="324" t="s">
        <v>33</v>
      </c>
      <c r="E3649" t="s">
        <v>875</v>
      </c>
      <c r="F3649" t="s">
        <v>6694</v>
      </c>
      <c r="G3649" s="324">
        <v>1122</v>
      </c>
      <c r="H3649" s="542">
        <v>1907</v>
      </c>
      <c r="I3649" s="542">
        <v>1986</v>
      </c>
      <c r="J3649" t="s">
        <v>572</v>
      </c>
      <c r="K3649" t="s">
        <v>584</v>
      </c>
      <c r="L3649" s="324">
        <v>100</v>
      </c>
      <c r="M3649" s="324">
        <v>100</v>
      </c>
    </row>
    <row r="3650" spans="1:13" x14ac:dyDescent="0.2">
      <c r="A3650" t="s">
        <v>10684</v>
      </c>
      <c r="B3650" t="str">
        <f t="shared" ref="B3650:B3713" si="57">CONCATENATE(D3650,"_",F3650)</f>
        <v>UWG_ALUMNI HOUSE</v>
      </c>
      <c r="C3650" t="s">
        <v>553</v>
      </c>
      <c r="D3650" s="324" t="s">
        <v>33</v>
      </c>
      <c r="E3650" t="s">
        <v>965</v>
      </c>
      <c r="F3650" t="s">
        <v>6760</v>
      </c>
      <c r="G3650" s="324">
        <v>8518</v>
      </c>
      <c r="H3650" s="542">
        <v>1930</v>
      </c>
      <c r="J3650" t="s">
        <v>572</v>
      </c>
      <c r="K3650" t="s">
        <v>584</v>
      </c>
      <c r="L3650" s="324">
        <v>100</v>
      </c>
      <c r="M3650" s="324">
        <v>100</v>
      </c>
    </row>
    <row r="3651" spans="1:13" x14ac:dyDescent="0.2">
      <c r="A3651" t="s">
        <v>10626</v>
      </c>
      <c r="B3651" t="str">
        <f t="shared" si="57"/>
        <v>UWG_Tyus Hall</v>
      </c>
      <c r="C3651" t="s">
        <v>553</v>
      </c>
      <c r="D3651" s="324" t="s">
        <v>33</v>
      </c>
      <c r="E3651" t="s">
        <v>929</v>
      </c>
      <c r="F3651" t="s">
        <v>6701</v>
      </c>
      <c r="G3651" s="324">
        <v>52300</v>
      </c>
      <c r="H3651" s="542">
        <v>1973</v>
      </c>
      <c r="J3651" t="s">
        <v>572</v>
      </c>
      <c r="K3651" t="s">
        <v>579</v>
      </c>
      <c r="L3651" s="324">
        <v>0</v>
      </c>
      <c r="M3651" s="324">
        <v>0</v>
      </c>
    </row>
    <row r="3652" spans="1:13" x14ac:dyDescent="0.2">
      <c r="A3652" t="s">
        <v>10651</v>
      </c>
      <c r="B3652" t="str">
        <f t="shared" si="57"/>
        <v>UWG_FOOD SERVICE</v>
      </c>
      <c r="C3652" t="s">
        <v>553</v>
      </c>
      <c r="D3652" s="324" t="s">
        <v>33</v>
      </c>
      <c r="E3652" t="s">
        <v>659</v>
      </c>
      <c r="F3652" t="s">
        <v>5238</v>
      </c>
      <c r="G3652" s="324">
        <v>46393</v>
      </c>
      <c r="H3652" s="542">
        <v>1974</v>
      </c>
      <c r="I3652" s="542">
        <v>1992</v>
      </c>
      <c r="J3652" t="s">
        <v>572</v>
      </c>
      <c r="K3652" t="s">
        <v>1725</v>
      </c>
      <c r="L3652" s="324">
        <v>29</v>
      </c>
      <c r="M3652" s="324">
        <v>29</v>
      </c>
    </row>
    <row r="3653" spans="1:13" x14ac:dyDescent="0.2">
      <c r="A3653" t="s">
        <v>10627</v>
      </c>
      <c r="B3653" t="str">
        <f t="shared" si="57"/>
        <v>UWG_TRACK STORAGE</v>
      </c>
      <c r="C3653" t="s">
        <v>553</v>
      </c>
      <c r="D3653" s="324" t="s">
        <v>33</v>
      </c>
      <c r="E3653" t="s">
        <v>717</v>
      </c>
      <c r="F3653" t="s">
        <v>6702</v>
      </c>
      <c r="G3653" s="324">
        <v>800</v>
      </c>
      <c r="H3653" s="542">
        <v>1980</v>
      </c>
      <c r="J3653" t="s">
        <v>572</v>
      </c>
      <c r="K3653" t="s">
        <v>572</v>
      </c>
      <c r="L3653" s="324">
        <v>100</v>
      </c>
      <c r="M3653" s="324">
        <v>100</v>
      </c>
    </row>
    <row r="3654" spans="1:13" x14ac:dyDescent="0.2">
      <c r="A3654" t="s">
        <v>10677</v>
      </c>
      <c r="B3654" t="str">
        <f t="shared" si="57"/>
        <v>UWG_OBSERVATORY</v>
      </c>
      <c r="C3654" t="s">
        <v>553</v>
      </c>
      <c r="D3654" s="324" t="s">
        <v>33</v>
      </c>
      <c r="E3654" t="s">
        <v>1029</v>
      </c>
      <c r="F3654" t="s">
        <v>6753</v>
      </c>
      <c r="G3654" s="324">
        <v>498</v>
      </c>
      <c r="H3654" s="542">
        <v>1979</v>
      </c>
      <c r="J3654" t="s">
        <v>572</v>
      </c>
      <c r="K3654" t="s">
        <v>572</v>
      </c>
      <c r="L3654" s="324">
        <v>100</v>
      </c>
      <c r="M3654" s="324">
        <v>100</v>
      </c>
    </row>
    <row r="3655" spans="1:13" x14ac:dyDescent="0.2">
      <c r="A3655" t="s">
        <v>10585</v>
      </c>
      <c r="B3655" t="str">
        <f t="shared" si="57"/>
        <v>UWG_WARING ARCHAEOLOGY LAB</v>
      </c>
      <c r="C3655" t="s">
        <v>553</v>
      </c>
      <c r="D3655" s="324" t="s">
        <v>33</v>
      </c>
      <c r="E3655" t="s">
        <v>616</v>
      </c>
      <c r="F3655" t="s">
        <v>6659</v>
      </c>
      <c r="G3655" s="324">
        <v>8106</v>
      </c>
      <c r="H3655" s="542">
        <v>1992</v>
      </c>
      <c r="I3655" s="542">
        <v>2017</v>
      </c>
      <c r="J3655" t="s">
        <v>572</v>
      </c>
      <c r="K3655" t="s">
        <v>572</v>
      </c>
      <c r="L3655" s="324">
        <v>100</v>
      </c>
      <c r="M3655" s="324">
        <v>100</v>
      </c>
    </row>
    <row r="3656" spans="1:13" x14ac:dyDescent="0.2">
      <c r="A3656" t="s">
        <v>10567</v>
      </c>
      <c r="B3656" t="str">
        <f t="shared" si="57"/>
        <v>UWG_ARCHAEOLOGY UTILITY</v>
      </c>
      <c r="C3656" t="s">
        <v>553</v>
      </c>
      <c r="D3656" s="324" t="s">
        <v>33</v>
      </c>
      <c r="E3656" t="s">
        <v>6267</v>
      </c>
      <c r="F3656" t="s">
        <v>6641</v>
      </c>
      <c r="G3656" s="324">
        <v>288</v>
      </c>
      <c r="H3656" s="542">
        <v>1995</v>
      </c>
      <c r="J3656" t="s">
        <v>572</v>
      </c>
      <c r="K3656" t="s">
        <v>572</v>
      </c>
      <c r="L3656" s="324">
        <v>100</v>
      </c>
      <c r="M3656" s="324">
        <v>100</v>
      </c>
    </row>
    <row r="3657" spans="1:13" x14ac:dyDescent="0.2">
      <c r="A3657" t="s">
        <v>10580</v>
      </c>
      <c r="B3657" t="str">
        <f t="shared" si="57"/>
        <v>UWG_PHYSICAL PLANT</v>
      </c>
      <c r="C3657" t="s">
        <v>553</v>
      </c>
      <c r="D3657" s="324" t="s">
        <v>33</v>
      </c>
      <c r="E3657" t="s">
        <v>1225</v>
      </c>
      <c r="F3657" t="s">
        <v>6654</v>
      </c>
      <c r="G3657" s="324">
        <v>14582</v>
      </c>
      <c r="H3657" s="542">
        <v>1972</v>
      </c>
      <c r="J3657" t="s">
        <v>572</v>
      </c>
      <c r="K3657" t="s">
        <v>579</v>
      </c>
      <c r="L3657" s="324">
        <v>100</v>
      </c>
      <c r="M3657" s="324">
        <v>100</v>
      </c>
    </row>
    <row r="3658" spans="1:13" x14ac:dyDescent="0.2">
      <c r="A3658" t="s">
        <v>10565</v>
      </c>
      <c r="B3658" t="str">
        <f t="shared" si="57"/>
        <v>UWG_WAREHOUSE-SUPPLIES</v>
      </c>
      <c r="C3658" t="s">
        <v>553</v>
      </c>
      <c r="D3658" s="324" t="s">
        <v>33</v>
      </c>
      <c r="E3658" t="s">
        <v>612</v>
      </c>
      <c r="F3658" t="s">
        <v>6639</v>
      </c>
      <c r="G3658" s="324">
        <v>7153</v>
      </c>
      <c r="H3658" s="542">
        <v>1972</v>
      </c>
      <c r="J3658" t="s">
        <v>572</v>
      </c>
      <c r="K3658" t="s">
        <v>584</v>
      </c>
      <c r="L3658" s="324">
        <v>100</v>
      </c>
      <c r="M3658" s="324">
        <v>100</v>
      </c>
    </row>
    <row r="3659" spans="1:13" x14ac:dyDescent="0.2">
      <c r="A3659" t="s">
        <v>10582</v>
      </c>
      <c r="B3659" t="str">
        <f t="shared" si="57"/>
        <v>UWG_WAREHOUSE ANNEX</v>
      </c>
      <c r="C3659" t="s">
        <v>553</v>
      </c>
      <c r="D3659" s="324" t="s">
        <v>33</v>
      </c>
      <c r="E3659" t="s">
        <v>1178</v>
      </c>
      <c r="F3659" t="s">
        <v>6656</v>
      </c>
      <c r="G3659" s="324">
        <v>988</v>
      </c>
      <c r="H3659" s="542">
        <v>1974</v>
      </c>
      <c r="I3659" s="542">
        <v>2019</v>
      </c>
      <c r="J3659" t="s">
        <v>572</v>
      </c>
      <c r="K3659" t="s">
        <v>584</v>
      </c>
      <c r="L3659" s="324">
        <v>100</v>
      </c>
      <c r="M3659" s="324">
        <v>100</v>
      </c>
    </row>
    <row r="3660" spans="1:13" x14ac:dyDescent="0.2">
      <c r="A3660" t="s">
        <v>10648</v>
      </c>
      <c r="B3660" t="str">
        <f t="shared" si="57"/>
        <v>UWG_VEHICULAR REPAIR</v>
      </c>
      <c r="C3660" t="s">
        <v>553</v>
      </c>
      <c r="D3660" s="324" t="s">
        <v>33</v>
      </c>
      <c r="E3660" t="s">
        <v>1229</v>
      </c>
      <c r="F3660" t="s">
        <v>6724</v>
      </c>
      <c r="G3660" s="324">
        <v>3839</v>
      </c>
      <c r="H3660" s="542">
        <v>1972</v>
      </c>
      <c r="J3660" t="s">
        <v>572</v>
      </c>
      <c r="K3660" t="s">
        <v>584</v>
      </c>
      <c r="L3660" s="324">
        <v>100</v>
      </c>
      <c r="M3660" s="324">
        <v>100</v>
      </c>
    </row>
    <row r="3661" spans="1:13" x14ac:dyDescent="0.2">
      <c r="A3661" t="s">
        <v>10609</v>
      </c>
      <c r="B3661" t="str">
        <f t="shared" si="57"/>
        <v>UWG_STORAGE WHSE-P OPS</v>
      </c>
      <c r="C3661" t="s">
        <v>553</v>
      </c>
      <c r="D3661" s="324" t="s">
        <v>33</v>
      </c>
      <c r="E3661" t="s">
        <v>857</v>
      </c>
      <c r="F3661" t="s">
        <v>6684</v>
      </c>
      <c r="G3661" s="324">
        <v>7976</v>
      </c>
      <c r="H3661" s="542">
        <v>1981</v>
      </c>
      <c r="J3661" t="s">
        <v>572</v>
      </c>
      <c r="K3661" t="s">
        <v>572</v>
      </c>
      <c r="L3661" s="324">
        <v>100</v>
      </c>
      <c r="M3661" s="324">
        <v>100</v>
      </c>
    </row>
    <row r="3662" spans="1:13" x14ac:dyDescent="0.2">
      <c r="A3662" t="s">
        <v>10617</v>
      </c>
      <c r="B3662" t="str">
        <f t="shared" si="57"/>
        <v>UWG_Landscaping Storage Area</v>
      </c>
      <c r="C3662" t="s">
        <v>553</v>
      </c>
      <c r="D3662" s="324" t="s">
        <v>33</v>
      </c>
      <c r="E3662" t="s">
        <v>743</v>
      </c>
      <c r="F3662" t="s">
        <v>6693</v>
      </c>
      <c r="G3662" s="324">
        <v>1899</v>
      </c>
      <c r="H3662" s="542">
        <v>2002</v>
      </c>
      <c r="J3662" t="s">
        <v>572</v>
      </c>
      <c r="K3662" t="s">
        <v>572</v>
      </c>
      <c r="L3662" s="324">
        <v>100</v>
      </c>
      <c r="M3662" s="324">
        <v>100</v>
      </c>
    </row>
    <row r="3663" spans="1:13" x14ac:dyDescent="0.2">
      <c r="A3663" t="s">
        <v>10586</v>
      </c>
      <c r="B3663" t="str">
        <f t="shared" si="57"/>
        <v>UWG_FACILITIES ANNEX</v>
      </c>
      <c r="C3663" t="s">
        <v>553</v>
      </c>
      <c r="D3663" s="324" t="s">
        <v>33</v>
      </c>
      <c r="E3663" t="s">
        <v>967</v>
      </c>
      <c r="F3663" t="s">
        <v>6660</v>
      </c>
      <c r="G3663" s="324">
        <v>3316</v>
      </c>
      <c r="H3663" s="542">
        <v>2019</v>
      </c>
      <c r="J3663" t="s">
        <v>572</v>
      </c>
      <c r="K3663" t="s">
        <v>572</v>
      </c>
      <c r="L3663" s="324">
        <v>100</v>
      </c>
      <c r="M3663" s="324">
        <v>100</v>
      </c>
    </row>
    <row r="3664" spans="1:13" x14ac:dyDescent="0.2">
      <c r="A3664" t="s">
        <v>10614</v>
      </c>
      <c r="B3664" t="str">
        <f t="shared" si="57"/>
        <v>UWG_Planning &amp; Construct Services</v>
      </c>
      <c r="C3664" t="s">
        <v>553</v>
      </c>
      <c r="D3664" s="324" t="s">
        <v>33</v>
      </c>
      <c r="E3664" t="s">
        <v>6689</v>
      </c>
      <c r="F3664" t="s">
        <v>6690</v>
      </c>
      <c r="G3664" s="324">
        <v>5013</v>
      </c>
      <c r="H3664" s="542">
        <v>1992</v>
      </c>
      <c r="I3664" s="542">
        <v>2013</v>
      </c>
      <c r="J3664" t="s">
        <v>572</v>
      </c>
      <c r="K3664" t="s">
        <v>572</v>
      </c>
      <c r="L3664" s="324">
        <v>100</v>
      </c>
      <c r="M3664" s="324">
        <v>100</v>
      </c>
    </row>
    <row r="3665" spans="1:13" x14ac:dyDescent="0.2">
      <c r="A3665" t="s">
        <v>10606</v>
      </c>
      <c r="B3665" t="str">
        <f t="shared" si="57"/>
        <v>UWG_Facilities Storage &amp; Shed</v>
      </c>
      <c r="C3665" t="s">
        <v>553</v>
      </c>
      <c r="D3665" s="324" t="s">
        <v>33</v>
      </c>
      <c r="E3665" t="s">
        <v>6680</v>
      </c>
      <c r="F3665" t="s">
        <v>6681</v>
      </c>
      <c r="G3665" s="324">
        <v>5056</v>
      </c>
      <c r="H3665" s="542">
        <v>1974</v>
      </c>
      <c r="J3665" t="s">
        <v>572</v>
      </c>
      <c r="K3665" t="s">
        <v>572</v>
      </c>
      <c r="L3665" s="324">
        <v>100</v>
      </c>
      <c r="M3665" s="324">
        <v>100</v>
      </c>
    </row>
    <row r="3666" spans="1:13" x14ac:dyDescent="0.2">
      <c r="A3666" t="s">
        <v>10583</v>
      </c>
      <c r="B3666" t="str">
        <f t="shared" si="57"/>
        <v>UWG_Newnan Center</v>
      </c>
      <c r="C3666" t="s">
        <v>553</v>
      </c>
      <c r="D3666" s="324" t="s">
        <v>33</v>
      </c>
      <c r="E3666" t="s">
        <v>775</v>
      </c>
      <c r="F3666" t="s">
        <v>6657</v>
      </c>
      <c r="G3666" s="324">
        <v>89985</v>
      </c>
      <c r="H3666" s="542">
        <v>1925</v>
      </c>
      <c r="I3666" s="542">
        <v>2015</v>
      </c>
      <c r="J3666" t="s">
        <v>572</v>
      </c>
      <c r="K3666" t="s">
        <v>1725</v>
      </c>
      <c r="L3666" s="324">
        <v>100</v>
      </c>
      <c r="M3666" s="324">
        <v>100</v>
      </c>
    </row>
    <row r="3667" spans="1:13" x14ac:dyDescent="0.2">
      <c r="A3667" t="s">
        <v>10612</v>
      </c>
      <c r="B3667" t="str">
        <f t="shared" si="57"/>
        <v>UWG_Greek Village Pavilion</v>
      </c>
      <c r="C3667" t="s">
        <v>553</v>
      </c>
      <c r="D3667" s="324" t="s">
        <v>33</v>
      </c>
      <c r="E3667" t="s">
        <v>705</v>
      </c>
      <c r="F3667" t="s">
        <v>6687</v>
      </c>
      <c r="G3667" s="324">
        <v>2189</v>
      </c>
      <c r="H3667" s="542">
        <v>2011</v>
      </c>
      <c r="J3667" t="s">
        <v>579</v>
      </c>
      <c r="K3667" t="s">
        <v>572</v>
      </c>
      <c r="L3667" s="324">
        <v>100</v>
      </c>
      <c r="M3667" s="324">
        <v>100</v>
      </c>
    </row>
    <row r="3668" spans="1:13" x14ac:dyDescent="0.2">
      <c r="A3668" t="s">
        <v>10600</v>
      </c>
      <c r="B3668" t="str">
        <f t="shared" si="57"/>
        <v>UWG_Public Safety Storage</v>
      </c>
      <c r="C3668" t="s">
        <v>553</v>
      </c>
      <c r="D3668" s="324" t="s">
        <v>33</v>
      </c>
      <c r="E3668" t="s">
        <v>1069</v>
      </c>
      <c r="F3668" t="s">
        <v>6674</v>
      </c>
      <c r="G3668" s="324">
        <v>245</v>
      </c>
      <c r="H3668" s="542">
        <v>1988</v>
      </c>
      <c r="J3668" t="s">
        <v>572</v>
      </c>
      <c r="K3668" t="s">
        <v>572</v>
      </c>
      <c r="L3668" s="324">
        <v>100</v>
      </c>
      <c r="M3668" s="324">
        <v>100</v>
      </c>
    </row>
    <row r="3669" spans="1:13" x14ac:dyDescent="0.2">
      <c r="A3669" t="s">
        <v>10671</v>
      </c>
      <c r="B3669" t="str">
        <f t="shared" si="57"/>
        <v>UWG_Facilities Storage Building</v>
      </c>
      <c r="C3669" t="s">
        <v>553</v>
      </c>
      <c r="D3669" s="324" t="s">
        <v>33</v>
      </c>
      <c r="E3669" t="s">
        <v>809</v>
      </c>
      <c r="F3669" t="s">
        <v>6747</v>
      </c>
      <c r="G3669" s="324">
        <v>10000</v>
      </c>
      <c r="H3669" s="542">
        <v>2006</v>
      </c>
      <c r="J3669" t="s">
        <v>572</v>
      </c>
      <c r="K3669" t="s">
        <v>572</v>
      </c>
      <c r="L3669" s="324">
        <v>100</v>
      </c>
      <c r="M3669" s="324">
        <v>100</v>
      </c>
    </row>
    <row r="3670" spans="1:13" x14ac:dyDescent="0.2">
      <c r="A3670" t="s">
        <v>10576</v>
      </c>
      <c r="B3670" t="str">
        <f t="shared" si="57"/>
        <v>UWG_PAC WAREHOUSE/STOR</v>
      </c>
      <c r="C3670" t="s">
        <v>553</v>
      </c>
      <c r="D3670" s="324" t="s">
        <v>33</v>
      </c>
      <c r="E3670" t="s">
        <v>643</v>
      </c>
      <c r="F3670" t="s">
        <v>6650</v>
      </c>
      <c r="G3670" s="324">
        <v>2244</v>
      </c>
      <c r="H3670" s="542">
        <v>1992</v>
      </c>
      <c r="J3670" t="s">
        <v>572</v>
      </c>
      <c r="K3670" t="s">
        <v>572</v>
      </c>
      <c r="L3670" s="324">
        <v>100</v>
      </c>
      <c r="M3670" s="324">
        <v>100</v>
      </c>
    </row>
    <row r="3671" spans="1:13" x14ac:dyDescent="0.2">
      <c r="A3671" t="s">
        <v>10643</v>
      </c>
      <c r="B3671" t="str">
        <f t="shared" si="57"/>
        <v>UWG_BAND STORAGE</v>
      </c>
      <c r="C3671" t="s">
        <v>553</v>
      </c>
      <c r="D3671" s="324" t="s">
        <v>33</v>
      </c>
      <c r="E3671" t="s">
        <v>811</v>
      </c>
      <c r="F3671" t="s">
        <v>6719</v>
      </c>
      <c r="G3671" s="324">
        <v>720</v>
      </c>
      <c r="H3671" s="542">
        <v>2003</v>
      </c>
      <c r="J3671" t="s">
        <v>572</v>
      </c>
      <c r="K3671" t="s">
        <v>572</v>
      </c>
      <c r="L3671" s="324">
        <v>100</v>
      </c>
      <c r="M3671" s="324">
        <v>100</v>
      </c>
    </row>
    <row r="3672" spans="1:13" x14ac:dyDescent="0.2">
      <c r="A3672" t="s">
        <v>10603</v>
      </c>
      <c r="B3672" t="str">
        <f t="shared" si="57"/>
        <v>UWG_LANDSCAPE GREENHOUSE</v>
      </c>
      <c r="C3672" t="s">
        <v>553</v>
      </c>
      <c r="D3672" s="324" t="s">
        <v>33</v>
      </c>
      <c r="E3672" t="s">
        <v>1071</v>
      </c>
      <c r="F3672" t="s">
        <v>6677</v>
      </c>
      <c r="G3672" s="324">
        <v>2880</v>
      </c>
      <c r="H3672" s="542">
        <v>2003</v>
      </c>
      <c r="J3672" t="s">
        <v>572</v>
      </c>
      <c r="K3672" t="s">
        <v>572</v>
      </c>
      <c r="L3672" s="324">
        <v>100</v>
      </c>
      <c r="M3672" s="324">
        <v>100</v>
      </c>
    </row>
    <row r="3673" spans="1:13" x14ac:dyDescent="0.2">
      <c r="A3673" t="s">
        <v>10672</v>
      </c>
      <c r="B3673" t="str">
        <f t="shared" si="57"/>
        <v>UWG_Suite 1</v>
      </c>
      <c r="C3673" t="s">
        <v>553</v>
      </c>
      <c r="D3673" s="324" t="s">
        <v>33</v>
      </c>
      <c r="E3673" t="s">
        <v>1047</v>
      </c>
      <c r="F3673" t="s">
        <v>6748</v>
      </c>
      <c r="G3673" s="324">
        <v>51704</v>
      </c>
      <c r="H3673" s="542">
        <v>2003</v>
      </c>
      <c r="J3673" t="s">
        <v>579</v>
      </c>
      <c r="K3673" t="s">
        <v>584</v>
      </c>
      <c r="L3673" s="324">
        <v>0</v>
      </c>
      <c r="M3673" s="324">
        <v>0</v>
      </c>
    </row>
    <row r="3674" spans="1:13" x14ac:dyDescent="0.2">
      <c r="A3674" t="s">
        <v>10652</v>
      </c>
      <c r="B3674" t="str">
        <f t="shared" si="57"/>
        <v>UWG_Suite 2</v>
      </c>
      <c r="C3674" t="s">
        <v>553</v>
      </c>
      <c r="D3674" s="324" t="s">
        <v>33</v>
      </c>
      <c r="E3674" t="s">
        <v>787</v>
      </c>
      <c r="F3674" t="s">
        <v>6727</v>
      </c>
      <c r="G3674" s="324">
        <v>37175</v>
      </c>
      <c r="H3674" s="542">
        <v>2003</v>
      </c>
      <c r="J3674" t="s">
        <v>579</v>
      </c>
      <c r="K3674" t="s">
        <v>572</v>
      </c>
      <c r="L3674" s="324">
        <v>0</v>
      </c>
      <c r="M3674" s="324">
        <v>0</v>
      </c>
    </row>
    <row r="3675" spans="1:13" x14ac:dyDescent="0.2">
      <c r="A3675" t="s">
        <v>10629</v>
      </c>
      <c r="B3675" t="str">
        <f t="shared" si="57"/>
        <v>UWG_Suite 3</v>
      </c>
      <c r="C3675" t="s">
        <v>553</v>
      </c>
      <c r="D3675" s="324" t="s">
        <v>33</v>
      </c>
      <c r="E3675" t="s">
        <v>981</v>
      </c>
      <c r="F3675" t="s">
        <v>6704</v>
      </c>
      <c r="G3675" s="324">
        <v>44075</v>
      </c>
      <c r="H3675" s="542">
        <v>2003</v>
      </c>
      <c r="J3675" t="s">
        <v>579</v>
      </c>
      <c r="K3675" t="s">
        <v>572</v>
      </c>
      <c r="L3675" s="324">
        <v>0</v>
      </c>
      <c r="M3675" s="324">
        <v>0</v>
      </c>
    </row>
    <row r="3676" spans="1:13" x14ac:dyDescent="0.2">
      <c r="A3676" t="s">
        <v>10685</v>
      </c>
      <c r="B3676" t="str">
        <f t="shared" si="57"/>
        <v>UWG_Commons Building</v>
      </c>
      <c r="C3676" t="s">
        <v>553</v>
      </c>
      <c r="D3676" s="324" t="s">
        <v>33</v>
      </c>
      <c r="E3676" t="s">
        <v>5795</v>
      </c>
      <c r="F3676" t="s">
        <v>6761</v>
      </c>
      <c r="G3676" s="324">
        <v>7251</v>
      </c>
      <c r="H3676" s="542">
        <v>2004</v>
      </c>
      <c r="J3676" t="s">
        <v>579</v>
      </c>
      <c r="K3676" t="s">
        <v>572</v>
      </c>
      <c r="L3676" s="324">
        <v>40</v>
      </c>
      <c r="M3676" s="324">
        <v>40</v>
      </c>
    </row>
    <row r="3677" spans="1:13" x14ac:dyDescent="0.2">
      <c r="A3677" t="s">
        <v>10666</v>
      </c>
      <c r="B3677" t="str">
        <f t="shared" si="57"/>
        <v>UWG_Soccer Field Resroom</v>
      </c>
      <c r="C3677" t="s">
        <v>553</v>
      </c>
      <c r="D3677" s="324" t="s">
        <v>33</v>
      </c>
      <c r="E3677" t="s">
        <v>4728</v>
      </c>
      <c r="F3677" t="s">
        <v>6741</v>
      </c>
      <c r="G3677" s="324">
        <v>268</v>
      </c>
      <c r="H3677" s="542">
        <v>2004</v>
      </c>
      <c r="J3677" t="s">
        <v>572</v>
      </c>
      <c r="K3677" t="s">
        <v>572</v>
      </c>
      <c r="L3677" s="324">
        <v>0</v>
      </c>
      <c r="M3677" s="324">
        <v>0</v>
      </c>
    </row>
    <row r="3678" spans="1:13" x14ac:dyDescent="0.2">
      <c r="A3678" t="s">
        <v>10607</v>
      </c>
      <c r="B3678" t="str">
        <f t="shared" si="57"/>
        <v>UWG_Landscaping Storage Shed</v>
      </c>
      <c r="C3678" t="s">
        <v>553</v>
      </c>
      <c r="D3678" s="324" t="s">
        <v>33</v>
      </c>
      <c r="E3678" t="s">
        <v>5811</v>
      </c>
      <c r="F3678" t="s">
        <v>6682</v>
      </c>
      <c r="G3678" s="324">
        <v>260</v>
      </c>
      <c r="H3678" s="542">
        <v>2004</v>
      </c>
      <c r="J3678" t="s">
        <v>572</v>
      </c>
      <c r="K3678" t="s">
        <v>572</v>
      </c>
      <c r="L3678" s="324">
        <v>100</v>
      </c>
      <c r="M3678" s="324">
        <v>100</v>
      </c>
    </row>
    <row r="3679" spans="1:13" x14ac:dyDescent="0.2">
      <c r="A3679" t="s">
        <v>10581</v>
      </c>
      <c r="B3679" t="str">
        <f t="shared" si="57"/>
        <v>UWG_Arbor View A</v>
      </c>
      <c r="C3679" t="s">
        <v>553</v>
      </c>
      <c r="D3679" s="324" t="s">
        <v>33</v>
      </c>
      <c r="E3679" t="s">
        <v>931</v>
      </c>
      <c r="F3679" t="s">
        <v>6655</v>
      </c>
      <c r="G3679" s="324">
        <v>76668</v>
      </c>
      <c r="H3679" s="542">
        <v>2004</v>
      </c>
      <c r="J3679" t="s">
        <v>579</v>
      </c>
      <c r="K3679" t="s">
        <v>584</v>
      </c>
      <c r="L3679" s="324">
        <v>0</v>
      </c>
      <c r="M3679" s="324">
        <v>0</v>
      </c>
    </row>
    <row r="3680" spans="1:13" x14ac:dyDescent="0.2">
      <c r="A3680" t="s">
        <v>10674</v>
      </c>
      <c r="B3680" t="str">
        <f t="shared" si="57"/>
        <v>UWG_Arbor View B</v>
      </c>
      <c r="C3680" t="s">
        <v>553</v>
      </c>
      <c r="D3680" s="324" t="s">
        <v>33</v>
      </c>
      <c r="E3680" t="s">
        <v>921</v>
      </c>
      <c r="F3680" t="s">
        <v>6750</v>
      </c>
      <c r="G3680" s="324">
        <v>64923</v>
      </c>
      <c r="H3680" s="542">
        <v>2004</v>
      </c>
      <c r="J3680" t="s">
        <v>579</v>
      </c>
      <c r="K3680" t="s">
        <v>584</v>
      </c>
      <c r="L3680" s="324">
        <v>0</v>
      </c>
      <c r="M3680" s="324">
        <v>0</v>
      </c>
    </row>
    <row r="3681" spans="1:13" x14ac:dyDescent="0.2">
      <c r="A3681" t="s">
        <v>10621</v>
      </c>
      <c r="B3681" t="str">
        <f t="shared" si="57"/>
        <v>UWG_Arbor View C</v>
      </c>
      <c r="C3681" t="s">
        <v>553</v>
      </c>
      <c r="D3681" s="324" t="s">
        <v>33</v>
      </c>
      <c r="E3681" t="s">
        <v>719</v>
      </c>
      <c r="F3681" t="s">
        <v>6696</v>
      </c>
      <c r="G3681" s="324">
        <v>55577</v>
      </c>
      <c r="H3681" s="542">
        <v>2004</v>
      </c>
      <c r="J3681" t="s">
        <v>579</v>
      </c>
      <c r="K3681" t="s">
        <v>584</v>
      </c>
      <c r="L3681" s="324">
        <v>0</v>
      </c>
      <c r="M3681" s="324">
        <v>0</v>
      </c>
    </row>
    <row r="3682" spans="1:13" x14ac:dyDescent="0.2">
      <c r="A3682" t="s">
        <v>10634</v>
      </c>
      <c r="B3682" t="str">
        <f t="shared" si="57"/>
        <v>UWG_Greek Village A Kappa Delta</v>
      </c>
      <c r="C3682" t="s">
        <v>553</v>
      </c>
      <c r="D3682" s="324" t="s">
        <v>33</v>
      </c>
      <c r="E3682" t="s">
        <v>747</v>
      </c>
      <c r="F3682" t="s">
        <v>6709</v>
      </c>
      <c r="G3682" s="324">
        <v>6778</v>
      </c>
      <c r="H3682" s="542">
        <v>2009</v>
      </c>
      <c r="J3682" t="s">
        <v>579</v>
      </c>
      <c r="K3682" t="s">
        <v>584</v>
      </c>
      <c r="L3682" s="324">
        <v>0</v>
      </c>
      <c r="M3682" s="324">
        <v>0</v>
      </c>
    </row>
    <row r="3683" spans="1:13" x14ac:dyDescent="0.2">
      <c r="A3683" t="s">
        <v>10653</v>
      </c>
      <c r="B3683" t="str">
        <f t="shared" si="57"/>
        <v>UWG_Greek Village B Kappa Alpha</v>
      </c>
      <c r="C3683" t="s">
        <v>553</v>
      </c>
      <c r="D3683" s="324" t="s">
        <v>33</v>
      </c>
      <c r="E3683" t="s">
        <v>911</v>
      </c>
      <c r="F3683" t="s">
        <v>6728</v>
      </c>
      <c r="G3683" s="324">
        <v>5564</v>
      </c>
      <c r="H3683" s="542">
        <v>2009</v>
      </c>
      <c r="J3683" t="s">
        <v>579</v>
      </c>
      <c r="K3683" t="s">
        <v>584</v>
      </c>
      <c r="L3683" s="324">
        <v>0</v>
      </c>
      <c r="M3683" s="324">
        <v>0</v>
      </c>
    </row>
    <row r="3684" spans="1:13" x14ac:dyDescent="0.2">
      <c r="A3684" t="s">
        <v>10636</v>
      </c>
      <c r="B3684" t="str">
        <f t="shared" si="57"/>
        <v>UWG_Greek Village C Pi Kappa Phi</v>
      </c>
      <c r="C3684" t="s">
        <v>553</v>
      </c>
      <c r="D3684" s="324" t="s">
        <v>33</v>
      </c>
      <c r="E3684" t="s">
        <v>2036</v>
      </c>
      <c r="F3684" t="s">
        <v>6711</v>
      </c>
      <c r="G3684" s="324">
        <v>6780</v>
      </c>
      <c r="H3684" s="542">
        <v>2009</v>
      </c>
      <c r="J3684" t="s">
        <v>579</v>
      </c>
      <c r="K3684" t="s">
        <v>584</v>
      </c>
      <c r="L3684" s="324">
        <v>0</v>
      </c>
      <c r="M3684" s="324">
        <v>0</v>
      </c>
    </row>
    <row r="3685" spans="1:13" x14ac:dyDescent="0.2">
      <c r="A3685" t="s">
        <v>10601</v>
      </c>
      <c r="B3685" t="str">
        <f t="shared" si="57"/>
        <v>UWG_Greek Village D Alpha Xi Delta</v>
      </c>
      <c r="C3685" t="s">
        <v>553</v>
      </c>
      <c r="D3685" s="324" t="s">
        <v>33</v>
      </c>
      <c r="E3685" t="s">
        <v>1631</v>
      </c>
      <c r="F3685" t="s">
        <v>6675</v>
      </c>
      <c r="G3685" s="324">
        <v>6780</v>
      </c>
      <c r="H3685" s="542">
        <v>2009</v>
      </c>
      <c r="J3685" t="s">
        <v>579</v>
      </c>
      <c r="K3685" t="s">
        <v>584</v>
      </c>
      <c r="L3685" s="324">
        <v>0</v>
      </c>
      <c r="M3685" s="324">
        <v>0</v>
      </c>
    </row>
    <row r="3686" spans="1:13" x14ac:dyDescent="0.2">
      <c r="A3686" t="s">
        <v>10604</v>
      </c>
      <c r="B3686" t="str">
        <f t="shared" si="57"/>
        <v>UWG_Greek Village E Alpha Tao Omeg</v>
      </c>
      <c r="C3686" t="s">
        <v>553</v>
      </c>
      <c r="D3686" s="324" t="s">
        <v>33</v>
      </c>
      <c r="E3686" t="s">
        <v>4489</v>
      </c>
      <c r="F3686" t="s">
        <v>6678</v>
      </c>
      <c r="G3686" s="324">
        <v>5563</v>
      </c>
      <c r="H3686" s="542">
        <v>2009</v>
      </c>
      <c r="J3686" t="s">
        <v>579</v>
      </c>
      <c r="K3686" t="s">
        <v>584</v>
      </c>
      <c r="L3686" s="324">
        <v>0</v>
      </c>
      <c r="M3686" s="324">
        <v>0</v>
      </c>
    </row>
    <row r="3687" spans="1:13" x14ac:dyDescent="0.2">
      <c r="A3687" t="s">
        <v>10593</v>
      </c>
      <c r="B3687" t="str">
        <f t="shared" si="57"/>
        <v>UWG_Greek Village F Alpha Gam</v>
      </c>
      <c r="C3687" t="s">
        <v>553</v>
      </c>
      <c r="D3687" s="324" t="s">
        <v>33</v>
      </c>
      <c r="E3687" t="s">
        <v>749</v>
      </c>
      <c r="F3687" t="s">
        <v>6667</v>
      </c>
      <c r="G3687" s="324">
        <v>6780</v>
      </c>
      <c r="H3687" s="542">
        <v>2009</v>
      </c>
      <c r="J3687" t="s">
        <v>579</v>
      </c>
      <c r="K3687" t="s">
        <v>584</v>
      </c>
      <c r="L3687" s="324">
        <v>0</v>
      </c>
      <c r="M3687" s="324">
        <v>0</v>
      </c>
    </row>
    <row r="3688" spans="1:13" x14ac:dyDescent="0.2">
      <c r="A3688" t="s">
        <v>10571</v>
      </c>
      <c r="B3688" t="str">
        <f t="shared" si="57"/>
        <v>UWG_Greek Village G Delta Chi</v>
      </c>
      <c r="C3688" t="s">
        <v>553</v>
      </c>
      <c r="D3688" s="324" t="s">
        <v>33</v>
      </c>
      <c r="E3688" t="s">
        <v>913</v>
      </c>
      <c r="F3688" t="s">
        <v>6645</v>
      </c>
      <c r="G3688" s="324">
        <v>3644</v>
      </c>
      <c r="H3688" s="542">
        <v>2009</v>
      </c>
      <c r="J3688" t="s">
        <v>579</v>
      </c>
      <c r="K3688" t="s">
        <v>584</v>
      </c>
      <c r="L3688" s="324">
        <v>0</v>
      </c>
      <c r="M3688" s="324">
        <v>0</v>
      </c>
    </row>
    <row r="3689" spans="1:13" x14ac:dyDescent="0.2">
      <c r="A3689" t="s">
        <v>10642</v>
      </c>
      <c r="B3689" t="str">
        <f t="shared" si="57"/>
        <v>UWG_Greek Village H Tri Delta</v>
      </c>
      <c r="C3689" t="s">
        <v>553</v>
      </c>
      <c r="D3689" s="324" t="s">
        <v>33</v>
      </c>
      <c r="E3689" t="s">
        <v>813</v>
      </c>
      <c r="F3689" t="s">
        <v>6718</v>
      </c>
      <c r="G3689" s="324">
        <v>6780</v>
      </c>
      <c r="H3689" s="542">
        <v>2009</v>
      </c>
      <c r="J3689" t="s">
        <v>579</v>
      </c>
      <c r="K3689" t="s">
        <v>584</v>
      </c>
      <c r="L3689" s="324">
        <v>0</v>
      </c>
      <c r="M3689" s="324">
        <v>0</v>
      </c>
    </row>
    <row r="3690" spans="1:13" x14ac:dyDescent="0.2">
      <c r="A3690" t="s">
        <v>10658</v>
      </c>
      <c r="B3690" t="str">
        <f t="shared" si="57"/>
        <v>UWG_Greek Village I Pi Kappa Alpha</v>
      </c>
      <c r="C3690" t="s">
        <v>553</v>
      </c>
      <c r="D3690" s="324" t="s">
        <v>33</v>
      </c>
      <c r="E3690" t="s">
        <v>665</v>
      </c>
      <c r="F3690" t="s">
        <v>6733</v>
      </c>
      <c r="G3690" s="324">
        <v>5564</v>
      </c>
      <c r="H3690" s="542">
        <v>2009</v>
      </c>
      <c r="J3690" t="s">
        <v>579</v>
      </c>
      <c r="K3690" t="s">
        <v>584</v>
      </c>
      <c r="L3690" s="324">
        <v>0</v>
      </c>
      <c r="M3690" s="324">
        <v>0</v>
      </c>
    </row>
    <row r="3691" spans="1:13" x14ac:dyDescent="0.2">
      <c r="A3691" t="s">
        <v>10598</v>
      </c>
      <c r="B3691" t="str">
        <f t="shared" si="57"/>
        <v>UWG_Greek Village J Phi Mu</v>
      </c>
      <c r="C3691" t="s">
        <v>553</v>
      </c>
      <c r="D3691" s="324" t="s">
        <v>33</v>
      </c>
      <c r="E3691" t="s">
        <v>6291</v>
      </c>
      <c r="F3691" t="s">
        <v>6672</v>
      </c>
      <c r="G3691" s="324">
        <v>6779</v>
      </c>
      <c r="H3691" s="542">
        <v>2009</v>
      </c>
      <c r="J3691" t="s">
        <v>579</v>
      </c>
      <c r="K3691" t="s">
        <v>584</v>
      </c>
      <c r="L3691" s="324">
        <v>0</v>
      </c>
      <c r="M3691" s="324">
        <v>0</v>
      </c>
    </row>
    <row r="3692" spans="1:13" x14ac:dyDescent="0.2">
      <c r="A3692" t="s">
        <v>10572</v>
      </c>
      <c r="B3692" t="str">
        <f t="shared" si="57"/>
        <v>UWG_Greek Village K Transfer</v>
      </c>
      <c r="C3692" t="s">
        <v>553</v>
      </c>
      <c r="D3692" s="324" t="s">
        <v>33</v>
      </c>
      <c r="E3692" t="s">
        <v>6301</v>
      </c>
      <c r="F3692" t="s">
        <v>6646</v>
      </c>
      <c r="G3692" s="324">
        <v>4000</v>
      </c>
      <c r="H3692" s="542">
        <v>2009</v>
      </c>
      <c r="J3692" t="s">
        <v>579</v>
      </c>
      <c r="K3692" t="s">
        <v>584</v>
      </c>
      <c r="L3692" s="324">
        <v>0</v>
      </c>
      <c r="M3692" s="324">
        <v>0</v>
      </c>
    </row>
    <row r="3693" spans="1:13" x14ac:dyDescent="0.2">
      <c r="A3693" t="s">
        <v>10594</v>
      </c>
      <c r="B3693" t="str">
        <f t="shared" si="57"/>
        <v>UWG_Greek Village L Transfer</v>
      </c>
      <c r="C3693" t="s">
        <v>553</v>
      </c>
      <c r="D3693" s="324" t="s">
        <v>33</v>
      </c>
      <c r="E3693" t="s">
        <v>969</v>
      </c>
      <c r="F3693" t="s">
        <v>6668</v>
      </c>
      <c r="G3693" s="324">
        <v>3645</v>
      </c>
      <c r="H3693" s="542">
        <v>2009</v>
      </c>
      <c r="J3693" t="s">
        <v>579</v>
      </c>
      <c r="K3693" t="s">
        <v>584</v>
      </c>
      <c r="L3693" s="324">
        <v>0</v>
      </c>
      <c r="M3693" s="324">
        <v>0</v>
      </c>
    </row>
    <row r="3694" spans="1:13" x14ac:dyDescent="0.2">
      <c r="A3694" t="s">
        <v>10573</v>
      </c>
      <c r="B3694" t="str">
        <f t="shared" si="57"/>
        <v>UWG_Greek Village M APA TKE</v>
      </c>
      <c r="C3694" t="s">
        <v>553</v>
      </c>
      <c r="D3694" s="324" t="s">
        <v>33</v>
      </c>
      <c r="E3694" t="s">
        <v>891</v>
      </c>
      <c r="F3694" t="s">
        <v>6647</v>
      </c>
      <c r="G3694" s="324">
        <v>3999</v>
      </c>
      <c r="H3694" s="542">
        <v>2009</v>
      </c>
      <c r="J3694" t="s">
        <v>579</v>
      </c>
      <c r="K3694" t="s">
        <v>584</v>
      </c>
      <c r="L3694" s="324">
        <v>0</v>
      </c>
      <c r="M3694" s="324">
        <v>0</v>
      </c>
    </row>
    <row r="3695" spans="1:13" x14ac:dyDescent="0.2">
      <c r="A3695" t="s">
        <v>10638</v>
      </c>
      <c r="B3695" t="str">
        <f t="shared" si="57"/>
        <v>UWG_Greek Village N</v>
      </c>
      <c r="C3695" t="s">
        <v>553</v>
      </c>
      <c r="D3695" s="324" t="s">
        <v>33</v>
      </c>
      <c r="E3695" t="s">
        <v>618</v>
      </c>
      <c r="F3695" t="s">
        <v>6713</v>
      </c>
      <c r="G3695" s="324">
        <v>3644</v>
      </c>
      <c r="H3695" s="542">
        <v>2009</v>
      </c>
      <c r="J3695" t="s">
        <v>579</v>
      </c>
      <c r="K3695" t="s">
        <v>584</v>
      </c>
      <c r="L3695" s="324">
        <v>0</v>
      </c>
      <c r="M3695" s="324">
        <v>0</v>
      </c>
    </row>
    <row r="3696" spans="1:13" x14ac:dyDescent="0.2">
      <c r="A3696" t="s">
        <v>10577</v>
      </c>
      <c r="B3696" t="str">
        <f t="shared" si="57"/>
        <v>UWG_Greek Village O Chi Omega</v>
      </c>
      <c r="C3696" t="s">
        <v>553</v>
      </c>
      <c r="D3696" s="324" t="s">
        <v>33</v>
      </c>
      <c r="E3696" t="s">
        <v>673</v>
      </c>
      <c r="F3696" t="s">
        <v>6651</v>
      </c>
      <c r="G3696" s="324">
        <v>6780</v>
      </c>
      <c r="H3696" s="542">
        <v>2009</v>
      </c>
      <c r="J3696" t="s">
        <v>579</v>
      </c>
      <c r="K3696" t="s">
        <v>584</v>
      </c>
      <c r="L3696" s="324">
        <v>0</v>
      </c>
      <c r="M3696" s="324">
        <v>0</v>
      </c>
    </row>
    <row r="3697" spans="1:13" x14ac:dyDescent="0.2">
      <c r="A3697" t="s">
        <v>10587</v>
      </c>
      <c r="B3697" t="str">
        <f t="shared" si="57"/>
        <v>UWG_Greek Village P Kappa Sigma</v>
      </c>
      <c r="C3697" t="s">
        <v>553</v>
      </c>
      <c r="D3697" s="324" t="s">
        <v>33</v>
      </c>
      <c r="E3697" t="s">
        <v>949</v>
      </c>
      <c r="F3697" t="s">
        <v>6661</v>
      </c>
      <c r="G3697" s="324">
        <v>6780</v>
      </c>
      <c r="H3697" s="542">
        <v>2009</v>
      </c>
      <c r="J3697" t="s">
        <v>579</v>
      </c>
      <c r="K3697" t="s">
        <v>584</v>
      </c>
      <c r="L3697" s="324">
        <v>0</v>
      </c>
      <c r="M3697" s="324">
        <v>0</v>
      </c>
    </row>
    <row r="3698" spans="1:13" x14ac:dyDescent="0.2">
      <c r="A3698" t="s">
        <v>10608</v>
      </c>
      <c r="B3698" t="str">
        <f t="shared" si="57"/>
        <v>UWG_Greek Village Q Community Bld</v>
      </c>
      <c r="C3698" t="s">
        <v>553</v>
      </c>
      <c r="D3698" s="324" t="s">
        <v>33</v>
      </c>
      <c r="E3698" t="s">
        <v>773</v>
      </c>
      <c r="F3698" t="s">
        <v>6683</v>
      </c>
      <c r="G3698" s="324">
        <v>3197</v>
      </c>
      <c r="H3698" s="542">
        <v>2009</v>
      </c>
      <c r="J3698" t="s">
        <v>579</v>
      </c>
      <c r="K3698" t="s">
        <v>572</v>
      </c>
      <c r="L3698" s="324">
        <v>100</v>
      </c>
      <c r="M3698" s="324">
        <v>100</v>
      </c>
    </row>
    <row r="3699" spans="1:13" x14ac:dyDescent="0.2">
      <c r="A3699" t="s">
        <v>10654</v>
      </c>
      <c r="B3699" t="str">
        <f t="shared" si="57"/>
        <v>UWG_Greek Village R Residence Bld</v>
      </c>
      <c r="C3699" t="s">
        <v>553</v>
      </c>
      <c r="D3699" s="324" t="s">
        <v>33</v>
      </c>
      <c r="E3699" t="s">
        <v>1025</v>
      </c>
      <c r="F3699" t="s">
        <v>6729</v>
      </c>
      <c r="G3699" s="324">
        <v>2085</v>
      </c>
      <c r="H3699" s="542">
        <v>2009</v>
      </c>
      <c r="J3699" t="s">
        <v>579</v>
      </c>
      <c r="K3699" t="s">
        <v>572</v>
      </c>
      <c r="L3699" s="324">
        <v>0</v>
      </c>
      <c r="M3699" s="324">
        <v>0</v>
      </c>
    </row>
    <row r="3700" spans="1:13" x14ac:dyDescent="0.2">
      <c r="A3700" t="s">
        <v>10659</v>
      </c>
      <c r="B3700" t="str">
        <f t="shared" si="57"/>
        <v>UWG_Stadium Home Restrooms North</v>
      </c>
      <c r="C3700" t="s">
        <v>553</v>
      </c>
      <c r="D3700" s="324" t="s">
        <v>33</v>
      </c>
      <c r="E3700" t="s">
        <v>999</v>
      </c>
      <c r="F3700" t="s">
        <v>6734</v>
      </c>
      <c r="G3700" s="324">
        <v>3838</v>
      </c>
      <c r="H3700" s="542">
        <v>2009</v>
      </c>
      <c r="J3700" t="s">
        <v>579</v>
      </c>
      <c r="K3700" t="s">
        <v>572</v>
      </c>
      <c r="L3700" s="324">
        <v>0</v>
      </c>
      <c r="M3700" s="324">
        <v>0</v>
      </c>
    </row>
    <row r="3701" spans="1:13" x14ac:dyDescent="0.2">
      <c r="A3701" t="s">
        <v>10568</v>
      </c>
      <c r="B3701" t="str">
        <f t="shared" si="57"/>
        <v>UWG_Stadium Home Restrooms South</v>
      </c>
      <c r="C3701" t="s">
        <v>553</v>
      </c>
      <c r="D3701" s="324" t="s">
        <v>33</v>
      </c>
      <c r="E3701" t="s">
        <v>957</v>
      </c>
      <c r="F3701" t="s">
        <v>6642</v>
      </c>
      <c r="G3701" s="324">
        <v>3838</v>
      </c>
      <c r="H3701" s="542">
        <v>2009</v>
      </c>
      <c r="J3701" t="s">
        <v>579</v>
      </c>
      <c r="K3701" t="s">
        <v>572</v>
      </c>
      <c r="L3701" s="324">
        <v>0</v>
      </c>
      <c r="M3701" s="324">
        <v>0</v>
      </c>
    </row>
    <row r="3702" spans="1:13" x14ac:dyDescent="0.2">
      <c r="A3702" t="s">
        <v>10644</v>
      </c>
      <c r="B3702" t="str">
        <f t="shared" si="57"/>
        <v>UWG_Stadium Home Tickets</v>
      </c>
      <c r="C3702" t="s">
        <v>553</v>
      </c>
      <c r="D3702" s="324" t="s">
        <v>33</v>
      </c>
      <c r="E3702" t="s">
        <v>645</v>
      </c>
      <c r="F3702" t="s">
        <v>6720</v>
      </c>
      <c r="G3702" s="324">
        <v>413</v>
      </c>
      <c r="H3702" s="542">
        <v>2009</v>
      </c>
      <c r="J3702" t="s">
        <v>579</v>
      </c>
      <c r="K3702" t="s">
        <v>572</v>
      </c>
      <c r="L3702" s="324">
        <v>0</v>
      </c>
      <c r="M3702" s="324">
        <v>0</v>
      </c>
    </row>
    <row r="3703" spans="1:13" x14ac:dyDescent="0.2">
      <c r="A3703" t="s">
        <v>10639</v>
      </c>
      <c r="B3703" t="str">
        <f t="shared" si="57"/>
        <v>UWG_Stadium Home Concessions North</v>
      </c>
      <c r="C3703" t="s">
        <v>553</v>
      </c>
      <c r="D3703" s="324" t="s">
        <v>33</v>
      </c>
      <c r="E3703" t="s">
        <v>983</v>
      </c>
      <c r="F3703" t="s">
        <v>6714</v>
      </c>
      <c r="G3703" s="324">
        <v>953</v>
      </c>
      <c r="H3703" s="542">
        <v>2009</v>
      </c>
      <c r="J3703" t="s">
        <v>579</v>
      </c>
      <c r="K3703" t="s">
        <v>572</v>
      </c>
      <c r="L3703" s="324">
        <v>0</v>
      </c>
      <c r="M3703" s="324">
        <v>0</v>
      </c>
    </row>
    <row r="3704" spans="1:13" x14ac:dyDescent="0.2">
      <c r="A3704" t="s">
        <v>10588</v>
      </c>
      <c r="B3704" t="str">
        <f t="shared" si="57"/>
        <v>UWG_Stadium Data/Mech/Elec</v>
      </c>
      <c r="C3704" t="s">
        <v>553</v>
      </c>
      <c r="D3704" s="324" t="s">
        <v>33</v>
      </c>
      <c r="E3704" t="s">
        <v>827</v>
      </c>
      <c r="F3704" t="s">
        <v>6662</v>
      </c>
      <c r="G3704" s="324">
        <v>759</v>
      </c>
      <c r="H3704" s="542">
        <v>2009</v>
      </c>
      <c r="J3704" t="s">
        <v>579</v>
      </c>
      <c r="K3704" t="s">
        <v>572</v>
      </c>
      <c r="L3704" s="324">
        <v>0</v>
      </c>
      <c r="M3704" s="324">
        <v>0</v>
      </c>
    </row>
    <row r="3705" spans="1:13" x14ac:dyDescent="0.2">
      <c r="A3705" t="s">
        <v>10605</v>
      </c>
      <c r="B3705" t="str">
        <f t="shared" si="57"/>
        <v>UWG_Stadium Security</v>
      </c>
      <c r="C3705" t="s">
        <v>553</v>
      </c>
      <c r="D3705" s="324" t="s">
        <v>33</v>
      </c>
      <c r="E3705" t="s">
        <v>729</v>
      </c>
      <c r="F3705" t="s">
        <v>6679</v>
      </c>
      <c r="G3705" s="324">
        <v>759</v>
      </c>
      <c r="H3705" s="542">
        <v>2009</v>
      </c>
      <c r="J3705" t="s">
        <v>579</v>
      </c>
      <c r="K3705" t="s">
        <v>572</v>
      </c>
      <c r="L3705" s="324">
        <v>0</v>
      </c>
      <c r="M3705" s="324">
        <v>0</v>
      </c>
    </row>
    <row r="3706" spans="1:13" x14ac:dyDescent="0.2">
      <c r="A3706" t="s">
        <v>10667</v>
      </c>
      <c r="B3706" t="str">
        <f t="shared" si="57"/>
        <v>UWG_Stadium Home Concessions South</v>
      </c>
      <c r="C3706" t="s">
        <v>553</v>
      </c>
      <c r="D3706" s="324" t="s">
        <v>33</v>
      </c>
      <c r="E3706" t="s">
        <v>731</v>
      </c>
      <c r="F3706" t="s">
        <v>6742</v>
      </c>
      <c r="G3706" s="324">
        <v>945</v>
      </c>
      <c r="H3706" s="542">
        <v>2009</v>
      </c>
      <c r="J3706" t="s">
        <v>579</v>
      </c>
      <c r="K3706" t="s">
        <v>572</v>
      </c>
      <c r="L3706" s="324">
        <v>0</v>
      </c>
      <c r="M3706" s="324">
        <v>0</v>
      </c>
    </row>
    <row r="3707" spans="1:13" x14ac:dyDescent="0.2">
      <c r="A3707" t="s">
        <v>10640</v>
      </c>
      <c r="B3707" t="str">
        <f t="shared" si="57"/>
        <v>UWG_Stadium Press and Suites</v>
      </c>
      <c r="C3707" t="s">
        <v>553</v>
      </c>
      <c r="D3707" s="324" t="s">
        <v>33</v>
      </c>
      <c r="E3707" t="s">
        <v>6715</v>
      </c>
      <c r="F3707" t="s">
        <v>6716</v>
      </c>
      <c r="G3707" s="324">
        <v>22014</v>
      </c>
      <c r="H3707" s="542">
        <v>2009</v>
      </c>
      <c r="J3707" t="s">
        <v>579</v>
      </c>
      <c r="K3707" t="s">
        <v>572</v>
      </c>
      <c r="L3707" s="324">
        <v>0</v>
      </c>
      <c r="M3707" s="324">
        <v>0</v>
      </c>
    </row>
    <row r="3708" spans="1:13" x14ac:dyDescent="0.2">
      <c r="A3708" t="s">
        <v>10595</v>
      </c>
      <c r="B3708" t="str">
        <f t="shared" si="57"/>
        <v>UWG_Stadium Visitor RR and Tickets</v>
      </c>
      <c r="C3708" t="s">
        <v>553</v>
      </c>
      <c r="D3708" s="324" t="s">
        <v>33</v>
      </c>
      <c r="E3708" t="s">
        <v>777</v>
      </c>
      <c r="F3708" t="s">
        <v>6669</v>
      </c>
      <c r="G3708" s="324">
        <v>4198</v>
      </c>
      <c r="H3708" s="542">
        <v>2009</v>
      </c>
      <c r="J3708" t="s">
        <v>579</v>
      </c>
      <c r="K3708" t="s">
        <v>572</v>
      </c>
      <c r="L3708" s="324">
        <v>0</v>
      </c>
      <c r="M3708" s="324">
        <v>0</v>
      </c>
    </row>
    <row r="3709" spans="1:13" x14ac:dyDescent="0.2">
      <c r="A3709" t="s">
        <v>10649</v>
      </c>
      <c r="B3709" t="str">
        <f t="shared" si="57"/>
        <v>UWG_Stadium Vis Concess &amp; Lockers</v>
      </c>
      <c r="C3709" t="s">
        <v>553</v>
      </c>
      <c r="D3709" s="324" t="s">
        <v>33</v>
      </c>
      <c r="E3709" t="s">
        <v>933</v>
      </c>
      <c r="F3709" t="s">
        <v>6725</v>
      </c>
      <c r="G3709" s="324">
        <v>3394</v>
      </c>
      <c r="H3709" s="542">
        <v>2009</v>
      </c>
      <c r="J3709" t="s">
        <v>579</v>
      </c>
      <c r="K3709" t="s">
        <v>572</v>
      </c>
      <c r="L3709" s="324">
        <v>0</v>
      </c>
      <c r="M3709" s="324">
        <v>0</v>
      </c>
    </row>
    <row r="3710" spans="1:13" x14ac:dyDescent="0.2">
      <c r="A3710" t="s">
        <v>10628</v>
      </c>
      <c r="B3710" t="str">
        <f t="shared" si="57"/>
        <v>UWG_AOB-Athletic Operations Bld</v>
      </c>
      <c r="C3710" t="s">
        <v>553</v>
      </c>
      <c r="D3710" s="324" t="s">
        <v>33</v>
      </c>
      <c r="E3710" t="s">
        <v>1073</v>
      </c>
      <c r="F3710" t="s">
        <v>6703</v>
      </c>
      <c r="G3710" s="324">
        <v>43254</v>
      </c>
      <c r="H3710" s="542">
        <v>2009</v>
      </c>
      <c r="I3710" s="542">
        <v>2012</v>
      </c>
      <c r="J3710" t="s">
        <v>579</v>
      </c>
      <c r="K3710" t="s">
        <v>572</v>
      </c>
      <c r="L3710" s="324">
        <v>0</v>
      </c>
      <c r="M3710" s="324">
        <v>0</v>
      </c>
    </row>
    <row r="3711" spans="1:13" x14ac:dyDescent="0.2">
      <c r="A3711" t="s">
        <v>10620</v>
      </c>
      <c r="B3711" t="str">
        <f t="shared" si="57"/>
        <v>UWG_Women's Fieldhouse</v>
      </c>
      <c r="C3711" t="s">
        <v>553</v>
      </c>
      <c r="D3711" s="324" t="s">
        <v>33</v>
      </c>
      <c r="E3711" t="s">
        <v>681</v>
      </c>
      <c r="F3711" t="s">
        <v>6695</v>
      </c>
      <c r="G3711" s="324">
        <v>4361</v>
      </c>
      <c r="H3711" s="542">
        <v>2009</v>
      </c>
      <c r="J3711" t="s">
        <v>579</v>
      </c>
      <c r="K3711" t="s">
        <v>572</v>
      </c>
      <c r="L3711" s="324">
        <v>0</v>
      </c>
      <c r="M3711" s="324">
        <v>0</v>
      </c>
    </row>
    <row r="3712" spans="1:13" x14ac:dyDescent="0.2">
      <c r="A3712" t="s">
        <v>10615</v>
      </c>
      <c r="B3712" t="str">
        <f t="shared" si="57"/>
        <v>UWG_Softball Visitor Dugout</v>
      </c>
      <c r="C3712" t="s">
        <v>553</v>
      </c>
      <c r="D3712" s="324" t="s">
        <v>33</v>
      </c>
      <c r="E3712" t="s">
        <v>1049</v>
      </c>
      <c r="F3712" t="s">
        <v>6691</v>
      </c>
      <c r="G3712" s="324">
        <v>350</v>
      </c>
      <c r="H3712" s="542">
        <v>2009</v>
      </c>
      <c r="J3712" t="s">
        <v>579</v>
      </c>
      <c r="K3712" t="s">
        <v>572</v>
      </c>
      <c r="L3712" s="324">
        <v>0</v>
      </c>
      <c r="M3712" s="324">
        <v>0</v>
      </c>
    </row>
    <row r="3713" spans="1:13" x14ac:dyDescent="0.2">
      <c r="A3713" t="s">
        <v>10678</v>
      </c>
      <c r="B3713" t="str">
        <f t="shared" si="57"/>
        <v>UWG_Softball Home Dugout</v>
      </c>
      <c r="C3713" t="s">
        <v>553</v>
      </c>
      <c r="D3713" s="324" t="s">
        <v>33</v>
      </c>
      <c r="E3713" t="s">
        <v>1041</v>
      </c>
      <c r="F3713" t="s">
        <v>6754</v>
      </c>
      <c r="G3713" s="324">
        <v>350</v>
      </c>
      <c r="H3713" s="542">
        <v>2009</v>
      </c>
      <c r="J3713" t="s">
        <v>579</v>
      </c>
      <c r="K3713" t="s">
        <v>572</v>
      </c>
      <c r="L3713" s="324">
        <v>0</v>
      </c>
      <c r="M3713" s="324">
        <v>0</v>
      </c>
    </row>
    <row r="3714" spans="1:13" x14ac:dyDescent="0.2">
      <c r="A3714" t="s">
        <v>10650</v>
      </c>
      <c r="B3714" t="str">
        <f t="shared" ref="B3714:B3777" si="58">CONCATENATE(D3714,"_",F3714)</f>
        <v>UWG_West Campus Equipment Storage</v>
      </c>
      <c r="C3714" t="s">
        <v>553</v>
      </c>
      <c r="D3714" s="324" t="s">
        <v>33</v>
      </c>
      <c r="E3714" t="s">
        <v>4304</v>
      </c>
      <c r="F3714" t="s">
        <v>6726</v>
      </c>
      <c r="G3714" s="324">
        <v>2712</v>
      </c>
      <c r="H3714" s="542">
        <v>2013</v>
      </c>
      <c r="J3714" t="s">
        <v>572</v>
      </c>
      <c r="K3714" t="s">
        <v>572</v>
      </c>
      <c r="L3714" s="324">
        <v>75</v>
      </c>
      <c r="M3714" s="324">
        <v>75</v>
      </c>
    </row>
    <row r="3715" spans="1:13" x14ac:dyDescent="0.2">
      <c r="A3715" t="s">
        <v>10584</v>
      </c>
      <c r="B3715" t="str">
        <f t="shared" si="58"/>
        <v>UWG_Softball &amp; Soccer Concessions</v>
      </c>
      <c r="C3715" t="s">
        <v>553</v>
      </c>
      <c r="D3715" s="324" t="s">
        <v>33</v>
      </c>
      <c r="E3715" t="s">
        <v>721</v>
      </c>
      <c r="F3715" t="s">
        <v>6658</v>
      </c>
      <c r="G3715" s="324">
        <v>607</v>
      </c>
      <c r="H3715" s="542">
        <v>2013</v>
      </c>
      <c r="J3715" t="s">
        <v>572</v>
      </c>
      <c r="K3715" t="s">
        <v>572</v>
      </c>
      <c r="L3715" s="324">
        <v>0</v>
      </c>
      <c r="M3715" s="324">
        <v>0</v>
      </c>
    </row>
    <row r="3716" spans="1:13" x14ac:dyDescent="0.2">
      <c r="A3716" t="s">
        <v>10589</v>
      </c>
      <c r="B3716" t="str">
        <f t="shared" si="58"/>
        <v>UWG_Football Soccer Storage Bld</v>
      </c>
      <c r="C3716" t="s">
        <v>553</v>
      </c>
      <c r="D3716" s="324" t="s">
        <v>33</v>
      </c>
      <c r="E3716" t="s">
        <v>779</v>
      </c>
      <c r="F3716" t="s">
        <v>6663</v>
      </c>
      <c r="G3716" s="324">
        <v>1727</v>
      </c>
      <c r="H3716" s="542">
        <v>2012</v>
      </c>
      <c r="J3716" t="s">
        <v>579</v>
      </c>
      <c r="K3716" t="s">
        <v>572</v>
      </c>
      <c r="L3716" s="324">
        <v>0</v>
      </c>
      <c r="M3716" s="324">
        <v>0</v>
      </c>
    </row>
    <row r="3717" spans="1:13" x14ac:dyDescent="0.2">
      <c r="A3717" t="s">
        <v>10405</v>
      </c>
      <c r="B3717" t="str">
        <f t="shared" si="58"/>
        <v>VSU_West Hall</v>
      </c>
      <c r="C3717" t="s">
        <v>551</v>
      </c>
      <c r="D3717" s="324" t="s">
        <v>34</v>
      </c>
      <c r="E3717" t="s">
        <v>4869</v>
      </c>
      <c r="F3717" t="s">
        <v>6364</v>
      </c>
      <c r="G3717" s="324">
        <v>60923</v>
      </c>
      <c r="H3717" s="542">
        <v>1917</v>
      </c>
      <c r="I3717" s="542">
        <v>1992</v>
      </c>
      <c r="J3717" t="s">
        <v>572</v>
      </c>
      <c r="K3717" t="s">
        <v>572</v>
      </c>
      <c r="L3717" s="324">
        <v>100</v>
      </c>
      <c r="M3717" s="324">
        <v>100</v>
      </c>
    </row>
    <row r="3718" spans="1:13" x14ac:dyDescent="0.2">
      <c r="A3718" t="s">
        <v>10417</v>
      </c>
      <c r="B3718" t="str">
        <f t="shared" si="58"/>
        <v>VSU_Brown Residence Hall</v>
      </c>
      <c r="C3718" t="s">
        <v>551</v>
      </c>
      <c r="D3718" s="324" t="s">
        <v>34</v>
      </c>
      <c r="E3718" t="s">
        <v>629</v>
      </c>
      <c r="F3718" t="s">
        <v>6378</v>
      </c>
      <c r="G3718" s="324">
        <v>36368</v>
      </c>
      <c r="H3718" s="542">
        <v>1964</v>
      </c>
      <c r="I3718" s="542">
        <v>2004</v>
      </c>
      <c r="J3718" t="s">
        <v>572</v>
      </c>
      <c r="K3718" t="s">
        <v>572</v>
      </c>
      <c r="L3718" s="324">
        <v>0</v>
      </c>
      <c r="M3718" s="324">
        <v>0</v>
      </c>
    </row>
    <row r="3719" spans="1:13" x14ac:dyDescent="0.2">
      <c r="A3719" t="s">
        <v>10443</v>
      </c>
      <c r="B3719" t="str">
        <f t="shared" si="58"/>
        <v>VSU_Patterson Residence Hall</v>
      </c>
      <c r="C3719" t="s">
        <v>551</v>
      </c>
      <c r="D3719" s="324" t="s">
        <v>34</v>
      </c>
      <c r="E3719" t="s">
        <v>1234</v>
      </c>
      <c r="F3719" t="s">
        <v>6410</v>
      </c>
      <c r="G3719" s="324">
        <v>59264</v>
      </c>
      <c r="H3719" s="542">
        <v>1969</v>
      </c>
      <c r="I3719" s="542">
        <v>2006</v>
      </c>
      <c r="J3719" t="s">
        <v>572</v>
      </c>
      <c r="K3719" t="s">
        <v>572</v>
      </c>
      <c r="L3719" s="324">
        <v>0</v>
      </c>
      <c r="M3719" s="324">
        <v>0</v>
      </c>
    </row>
    <row r="3720" spans="1:13" x14ac:dyDescent="0.2">
      <c r="A3720" t="s">
        <v>10447</v>
      </c>
      <c r="B3720" t="str">
        <f t="shared" si="58"/>
        <v>VSU_Lowndes Residence Hall</v>
      </c>
      <c r="C3720" t="s">
        <v>551</v>
      </c>
      <c r="D3720" s="324" t="s">
        <v>34</v>
      </c>
      <c r="E3720" t="s">
        <v>1318</v>
      </c>
      <c r="F3720" t="s">
        <v>6415</v>
      </c>
      <c r="G3720" s="324">
        <v>35145</v>
      </c>
      <c r="H3720" s="542">
        <v>1966</v>
      </c>
      <c r="I3720" s="542">
        <v>2005</v>
      </c>
      <c r="J3720" t="s">
        <v>572</v>
      </c>
      <c r="K3720" t="s">
        <v>572</v>
      </c>
      <c r="L3720" s="324">
        <v>0</v>
      </c>
      <c r="M3720" s="324">
        <v>0</v>
      </c>
    </row>
    <row r="3721" spans="1:13" x14ac:dyDescent="0.2">
      <c r="A3721" t="s">
        <v>10369</v>
      </c>
      <c r="B3721" t="str">
        <f t="shared" si="58"/>
        <v>VSU_Odum Library</v>
      </c>
      <c r="C3721" t="s">
        <v>551</v>
      </c>
      <c r="D3721" s="324" t="s">
        <v>34</v>
      </c>
      <c r="E3721" t="s">
        <v>1003</v>
      </c>
      <c r="F3721" t="s">
        <v>6321</v>
      </c>
      <c r="G3721" s="324">
        <v>84551</v>
      </c>
      <c r="H3721" s="542">
        <v>1970</v>
      </c>
      <c r="J3721" t="s">
        <v>572</v>
      </c>
      <c r="K3721" t="s">
        <v>572</v>
      </c>
      <c r="L3721" s="324">
        <v>100</v>
      </c>
      <c r="M3721" s="324">
        <v>100</v>
      </c>
    </row>
    <row r="3722" spans="1:13" x14ac:dyDescent="0.2">
      <c r="A3722" t="s">
        <v>10420</v>
      </c>
      <c r="B3722" t="str">
        <f t="shared" si="58"/>
        <v>VSU_Converse Residence Hall</v>
      </c>
      <c r="C3722" t="s">
        <v>551</v>
      </c>
      <c r="D3722" s="324" t="s">
        <v>34</v>
      </c>
      <c r="E3722" t="s">
        <v>1023</v>
      </c>
      <c r="F3722" t="s">
        <v>6381</v>
      </c>
      <c r="G3722" s="324">
        <v>24200</v>
      </c>
      <c r="H3722" s="542">
        <v>1980</v>
      </c>
      <c r="I3722" s="542">
        <v>1999</v>
      </c>
      <c r="J3722" t="s">
        <v>572</v>
      </c>
      <c r="K3722" t="s">
        <v>572</v>
      </c>
      <c r="L3722" s="324">
        <v>0</v>
      </c>
      <c r="M3722" s="324">
        <v>0</v>
      </c>
    </row>
    <row r="3723" spans="1:13" x14ac:dyDescent="0.2">
      <c r="A3723" t="s">
        <v>10413</v>
      </c>
      <c r="B3723" t="str">
        <f t="shared" si="58"/>
        <v>VSU_Ashley Hall</v>
      </c>
      <c r="C3723" t="s">
        <v>551</v>
      </c>
      <c r="D3723" s="324" t="s">
        <v>34</v>
      </c>
      <c r="E3723" t="s">
        <v>1059</v>
      </c>
      <c r="F3723" t="s">
        <v>6372</v>
      </c>
      <c r="G3723" s="324">
        <v>25985</v>
      </c>
      <c r="H3723" s="542">
        <v>1921</v>
      </c>
      <c r="I3723" s="542">
        <v>2012</v>
      </c>
      <c r="J3723" t="s">
        <v>572</v>
      </c>
      <c r="K3723" t="s">
        <v>572</v>
      </c>
      <c r="L3723" s="324">
        <v>100</v>
      </c>
      <c r="M3723" s="324">
        <v>100</v>
      </c>
    </row>
    <row r="3724" spans="1:13" x14ac:dyDescent="0.2">
      <c r="A3724" t="s">
        <v>10380</v>
      </c>
      <c r="B3724" t="str">
        <f t="shared" si="58"/>
        <v>VSU_Reade Residence Hall</v>
      </c>
      <c r="C3724" t="s">
        <v>551</v>
      </c>
      <c r="D3724" s="324" t="s">
        <v>34</v>
      </c>
      <c r="E3724" t="s">
        <v>606</v>
      </c>
      <c r="F3724" t="s">
        <v>6334</v>
      </c>
      <c r="G3724" s="324">
        <v>21363</v>
      </c>
      <c r="H3724" s="542">
        <v>1936</v>
      </c>
      <c r="I3724" s="542">
        <v>2009</v>
      </c>
      <c r="J3724" t="s">
        <v>572</v>
      </c>
      <c r="K3724" t="s">
        <v>572</v>
      </c>
      <c r="L3724" s="324">
        <v>0</v>
      </c>
      <c r="M3724" s="324">
        <v>0</v>
      </c>
    </row>
    <row r="3725" spans="1:13" x14ac:dyDescent="0.2">
      <c r="A3725" t="s">
        <v>10428</v>
      </c>
      <c r="B3725" t="str">
        <f t="shared" si="58"/>
        <v>VSU_Georgia Residence Hall</v>
      </c>
      <c r="C3725" t="s">
        <v>551</v>
      </c>
      <c r="D3725" s="324" t="s">
        <v>34</v>
      </c>
      <c r="E3725" t="s">
        <v>608</v>
      </c>
      <c r="F3725" t="s">
        <v>6390</v>
      </c>
      <c r="G3725" s="324">
        <v>138254</v>
      </c>
      <c r="H3725" s="542">
        <v>2009</v>
      </c>
      <c r="J3725" t="s">
        <v>572</v>
      </c>
      <c r="K3725" t="s">
        <v>572</v>
      </c>
      <c r="L3725" s="324">
        <v>0</v>
      </c>
      <c r="M3725" s="324">
        <v>0</v>
      </c>
    </row>
    <row r="3726" spans="1:13" x14ac:dyDescent="0.2">
      <c r="A3726" t="s">
        <v>10392</v>
      </c>
      <c r="B3726" t="str">
        <f t="shared" si="58"/>
        <v>VSU_Langdale Residence Hall</v>
      </c>
      <c r="C3726" t="s">
        <v>551</v>
      </c>
      <c r="D3726" s="324" t="s">
        <v>34</v>
      </c>
      <c r="E3726" t="s">
        <v>825</v>
      </c>
      <c r="F3726" t="s">
        <v>6350</v>
      </c>
      <c r="G3726" s="324">
        <v>105999</v>
      </c>
      <c r="H3726" s="542">
        <v>1969</v>
      </c>
      <c r="I3726" s="542">
        <v>1986</v>
      </c>
      <c r="J3726" t="s">
        <v>572</v>
      </c>
      <c r="K3726" t="s">
        <v>572</v>
      </c>
      <c r="L3726" s="324">
        <v>0</v>
      </c>
      <c r="M3726" s="324">
        <v>0</v>
      </c>
    </row>
    <row r="3727" spans="1:13" x14ac:dyDescent="0.2">
      <c r="A3727" t="s">
        <v>10409</v>
      </c>
      <c r="B3727" t="str">
        <f t="shared" si="58"/>
        <v>VSU_The Farber Building</v>
      </c>
      <c r="C3727" t="s">
        <v>551</v>
      </c>
      <c r="D3727" s="324" t="s">
        <v>34</v>
      </c>
      <c r="E3727" t="s">
        <v>589</v>
      </c>
      <c r="F3727" t="s">
        <v>6368</v>
      </c>
      <c r="G3727" s="324">
        <v>6900</v>
      </c>
      <c r="H3727" s="542">
        <v>1961</v>
      </c>
      <c r="J3727" t="s">
        <v>572</v>
      </c>
      <c r="K3727" t="s">
        <v>572</v>
      </c>
      <c r="L3727" s="324">
        <v>100</v>
      </c>
      <c r="M3727" s="324">
        <v>100</v>
      </c>
    </row>
    <row r="3728" spans="1:13" x14ac:dyDescent="0.2">
      <c r="A3728" t="s">
        <v>10429</v>
      </c>
      <c r="B3728" t="str">
        <f t="shared" si="58"/>
        <v>VSU_Student Health Center</v>
      </c>
      <c r="C3728" t="s">
        <v>551</v>
      </c>
      <c r="D3728" s="324" t="s">
        <v>34</v>
      </c>
      <c r="E3728" t="s">
        <v>839</v>
      </c>
      <c r="F3728" t="s">
        <v>6391</v>
      </c>
      <c r="G3728" s="324">
        <v>27230</v>
      </c>
      <c r="H3728" s="542">
        <v>2008</v>
      </c>
      <c r="J3728" t="s">
        <v>572</v>
      </c>
      <c r="K3728" t="s">
        <v>1075</v>
      </c>
      <c r="L3728" s="324">
        <v>0</v>
      </c>
      <c r="M3728" s="324">
        <v>0</v>
      </c>
    </row>
    <row r="3729" spans="1:13" x14ac:dyDescent="0.2">
      <c r="A3729" t="s">
        <v>10401</v>
      </c>
      <c r="B3729" t="str">
        <f t="shared" si="58"/>
        <v>VSU_Hopper Residence Hall</v>
      </c>
      <c r="C3729" t="s">
        <v>551</v>
      </c>
      <c r="D3729" s="324" t="s">
        <v>34</v>
      </c>
      <c r="E3729" t="s">
        <v>741</v>
      </c>
      <c r="F3729" t="s">
        <v>6360</v>
      </c>
      <c r="G3729" s="324">
        <v>141977</v>
      </c>
      <c r="H3729" s="542">
        <v>2008</v>
      </c>
      <c r="J3729" t="s">
        <v>572</v>
      </c>
      <c r="K3729" t="s">
        <v>1075</v>
      </c>
      <c r="L3729" s="324">
        <v>3</v>
      </c>
      <c r="M3729" s="324">
        <v>3</v>
      </c>
    </row>
    <row r="3730" spans="1:13" x14ac:dyDescent="0.2">
      <c r="A3730" t="s">
        <v>10454</v>
      </c>
      <c r="B3730" t="str">
        <f t="shared" si="58"/>
        <v>VSU_Student Union</v>
      </c>
      <c r="C3730" t="s">
        <v>551</v>
      </c>
      <c r="D3730" s="324" t="s">
        <v>34</v>
      </c>
      <c r="E3730" t="s">
        <v>610</v>
      </c>
      <c r="F3730" t="s">
        <v>184</v>
      </c>
      <c r="G3730" s="324">
        <v>113500</v>
      </c>
      <c r="H3730" s="542">
        <v>2009</v>
      </c>
      <c r="J3730" t="s">
        <v>572</v>
      </c>
      <c r="K3730" t="s">
        <v>1075</v>
      </c>
      <c r="L3730" s="324">
        <v>77</v>
      </c>
      <c r="M3730" s="324">
        <v>77</v>
      </c>
    </row>
    <row r="3731" spans="1:13" x14ac:dyDescent="0.2">
      <c r="A3731" t="s">
        <v>10444</v>
      </c>
      <c r="B3731" t="str">
        <f t="shared" si="58"/>
        <v>VSU_Pine Hall</v>
      </c>
      <c r="C3731" t="s">
        <v>551</v>
      </c>
      <c r="D3731" s="324" t="s">
        <v>34</v>
      </c>
      <c r="E3731" t="s">
        <v>895</v>
      </c>
      <c r="F3731" t="s">
        <v>6411</v>
      </c>
      <c r="G3731" s="324">
        <v>16360</v>
      </c>
      <c r="H3731" s="542">
        <v>1947</v>
      </c>
      <c r="I3731" s="542">
        <v>1999</v>
      </c>
      <c r="J3731" t="s">
        <v>572</v>
      </c>
      <c r="K3731" t="s">
        <v>572</v>
      </c>
      <c r="L3731" s="324">
        <v>100</v>
      </c>
      <c r="M3731" s="324">
        <v>100</v>
      </c>
    </row>
    <row r="3732" spans="1:13" x14ac:dyDescent="0.2">
      <c r="A3732" t="s">
        <v>10408</v>
      </c>
      <c r="B3732" t="str">
        <f t="shared" si="58"/>
        <v>VSU_Boiler House</v>
      </c>
      <c r="C3732" t="s">
        <v>551</v>
      </c>
      <c r="D3732" s="324" t="s">
        <v>34</v>
      </c>
      <c r="E3732" t="s">
        <v>1244</v>
      </c>
      <c r="F3732" t="s">
        <v>6367</v>
      </c>
      <c r="G3732" s="324">
        <v>4219</v>
      </c>
      <c r="H3732" s="542">
        <v>1943</v>
      </c>
      <c r="I3732" s="542">
        <v>1987</v>
      </c>
      <c r="J3732" t="s">
        <v>572</v>
      </c>
      <c r="K3732" t="s">
        <v>572</v>
      </c>
      <c r="L3732" s="324">
        <v>100</v>
      </c>
      <c r="M3732" s="324">
        <v>100</v>
      </c>
    </row>
    <row r="3733" spans="1:13" x14ac:dyDescent="0.2">
      <c r="A3733" t="s">
        <v>10372</v>
      </c>
      <c r="B3733" t="str">
        <f t="shared" si="58"/>
        <v>VSU_Fine Arts Bldg</v>
      </c>
      <c r="C3733" t="s">
        <v>551</v>
      </c>
      <c r="D3733" s="324" t="s">
        <v>34</v>
      </c>
      <c r="E3733" t="s">
        <v>637</v>
      </c>
      <c r="F3733" t="s">
        <v>6325</v>
      </c>
      <c r="G3733" s="324">
        <v>91625</v>
      </c>
      <c r="H3733" s="542">
        <v>1969</v>
      </c>
      <c r="J3733" t="s">
        <v>572</v>
      </c>
      <c r="K3733" t="s">
        <v>572</v>
      </c>
      <c r="L3733" s="324">
        <v>100</v>
      </c>
      <c r="M3733" s="324">
        <v>100</v>
      </c>
    </row>
    <row r="3734" spans="1:13" x14ac:dyDescent="0.2">
      <c r="A3734" t="s">
        <v>10448</v>
      </c>
      <c r="B3734" t="str">
        <f t="shared" si="58"/>
        <v>VSU_FA/AS Mechanical Building</v>
      </c>
      <c r="C3734" t="s">
        <v>551</v>
      </c>
      <c r="D3734" s="324" t="s">
        <v>34</v>
      </c>
      <c r="E3734" t="s">
        <v>1089</v>
      </c>
      <c r="F3734" t="s">
        <v>6416</v>
      </c>
      <c r="G3734" s="324">
        <v>1281</v>
      </c>
      <c r="H3734" s="542">
        <v>2002</v>
      </c>
      <c r="J3734" t="s">
        <v>572</v>
      </c>
      <c r="K3734" t="s">
        <v>1075</v>
      </c>
      <c r="L3734" s="324">
        <v>100</v>
      </c>
      <c r="M3734" s="324">
        <v>100</v>
      </c>
    </row>
    <row r="3735" spans="1:13" x14ac:dyDescent="0.2">
      <c r="A3735" t="s">
        <v>10422</v>
      </c>
      <c r="B3735" t="str">
        <f t="shared" si="58"/>
        <v>VSU_Centennial Res Hall East</v>
      </c>
      <c r="C3735" t="s">
        <v>551</v>
      </c>
      <c r="D3735" s="324" t="s">
        <v>34</v>
      </c>
      <c r="E3735" t="s">
        <v>639</v>
      </c>
      <c r="F3735" t="s">
        <v>6383</v>
      </c>
      <c r="G3735" s="324">
        <v>145574</v>
      </c>
      <c r="H3735" s="542">
        <v>2004</v>
      </c>
      <c r="J3735" t="s">
        <v>584</v>
      </c>
      <c r="K3735" t="s">
        <v>1075</v>
      </c>
      <c r="L3735" s="324">
        <v>0</v>
      </c>
      <c r="M3735" s="324">
        <v>0</v>
      </c>
    </row>
    <row r="3736" spans="1:13" x14ac:dyDescent="0.2">
      <c r="A3736" t="s">
        <v>10395</v>
      </c>
      <c r="B3736" t="str">
        <f t="shared" si="58"/>
        <v>VSU_Centennial Res Hall West</v>
      </c>
      <c r="C3736" t="s">
        <v>551</v>
      </c>
      <c r="D3736" s="324" t="s">
        <v>34</v>
      </c>
      <c r="E3736" t="s">
        <v>4708</v>
      </c>
      <c r="F3736" t="s">
        <v>6353</v>
      </c>
      <c r="G3736" s="324">
        <v>69772</v>
      </c>
      <c r="H3736" s="542">
        <v>2004</v>
      </c>
      <c r="J3736" t="s">
        <v>584</v>
      </c>
      <c r="K3736" t="s">
        <v>1075</v>
      </c>
      <c r="L3736" s="324">
        <v>0</v>
      </c>
      <c r="M3736" s="324">
        <v>0</v>
      </c>
    </row>
    <row r="3737" spans="1:13" x14ac:dyDescent="0.2">
      <c r="A3737" t="s">
        <v>10410</v>
      </c>
      <c r="B3737" t="str">
        <f t="shared" si="58"/>
        <v>VSU_Maintenance Storage</v>
      </c>
      <c r="C3737" t="s">
        <v>551</v>
      </c>
      <c r="D3737" s="324" t="s">
        <v>34</v>
      </c>
      <c r="E3737" t="s">
        <v>657</v>
      </c>
      <c r="F3737" t="s">
        <v>5597</v>
      </c>
      <c r="G3737" s="324">
        <v>627</v>
      </c>
      <c r="H3737" s="542">
        <v>2005</v>
      </c>
      <c r="J3737" t="s">
        <v>584</v>
      </c>
      <c r="K3737" t="s">
        <v>1075</v>
      </c>
      <c r="L3737" s="324">
        <v>100</v>
      </c>
      <c r="M3737" s="324">
        <v>100</v>
      </c>
    </row>
    <row r="3738" spans="1:13" x14ac:dyDescent="0.2">
      <c r="A3738" t="s">
        <v>10390</v>
      </c>
      <c r="B3738" t="str">
        <f t="shared" si="58"/>
        <v>VSU_Athletics Building</v>
      </c>
      <c r="C3738" t="s">
        <v>551</v>
      </c>
      <c r="D3738" s="324" t="s">
        <v>34</v>
      </c>
      <c r="E3738" t="s">
        <v>807</v>
      </c>
      <c r="F3738" t="s">
        <v>6348</v>
      </c>
      <c r="G3738" s="324">
        <v>41256</v>
      </c>
      <c r="H3738" s="542">
        <v>2008</v>
      </c>
      <c r="J3738" t="s">
        <v>572</v>
      </c>
      <c r="K3738" t="s">
        <v>1075</v>
      </c>
      <c r="L3738" s="324">
        <v>100</v>
      </c>
      <c r="M3738" s="324">
        <v>100</v>
      </c>
    </row>
    <row r="3739" spans="1:13" x14ac:dyDescent="0.2">
      <c r="A3739" t="s">
        <v>10370</v>
      </c>
      <c r="B3739" t="str">
        <f t="shared" si="58"/>
        <v>VSU_Converse Hall</v>
      </c>
      <c r="C3739" t="s">
        <v>551</v>
      </c>
      <c r="D3739" s="324" t="s">
        <v>34</v>
      </c>
      <c r="E3739" t="s">
        <v>819</v>
      </c>
      <c r="F3739" t="s">
        <v>6322</v>
      </c>
      <c r="G3739" s="324">
        <v>34290</v>
      </c>
      <c r="H3739" s="542">
        <v>2011</v>
      </c>
      <c r="J3739" t="s">
        <v>572</v>
      </c>
      <c r="K3739" t="s">
        <v>1075</v>
      </c>
      <c r="L3739" s="324">
        <v>100</v>
      </c>
      <c r="M3739" s="324">
        <v>100</v>
      </c>
    </row>
    <row r="3740" spans="1:13" x14ac:dyDescent="0.2">
      <c r="A3740" t="s">
        <v>10414</v>
      </c>
      <c r="B3740" t="str">
        <f t="shared" si="58"/>
        <v>VSU_Bailey Science Center</v>
      </c>
      <c r="C3740" t="s">
        <v>551</v>
      </c>
      <c r="D3740" s="324" t="s">
        <v>34</v>
      </c>
      <c r="E3740" t="s">
        <v>1320</v>
      </c>
      <c r="F3740" t="s">
        <v>6373</v>
      </c>
      <c r="G3740" s="324">
        <v>170817</v>
      </c>
      <c r="H3740" s="542">
        <v>1998</v>
      </c>
      <c r="J3740" t="s">
        <v>624</v>
      </c>
      <c r="K3740" t="s">
        <v>1075</v>
      </c>
      <c r="L3740" s="324">
        <v>100</v>
      </c>
      <c r="M3740" s="324">
        <v>100</v>
      </c>
    </row>
    <row r="3741" spans="1:13" x14ac:dyDescent="0.2">
      <c r="A3741" t="s">
        <v>10445</v>
      </c>
      <c r="B3741" t="str">
        <f t="shared" si="58"/>
        <v>VSU_Nevins Hall</v>
      </c>
      <c r="C3741" t="s">
        <v>551</v>
      </c>
      <c r="D3741" s="324" t="s">
        <v>34</v>
      </c>
      <c r="E3741" t="s">
        <v>6412</v>
      </c>
      <c r="F3741" t="s">
        <v>6413</v>
      </c>
      <c r="G3741" s="324">
        <v>111739</v>
      </c>
      <c r="H3741" s="542">
        <v>1966</v>
      </c>
      <c r="I3741" s="542">
        <v>2010</v>
      </c>
      <c r="J3741" t="s">
        <v>572</v>
      </c>
      <c r="K3741" t="s">
        <v>1054</v>
      </c>
      <c r="L3741" s="324">
        <v>100</v>
      </c>
      <c r="M3741" s="324">
        <v>100</v>
      </c>
    </row>
    <row r="3742" spans="1:13" x14ac:dyDescent="0.2">
      <c r="A3742" t="s">
        <v>10396</v>
      </c>
      <c r="B3742" t="str">
        <f t="shared" si="58"/>
        <v>VSU_Parking Control Office</v>
      </c>
      <c r="C3742" t="s">
        <v>551</v>
      </c>
      <c r="D3742" s="324" t="s">
        <v>34</v>
      </c>
      <c r="E3742" t="s">
        <v>671</v>
      </c>
      <c r="F3742" t="s">
        <v>6354</v>
      </c>
      <c r="G3742" s="324">
        <v>235</v>
      </c>
      <c r="H3742" s="542">
        <v>1971</v>
      </c>
      <c r="I3742" s="542">
        <v>1992</v>
      </c>
      <c r="J3742" t="s">
        <v>572</v>
      </c>
      <c r="K3742" t="s">
        <v>572</v>
      </c>
      <c r="L3742" s="324">
        <v>0</v>
      </c>
      <c r="M3742" s="324">
        <v>0</v>
      </c>
    </row>
    <row r="3743" spans="1:13" x14ac:dyDescent="0.2">
      <c r="A3743" t="s">
        <v>10381</v>
      </c>
      <c r="B3743" t="str">
        <f t="shared" si="58"/>
        <v>VSU_Education Center</v>
      </c>
      <c r="C3743" t="s">
        <v>551</v>
      </c>
      <c r="D3743" s="324" t="s">
        <v>34</v>
      </c>
      <c r="E3743" t="s">
        <v>1045</v>
      </c>
      <c r="F3743" t="s">
        <v>5404</v>
      </c>
      <c r="G3743" s="324">
        <v>73620</v>
      </c>
      <c r="H3743" s="542">
        <v>1971</v>
      </c>
      <c r="J3743" t="s">
        <v>572</v>
      </c>
      <c r="K3743" t="s">
        <v>572</v>
      </c>
      <c r="L3743" s="324">
        <v>97</v>
      </c>
      <c r="M3743" s="324">
        <v>97</v>
      </c>
    </row>
    <row r="3744" spans="1:13" x14ac:dyDescent="0.2">
      <c r="A3744" t="s">
        <v>10433</v>
      </c>
      <c r="B3744" t="str">
        <f t="shared" si="58"/>
        <v>VSU_P E Complex</v>
      </c>
      <c r="C3744" t="s">
        <v>551</v>
      </c>
      <c r="D3744" s="324" t="s">
        <v>34</v>
      </c>
      <c r="E3744" t="s">
        <v>1013</v>
      </c>
      <c r="F3744" t="s">
        <v>6397</v>
      </c>
      <c r="G3744" s="324">
        <v>108179</v>
      </c>
      <c r="H3744" s="542">
        <v>1979</v>
      </c>
      <c r="J3744" t="s">
        <v>572</v>
      </c>
      <c r="K3744" t="s">
        <v>572</v>
      </c>
      <c r="L3744" s="324">
        <v>100</v>
      </c>
      <c r="M3744" s="324">
        <v>100</v>
      </c>
    </row>
    <row r="3745" spans="1:13" x14ac:dyDescent="0.2">
      <c r="A3745" t="s">
        <v>10452</v>
      </c>
      <c r="B3745" t="str">
        <f t="shared" si="58"/>
        <v>VSU_Carswell House</v>
      </c>
      <c r="C3745" t="s">
        <v>551</v>
      </c>
      <c r="D3745" s="324" t="s">
        <v>34</v>
      </c>
      <c r="E3745" t="s">
        <v>663</v>
      </c>
      <c r="F3745" t="s">
        <v>6421</v>
      </c>
      <c r="G3745" s="324">
        <v>2172</v>
      </c>
      <c r="H3745" s="542">
        <v>1954</v>
      </c>
      <c r="J3745" t="s">
        <v>572</v>
      </c>
      <c r="K3745" t="s">
        <v>572</v>
      </c>
      <c r="L3745" s="324">
        <v>100</v>
      </c>
      <c r="M3745" s="324">
        <v>100</v>
      </c>
    </row>
    <row r="3746" spans="1:13" x14ac:dyDescent="0.2">
      <c r="A3746" t="s">
        <v>10436</v>
      </c>
      <c r="B3746" t="str">
        <f t="shared" si="58"/>
        <v>VSU_222 Georgia Ave</v>
      </c>
      <c r="C3746" t="s">
        <v>551</v>
      </c>
      <c r="D3746" s="324" t="s">
        <v>34</v>
      </c>
      <c r="E3746" t="s">
        <v>4109</v>
      </c>
      <c r="F3746" t="s">
        <v>6400</v>
      </c>
      <c r="G3746" s="324">
        <v>5176</v>
      </c>
      <c r="H3746" s="542">
        <v>1940</v>
      </c>
      <c r="J3746" t="s">
        <v>572</v>
      </c>
      <c r="K3746" t="s">
        <v>572</v>
      </c>
      <c r="L3746" s="324">
        <v>100</v>
      </c>
      <c r="M3746" s="324">
        <v>100</v>
      </c>
    </row>
    <row r="3747" spans="1:13" x14ac:dyDescent="0.2">
      <c r="A3747" t="s">
        <v>10449</v>
      </c>
      <c r="B3747" t="str">
        <f t="shared" si="58"/>
        <v>VSU_204 Georgia Ave</v>
      </c>
      <c r="C3747" t="s">
        <v>551</v>
      </c>
      <c r="D3747" s="324" t="s">
        <v>34</v>
      </c>
      <c r="E3747" t="s">
        <v>709</v>
      </c>
      <c r="F3747" t="s">
        <v>6417</v>
      </c>
      <c r="G3747" s="324">
        <v>4691</v>
      </c>
      <c r="H3747" s="542">
        <v>1948</v>
      </c>
      <c r="I3747" s="542">
        <v>2000</v>
      </c>
      <c r="J3747" t="s">
        <v>572</v>
      </c>
      <c r="K3747" t="s">
        <v>1725</v>
      </c>
      <c r="L3747" s="324">
        <v>100</v>
      </c>
      <c r="M3747" s="324">
        <v>100</v>
      </c>
    </row>
    <row r="3748" spans="1:13" x14ac:dyDescent="0.2">
      <c r="A3748" t="s">
        <v>10389</v>
      </c>
      <c r="B3748" t="str">
        <f t="shared" si="58"/>
        <v>VSU_Music Annex North</v>
      </c>
      <c r="C3748" t="s">
        <v>551</v>
      </c>
      <c r="D3748" s="324" t="s">
        <v>34</v>
      </c>
      <c r="E3748" t="s">
        <v>715</v>
      </c>
      <c r="F3748" t="s">
        <v>6347</v>
      </c>
      <c r="G3748" s="324">
        <v>3686</v>
      </c>
      <c r="H3748" s="542">
        <v>1947</v>
      </c>
      <c r="J3748" t="s">
        <v>572</v>
      </c>
      <c r="K3748" t="s">
        <v>572</v>
      </c>
      <c r="L3748" s="324">
        <v>100</v>
      </c>
      <c r="M3748" s="324">
        <v>100</v>
      </c>
    </row>
    <row r="3749" spans="1:13" x14ac:dyDescent="0.2">
      <c r="A3749" t="s">
        <v>10393</v>
      </c>
      <c r="B3749" t="str">
        <f t="shared" si="58"/>
        <v>VSU_Admissions Annex</v>
      </c>
      <c r="C3749" t="s">
        <v>551</v>
      </c>
      <c r="D3749" s="324" t="s">
        <v>34</v>
      </c>
      <c r="E3749" t="s">
        <v>2409</v>
      </c>
      <c r="F3749" t="s">
        <v>6351</v>
      </c>
      <c r="G3749" s="324">
        <v>2677</v>
      </c>
      <c r="H3749" s="542">
        <v>1962</v>
      </c>
      <c r="J3749" t="s">
        <v>572</v>
      </c>
      <c r="K3749" t="s">
        <v>572</v>
      </c>
      <c r="L3749" s="324">
        <v>100</v>
      </c>
      <c r="M3749" s="324">
        <v>100</v>
      </c>
    </row>
    <row r="3750" spans="1:13" x14ac:dyDescent="0.2">
      <c r="A3750" t="s">
        <v>10384</v>
      </c>
      <c r="B3750" t="str">
        <f t="shared" si="58"/>
        <v>VSU_Admissions House</v>
      </c>
      <c r="C3750" t="s">
        <v>551</v>
      </c>
      <c r="D3750" s="324" t="s">
        <v>34</v>
      </c>
      <c r="E3750" t="s">
        <v>987</v>
      </c>
      <c r="F3750" t="s">
        <v>6339</v>
      </c>
      <c r="G3750" s="324">
        <v>5382</v>
      </c>
      <c r="H3750" s="542">
        <v>1953</v>
      </c>
      <c r="J3750" t="s">
        <v>572</v>
      </c>
      <c r="K3750" t="s">
        <v>572</v>
      </c>
      <c r="L3750" s="324">
        <v>100</v>
      </c>
      <c r="M3750" s="324">
        <v>100</v>
      </c>
    </row>
    <row r="3751" spans="1:13" x14ac:dyDescent="0.2">
      <c r="A3751" t="s">
        <v>10406</v>
      </c>
      <c r="B3751" t="str">
        <f t="shared" si="58"/>
        <v>VSU_Band House</v>
      </c>
      <c r="C3751" t="s">
        <v>551</v>
      </c>
      <c r="D3751" s="324" t="s">
        <v>34</v>
      </c>
      <c r="E3751" t="s">
        <v>1291</v>
      </c>
      <c r="F3751" t="s">
        <v>6365</v>
      </c>
      <c r="G3751" s="324">
        <v>1876</v>
      </c>
      <c r="H3751" s="542">
        <v>1986</v>
      </c>
      <c r="J3751" t="s">
        <v>572</v>
      </c>
      <c r="K3751" t="s">
        <v>572</v>
      </c>
      <c r="L3751" s="324">
        <v>100</v>
      </c>
      <c r="M3751" s="324">
        <v>100</v>
      </c>
    </row>
    <row r="3752" spans="1:13" x14ac:dyDescent="0.2">
      <c r="A3752" t="s">
        <v>10455</v>
      </c>
      <c r="B3752" t="str">
        <f t="shared" si="58"/>
        <v>VSU_201 W Brookwood</v>
      </c>
      <c r="C3752" t="s">
        <v>551</v>
      </c>
      <c r="D3752" s="324" t="s">
        <v>34</v>
      </c>
      <c r="E3752" t="s">
        <v>821</v>
      </c>
      <c r="F3752" t="s">
        <v>6423</v>
      </c>
      <c r="G3752" s="324">
        <v>1817</v>
      </c>
      <c r="H3752" s="542">
        <v>1953</v>
      </c>
      <c r="J3752" t="s">
        <v>572</v>
      </c>
      <c r="K3752" t="s">
        <v>572</v>
      </c>
      <c r="L3752" s="324">
        <v>100</v>
      </c>
      <c r="M3752" s="324">
        <v>100</v>
      </c>
    </row>
    <row r="3753" spans="1:13" x14ac:dyDescent="0.2">
      <c r="A3753" t="s">
        <v>10437</v>
      </c>
      <c r="B3753" t="str">
        <f t="shared" si="58"/>
        <v>VSU_Martin Hall</v>
      </c>
      <c r="C3753" t="s">
        <v>551</v>
      </c>
      <c r="D3753" s="324" t="s">
        <v>34</v>
      </c>
      <c r="E3753" t="s">
        <v>570</v>
      </c>
      <c r="F3753" t="s">
        <v>6401</v>
      </c>
      <c r="G3753" s="324">
        <v>18962</v>
      </c>
      <c r="H3753" s="542">
        <v>1976</v>
      </c>
      <c r="J3753" t="s">
        <v>572</v>
      </c>
      <c r="K3753" t="s">
        <v>572</v>
      </c>
      <c r="L3753" s="324">
        <v>100</v>
      </c>
      <c r="M3753" s="324">
        <v>100</v>
      </c>
    </row>
    <row r="3754" spans="1:13" x14ac:dyDescent="0.2">
      <c r="A3754" t="s">
        <v>10382</v>
      </c>
      <c r="B3754" t="str">
        <f t="shared" si="58"/>
        <v>VSU_1206 N Patterson Street</v>
      </c>
      <c r="C3754" t="s">
        <v>551</v>
      </c>
      <c r="D3754" s="324" t="s">
        <v>34</v>
      </c>
      <c r="E3754" t="s">
        <v>6335</v>
      </c>
      <c r="F3754" t="s">
        <v>6336</v>
      </c>
      <c r="G3754" s="324">
        <v>8926</v>
      </c>
      <c r="H3754" s="542">
        <v>1960</v>
      </c>
      <c r="I3754" s="542">
        <v>2000</v>
      </c>
      <c r="J3754" t="s">
        <v>572</v>
      </c>
      <c r="K3754" t="s">
        <v>572</v>
      </c>
      <c r="L3754" s="324">
        <v>100</v>
      </c>
      <c r="M3754" s="324">
        <v>100</v>
      </c>
    </row>
    <row r="3755" spans="1:13" x14ac:dyDescent="0.2">
      <c r="A3755" t="s">
        <v>10453</v>
      </c>
      <c r="B3755" t="str">
        <f t="shared" si="58"/>
        <v>VSU_Odum Library Addition</v>
      </c>
      <c r="C3755" t="s">
        <v>551</v>
      </c>
      <c r="D3755" s="324" t="s">
        <v>34</v>
      </c>
      <c r="E3755" t="s">
        <v>5151</v>
      </c>
      <c r="F3755" t="s">
        <v>6422</v>
      </c>
      <c r="G3755" s="324">
        <v>96794</v>
      </c>
      <c r="H3755" s="542">
        <v>2001</v>
      </c>
      <c r="J3755" t="s">
        <v>624</v>
      </c>
      <c r="K3755" t="s">
        <v>1054</v>
      </c>
      <c r="L3755" s="324">
        <v>100</v>
      </c>
      <c r="M3755" s="324">
        <v>100</v>
      </c>
    </row>
    <row r="3756" spans="1:13" x14ac:dyDescent="0.2">
      <c r="A3756" t="s">
        <v>10397</v>
      </c>
      <c r="B3756" t="str">
        <f t="shared" si="58"/>
        <v>VSU_Pound Hall</v>
      </c>
      <c r="C3756" t="s">
        <v>551</v>
      </c>
      <c r="D3756" s="324" t="s">
        <v>34</v>
      </c>
      <c r="E3756" t="s">
        <v>809</v>
      </c>
      <c r="F3756" t="s">
        <v>6355</v>
      </c>
      <c r="G3756" s="324">
        <v>30930</v>
      </c>
      <c r="H3756" s="542">
        <v>1926</v>
      </c>
      <c r="I3756" s="542">
        <v>1992</v>
      </c>
      <c r="J3756" t="s">
        <v>572</v>
      </c>
      <c r="K3756" t="s">
        <v>572</v>
      </c>
      <c r="L3756" s="324">
        <v>100</v>
      </c>
      <c r="M3756" s="324">
        <v>100</v>
      </c>
    </row>
    <row r="3757" spans="1:13" x14ac:dyDescent="0.2">
      <c r="A3757" t="s">
        <v>10377</v>
      </c>
      <c r="B3757" t="str">
        <f t="shared" si="58"/>
        <v>VSU_Barrow Hall / ROTC</v>
      </c>
      <c r="C3757" t="s">
        <v>551</v>
      </c>
      <c r="D3757" s="324" t="s">
        <v>34</v>
      </c>
      <c r="E3757" t="s">
        <v>889</v>
      </c>
      <c r="F3757" t="s">
        <v>6331</v>
      </c>
      <c r="G3757" s="324">
        <v>12201</v>
      </c>
      <c r="H3757" s="542">
        <v>1951</v>
      </c>
      <c r="I3757" s="542">
        <v>2019</v>
      </c>
      <c r="J3757" t="s">
        <v>572</v>
      </c>
      <c r="K3757" t="s">
        <v>572</v>
      </c>
      <c r="L3757" s="324">
        <v>100</v>
      </c>
      <c r="M3757" s="324">
        <v>100</v>
      </c>
    </row>
    <row r="3758" spans="1:13" x14ac:dyDescent="0.2">
      <c r="A3758" t="s">
        <v>10439</v>
      </c>
      <c r="B3758" t="str">
        <f t="shared" si="58"/>
        <v>VSU_Thaxton Hall</v>
      </c>
      <c r="C3758" t="s">
        <v>551</v>
      </c>
      <c r="D3758" s="324" t="s">
        <v>34</v>
      </c>
      <c r="E3758" t="s">
        <v>1107</v>
      </c>
      <c r="F3758" t="s">
        <v>6404</v>
      </c>
      <c r="G3758" s="324">
        <v>12075</v>
      </c>
      <c r="H3758" s="542">
        <v>1927</v>
      </c>
      <c r="I3758" s="542">
        <v>1972</v>
      </c>
      <c r="J3758" t="s">
        <v>572</v>
      </c>
      <c r="K3758" t="s">
        <v>572</v>
      </c>
      <c r="L3758" s="324">
        <v>100</v>
      </c>
      <c r="M3758" s="324">
        <v>100</v>
      </c>
    </row>
    <row r="3759" spans="1:13" x14ac:dyDescent="0.2">
      <c r="A3759" t="s">
        <v>10434</v>
      </c>
      <c r="B3759" t="str">
        <f t="shared" si="58"/>
        <v>VSU_Warehouse N C 2</v>
      </c>
      <c r="C3759" t="s">
        <v>551</v>
      </c>
      <c r="D3759" s="324" t="s">
        <v>34</v>
      </c>
      <c r="E3759" t="s">
        <v>811</v>
      </c>
      <c r="F3759" t="s">
        <v>6398</v>
      </c>
      <c r="G3759" s="324">
        <v>4716</v>
      </c>
      <c r="H3759" s="542">
        <v>1946</v>
      </c>
      <c r="I3759" s="542">
        <v>2019</v>
      </c>
      <c r="J3759" t="s">
        <v>572</v>
      </c>
      <c r="K3759" t="s">
        <v>579</v>
      </c>
      <c r="L3759" s="324">
        <v>100</v>
      </c>
      <c r="M3759" s="324">
        <v>100</v>
      </c>
    </row>
    <row r="3760" spans="1:13" x14ac:dyDescent="0.2">
      <c r="A3760" t="s">
        <v>10421</v>
      </c>
      <c r="B3760" t="str">
        <f t="shared" si="58"/>
        <v>VSU_GreenHouse</v>
      </c>
      <c r="C3760" t="s">
        <v>551</v>
      </c>
      <c r="D3760" s="324" t="s">
        <v>34</v>
      </c>
      <c r="E3760" t="s">
        <v>1071</v>
      </c>
      <c r="F3760" t="s">
        <v>6382</v>
      </c>
      <c r="G3760" s="324">
        <v>2997</v>
      </c>
      <c r="H3760" s="542">
        <v>1984</v>
      </c>
      <c r="J3760" t="s">
        <v>572</v>
      </c>
      <c r="K3760" t="s">
        <v>572</v>
      </c>
      <c r="L3760" s="324">
        <v>100</v>
      </c>
      <c r="M3760" s="324">
        <v>100</v>
      </c>
    </row>
    <row r="3761" spans="1:13" x14ac:dyDescent="0.2">
      <c r="A3761" t="s">
        <v>10427</v>
      </c>
      <c r="B3761" t="str">
        <f t="shared" si="58"/>
        <v>VSU_NOCO Concessions</v>
      </c>
      <c r="C3761" t="s">
        <v>551</v>
      </c>
      <c r="D3761" s="324" t="s">
        <v>34</v>
      </c>
      <c r="E3761" t="s">
        <v>905</v>
      </c>
      <c r="F3761" t="s">
        <v>6389</v>
      </c>
      <c r="G3761" s="324">
        <v>702</v>
      </c>
      <c r="H3761" s="542">
        <v>1981</v>
      </c>
      <c r="J3761" t="s">
        <v>572</v>
      </c>
      <c r="K3761" t="s">
        <v>572</v>
      </c>
      <c r="L3761" s="324">
        <v>0</v>
      </c>
      <c r="M3761" s="324">
        <v>0</v>
      </c>
    </row>
    <row r="3762" spans="1:13" x14ac:dyDescent="0.2">
      <c r="A3762" t="s">
        <v>10424</v>
      </c>
      <c r="B3762" t="str">
        <f t="shared" si="58"/>
        <v>VSU_Health&amp;Business Administration</v>
      </c>
      <c r="C3762" t="s">
        <v>551</v>
      </c>
      <c r="D3762" s="324" t="s">
        <v>34</v>
      </c>
      <c r="E3762" t="s">
        <v>879</v>
      </c>
      <c r="F3762" t="s">
        <v>6386</v>
      </c>
      <c r="G3762" s="324">
        <v>145400</v>
      </c>
      <c r="H3762" s="542">
        <v>2013</v>
      </c>
      <c r="J3762" t="s">
        <v>572</v>
      </c>
      <c r="K3762" t="s">
        <v>1075</v>
      </c>
      <c r="L3762" s="324">
        <v>99</v>
      </c>
      <c r="M3762" s="324">
        <v>99</v>
      </c>
    </row>
    <row r="3763" spans="1:13" x14ac:dyDescent="0.2">
      <c r="A3763" t="s">
        <v>10456</v>
      </c>
      <c r="B3763" t="str">
        <f t="shared" si="58"/>
        <v>VSU_109 West Moore Street</v>
      </c>
      <c r="C3763" t="s">
        <v>551</v>
      </c>
      <c r="D3763" s="324" t="s">
        <v>34</v>
      </c>
      <c r="E3763" t="s">
        <v>1047</v>
      </c>
      <c r="F3763" t="s">
        <v>6424</v>
      </c>
      <c r="G3763" s="324">
        <v>2214</v>
      </c>
      <c r="H3763" s="542">
        <v>1975</v>
      </c>
      <c r="J3763" t="s">
        <v>572</v>
      </c>
      <c r="K3763" t="s">
        <v>572</v>
      </c>
      <c r="L3763" s="324">
        <v>100</v>
      </c>
      <c r="M3763" s="324">
        <v>100</v>
      </c>
    </row>
    <row r="3764" spans="1:13" x14ac:dyDescent="0.2">
      <c r="A3764" t="s">
        <v>10373</v>
      </c>
      <c r="B3764" t="str">
        <f t="shared" si="58"/>
        <v>VSU_Powell Hall</v>
      </c>
      <c r="C3764" t="s">
        <v>551</v>
      </c>
      <c r="D3764" s="324" t="s">
        <v>34</v>
      </c>
      <c r="E3764" t="s">
        <v>6326</v>
      </c>
      <c r="F3764" t="s">
        <v>6273</v>
      </c>
      <c r="G3764" s="324">
        <v>26622</v>
      </c>
      <c r="H3764" s="542">
        <v>1939</v>
      </c>
      <c r="I3764" s="542">
        <v>1993</v>
      </c>
      <c r="J3764" t="s">
        <v>572</v>
      </c>
      <c r="K3764" t="s">
        <v>572</v>
      </c>
      <c r="L3764" s="324">
        <v>100</v>
      </c>
      <c r="M3764" s="324">
        <v>100</v>
      </c>
    </row>
    <row r="3765" spans="1:13" x14ac:dyDescent="0.2">
      <c r="A3765" t="s">
        <v>10450</v>
      </c>
      <c r="B3765" t="str">
        <f t="shared" si="58"/>
        <v>VSU_Greenhouse #2</v>
      </c>
      <c r="C3765" t="s">
        <v>551</v>
      </c>
      <c r="D3765" s="324" t="s">
        <v>34</v>
      </c>
      <c r="E3765" t="s">
        <v>787</v>
      </c>
      <c r="F3765" t="s">
        <v>6418</v>
      </c>
      <c r="G3765" s="324">
        <v>960</v>
      </c>
      <c r="H3765" s="542">
        <v>2013</v>
      </c>
      <c r="J3765" t="s">
        <v>572</v>
      </c>
      <c r="K3765" t="s">
        <v>572</v>
      </c>
      <c r="L3765" s="324">
        <v>100</v>
      </c>
      <c r="M3765" s="324">
        <v>100</v>
      </c>
    </row>
    <row r="3766" spans="1:13" x14ac:dyDescent="0.2">
      <c r="A3766" t="s">
        <v>10411</v>
      </c>
      <c r="B3766" t="str">
        <f t="shared" si="58"/>
        <v>VSU_111 West Moore Street</v>
      </c>
      <c r="C3766" t="s">
        <v>551</v>
      </c>
      <c r="D3766" s="324" t="s">
        <v>34</v>
      </c>
      <c r="E3766" t="s">
        <v>981</v>
      </c>
      <c r="F3766" t="s">
        <v>6369</v>
      </c>
      <c r="G3766" s="324">
        <v>2691</v>
      </c>
      <c r="H3766" s="542">
        <v>1975</v>
      </c>
      <c r="J3766" t="s">
        <v>572</v>
      </c>
      <c r="K3766" t="s">
        <v>572</v>
      </c>
      <c r="L3766" s="324">
        <v>100</v>
      </c>
      <c r="M3766" s="324">
        <v>100</v>
      </c>
    </row>
    <row r="3767" spans="1:13" x14ac:dyDescent="0.2">
      <c r="A3767" t="s">
        <v>10383</v>
      </c>
      <c r="B3767" t="str">
        <f t="shared" si="58"/>
        <v>VSU_Palms Dining Center</v>
      </c>
      <c r="C3767" t="s">
        <v>551</v>
      </c>
      <c r="D3767" s="324" t="s">
        <v>34</v>
      </c>
      <c r="E3767" t="s">
        <v>6337</v>
      </c>
      <c r="F3767" t="s">
        <v>6338</v>
      </c>
      <c r="G3767" s="324">
        <v>31211</v>
      </c>
      <c r="H3767" s="542">
        <v>1954</v>
      </c>
      <c r="I3767" s="542">
        <v>1968</v>
      </c>
      <c r="J3767" t="s">
        <v>572</v>
      </c>
      <c r="K3767" t="s">
        <v>572</v>
      </c>
      <c r="L3767" s="324">
        <v>0</v>
      </c>
      <c r="M3767" s="324">
        <v>0</v>
      </c>
    </row>
    <row r="3768" spans="1:13" x14ac:dyDescent="0.2">
      <c r="A3768" t="s">
        <v>10394</v>
      </c>
      <c r="B3768" t="str">
        <f t="shared" si="58"/>
        <v>VSU_Psychology Class Bldg.</v>
      </c>
      <c r="C3768" t="s">
        <v>551</v>
      </c>
      <c r="D3768" s="324" t="s">
        <v>34</v>
      </c>
      <c r="E3768" t="s">
        <v>815</v>
      </c>
      <c r="F3768" t="s">
        <v>6352</v>
      </c>
      <c r="G3768" s="324">
        <v>3201</v>
      </c>
      <c r="H3768" s="542">
        <v>1998</v>
      </c>
      <c r="J3768" t="s">
        <v>572</v>
      </c>
      <c r="K3768" t="s">
        <v>572</v>
      </c>
      <c r="L3768" s="324">
        <v>100</v>
      </c>
      <c r="M3768" s="324">
        <v>100</v>
      </c>
    </row>
    <row r="3769" spans="1:13" x14ac:dyDescent="0.2">
      <c r="A3769" t="s">
        <v>10391</v>
      </c>
      <c r="B3769" t="str">
        <f t="shared" si="58"/>
        <v>VSU_Marriage &amp; Family Therapy</v>
      </c>
      <c r="C3769" t="s">
        <v>551</v>
      </c>
      <c r="D3769" s="324" t="s">
        <v>34</v>
      </c>
      <c r="E3769" t="s">
        <v>765</v>
      </c>
      <c r="F3769" t="s">
        <v>6349</v>
      </c>
      <c r="G3769" s="324">
        <v>12006</v>
      </c>
      <c r="H3769" s="542">
        <v>1965</v>
      </c>
      <c r="J3769" t="s">
        <v>572</v>
      </c>
      <c r="K3769" t="s">
        <v>572</v>
      </c>
      <c r="L3769" s="324">
        <v>100</v>
      </c>
      <c r="M3769" s="324">
        <v>100</v>
      </c>
    </row>
    <row r="3770" spans="1:13" x14ac:dyDescent="0.2">
      <c r="A3770" t="s">
        <v>10440</v>
      </c>
      <c r="B3770" t="str">
        <f t="shared" si="58"/>
        <v>VSU_Regional Education Center</v>
      </c>
      <c r="C3770" t="s">
        <v>551</v>
      </c>
      <c r="D3770" s="324" t="s">
        <v>34</v>
      </c>
      <c r="E3770" t="s">
        <v>604</v>
      </c>
      <c r="F3770" t="s">
        <v>6405</v>
      </c>
      <c r="G3770" s="324">
        <v>27138</v>
      </c>
      <c r="H3770" s="542">
        <v>1965</v>
      </c>
      <c r="J3770" t="s">
        <v>572</v>
      </c>
      <c r="K3770" t="s">
        <v>572</v>
      </c>
      <c r="L3770" s="324">
        <v>100</v>
      </c>
      <c r="M3770" s="324">
        <v>100</v>
      </c>
    </row>
    <row r="3771" spans="1:13" x14ac:dyDescent="0.2">
      <c r="A3771" t="s">
        <v>10446</v>
      </c>
      <c r="B3771" t="str">
        <f t="shared" si="58"/>
        <v>VSU_Brown House</v>
      </c>
      <c r="C3771" t="s">
        <v>551</v>
      </c>
      <c r="D3771" s="324" t="s">
        <v>34</v>
      </c>
      <c r="E3771" t="s">
        <v>5972</v>
      </c>
      <c r="F3771" t="s">
        <v>6414</v>
      </c>
      <c r="G3771" s="324">
        <v>3472</v>
      </c>
      <c r="H3771" s="542">
        <v>1900</v>
      </c>
      <c r="J3771" t="s">
        <v>572</v>
      </c>
      <c r="K3771" t="s">
        <v>572</v>
      </c>
      <c r="L3771" s="324">
        <v>100</v>
      </c>
      <c r="M3771" s="324">
        <v>100</v>
      </c>
    </row>
    <row r="3772" spans="1:13" x14ac:dyDescent="0.2">
      <c r="A3772" t="s">
        <v>10404</v>
      </c>
      <c r="B3772" t="str">
        <f t="shared" si="58"/>
        <v>VSU_Williams House</v>
      </c>
      <c r="C3772" t="s">
        <v>551</v>
      </c>
      <c r="D3772" s="324" t="s">
        <v>34</v>
      </c>
      <c r="E3772" t="s">
        <v>757</v>
      </c>
      <c r="F3772" t="s">
        <v>6363</v>
      </c>
      <c r="G3772" s="324">
        <v>2588</v>
      </c>
      <c r="H3772" s="542">
        <v>1955</v>
      </c>
      <c r="J3772" t="s">
        <v>572</v>
      </c>
      <c r="K3772" t="s">
        <v>572</v>
      </c>
      <c r="L3772" s="324">
        <v>100</v>
      </c>
      <c r="M3772" s="324">
        <v>100</v>
      </c>
    </row>
    <row r="3773" spans="1:13" x14ac:dyDescent="0.2">
      <c r="A3773" t="s">
        <v>10402</v>
      </c>
      <c r="B3773" t="str">
        <f t="shared" si="58"/>
        <v>VSU_Seago House</v>
      </c>
      <c r="C3773" t="s">
        <v>551</v>
      </c>
      <c r="D3773" s="324" t="s">
        <v>34</v>
      </c>
      <c r="E3773" t="s">
        <v>1063</v>
      </c>
      <c r="F3773" t="s">
        <v>6361</v>
      </c>
      <c r="G3773" s="324">
        <v>5541</v>
      </c>
      <c r="H3773" s="542">
        <v>1926</v>
      </c>
      <c r="J3773" t="s">
        <v>572</v>
      </c>
      <c r="K3773" t="s">
        <v>572</v>
      </c>
      <c r="L3773" s="324">
        <v>100</v>
      </c>
      <c r="M3773" s="324">
        <v>100</v>
      </c>
    </row>
    <row r="3774" spans="1:13" x14ac:dyDescent="0.2">
      <c r="A3774" t="s">
        <v>10385</v>
      </c>
      <c r="B3774" t="str">
        <f t="shared" si="58"/>
        <v>VSU_Auxiliary Services</v>
      </c>
      <c r="C3774" t="s">
        <v>551</v>
      </c>
      <c r="D3774" s="324" t="s">
        <v>34</v>
      </c>
      <c r="E3774" t="s">
        <v>5565</v>
      </c>
      <c r="F3774" t="s">
        <v>6340</v>
      </c>
      <c r="G3774" s="324">
        <v>3651</v>
      </c>
      <c r="H3774" s="542">
        <v>1974</v>
      </c>
      <c r="J3774" t="s">
        <v>572</v>
      </c>
      <c r="K3774" t="s">
        <v>572</v>
      </c>
      <c r="L3774" s="324">
        <v>0</v>
      </c>
      <c r="M3774" s="324">
        <v>0</v>
      </c>
    </row>
    <row r="3775" spans="1:13" x14ac:dyDescent="0.2">
      <c r="A3775" t="s">
        <v>10378</v>
      </c>
      <c r="B3775" t="str">
        <f t="shared" si="58"/>
        <v>VSU_Bursary Drive-up Tellers</v>
      </c>
      <c r="C3775" t="s">
        <v>551</v>
      </c>
      <c r="D3775" s="324" t="s">
        <v>34</v>
      </c>
      <c r="E3775" t="s">
        <v>5733</v>
      </c>
      <c r="F3775" t="s">
        <v>6332</v>
      </c>
      <c r="G3775" s="324">
        <v>1185</v>
      </c>
      <c r="H3775" s="542">
        <v>1974</v>
      </c>
      <c r="J3775" t="s">
        <v>572</v>
      </c>
      <c r="K3775" t="s">
        <v>572</v>
      </c>
      <c r="L3775" s="324">
        <v>100</v>
      </c>
      <c r="M3775" s="324">
        <v>100</v>
      </c>
    </row>
    <row r="3776" spans="1:13" x14ac:dyDescent="0.2">
      <c r="A3776" t="s">
        <v>10403</v>
      </c>
      <c r="B3776" t="str">
        <f t="shared" si="58"/>
        <v>VSU_University Center Bldg #3</v>
      </c>
      <c r="C3776" t="s">
        <v>551</v>
      </c>
      <c r="D3776" s="324" t="s">
        <v>34</v>
      </c>
      <c r="E3776" t="s">
        <v>625</v>
      </c>
      <c r="F3776" t="s">
        <v>6362</v>
      </c>
      <c r="G3776" s="324">
        <v>21600</v>
      </c>
      <c r="H3776" s="542">
        <v>1960</v>
      </c>
      <c r="I3776" s="542">
        <v>1995</v>
      </c>
      <c r="J3776" t="s">
        <v>572</v>
      </c>
      <c r="K3776" t="s">
        <v>572</v>
      </c>
      <c r="L3776" s="324">
        <v>100</v>
      </c>
      <c r="M3776" s="324">
        <v>100</v>
      </c>
    </row>
    <row r="3777" spans="1:13" x14ac:dyDescent="0.2">
      <c r="A3777" t="s">
        <v>10374</v>
      </c>
      <c r="B3777" t="str">
        <f t="shared" si="58"/>
        <v>VSU_University Center Bldg #2</v>
      </c>
      <c r="C3777" t="s">
        <v>551</v>
      </c>
      <c r="D3777" s="324" t="s">
        <v>34</v>
      </c>
      <c r="E3777" t="s">
        <v>919</v>
      </c>
      <c r="F3777" t="s">
        <v>6327</v>
      </c>
      <c r="G3777" s="324">
        <v>29953</v>
      </c>
      <c r="H3777" s="542">
        <v>1960</v>
      </c>
      <c r="I3777" s="542">
        <v>1995</v>
      </c>
      <c r="J3777" t="s">
        <v>572</v>
      </c>
      <c r="K3777" t="s">
        <v>579</v>
      </c>
      <c r="L3777" s="324">
        <v>100</v>
      </c>
      <c r="M3777" s="324">
        <v>100</v>
      </c>
    </row>
    <row r="3778" spans="1:13" x14ac:dyDescent="0.2">
      <c r="A3778" t="s">
        <v>10398</v>
      </c>
      <c r="B3778" t="str">
        <f t="shared" ref="B3778:B3806" si="59">CONCATENATE(D3778,"_",F3778)</f>
        <v>VSU_University Center Bldg #1</v>
      </c>
      <c r="C3778" t="s">
        <v>551</v>
      </c>
      <c r="D3778" s="324" t="s">
        <v>34</v>
      </c>
      <c r="E3778" t="s">
        <v>971</v>
      </c>
      <c r="F3778" t="s">
        <v>6356</v>
      </c>
      <c r="G3778" s="324">
        <v>53614</v>
      </c>
      <c r="H3778" s="542">
        <v>1960</v>
      </c>
      <c r="J3778" t="s">
        <v>572</v>
      </c>
      <c r="K3778" t="s">
        <v>572</v>
      </c>
      <c r="L3778" s="324">
        <v>98</v>
      </c>
      <c r="M3778" s="324">
        <v>98</v>
      </c>
    </row>
    <row r="3779" spans="1:13" x14ac:dyDescent="0.2">
      <c r="A3779" t="s">
        <v>10375</v>
      </c>
      <c r="B3779" t="str">
        <f t="shared" si="59"/>
        <v>VSU_University Center Bldg #4</v>
      </c>
      <c r="C3779" t="s">
        <v>551</v>
      </c>
      <c r="D3779" s="324" t="s">
        <v>34</v>
      </c>
      <c r="E3779" t="s">
        <v>5313</v>
      </c>
      <c r="F3779" t="s">
        <v>6328</v>
      </c>
      <c r="G3779" s="324">
        <v>45695</v>
      </c>
      <c r="H3779" s="542">
        <v>1960</v>
      </c>
      <c r="J3779" t="s">
        <v>572</v>
      </c>
      <c r="K3779" t="s">
        <v>572</v>
      </c>
      <c r="L3779" s="324">
        <v>87</v>
      </c>
      <c r="M3779" s="324">
        <v>87</v>
      </c>
    </row>
    <row r="3780" spans="1:13" x14ac:dyDescent="0.2">
      <c r="A3780" t="s">
        <v>10438</v>
      </c>
      <c r="B3780" t="str">
        <f t="shared" si="59"/>
        <v>VSU_Chemical Management</v>
      </c>
      <c r="C3780" t="s">
        <v>551</v>
      </c>
      <c r="D3780" s="324" t="s">
        <v>34</v>
      </c>
      <c r="E3780" t="s">
        <v>6402</v>
      </c>
      <c r="F3780" t="s">
        <v>6403</v>
      </c>
      <c r="G3780" s="324">
        <v>1239</v>
      </c>
      <c r="H3780" s="542">
        <v>1995</v>
      </c>
      <c r="J3780" t="s">
        <v>572</v>
      </c>
      <c r="K3780" t="s">
        <v>572</v>
      </c>
      <c r="L3780" s="324">
        <v>100</v>
      </c>
      <c r="M3780" s="324">
        <v>100</v>
      </c>
    </row>
    <row r="3781" spans="1:13" x14ac:dyDescent="0.2">
      <c r="A3781" t="s">
        <v>10415</v>
      </c>
      <c r="B3781" t="str">
        <f t="shared" si="59"/>
        <v>VSU_223 W. Moore Street</v>
      </c>
      <c r="C3781" t="s">
        <v>551</v>
      </c>
      <c r="D3781" s="324" t="s">
        <v>34</v>
      </c>
      <c r="E3781" t="s">
        <v>6374</v>
      </c>
      <c r="F3781" t="s">
        <v>6375</v>
      </c>
      <c r="G3781" s="324">
        <v>3596</v>
      </c>
      <c r="H3781" s="542">
        <v>1960</v>
      </c>
      <c r="J3781" t="s">
        <v>572</v>
      </c>
      <c r="K3781" t="s">
        <v>572</v>
      </c>
      <c r="L3781" s="324">
        <v>100</v>
      </c>
      <c r="M3781" s="324">
        <v>100</v>
      </c>
    </row>
    <row r="3782" spans="1:13" x14ac:dyDescent="0.2">
      <c r="A3782" t="s">
        <v>10386</v>
      </c>
      <c r="B3782" t="str">
        <f t="shared" si="59"/>
        <v>VSU_Jennett Lecture Hall</v>
      </c>
      <c r="C3782" t="s">
        <v>551</v>
      </c>
      <c r="D3782" s="324" t="s">
        <v>34</v>
      </c>
      <c r="E3782" t="s">
        <v>6341</v>
      </c>
      <c r="F3782" t="s">
        <v>6342</v>
      </c>
      <c r="G3782" s="324">
        <v>15780</v>
      </c>
      <c r="H3782" s="542">
        <v>2010</v>
      </c>
      <c r="J3782" t="s">
        <v>572</v>
      </c>
      <c r="K3782" t="s">
        <v>1075</v>
      </c>
      <c r="L3782" s="324">
        <v>100</v>
      </c>
      <c r="M3782" s="324">
        <v>100</v>
      </c>
    </row>
    <row r="3783" spans="1:13" x14ac:dyDescent="0.2">
      <c r="A3783" t="s">
        <v>10371</v>
      </c>
      <c r="B3783" t="str">
        <f t="shared" si="59"/>
        <v>VSU_Ticket Booth - Ladies Complex</v>
      </c>
      <c r="C3783" t="s">
        <v>551</v>
      </c>
      <c r="D3783" s="324" t="s">
        <v>34</v>
      </c>
      <c r="E3783" t="s">
        <v>6323</v>
      </c>
      <c r="F3783" t="s">
        <v>6324</v>
      </c>
      <c r="G3783" s="324">
        <v>110</v>
      </c>
      <c r="H3783" s="542">
        <v>2002</v>
      </c>
      <c r="J3783" t="s">
        <v>584</v>
      </c>
      <c r="K3783" t="s">
        <v>1075</v>
      </c>
      <c r="L3783" s="324">
        <v>0</v>
      </c>
      <c r="M3783" s="324">
        <v>0</v>
      </c>
    </row>
    <row r="3784" spans="1:13" x14ac:dyDescent="0.2">
      <c r="A3784" t="s">
        <v>10425</v>
      </c>
      <c r="B3784" t="str">
        <f t="shared" si="59"/>
        <v>VSU_Ladies Softball Complex</v>
      </c>
      <c r="C3784" t="s">
        <v>551</v>
      </c>
      <c r="D3784" s="324" t="s">
        <v>34</v>
      </c>
      <c r="E3784" t="s">
        <v>5074</v>
      </c>
      <c r="F3784" t="s">
        <v>6387</v>
      </c>
      <c r="G3784" s="324">
        <v>2308</v>
      </c>
      <c r="H3784" s="542">
        <v>1999</v>
      </c>
      <c r="J3784" t="s">
        <v>624</v>
      </c>
      <c r="K3784" t="s">
        <v>1075</v>
      </c>
      <c r="L3784" s="324">
        <v>90</v>
      </c>
      <c r="M3784" s="324">
        <v>90</v>
      </c>
    </row>
    <row r="3785" spans="1:13" x14ac:dyDescent="0.2">
      <c r="A3785" t="s">
        <v>10418</v>
      </c>
      <c r="B3785" t="str">
        <f t="shared" si="59"/>
        <v>VSU_Womens Softball House</v>
      </c>
      <c r="C3785" t="s">
        <v>551</v>
      </c>
      <c r="D3785" s="324" t="s">
        <v>34</v>
      </c>
      <c r="E3785" t="s">
        <v>2845</v>
      </c>
      <c r="F3785" t="s">
        <v>6379</v>
      </c>
      <c r="G3785" s="324">
        <v>2569</v>
      </c>
      <c r="H3785" s="542">
        <v>1955</v>
      </c>
      <c r="I3785" s="542">
        <v>1993</v>
      </c>
      <c r="J3785" t="s">
        <v>572</v>
      </c>
      <c r="K3785" t="s">
        <v>572</v>
      </c>
      <c r="L3785" s="324">
        <v>100</v>
      </c>
      <c r="M3785" s="324">
        <v>100</v>
      </c>
    </row>
    <row r="3786" spans="1:13" x14ac:dyDescent="0.2">
      <c r="A3786" t="s">
        <v>10400</v>
      </c>
      <c r="B3786" t="str">
        <f t="shared" si="59"/>
        <v>VSU_Intramurals Storage</v>
      </c>
      <c r="C3786" t="s">
        <v>551</v>
      </c>
      <c r="D3786" s="324" t="s">
        <v>34</v>
      </c>
      <c r="E3786" t="s">
        <v>1926</v>
      </c>
      <c r="F3786" t="s">
        <v>6359</v>
      </c>
      <c r="G3786" s="324">
        <v>108</v>
      </c>
      <c r="H3786" s="542">
        <v>1969</v>
      </c>
      <c r="J3786" t="s">
        <v>572</v>
      </c>
      <c r="K3786" t="s">
        <v>572</v>
      </c>
      <c r="L3786" s="324">
        <v>100</v>
      </c>
      <c r="M3786" s="324">
        <v>100</v>
      </c>
    </row>
    <row r="3787" spans="1:13" x14ac:dyDescent="0.2">
      <c r="A3787" t="s">
        <v>10419</v>
      </c>
      <c r="B3787" t="str">
        <f t="shared" si="59"/>
        <v>VSU_Mass Media Building</v>
      </c>
      <c r="C3787" t="s">
        <v>551</v>
      </c>
      <c r="D3787" s="324" t="s">
        <v>34</v>
      </c>
      <c r="E3787" t="s">
        <v>2008</v>
      </c>
      <c r="F3787" t="s">
        <v>6380</v>
      </c>
      <c r="G3787" s="324">
        <v>13183</v>
      </c>
      <c r="H3787" s="542">
        <v>1954</v>
      </c>
      <c r="I3787" s="542">
        <v>2010</v>
      </c>
      <c r="J3787" t="s">
        <v>572</v>
      </c>
      <c r="K3787" t="s">
        <v>572</v>
      </c>
      <c r="L3787" s="324">
        <v>100</v>
      </c>
      <c r="M3787" s="324">
        <v>100</v>
      </c>
    </row>
    <row r="3788" spans="1:13" x14ac:dyDescent="0.2">
      <c r="A3788" t="s">
        <v>10430</v>
      </c>
      <c r="B3788" t="str">
        <f t="shared" si="59"/>
        <v>VSU_Billy Grant Baseball Complex</v>
      </c>
      <c r="C3788" t="s">
        <v>551</v>
      </c>
      <c r="D3788" s="324" t="s">
        <v>34</v>
      </c>
      <c r="E3788" t="s">
        <v>6392</v>
      </c>
      <c r="F3788" t="s">
        <v>6393</v>
      </c>
      <c r="G3788" s="324">
        <v>2447</v>
      </c>
      <c r="H3788" s="542">
        <v>1968</v>
      </c>
      <c r="J3788" t="s">
        <v>572</v>
      </c>
      <c r="K3788" t="s">
        <v>572</v>
      </c>
      <c r="L3788" s="324">
        <v>92</v>
      </c>
      <c r="M3788" s="324">
        <v>92</v>
      </c>
    </row>
    <row r="3789" spans="1:13" x14ac:dyDescent="0.2">
      <c r="A3789" t="s">
        <v>10416</v>
      </c>
      <c r="B3789" t="str">
        <f t="shared" si="59"/>
        <v>VSU_Intramurals Shed</v>
      </c>
      <c r="C3789" t="s">
        <v>551</v>
      </c>
      <c r="D3789" s="324" t="s">
        <v>34</v>
      </c>
      <c r="E3789" t="s">
        <v>6376</v>
      </c>
      <c r="F3789" t="s">
        <v>6377</v>
      </c>
      <c r="G3789" s="324">
        <v>223</v>
      </c>
      <c r="H3789" s="542">
        <v>1991</v>
      </c>
      <c r="J3789" t="s">
        <v>572</v>
      </c>
      <c r="K3789" t="s">
        <v>572</v>
      </c>
      <c r="L3789" s="324">
        <v>100</v>
      </c>
      <c r="M3789" s="324">
        <v>100</v>
      </c>
    </row>
    <row r="3790" spans="1:13" x14ac:dyDescent="0.2">
      <c r="A3790" t="s">
        <v>10426</v>
      </c>
      <c r="B3790" t="str">
        <f t="shared" si="59"/>
        <v>VSU_Masonic Lodge</v>
      </c>
      <c r="C3790" t="s">
        <v>551</v>
      </c>
      <c r="D3790" s="324" t="s">
        <v>34</v>
      </c>
      <c r="E3790" t="s">
        <v>2741</v>
      </c>
      <c r="F3790" t="s">
        <v>6388</v>
      </c>
      <c r="G3790" s="324">
        <v>5812</v>
      </c>
      <c r="H3790" s="542">
        <v>1920</v>
      </c>
      <c r="J3790" t="s">
        <v>572</v>
      </c>
      <c r="K3790" t="s">
        <v>572</v>
      </c>
      <c r="L3790" s="324">
        <v>100</v>
      </c>
      <c r="M3790" s="324">
        <v>100</v>
      </c>
    </row>
    <row r="3791" spans="1:13" x14ac:dyDescent="0.2">
      <c r="A3791" t="s">
        <v>10399</v>
      </c>
      <c r="B3791" t="str">
        <f t="shared" si="59"/>
        <v>VSU_W. Gordon Street</v>
      </c>
      <c r="C3791" t="s">
        <v>551</v>
      </c>
      <c r="D3791" s="324" t="s">
        <v>34</v>
      </c>
      <c r="E3791" t="s">
        <v>6357</v>
      </c>
      <c r="F3791" t="s">
        <v>6358</v>
      </c>
      <c r="G3791" s="324">
        <v>12850</v>
      </c>
      <c r="H3791" s="542">
        <v>1973</v>
      </c>
      <c r="J3791" t="s">
        <v>572</v>
      </c>
      <c r="K3791" t="s">
        <v>572</v>
      </c>
      <c r="L3791" s="324">
        <v>100</v>
      </c>
      <c r="M3791" s="324">
        <v>100</v>
      </c>
    </row>
    <row r="3792" spans="1:13" x14ac:dyDescent="0.2">
      <c r="A3792" t="s">
        <v>10423</v>
      </c>
      <c r="B3792" t="str">
        <f t="shared" si="59"/>
        <v>VSU_106 Georgia Avenue</v>
      </c>
      <c r="C3792" t="s">
        <v>551</v>
      </c>
      <c r="D3792" s="324" t="s">
        <v>34</v>
      </c>
      <c r="E3792" t="s">
        <v>6384</v>
      </c>
      <c r="F3792" t="s">
        <v>6385</v>
      </c>
      <c r="G3792" s="324">
        <v>2307</v>
      </c>
      <c r="H3792" s="542">
        <v>1966</v>
      </c>
      <c r="J3792" t="s">
        <v>572</v>
      </c>
      <c r="K3792" t="s">
        <v>624</v>
      </c>
      <c r="L3792" s="324">
        <v>100</v>
      </c>
      <c r="M3792" s="324">
        <v>100</v>
      </c>
    </row>
    <row r="3793" spans="1:13" x14ac:dyDescent="0.2">
      <c r="A3793" t="s">
        <v>10441</v>
      </c>
      <c r="B3793" t="str">
        <f t="shared" si="59"/>
        <v>VSU_Campus Mail</v>
      </c>
      <c r="C3793" t="s">
        <v>551</v>
      </c>
      <c r="D3793" s="324" t="s">
        <v>34</v>
      </c>
      <c r="E3793" t="s">
        <v>6406</v>
      </c>
      <c r="F3793" t="s">
        <v>6407</v>
      </c>
      <c r="G3793" s="324">
        <v>4915</v>
      </c>
      <c r="H3793" s="542">
        <v>1965</v>
      </c>
      <c r="J3793" t="s">
        <v>572</v>
      </c>
      <c r="K3793" t="s">
        <v>572</v>
      </c>
      <c r="L3793" s="324">
        <v>0</v>
      </c>
      <c r="M3793" s="324">
        <v>0</v>
      </c>
    </row>
    <row r="3794" spans="1:13" x14ac:dyDescent="0.2">
      <c r="A3794" t="s">
        <v>10376</v>
      </c>
      <c r="B3794" t="str">
        <f t="shared" si="59"/>
        <v>VSU_Student Rec Storage</v>
      </c>
      <c r="C3794" t="s">
        <v>551</v>
      </c>
      <c r="D3794" s="324" t="s">
        <v>34</v>
      </c>
      <c r="E3794" t="s">
        <v>6329</v>
      </c>
      <c r="F3794" t="s">
        <v>6330</v>
      </c>
      <c r="G3794" s="324">
        <v>1200</v>
      </c>
      <c r="H3794" s="542">
        <v>2011</v>
      </c>
      <c r="J3794" t="s">
        <v>572</v>
      </c>
      <c r="K3794" t="s">
        <v>572</v>
      </c>
      <c r="L3794" s="324">
        <v>100</v>
      </c>
      <c r="M3794" s="324">
        <v>100</v>
      </c>
    </row>
    <row r="3795" spans="1:13" x14ac:dyDescent="0.2">
      <c r="A3795" t="s">
        <v>10379</v>
      </c>
      <c r="B3795" t="str">
        <f t="shared" si="59"/>
        <v>VSU_Student Recreation Center</v>
      </c>
      <c r="C3795" t="s">
        <v>551</v>
      </c>
      <c r="D3795" s="324" t="s">
        <v>34</v>
      </c>
      <c r="E3795" t="s">
        <v>6333</v>
      </c>
      <c r="F3795" t="s">
        <v>5008</v>
      </c>
      <c r="G3795" s="324">
        <v>76372</v>
      </c>
      <c r="H3795" s="542">
        <v>2000</v>
      </c>
      <c r="J3795" t="s">
        <v>624</v>
      </c>
      <c r="K3795" t="s">
        <v>1054</v>
      </c>
      <c r="L3795" s="324">
        <v>100</v>
      </c>
      <c r="M3795" s="324">
        <v>100</v>
      </c>
    </row>
    <row r="3796" spans="1:13" x14ac:dyDescent="0.2">
      <c r="A3796" t="s">
        <v>10412</v>
      </c>
      <c r="B3796" t="str">
        <f t="shared" si="59"/>
        <v>VSU_Sustella Parking Garage</v>
      </c>
      <c r="C3796" t="s">
        <v>551</v>
      </c>
      <c r="D3796" s="324" t="s">
        <v>34</v>
      </c>
      <c r="E3796" t="s">
        <v>6370</v>
      </c>
      <c r="F3796" t="s">
        <v>6371</v>
      </c>
      <c r="G3796" s="324">
        <v>11350</v>
      </c>
      <c r="H3796" s="542">
        <v>2008</v>
      </c>
      <c r="J3796" t="s">
        <v>572</v>
      </c>
      <c r="K3796" t="s">
        <v>1075</v>
      </c>
      <c r="L3796" s="324">
        <v>20</v>
      </c>
      <c r="M3796" s="324">
        <v>20</v>
      </c>
    </row>
    <row r="3797" spans="1:13" x14ac:dyDescent="0.2">
      <c r="A3797" t="s">
        <v>10387</v>
      </c>
      <c r="B3797" t="str">
        <f t="shared" si="59"/>
        <v>VSU_Oak Street Parking Garage</v>
      </c>
      <c r="C3797" t="s">
        <v>551</v>
      </c>
      <c r="D3797" s="324" t="s">
        <v>34</v>
      </c>
      <c r="E3797" t="s">
        <v>6343</v>
      </c>
      <c r="F3797" t="s">
        <v>6344</v>
      </c>
      <c r="G3797" s="324">
        <v>25801</v>
      </c>
      <c r="H3797" s="542">
        <v>2008</v>
      </c>
      <c r="J3797" t="s">
        <v>572</v>
      </c>
      <c r="K3797" t="s">
        <v>1075</v>
      </c>
      <c r="L3797" s="324">
        <v>100</v>
      </c>
      <c r="M3797" s="324">
        <v>100</v>
      </c>
    </row>
    <row r="3798" spans="1:13" x14ac:dyDescent="0.2">
      <c r="A3798" t="s">
        <v>10451</v>
      </c>
      <c r="B3798" t="str">
        <f t="shared" si="59"/>
        <v>VSU_Comm Arts / Curric, Lead &amp;Tech</v>
      </c>
      <c r="C3798" t="s">
        <v>551</v>
      </c>
      <c r="D3798" s="324" t="s">
        <v>34</v>
      </c>
      <c r="E3798" t="s">
        <v>6419</v>
      </c>
      <c r="F3798" t="s">
        <v>6420</v>
      </c>
      <c r="G3798" s="324">
        <v>25350</v>
      </c>
      <c r="H3798" s="542">
        <v>1998</v>
      </c>
      <c r="J3798" t="s">
        <v>572</v>
      </c>
      <c r="K3798" t="s">
        <v>572</v>
      </c>
      <c r="L3798" s="324">
        <v>100</v>
      </c>
      <c r="M3798" s="324">
        <v>100</v>
      </c>
    </row>
    <row r="3799" spans="1:13" x14ac:dyDescent="0.2">
      <c r="A3799" t="s">
        <v>10431</v>
      </c>
      <c r="B3799" t="str">
        <f t="shared" si="59"/>
        <v>VSU_1504 N. Oak Street</v>
      </c>
      <c r="C3799" t="s">
        <v>551</v>
      </c>
      <c r="D3799" s="324" t="s">
        <v>34</v>
      </c>
      <c r="E3799" t="s">
        <v>4227</v>
      </c>
      <c r="F3799" t="s">
        <v>6394</v>
      </c>
      <c r="G3799" s="324">
        <v>2165</v>
      </c>
      <c r="H3799" s="542">
        <v>1967</v>
      </c>
      <c r="J3799" t="s">
        <v>572</v>
      </c>
      <c r="K3799" t="s">
        <v>572</v>
      </c>
      <c r="L3799" s="324">
        <v>100</v>
      </c>
      <c r="M3799" s="324">
        <v>100</v>
      </c>
    </row>
    <row r="3800" spans="1:13" x14ac:dyDescent="0.2">
      <c r="A3800" t="s">
        <v>10432</v>
      </c>
      <c r="B3800" t="str">
        <f t="shared" si="59"/>
        <v>VSU_Web Design Building</v>
      </c>
      <c r="C3800" t="s">
        <v>551</v>
      </c>
      <c r="D3800" s="324" t="s">
        <v>34</v>
      </c>
      <c r="E3800" t="s">
        <v>6395</v>
      </c>
      <c r="F3800" t="s">
        <v>6396</v>
      </c>
      <c r="G3800" s="324">
        <v>2510</v>
      </c>
      <c r="H3800" s="542">
        <v>1993</v>
      </c>
      <c r="I3800" s="542">
        <v>2012</v>
      </c>
      <c r="J3800" t="s">
        <v>572</v>
      </c>
      <c r="K3800" t="s">
        <v>572</v>
      </c>
      <c r="L3800" s="324">
        <v>100</v>
      </c>
      <c r="M3800" s="324">
        <v>100</v>
      </c>
    </row>
    <row r="3801" spans="1:13" x14ac:dyDescent="0.2">
      <c r="A3801" t="s">
        <v>10442</v>
      </c>
      <c r="B3801" t="str">
        <f t="shared" si="59"/>
        <v>VSU_210 W. Moore (MFT)</v>
      </c>
      <c r="C3801" t="s">
        <v>551</v>
      </c>
      <c r="D3801" s="324" t="s">
        <v>34</v>
      </c>
      <c r="E3801" t="s">
        <v>6408</v>
      </c>
      <c r="F3801" t="s">
        <v>6409</v>
      </c>
      <c r="G3801" s="324">
        <v>1713</v>
      </c>
      <c r="H3801" s="542">
        <v>1930</v>
      </c>
      <c r="J3801" t="s">
        <v>572</v>
      </c>
      <c r="K3801" t="s">
        <v>572</v>
      </c>
      <c r="L3801" s="324">
        <v>100</v>
      </c>
      <c r="M3801" s="324">
        <v>100</v>
      </c>
    </row>
    <row r="3802" spans="1:13" x14ac:dyDescent="0.2">
      <c r="A3802" t="s">
        <v>10407</v>
      </c>
      <c r="B3802" t="str">
        <f t="shared" si="59"/>
        <v>VSU_Ashley Cinema</v>
      </c>
      <c r="C3802" t="s">
        <v>551</v>
      </c>
      <c r="D3802" s="324" t="s">
        <v>34</v>
      </c>
      <c r="E3802" t="s">
        <v>3090</v>
      </c>
      <c r="F3802" t="s">
        <v>6366</v>
      </c>
      <c r="G3802" s="324">
        <v>25995</v>
      </c>
      <c r="H3802" s="542">
        <v>1979</v>
      </c>
      <c r="J3802" t="s">
        <v>572</v>
      </c>
      <c r="K3802" t="s">
        <v>584</v>
      </c>
      <c r="L3802" s="324">
        <v>100</v>
      </c>
      <c r="M3802" s="324">
        <v>100</v>
      </c>
    </row>
    <row r="3803" spans="1:13" x14ac:dyDescent="0.2">
      <c r="A3803" t="s">
        <v>10435</v>
      </c>
      <c r="B3803" t="str">
        <f t="shared" si="59"/>
        <v>VSU_Softball Batting Cage</v>
      </c>
      <c r="C3803" t="s">
        <v>551</v>
      </c>
      <c r="D3803" s="324" t="s">
        <v>34</v>
      </c>
      <c r="E3803" t="s">
        <v>6399</v>
      </c>
      <c r="F3803" t="s">
        <v>5114</v>
      </c>
      <c r="G3803" s="324">
        <v>2800</v>
      </c>
      <c r="H3803" s="542">
        <v>2014</v>
      </c>
      <c r="J3803" t="s">
        <v>572</v>
      </c>
      <c r="K3803" t="s">
        <v>572</v>
      </c>
      <c r="L3803" s="324">
        <v>100</v>
      </c>
      <c r="M3803" s="324">
        <v>100</v>
      </c>
    </row>
    <row r="3804" spans="1:13" x14ac:dyDescent="0.2">
      <c r="A3804" t="s">
        <v>10367</v>
      </c>
      <c r="B3804" t="str">
        <f t="shared" si="59"/>
        <v>VSU_Baseball Field House</v>
      </c>
      <c r="C3804" t="s">
        <v>551</v>
      </c>
      <c r="D3804" s="324" t="s">
        <v>34</v>
      </c>
      <c r="E3804" t="s">
        <v>6318</v>
      </c>
      <c r="F3804" t="s">
        <v>6319</v>
      </c>
      <c r="G3804" s="324">
        <v>10161</v>
      </c>
      <c r="H3804" s="542">
        <v>1997</v>
      </c>
      <c r="J3804" t="s">
        <v>572</v>
      </c>
      <c r="K3804" t="s">
        <v>572</v>
      </c>
      <c r="L3804" s="324">
        <v>100</v>
      </c>
      <c r="M3804" s="324">
        <v>100</v>
      </c>
    </row>
    <row r="3805" spans="1:13" x14ac:dyDescent="0.2">
      <c r="A3805" t="s">
        <v>10368</v>
      </c>
      <c r="B3805" t="str">
        <f t="shared" si="59"/>
        <v>VSU_Plant Operations</v>
      </c>
      <c r="C3805" t="s">
        <v>551</v>
      </c>
      <c r="D3805" s="324" t="s">
        <v>34</v>
      </c>
      <c r="E3805" t="s">
        <v>6320</v>
      </c>
      <c r="F3805" t="s">
        <v>4921</v>
      </c>
      <c r="G3805" s="324">
        <v>50952</v>
      </c>
      <c r="H3805" s="542">
        <v>1987</v>
      </c>
      <c r="I3805" s="542">
        <v>1997</v>
      </c>
      <c r="J3805" t="s">
        <v>572</v>
      </c>
      <c r="K3805" t="s">
        <v>572</v>
      </c>
      <c r="L3805" s="324">
        <v>100</v>
      </c>
      <c r="M3805" s="324">
        <v>100</v>
      </c>
    </row>
    <row r="3806" spans="1:13" x14ac:dyDescent="0.2">
      <c r="A3806" t="s">
        <v>10388</v>
      </c>
      <c r="B3806" t="str">
        <f t="shared" si="59"/>
        <v>VSU_Plant Ops Storage Bldg</v>
      </c>
      <c r="C3806" t="s">
        <v>551</v>
      </c>
      <c r="D3806" s="324" t="s">
        <v>34</v>
      </c>
      <c r="E3806" t="s">
        <v>6345</v>
      </c>
      <c r="F3806" t="s">
        <v>6346</v>
      </c>
      <c r="G3806" s="324">
        <v>10571</v>
      </c>
      <c r="H3806" s="542">
        <v>1999</v>
      </c>
      <c r="J3806" t="s">
        <v>572</v>
      </c>
      <c r="K3806" t="s">
        <v>1075</v>
      </c>
      <c r="L3806" s="324">
        <v>100</v>
      </c>
      <c r="M3806" s="324">
        <v>100</v>
      </c>
    </row>
  </sheetData>
  <sheetProtection algorithmName="SHA-512" hashValue="Jd1mwnJbW0d5F9/4UyffswqPB8cHtahZBj4ZUDuK0Klw0lp+mx9956X1LYys5ZoburuS6OQfWJ3kkP6YCrERIA==" saltValue="GEVkuZJKh5vw8M0lqFDScg==" spinCount="100000" sheet="1" objects="1" scenarios="1"/>
  <autoFilter ref="A1:K3806">
    <sortState ref="A2:K3806">
      <sortCondition ref="D1:D3806"/>
    </sortState>
  </autoFilter>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93</vt:i4>
      </vt:variant>
    </vt:vector>
  </HeadingPairs>
  <TitlesOfParts>
    <vt:vector size="103" baseType="lpstr">
      <vt:lpstr>Reference + Summary Copy</vt:lpstr>
      <vt:lpstr>TAB 1 Project ID &amp; Exec Summary</vt:lpstr>
      <vt:lpstr>TAB 2 Project Specifications</vt:lpstr>
      <vt:lpstr>TAB 3 Project Cost</vt:lpstr>
      <vt:lpstr>TAB 4 Project Funding</vt:lpstr>
      <vt:lpstr>TAB 5 Project Narrative</vt:lpstr>
      <vt:lpstr>Open Tab</vt:lpstr>
      <vt:lpstr>Bldg_Name</vt:lpstr>
      <vt:lpstr>Fall 20 FIDC</vt:lpstr>
      <vt:lpstr>vl</vt:lpstr>
      <vt:lpstr>Bldg_Name!ABAC</vt:lpstr>
      <vt:lpstr>ABAC</vt:lpstr>
      <vt:lpstr>ABACBLDG</vt:lpstr>
      <vt:lpstr>Bldg_Name!ALSU</vt:lpstr>
      <vt:lpstr>ALSU</vt:lpstr>
      <vt:lpstr>ALSUBLDG</vt:lpstr>
      <vt:lpstr>Bldg_Name!AMSC</vt:lpstr>
      <vt:lpstr>AMSC</vt:lpstr>
      <vt:lpstr>AMSCBLDG</vt:lpstr>
      <vt:lpstr>Bldg_Name!AU</vt:lpstr>
      <vt:lpstr>AU</vt:lpstr>
      <vt:lpstr>AUBLDG</vt:lpstr>
      <vt:lpstr>Category</vt:lpstr>
      <vt:lpstr>CATEGORY2</vt:lpstr>
      <vt:lpstr>CCG</vt:lpstr>
      <vt:lpstr>'TAB 1 Project ID &amp; Exec Summary'!CCGA</vt:lpstr>
      <vt:lpstr>CCGA</vt:lpstr>
      <vt:lpstr>CCGABLDG</vt:lpstr>
      <vt:lpstr>Bldg_Name!CLSU</vt:lpstr>
      <vt:lpstr>CLSU</vt:lpstr>
      <vt:lpstr>CLSUBLDG</vt:lpstr>
      <vt:lpstr>Bldg_Name!CSU</vt:lpstr>
      <vt:lpstr>CSU</vt:lpstr>
      <vt:lpstr>CSUBLDG</vt:lpstr>
      <vt:lpstr>Bldg_Name!DSC</vt:lpstr>
      <vt:lpstr>DSC</vt:lpstr>
      <vt:lpstr>DSCBLDG</vt:lpstr>
      <vt:lpstr>'TAB 1 Project ID &amp; Exec Summary'!EGA</vt:lpstr>
      <vt:lpstr>EGA</vt:lpstr>
      <vt:lpstr>EGABLDG</vt:lpstr>
      <vt:lpstr>EGSC</vt:lpstr>
      <vt:lpstr>FVSU</vt:lpstr>
      <vt:lpstr>FVSUBLDG</vt:lpstr>
      <vt:lpstr>Bldg_Name!GCSU</vt:lpstr>
      <vt:lpstr>GCSU</vt:lpstr>
      <vt:lpstr>GCSUBLDG</vt:lpstr>
      <vt:lpstr>Bldg_Name!GGC</vt:lpstr>
      <vt:lpstr>GGC</vt:lpstr>
      <vt:lpstr>GGCBLDG</vt:lpstr>
      <vt:lpstr>Bldg_Name!GHC</vt:lpstr>
      <vt:lpstr>GHC</vt:lpstr>
      <vt:lpstr>GHCBLDG</vt:lpstr>
      <vt:lpstr>Bldg_Name!GIT</vt:lpstr>
      <vt:lpstr>GIT</vt:lpstr>
      <vt:lpstr>GITBLDG</vt:lpstr>
      <vt:lpstr>Bldg_Name!GSC</vt:lpstr>
      <vt:lpstr>GSC</vt:lpstr>
      <vt:lpstr>GSCBLDG</vt:lpstr>
      <vt:lpstr>Bldg_Name!GSOU</vt:lpstr>
      <vt:lpstr>GSOU</vt:lpstr>
      <vt:lpstr>GSOUBLDG</vt:lpstr>
      <vt:lpstr>Bldg_Name!GSU</vt:lpstr>
      <vt:lpstr>GSU</vt:lpstr>
      <vt:lpstr>GSUBLDG</vt:lpstr>
      <vt:lpstr>Bldg_Name!GSW</vt:lpstr>
      <vt:lpstr>GSW</vt:lpstr>
      <vt:lpstr>GSWBLDG</vt:lpstr>
      <vt:lpstr>Bldg_Name!KSU</vt:lpstr>
      <vt:lpstr>KSU</vt:lpstr>
      <vt:lpstr>KSUBLDG</vt:lpstr>
      <vt:lpstr>Large_Cap</vt:lpstr>
      <vt:lpstr>Bldg_Name!MGA</vt:lpstr>
      <vt:lpstr>MGA</vt:lpstr>
      <vt:lpstr>MGABLDG</vt:lpstr>
      <vt:lpstr>Non_GO_Bond</vt:lpstr>
      <vt:lpstr>'Fall 20 FIDC'!Print_Area</vt:lpstr>
      <vt:lpstr>'Open Tab'!Print_Area</vt:lpstr>
      <vt:lpstr>'Reference + Summary Copy'!Print_Area</vt:lpstr>
      <vt:lpstr>'TAB 1 Project ID &amp; Exec Summary'!Print_Area</vt:lpstr>
      <vt:lpstr>'TAB 2 Project Specifications'!Print_Area</vt:lpstr>
      <vt:lpstr>'TAB 3 Project Cost'!Print_Area</vt:lpstr>
      <vt:lpstr>'TAB 4 Project Funding'!Print_Area</vt:lpstr>
      <vt:lpstr>'TAB 5 Project Narrative'!Print_Area</vt:lpstr>
      <vt:lpstr>'TAB 1 Project ID &amp; Exec Summary'!SGA</vt:lpstr>
      <vt:lpstr>SGA</vt:lpstr>
      <vt:lpstr>SGABLDG</vt:lpstr>
      <vt:lpstr>SGSC</vt:lpstr>
      <vt:lpstr>Small_Cap</vt:lpstr>
      <vt:lpstr>Bldg_Name!SSU</vt:lpstr>
      <vt:lpstr>SSU</vt:lpstr>
      <vt:lpstr>SSUBLDG</vt:lpstr>
      <vt:lpstr>Bldg_Name!UGA</vt:lpstr>
      <vt:lpstr>UGA</vt:lpstr>
      <vt:lpstr>UGABLDG</vt:lpstr>
      <vt:lpstr>Bldg_Name!UNG</vt:lpstr>
      <vt:lpstr>UNG</vt:lpstr>
      <vt:lpstr>UNGBLDG</vt:lpstr>
      <vt:lpstr>Bldg_Name!UWG</vt:lpstr>
      <vt:lpstr>UWG</vt:lpstr>
      <vt:lpstr>UWGBLDG</vt:lpstr>
      <vt:lpstr>Bldg_Name!VSU</vt:lpstr>
      <vt:lpstr>VSU</vt:lpstr>
      <vt:lpstr>VSUBLDG</vt:lpstr>
    </vt:vector>
  </TitlesOfParts>
  <Company>University System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Travis</dc:creator>
  <cp:lastModifiedBy>Alan S. Travis</cp:lastModifiedBy>
  <cp:lastPrinted>2021-03-12T22:07:49Z</cp:lastPrinted>
  <dcterms:created xsi:type="dcterms:W3CDTF">2007-05-06T23:51:43Z</dcterms:created>
  <dcterms:modified xsi:type="dcterms:W3CDTF">2021-03-15T20:22:19Z</dcterms:modified>
</cp:coreProperties>
</file>